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omments2.xml" ContentType="application/vnd.openxmlformats-officedocument.spreadsheetml.comments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updateLinks="always" codeName="ThisWorkbook"/>
  <bookViews>
    <workbookView xWindow="-15" yWindow="-15" windowWidth="10320" windowHeight="7980" tabRatio="931" activeTab="4"/>
  </bookViews>
  <sheets>
    <sheet name="accueil" sheetId="53" r:id="rId1"/>
    <sheet name="inscription_pesee" sheetId="12" r:id="rId2"/>
    <sheet name="recap" sheetId="14" r:id="rId3"/>
    <sheet name="modele_nordique" sheetId="258" r:id="rId4"/>
    <sheet name="Tableau" sheetId="305" r:id="rId5"/>
    <sheet name="classement_equipes" sheetId="174" r:id="rId6"/>
    <sheet name="classement_indiv" sheetId="152" r:id="rId7"/>
    <sheet name="BENJAMIN U13 Poule1" sheetId="259" r:id="rId8"/>
    <sheet name="BENJAMIN U13 Poule2" sheetId="260" r:id="rId9"/>
    <sheet name="BENJAMIN U13 Poule3" sheetId="262" r:id="rId10"/>
    <sheet name="BENJAMINE U13 Poule1" sheetId="263" r:id="rId11"/>
    <sheet name="BENJAMINE U13 Poule2" sheetId="264" r:id="rId12"/>
    <sheet name="BENJAMINE U13 Poule3" sheetId="265" r:id="rId13"/>
    <sheet name="BENJAMINE U13 Poule4" sheetId="266" r:id="rId14"/>
    <sheet name="BENJAMIN U13 Poule5" sheetId="267" r:id="rId15"/>
    <sheet name="BENJAMIN U13 Poule6" sheetId="268" r:id="rId16"/>
    <sheet name="BENJAMIN U13 Poule7" sheetId="269" r:id="rId17"/>
    <sheet name="BENJAMIN U13 Poule8" sheetId="270" r:id="rId18"/>
    <sheet name="BENJAMIN U13 Poule9" sheetId="271" r:id="rId19"/>
    <sheet name="BENJAMIN U13 Poule10" sheetId="272" r:id="rId20"/>
    <sheet name="BENJAMIN U13 Poule11" sheetId="273" r:id="rId21"/>
    <sheet name="BENJAMIN U13 Poule12" sheetId="274" r:id="rId22"/>
    <sheet name="BENJAMIN U13 Poule13" sheetId="275" r:id="rId23"/>
    <sheet name="BENJAMIN U13 Poule14" sheetId="276" r:id="rId24"/>
    <sheet name="BENJAMIN U13 Poule15" sheetId="277" r:id="rId25"/>
    <sheet name="BENJAMIN U13 Poule16" sheetId="278" r:id="rId26"/>
    <sheet name="BENJAMIN U13 Poule17" sheetId="279" r:id="rId27"/>
    <sheet name="BENJAMIN U13 Poule18" sheetId="280" r:id="rId28"/>
    <sheet name="BENJAMIN U13 Poule19" sheetId="281" r:id="rId29"/>
    <sheet name="POUSSIN C U11 Poule1" sheetId="261" r:id="rId30"/>
    <sheet name="POUSSIN C U11 Poule20" sheetId="282" r:id="rId31"/>
    <sheet name="POUSSIN C U11 Poule21" sheetId="283" r:id="rId32"/>
    <sheet name="POUSSIN C U11 Poule22" sheetId="284" r:id="rId33"/>
    <sheet name="POUSSIN C U11 Poule23" sheetId="285" r:id="rId34"/>
    <sheet name="POUSSIN C U11 Poule24" sheetId="286" r:id="rId35"/>
    <sheet name="POUSSIN C U11 Poule25" sheetId="287" r:id="rId36"/>
    <sheet name="POUSSIN C U11 Poule26" sheetId="288" r:id="rId37"/>
    <sheet name="POUSSIN C U11 Poule27" sheetId="289" r:id="rId38"/>
    <sheet name="POUSSIN C U11 Poule28" sheetId="290" r:id="rId39"/>
    <sheet name="POUSSIN C U11 Poule29" sheetId="291" r:id="rId40"/>
    <sheet name="POUSSIN C U11 Poule30" sheetId="292" r:id="rId41"/>
    <sheet name="POUSSIN C U11 Poule31" sheetId="293" r:id="rId42"/>
    <sheet name="POUSSIN C U11 Poule32" sheetId="294" r:id="rId43"/>
    <sheet name="POUSSIN C U11 Poule33" sheetId="295" r:id="rId44"/>
    <sheet name="POUSSIN C U11 Poule34" sheetId="296" r:id="rId45"/>
    <sheet name="POUSSIN C U11 Poule35" sheetId="297" r:id="rId46"/>
    <sheet name="POUSSIN C U11 Poule37" sheetId="298" r:id="rId47"/>
    <sheet name="POUSSIN C U11 Poule36" sheetId="299" r:id="rId48"/>
    <sheet name="POUSSIN C U11 Poule38" sheetId="300" r:id="rId49"/>
    <sheet name="POUSSIN C U11 Poule39" sheetId="301" r:id="rId50"/>
    <sheet name="POUSSIN C U11 Poule40" sheetId="302" r:id="rId51"/>
    <sheet name="POUSSIN C U11 Poule41" sheetId="303" r:id="rId52"/>
    <sheet name="POUSSIN C U11 Poule42" sheetId="304" r:id="rId53"/>
  </sheets>
  <functionGroups builtInGroupCount="17"/>
  <definedNames>
    <definedName name="_xlnm._FilterDatabase" localSheetId="0" hidden="1">accueil!$C$6:$E$488</definedName>
    <definedName name="_xlnm._FilterDatabase" localSheetId="5" hidden="1">classement_equipes!$N$8:$N$989</definedName>
    <definedName name="_xlnm._FilterDatabase" localSheetId="6" hidden="1">classement_indiv!$B$6:$B$6</definedName>
    <definedName name="_xlnm._FilterDatabase" localSheetId="1" hidden="1">inscription_pesee!$C$7:$D$400</definedName>
    <definedName name="bdd_age">inscription_pesee!$C$8:$C$300</definedName>
    <definedName name="bdd_age_poule_num_app">inscription_pesee!$B$8:$B$300</definedName>
    <definedName name="bdd_club">inscription_pesee!$N$8:$N$300</definedName>
    <definedName name="bdd_complete">inscription_pesee!$B$8:$N$300</definedName>
    <definedName name="bdd_licence">inscription_pesee!$H$8:$H$300</definedName>
    <definedName name="bdd_nom">inscription_pesee!$L$8:$L$300</definedName>
    <definedName name="bdd_num_app">inscription_pesee!$K$8:$K$300</definedName>
    <definedName name="bdd_poule">inscription_pesee!$D$8:$D$300</definedName>
    <definedName name="bdd_prenom">inscription_pesee!$M$8:$M$300</definedName>
    <definedName name="_xlnm.Extract" localSheetId="6">classement_indiv!$P$6</definedName>
    <definedName name="_xlnm.Extract" localSheetId="1">inscription_pesee!$R$7:$S$7</definedName>
    <definedName name="_xlnm.Print_Titles" localSheetId="6">classement_indiv!$1:$6</definedName>
    <definedName name="_xlnm.Print_Titles" localSheetId="1">inscription_pesee!$3:$7</definedName>
    <definedName name="Nature_competition">accueil!$B$3</definedName>
    <definedName name="nb_lutteurs_inscrits">inscription_pesee!$N$5</definedName>
    <definedName name="nb_lutteurs_peses">inscription_pesee!$N$4</definedName>
    <definedName name="nb_poule">recap!$D$4</definedName>
    <definedName name="option_impression_bulletin_apercu" localSheetId="7">accueil!#REF!</definedName>
    <definedName name="option_impression_bulletin_apercu" localSheetId="19">accueil!#REF!</definedName>
    <definedName name="option_impression_bulletin_apercu" localSheetId="20">accueil!#REF!</definedName>
    <definedName name="option_impression_bulletin_apercu" localSheetId="21">accueil!#REF!</definedName>
    <definedName name="option_impression_bulletin_apercu" localSheetId="22">accueil!#REF!</definedName>
    <definedName name="option_impression_bulletin_apercu" localSheetId="23">accueil!#REF!</definedName>
    <definedName name="option_impression_bulletin_apercu" localSheetId="24">accueil!#REF!</definedName>
    <definedName name="option_impression_bulletin_apercu" localSheetId="25">accueil!#REF!</definedName>
    <definedName name="option_impression_bulletin_apercu" localSheetId="26">accueil!#REF!</definedName>
    <definedName name="option_impression_bulletin_apercu" localSheetId="27">accueil!#REF!</definedName>
    <definedName name="option_impression_bulletin_apercu" localSheetId="28">accueil!#REF!</definedName>
    <definedName name="option_impression_bulletin_apercu" localSheetId="8">accueil!#REF!</definedName>
    <definedName name="option_impression_bulletin_apercu" localSheetId="9">accueil!#REF!</definedName>
    <definedName name="option_impression_bulletin_apercu" localSheetId="14">accueil!#REF!</definedName>
    <definedName name="option_impression_bulletin_apercu" localSheetId="15">accueil!#REF!</definedName>
    <definedName name="option_impression_bulletin_apercu" localSheetId="16">accueil!#REF!</definedName>
    <definedName name="option_impression_bulletin_apercu" localSheetId="17">accueil!#REF!</definedName>
    <definedName name="option_impression_bulletin_apercu" localSheetId="18">accueil!#REF!</definedName>
    <definedName name="option_impression_bulletin_apercu" localSheetId="10">accueil!#REF!</definedName>
    <definedName name="option_impression_bulletin_apercu" localSheetId="11">accueil!#REF!</definedName>
    <definedName name="option_impression_bulletin_apercu" localSheetId="12">accueil!#REF!</definedName>
    <definedName name="option_impression_bulletin_apercu" localSheetId="13">accueil!#REF!</definedName>
    <definedName name="option_impression_bulletin_apercu" localSheetId="29">accueil!#REF!</definedName>
    <definedName name="option_impression_bulletin_apercu" localSheetId="30">accueil!#REF!</definedName>
    <definedName name="option_impression_bulletin_apercu" localSheetId="31">accueil!#REF!</definedName>
    <definedName name="option_impression_bulletin_apercu" localSheetId="32">accueil!#REF!</definedName>
    <definedName name="option_impression_bulletin_apercu" localSheetId="33">accueil!#REF!</definedName>
    <definedName name="option_impression_bulletin_apercu" localSheetId="34">accueil!#REF!</definedName>
    <definedName name="option_impression_bulletin_apercu" localSheetId="35">accueil!#REF!</definedName>
    <definedName name="option_impression_bulletin_apercu" localSheetId="36">accueil!#REF!</definedName>
    <definedName name="option_impression_bulletin_apercu" localSheetId="37">accueil!#REF!</definedName>
    <definedName name="option_impression_bulletin_apercu" localSheetId="38">accueil!#REF!</definedName>
    <definedName name="option_impression_bulletin_apercu" localSheetId="39">accueil!#REF!</definedName>
    <definedName name="option_impression_bulletin_apercu" localSheetId="40">accueil!#REF!</definedName>
    <definedName name="option_impression_bulletin_apercu" localSheetId="41">accueil!#REF!</definedName>
    <definedName name="option_impression_bulletin_apercu" localSheetId="42">accueil!#REF!</definedName>
    <definedName name="option_impression_bulletin_apercu" localSheetId="43">accueil!#REF!</definedName>
    <definedName name="option_impression_bulletin_apercu" localSheetId="44">accueil!#REF!</definedName>
    <definedName name="option_impression_bulletin_apercu" localSheetId="45">accueil!#REF!</definedName>
    <definedName name="option_impression_bulletin_apercu" localSheetId="47">accueil!#REF!</definedName>
    <definedName name="option_impression_bulletin_apercu" localSheetId="46">accueil!#REF!</definedName>
    <definedName name="option_impression_bulletin_apercu" localSheetId="48">accueil!#REF!</definedName>
    <definedName name="option_impression_bulletin_apercu" localSheetId="49">accueil!#REF!</definedName>
    <definedName name="option_impression_bulletin_apercu" localSheetId="50">accueil!#REF!</definedName>
    <definedName name="option_impression_bulletin_apercu" localSheetId="51">accueil!#REF!</definedName>
    <definedName name="option_impression_bulletin_apercu" localSheetId="52">accueil!#REF!</definedName>
    <definedName name="option_impression_bulletin_apercu">accueil!#REF!</definedName>
    <definedName name="VOIR_CREER">recap!$F$7:$F$66</definedName>
    <definedName name="_xlnm.Print_Area" localSheetId="0">accueil!$B$1:$T$41</definedName>
    <definedName name="_xlnm.Print_Area" localSheetId="7">'BENJAMIN U13 Poule1'!$B$1:$T$42</definedName>
    <definedName name="_xlnm.Print_Area" localSheetId="19">'BENJAMIN U13 Poule10'!$B$1:$T$42</definedName>
    <definedName name="_xlnm.Print_Area" localSheetId="20">'BENJAMIN U13 Poule11'!$B$1:$T$42</definedName>
    <definedName name="_xlnm.Print_Area" localSheetId="21">'BENJAMIN U13 Poule12'!$B$1:$T$42</definedName>
    <definedName name="_xlnm.Print_Area" localSheetId="22">'BENJAMIN U13 Poule13'!$B$1:$T$42</definedName>
    <definedName name="_xlnm.Print_Area" localSheetId="23">'BENJAMIN U13 Poule14'!$B$1:$T$42</definedName>
    <definedName name="_xlnm.Print_Area" localSheetId="24">'BENJAMIN U13 Poule15'!$B$1:$T$42</definedName>
    <definedName name="_xlnm.Print_Area" localSheetId="25">'BENJAMIN U13 Poule16'!$B$1:$T$42</definedName>
    <definedName name="_xlnm.Print_Area" localSheetId="26">'BENJAMIN U13 Poule17'!$B$1:$T$42</definedName>
    <definedName name="_xlnm.Print_Area" localSheetId="27">'BENJAMIN U13 Poule18'!$B$1:$T$42</definedName>
    <definedName name="_xlnm.Print_Area" localSheetId="28">'BENJAMIN U13 Poule19'!$B$1:$T$42</definedName>
    <definedName name="_xlnm.Print_Area" localSheetId="8">'BENJAMIN U13 Poule2'!$B$1:$T$42</definedName>
    <definedName name="_xlnm.Print_Area" localSheetId="9">'BENJAMIN U13 Poule3'!$B$1:$T$42</definedName>
    <definedName name="_xlnm.Print_Area" localSheetId="14">'BENJAMIN U13 Poule5'!$B$1:$T$42</definedName>
    <definedName name="_xlnm.Print_Area" localSheetId="15">'BENJAMIN U13 Poule6'!$B$1:$T$42</definedName>
    <definedName name="_xlnm.Print_Area" localSheetId="16">'BENJAMIN U13 Poule7'!$B$1:$T$42</definedName>
    <definedName name="_xlnm.Print_Area" localSheetId="17">'BENJAMIN U13 Poule8'!$B$1:$T$42</definedName>
    <definedName name="_xlnm.Print_Area" localSheetId="18">'BENJAMIN U13 Poule9'!$B$1:$T$42</definedName>
    <definedName name="_xlnm.Print_Area" localSheetId="10">'BENJAMINE U13 Poule1'!$B$1:$T$42</definedName>
    <definedName name="_xlnm.Print_Area" localSheetId="11">'BENJAMINE U13 Poule2'!$B$1:$T$42</definedName>
    <definedName name="_xlnm.Print_Area" localSheetId="12">'BENJAMINE U13 Poule3'!$B$1:$T$42</definedName>
    <definedName name="_xlnm.Print_Area" localSheetId="13">'BENJAMINE U13 Poule4'!$B$1:$T$42</definedName>
    <definedName name="_xlnm.Print_Area" localSheetId="3">modele_nordique!$B$1:$T$42</definedName>
    <definedName name="_xlnm.Print_Area" localSheetId="29">'POUSSIN C U11 Poule1'!$B$1:$T$42</definedName>
    <definedName name="_xlnm.Print_Area" localSheetId="30">'POUSSIN C U11 Poule20'!$B$1:$T$42</definedName>
    <definedName name="_xlnm.Print_Area" localSheetId="31">'POUSSIN C U11 Poule21'!$B$1:$T$42</definedName>
    <definedName name="_xlnm.Print_Area" localSheetId="32">'POUSSIN C U11 Poule22'!$B$1:$T$42</definedName>
    <definedName name="_xlnm.Print_Area" localSheetId="33">'POUSSIN C U11 Poule23'!$B$1:$T$42</definedName>
    <definedName name="_xlnm.Print_Area" localSheetId="34">'POUSSIN C U11 Poule24'!$B$1:$T$42</definedName>
    <definedName name="_xlnm.Print_Area" localSheetId="35">'POUSSIN C U11 Poule25'!$B$1:$T$42</definedName>
    <definedName name="_xlnm.Print_Area" localSheetId="36">'POUSSIN C U11 Poule26'!$B$1:$T$42</definedName>
    <definedName name="_xlnm.Print_Area" localSheetId="37">'POUSSIN C U11 Poule27'!$B$1:$T$42</definedName>
    <definedName name="_xlnm.Print_Area" localSheetId="38">'POUSSIN C U11 Poule28'!$B$1:$T$42</definedName>
    <definedName name="_xlnm.Print_Area" localSheetId="39">'POUSSIN C U11 Poule29'!$B$1:$T$42</definedName>
    <definedName name="_xlnm.Print_Area" localSheetId="40">'POUSSIN C U11 Poule30'!$B$1:$T$42</definedName>
    <definedName name="_xlnm.Print_Area" localSheetId="41">'POUSSIN C U11 Poule31'!$B$1:$T$42</definedName>
    <definedName name="_xlnm.Print_Area" localSheetId="42">'POUSSIN C U11 Poule32'!$B$1:$T$42</definedName>
    <definedName name="_xlnm.Print_Area" localSheetId="43">'POUSSIN C U11 Poule33'!$B$1:$T$42</definedName>
    <definedName name="_xlnm.Print_Area" localSheetId="44">'POUSSIN C U11 Poule34'!$B$1:$T$42</definedName>
    <definedName name="_xlnm.Print_Area" localSheetId="45">'POUSSIN C U11 Poule35'!$B$1:$T$42</definedName>
    <definedName name="_xlnm.Print_Area" localSheetId="47">'POUSSIN C U11 Poule36'!$B$1:$T$42</definedName>
    <definedName name="_xlnm.Print_Area" localSheetId="46">'POUSSIN C U11 Poule37'!$B$1:$T$42</definedName>
    <definedName name="_xlnm.Print_Area" localSheetId="48">'POUSSIN C U11 Poule38'!$B$1:$T$42</definedName>
    <definedName name="_xlnm.Print_Area" localSheetId="49">'POUSSIN C U11 Poule39'!$B$1:$T$42</definedName>
    <definedName name="_xlnm.Print_Area" localSheetId="50">'POUSSIN C U11 Poule40'!$B$1:$T$42</definedName>
    <definedName name="_xlnm.Print_Area" localSheetId="51">'POUSSIN C U11 Poule41'!$B$1:$T$42</definedName>
    <definedName name="_xlnm.Print_Area" localSheetId="52">'POUSSIN C U11 Poule42'!$B$1:$T$42</definedName>
  </definedNames>
  <calcPr calcId="144525"/>
</workbook>
</file>

<file path=xl/calcChain.xml><?xml version="1.0" encoding="utf-8"?>
<calcChain xmlns="http://schemas.openxmlformats.org/spreadsheetml/2006/main">
  <c r="Z16" i="304" l="1"/>
  <c r="Y16" i="304"/>
  <c r="X16" i="304"/>
  <c r="Z15" i="304"/>
  <c r="Y15" i="304"/>
  <c r="X15" i="304"/>
  <c r="Z14" i="304"/>
  <c r="Y14" i="304"/>
  <c r="X14" i="304"/>
  <c r="Z13" i="304"/>
  <c r="Y13" i="304"/>
  <c r="X13" i="304"/>
  <c r="Z12" i="304"/>
  <c r="Y12" i="304"/>
  <c r="X12" i="304"/>
  <c r="Z11" i="304"/>
  <c r="Y11" i="304"/>
  <c r="X11" i="304"/>
  <c r="Z10" i="304"/>
  <c r="Y10" i="304"/>
  <c r="X10" i="304"/>
  <c r="Z9" i="304"/>
  <c r="Y9" i="304"/>
  <c r="X9" i="304"/>
  <c r="Z8" i="304"/>
  <c r="Y8" i="304"/>
  <c r="X8" i="304"/>
  <c r="Z7" i="304"/>
  <c r="Y7" i="304"/>
  <c r="X7" i="304"/>
  <c r="Z6" i="304"/>
  <c r="Y6" i="304"/>
  <c r="X6" i="304"/>
  <c r="Z5" i="304"/>
  <c r="Y5" i="304"/>
  <c r="X5" i="304"/>
  <c r="O2" i="304"/>
  <c r="Z16" i="303"/>
  <c r="Y16" i="303"/>
  <c r="X16" i="303"/>
  <c r="Z15" i="303"/>
  <c r="Y15" i="303"/>
  <c r="X15" i="303"/>
  <c r="Z14" i="303"/>
  <c r="Y14" i="303"/>
  <c r="X14" i="303"/>
  <c r="Z13" i="303"/>
  <c r="Y13" i="303"/>
  <c r="X13" i="303"/>
  <c r="Z12" i="303"/>
  <c r="Y12" i="303"/>
  <c r="X12" i="303"/>
  <c r="Z11" i="303"/>
  <c r="Y11" i="303"/>
  <c r="X11" i="303"/>
  <c r="Z10" i="303"/>
  <c r="Y10" i="303"/>
  <c r="X10" i="303"/>
  <c r="Z9" i="303"/>
  <c r="Y9" i="303"/>
  <c r="X9" i="303"/>
  <c r="Z8" i="303"/>
  <c r="Y8" i="303"/>
  <c r="X8" i="303"/>
  <c r="Z7" i="303"/>
  <c r="Y7" i="303"/>
  <c r="X7" i="303"/>
  <c r="Z6" i="303"/>
  <c r="Y6" i="303"/>
  <c r="X6" i="303"/>
  <c r="Z5" i="303"/>
  <c r="Y5" i="303"/>
  <c r="X5" i="303"/>
  <c r="O2" i="303"/>
  <c r="Z16" i="302"/>
  <c r="Y16" i="302"/>
  <c r="X16" i="302"/>
  <c r="Z15" i="302"/>
  <c r="Y15" i="302"/>
  <c r="X15" i="302"/>
  <c r="Z14" i="302"/>
  <c r="Y14" i="302"/>
  <c r="X14" i="302"/>
  <c r="Z13" i="302"/>
  <c r="Y13" i="302"/>
  <c r="X13" i="302"/>
  <c r="Z12" i="302"/>
  <c r="Y12" i="302"/>
  <c r="X12" i="302"/>
  <c r="Z11" i="302"/>
  <c r="Y11" i="302"/>
  <c r="X11" i="302"/>
  <c r="Z10" i="302"/>
  <c r="Y10" i="302"/>
  <c r="X10" i="302"/>
  <c r="Z9" i="302"/>
  <c r="Y9" i="302"/>
  <c r="X9" i="302"/>
  <c r="Z8" i="302"/>
  <c r="Y8" i="302"/>
  <c r="X8" i="302"/>
  <c r="Z7" i="302"/>
  <c r="Y7" i="302"/>
  <c r="X7" i="302"/>
  <c r="Z6" i="302"/>
  <c r="Y6" i="302"/>
  <c r="X6" i="302"/>
  <c r="Z5" i="302"/>
  <c r="Y5" i="302"/>
  <c r="X5" i="302"/>
  <c r="O2" i="302"/>
  <c r="Z16" i="301"/>
  <c r="Y16" i="301"/>
  <c r="X16" i="301"/>
  <c r="Z15" i="301"/>
  <c r="Y15" i="301"/>
  <c r="X15" i="301"/>
  <c r="Z14" i="301"/>
  <c r="Y14" i="301"/>
  <c r="X14" i="301"/>
  <c r="Z13" i="301"/>
  <c r="Y13" i="301"/>
  <c r="X13" i="301"/>
  <c r="Z12" i="301"/>
  <c r="Y12" i="301"/>
  <c r="X12" i="301"/>
  <c r="Z11" i="301"/>
  <c r="Y11" i="301"/>
  <c r="X11" i="301"/>
  <c r="Z10" i="301"/>
  <c r="Y10" i="301"/>
  <c r="X10" i="301"/>
  <c r="Z9" i="301"/>
  <c r="Y9" i="301"/>
  <c r="X9" i="301"/>
  <c r="Z8" i="301"/>
  <c r="Y8" i="301"/>
  <c r="X8" i="301"/>
  <c r="Z7" i="301"/>
  <c r="Y7" i="301"/>
  <c r="X7" i="301"/>
  <c r="Z6" i="301"/>
  <c r="Y6" i="301"/>
  <c r="X6" i="301"/>
  <c r="Z5" i="301"/>
  <c r="Y5" i="301"/>
  <c r="X5" i="301"/>
  <c r="O2" i="301"/>
  <c r="Z16" i="300"/>
  <c r="Y16" i="300"/>
  <c r="X16" i="300"/>
  <c r="Z15" i="300"/>
  <c r="Y15" i="300"/>
  <c r="X15" i="300"/>
  <c r="Z14" i="300"/>
  <c r="Y14" i="300"/>
  <c r="X14" i="300"/>
  <c r="Z13" i="300"/>
  <c r="Y13" i="300"/>
  <c r="X13" i="300"/>
  <c r="Z12" i="300"/>
  <c r="Y12" i="300"/>
  <c r="X12" i="300"/>
  <c r="Z11" i="300"/>
  <c r="Y11" i="300"/>
  <c r="X11" i="300"/>
  <c r="Z10" i="300"/>
  <c r="Y10" i="300"/>
  <c r="X10" i="300"/>
  <c r="Z9" i="300"/>
  <c r="Y9" i="300"/>
  <c r="X9" i="300"/>
  <c r="Z8" i="300"/>
  <c r="Y8" i="300"/>
  <c r="X8" i="300"/>
  <c r="Z7" i="300"/>
  <c r="Y7" i="300"/>
  <c r="X7" i="300"/>
  <c r="Z6" i="300"/>
  <c r="Y6" i="300"/>
  <c r="X6" i="300"/>
  <c r="Z5" i="300"/>
  <c r="Y5" i="300"/>
  <c r="X5" i="300"/>
  <c r="O2" i="300"/>
  <c r="Z16" i="299"/>
  <c r="Y16" i="299"/>
  <c r="X16" i="299"/>
  <c r="Z15" i="299"/>
  <c r="Y15" i="299"/>
  <c r="X15" i="299"/>
  <c r="Z14" i="299"/>
  <c r="Y14" i="299"/>
  <c r="X14" i="299"/>
  <c r="Z13" i="299"/>
  <c r="Y13" i="299"/>
  <c r="X13" i="299"/>
  <c r="Z12" i="299"/>
  <c r="Y12" i="299"/>
  <c r="X12" i="299"/>
  <c r="Z11" i="299"/>
  <c r="Y11" i="299"/>
  <c r="X11" i="299"/>
  <c r="Z10" i="299"/>
  <c r="Y10" i="299"/>
  <c r="X10" i="299"/>
  <c r="Z9" i="299"/>
  <c r="Y9" i="299"/>
  <c r="X9" i="299"/>
  <c r="Z8" i="299"/>
  <c r="Y8" i="299"/>
  <c r="X8" i="299"/>
  <c r="Z7" i="299"/>
  <c r="Y7" i="299"/>
  <c r="X7" i="299"/>
  <c r="Z6" i="299"/>
  <c r="Y6" i="299"/>
  <c r="X6" i="299"/>
  <c r="Z5" i="299"/>
  <c r="Y5" i="299"/>
  <c r="X5" i="299"/>
  <c r="O2" i="299"/>
  <c r="Z16" i="298"/>
  <c r="Y16" i="298"/>
  <c r="X16" i="298"/>
  <c r="Z15" i="298"/>
  <c r="Y15" i="298"/>
  <c r="X15" i="298"/>
  <c r="Z14" i="298"/>
  <c r="Y14" i="298"/>
  <c r="X14" i="298"/>
  <c r="Z13" i="298"/>
  <c r="Y13" i="298"/>
  <c r="X13" i="298"/>
  <c r="Z12" i="298"/>
  <c r="Y12" i="298"/>
  <c r="X12" i="298"/>
  <c r="Z11" i="298"/>
  <c r="Y11" i="298"/>
  <c r="X11" i="298"/>
  <c r="Z10" i="298"/>
  <c r="Y10" i="298"/>
  <c r="X10" i="298"/>
  <c r="Z9" i="298"/>
  <c r="Y9" i="298"/>
  <c r="X9" i="298"/>
  <c r="Z8" i="298"/>
  <c r="Y8" i="298"/>
  <c r="X8" i="298"/>
  <c r="Z7" i="298"/>
  <c r="Y7" i="298"/>
  <c r="X7" i="298"/>
  <c r="Z6" i="298"/>
  <c r="Y6" i="298"/>
  <c r="X6" i="298"/>
  <c r="Z5" i="298"/>
  <c r="Y5" i="298"/>
  <c r="X5" i="298"/>
  <c r="O2" i="298"/>
  <c r="Z16" i="297"/>
  <c r="Y16" i="297"/>
  <c r="X16" i="297"/>
  <c r="Z15" i="297"/>
  <c r="Y15" i="297"/>
  <c r="X15" i="297"/>
  <c r="Z14" i="297"/>
  <c r="Y14" i="297"/>
  <c r="X14" i="297"/>
  <c r="Z13" i="297"/>
  <c r="Y13" i="297"/>
  <c r="X13" i="297"/>
  <c r="Z12" i="297"/>
  <c r="Y12" i="297"/>
  <c r="X12" i="297"/>
  <c r="Z11" i="297"/>
  <c r="Y11" i="297"/>
  <c r="X11" i="297"/>
  <c r="Z10" i="297"/>
  <c r="Y10" i="297"/>
  <c r="X10" i="297"/>
  <c r="Z9" i="297"/>
  <c r="Y9" i="297"/>
  <c r="X9" i="297"/>
  <c r="Z8" i="297"/>
  <c r="Y8" i="297"/>
  <c r="X8" i="297"/>
  <c r="Z7" i="297"/>
  <c r="Y7" i="297"/>
  <c r="X7" i="297"/>
  <c r="Z6" i="297"/>
  <c r="Y6" i="297"/>
  <c r="X6" i="297"/>
  <c r="Z5" i="297"/>
  <c r="Y5" i="297"/>
  <c r="X5" i="297"/>
  <c r="O2" i="297"/>
  <c r="Z16" i="296"/>
  <c r="Y16" i="296"/>
  <c r="X16" i="296"/>
  <c r="Z15" i="296"/>
  <c r="Y15" i="296"/>
  <c r="X15" i="296"/>
  <c r="Z14" i="296"/>
  <c r="Y14" i="296"/>
  <c r="X14" i="296"/>
  <c r="Z13" i="296"/>
  <c r="Y13" i="296"/>
  <c r="X13" i="296"/>
  <c r="Z12" i="296"/>
  <c r="Y12" i="296"/>
  <c r="X12" i="296"/>
  <c r="Z11" i="296"/>
  <c r="Y11" i="296"/>
  <c r="X11" i="296"/>
  <c r="Z10" i="296"/>
  <c r="Y10" i="296"/>
  <c r="X10" i="296"/>
  <c r="Z9" i="296"/>
  <c r="Y9" i="296"/>
  <c r="X9" i="296"/>
  <c r="Z8" i="296"/>
  <c r="Y8" i="296"/>
  <c r="X8" i="296"/>
  <c r="Z7" i="296"/>
  <c r="Y7" i="296"/>
  <c r="X7" i="296"/>
  <c r="Z6" i="296"/>
  <c r="Y6" i="296"/>
  <c r="X6" i="296"/>
  <c r="Z5" i="296"/>
  <c r="Y5" i="296"/>
  <c r="X5" i="296"/>
  <c r="O2" i="296"/>
  <c r="Z16" i="295"/>
  <c r="Y16" i="295"/>
  <c r="X16" i="295"/>
  <c r="Z15" i="295"/>
  <c r="Y15" i="295"/>
  <c r="X15" i="295"/>
  <c r="Z14" i="295"/>
  <c r="Y14" i="295"/>
  <c r="X14" i="295"/>
  <c r="Z13" i="295"/>
  <c r="Y13" i="295"/>
  <c r="X13" i="295"/>
  <c r="Z12" i="295"/>
  <c r="Y12" i="295"/>
  <c r="X12" i="295"/>
  <c r="Z11" i="295"/>
  <c r="Y11" i="295"/>
  <c r="X11" i="295"/>
  <c r="Z10" i="295"/>
  <c r="Y10" i="295"/>
  <c r="X10" i="295"/>
  <c r="Z9" i="295"/>
  <c r="Y9" i="295"/>
  <c r="X9" i="295"/>
  <c r="Z8" i="295"/>
  <c r="Y8" i="295"/>
  <c r="X8" i="295"/>
  <c r="Z7" i="295"/>
  <c r="Y7" i="295"/>
  <c r="X7" i="295"/>
  <c r="Z6" i="295"/>
  <c r="Y6" i="295"/>
  <c r="X6" i="295"/>
  <c r="Z5" i="295"/>
  <c r="Y5" i="295"/>
  <c r="X5" i="295"/>
  <c r="O2" i="295"/>
  <c r="Z16" i="294"/>
  <c r="Y16" i="294"/>
  <c r="X16" i="294"/>
  <c r="Z15" i="294"/>
  <c r="Y15" i="294"/>
  <c r="X15" i="294"/>
  <c r="Z14" i="294"/>
  <c r="Y14" i="294"/>
  <c r="X14" i="294"/>
  <c r="Z13" i="294"/>
  <c r="Y13" i="294"/>
  <c r="X13" i="294"/>
  <c r="Z12" i="294"/>
  <c r="Y12" i="294"/>
  <c r="X12" i="294"/>
  <c r="Z11" i="294"/>
  <c r="Y11" i="294"/>
  <c r="X11" i="294"/>
  <c r="Z10" i="294"/>
  <c r="Y10" i="294"/>
  <c r="X10" i="294"/>
  <c r="Z9" i="294"/>
  <c r="Y9" i="294"/>
  <c r="X9" i="294"/>
  <c r="Z8" i="294"/>
  <c r="Y8" i="294"/>
  <c r="X8" i="294"/>
  <c r="Z7" i="294"/>
  <c r="Y7" i="294"/>
  <c r="X7" i="294"/>
  <c r="Z6" i="294"/>
  <c r="Y6" i="294"/>
  <c r="X6" i="294"/>
  <c r="Z5" i="294"/>
  <c r="Y5" i="294"/>
  <c r="X5" i="294"/>
  <c r="O2" i="294"/>
  <c r="Z16" i="293"/>
  <c r="Y16" i="293"/>
  <c r="X16" i="293"/>
  <c r="Z15" i="293"/>
  <c r="Y15" i="293"/>
  <c r="X15" i="293"/>
  <c r="Z14" i="293"/>
  <c r="Y14" i="293"/>
  <c r="X14" i="293"/>
  <c r="Z13" i="293"/>
  <c r="Y13" i="293"/>
  <c r="X13" i="293"/>
  <c r="Z12" i="293"/>
  <c r="Y12" i="293"/>
  <c r="X12" i="293"/>
  <c r="Z11" i="293"/>
  <c r="Y11" i="293"/>
  <c r="X11" i="293"/>
  <c r="Z10" i="293"/>
  <c r="Y10" i="293"/>
  <c r="X10" i="293"/>
  <c r="Z9" i="293"/>
  <c r="Y9" i="293"/>
  <c r="X9" i="293"/>
  <c r="Z8" i="293"/>
  <c r="Y8" i="293"/>
  <c r="X8" i="293"/>
  <c r="Z7" i="293"/>
  <c r="Y7" i="293"/>
  <c r="X7" i="293"/>
  <c r="Z6" i="293"/>
  <c r="Y6" i="293"/>
  <c r="X6" i="293"/>
  <c r="Z5" i="293"/>
  <c r="Y5" i="293"/>
  <c r="X5" i="293"/>
  <c r="O2" i="293"/>
  <c r="Z16" i="292"/>
  <c r="Y16" i="292"/>
  <c r="X16" i="292"/>
  <c r="Z15" i="292"/>
  <c r="Y15" i="292"/>
  <c r="X15" i="292"/>
  <c r="Z14" i="292"/>
  <c r="Y14" i="292"/>
  <c r="X14" i="292"/>
  <c r="Z13" i="292"/>
  <c r="Y13" i="292"/>
  <c r="X13" i="292"/>
  <c r="Z12" i="292"/>
  <c r="Y12" i="292"/>
  <c r="X12" i="292"/>
  <c r="Z11" i="292"/>
  <c r="Y11" i="292"/>
  <c r="X11" i="292"/>
  <c r="Z10" i="292"/>
  <c r="Y10" i="292"/>
  <c r="X10" i="292"/>
  <c r="Z9" i="292"/>
  <c r="Y9" i="292"/>
  <c r="X9" i="292"/>
  <c r="Z8" i="292"/>
  <c r="Y8" i="292"/>
  <c r="X8" i="292"/>
  <c r="Z7" i="292"/>
  <c r="Y7" i="292"/>
  <c r="X7" i="292"/>
  <c r="Z6" i="292"/>
  <c r="Y6" i="292"/>
  <c r="X6" i="292"/>
  <c r="Z5" i="292"/>
  <c r="Y5" i="292"/>
  <c r="X5" i="292"/>
  <c r="O2" i="292"/>
  <c r="Z16" i="291"/>
  <c r="Y16" i="291"/>
  <c r="X16" i="291"/>
  <c r="Z15" i="291"/>
  <c r="Y15" i="291"/>
  <c r="X15" i="291"/>
  <c r="Z14" i="291"/>
  <c r="Y14" i="291"/>
  <c r="X14" i="291"/>
  <c r="Z13" i="291"/>
  <c r="Y13" i="291"/>
  <c r="X13" i="291"/>
  <c r="Z12" i="291"/>
  <c r="Y12" i="291"/>
  <c r="X12" i="291"/>
  <c r="Z11" i="291"/>
  <c r="Y11" i="291"/>
  <c r="X11" i="291"/>
  <c r="Z10" i="291"/>
  <c r="Y10" i="291"/>
  <c r="X10" i="291"/>
  <c r="Z9" i="291"/>
  <c r="Y9" i="291"/>
  <c r="X9" i="291"/>
  <c r="Z8" i="291"/>
  <c r="Y8" i="291"/>
  <c r="X8" i="291"/>
  <c r="Z7" i="291"/>
  <c r="Y7" i="291"/>
  <c r="X7" i="291"/>
  <c r="Z6" i="291"/>
  <c r="Y6" i="291"/>
  <c r="X6" i="291"/>
  <c r="Z5" i="291"/>
  <c r="Y5" i="291"/>
  <c r="X5" i="291"/>
  <c r="O2" i="291"/>
  <c r="Z16" i="290"/>
  <c r="Y16" i="290"/>
  <c r="X16" i="290"/>
  <c r="Z15" i="290"/>
  <c r="Y15" i="290"/>
  <c r="X15" i="290"/>
  <c r="Z14" i="290"/>
  <c r="Y14" i="290"/>
  <c r="X14" i="290"/>
  <c r="Z13" i="290"/>
  <c r="Y13" i="290"/>
  <c r="X13" i="290"/>
  <c r="Z12" i="290"/>
  <c r="Y12" i="290"/>
  <c r="X12" i="290"/>
  <c r="Z11" i="290"/>
  <c r="Y11" i="290"/>
  <c r="X11" i="290"/>
  <c r="Z10" i="290"/>
  <c r="Y10" i="290"/>
  <c r="X10" i="290"/>
  <c r="Z9" i="290"/>
  <c r="Y9" i="290"/>
  <c r="X9" i="290"/>
  <c r="Z8" i="290"/>
  <c r="Y8" i="290"/>
  <c r="X8" i="290"/>
  <c r="Z7" i="290"/>
  <c r="Y7" i="290"/>
  <c r="X7" i="290"/>
  <c r="Z6" i="290"/>
  <c r="Y6" i="290"/>
  <c r="X6" i="290"/>
  <c r="Z5" i="290"/>
  <c r="Y5" i="290"/>
  <c r="X5" i="290"/>
  <c r="O2" i="290"/>
  <c r="Z16" i="289"/>
  <c r="Y16" i="289"/>
  <c r="X16" i="289"/>
  <c r="Z15" i="289"/>
  <c r="Y15" i="289"/>
  <c r="X15" i="289"/>
  <c r="Z14" i="289"/>
  <c r="Y14" i="289"/>
  <c r="X14" i="289"/>
  <c r="Z13" i="289"/>
  <c r="Y13" i="289"/>
  <c r="X13" i="289"/>
  <c r="Z12" i="289"/>
  <c r="Y12" i="289"/>
  <c r="X12" i="289"/>
  <c r="Z11" i="289"/>
  <c r="Y11" i="289"/>
  <c r="X11" i="289"/>
  <c r="Z10" i="289"/>
  <c r="Y10" i="289"/>
  <c r="X10" i="289"/>
  <c r="Z9" i="289"/>
  <c r="Y9" i="289"/>
  <c r="X9" i="289"/>
  <c r="Z8" i="289"/>
  <c r="Y8" i="289"/>
  <c r="X8" i="289"/>
  <c r="Z7" i="289"/>
  <c r="Y7" i="289"/>
  <c r="X7" i="289"/>
  <c r="Z6" i="289"/>
  <c r="Y6" i="289"/>
  <c r="X6" i="289"/>
  <c r="Z5" i="289"/>
  <c r="Y5" i="289"/>
  <c r="X5" i="289"/>
  <c r="O2" i="289"/>
  <c r="Z16" i="288"/>
  <c r="Y16" i="288"/>
  <c r="X16" i="288"/>
  <c r="Z15" i="288"/>
  <c r="Y15" i="288"/>
  <c r="X15" i="288"/>
  <c r="Z14" i="288"/>
  <c r="Y14" i="288"/>
  <c r="X14" i="288"/>
  <c r="Z13" i="288"/>
  <c r="Y13" i="288"/>
  <c r="X13" i="288"/>
  <c r="Z12" i="288"/>
  <c r="Y12" i="288"/>
  <c r="X12" i="288"/>
  <c r="Z11" i="288"/>
  <c r="Y11" i="288"/>
  <c r="X11" i="288"/>
  <c r="Z10" i="288"/>
  <c r="Y10" i="288"/>
  <c r="X10" i="288"/>
  <c r="Z9" i="288"/>
  <c r="Y9" i="288"/>
  <c r="X9" i="288"/>
  <c r="Z8" i="288"/>
  <c r="Y8" i="288"/>
  <c r="X8" i="288"/>
  <c r="Z7" i="288"/>
  <c r="Y7" i="288"/>
  <c r="X7" i="288"/>
  <c r="Z6" i="288"/>
  <c r="Y6" i="288"/>
  <c r="X6" i="288"/>
  <c r="Z5" i="288"/>
  <c r="Y5" i="288"/>
  <c r="X5" i="288"/>
  <c r="O2" i="288"/>
  <c r="Z16" i="287"/>
  <c r="Y16" i="287"/>
  <c r="X16" i="287"/>
  <c r="Z15" i="287"/>
  <c r="Y15" i="287"/>
  <c r="X15" i="287"/>
  <c r="Z14" i="287"/>
  <c r="Y14" i="287"/>
  <c r="X14" i="287"/>
  <c r="Z13" i="287"/>
  <c r="Y13" i="287"/>
  <c r="X13" i="287"/>
  <c r="Z12" i="287"/>
  <c r="Y12" i="287"/>
  <c r="X12" i="287"/>
  <c r="Z11" i="287"/>
  <c r="Y11" i="287"/>
  <c r="X11" i="287"/>
  <c r="Z10" i="287"/>
  <c r="Y10" i="287"/>
  <c r="X10" i="287"/>
  <c r="Z9" i="287"/>
  <c r="Y9" i="287"/>
  <c r="X9" i="287"/>
  <c r="Z8" i="287"/>
  <c r="Y8" i="287"/>
  <c r="X8" i="287"/>
  <c r="Z7" i="287"/>
  <c r="Y7" i="287"/>
  <c r="X7" i="287"/>
  <c r="Z6" i="287"/>
  <c r="Y6" i="287"/>
  <c r="X6" i="287"/>
  <c r="Z5" i="287"/>
  <c r="Y5" i="287"/>
  <c r="X5" i="287"/>
  <c r="O2" i="287"/>
  <c r="Z16" i="286"/>
  <c r="Y16" i="286"/>
  <c r="X16" i="286"/>
  <c r="Z15" i="286"/>
  <c r="Y15" i="286"/>
  <c r="X15" i="286"/>
  <c r="Z14" i="286"/>
  <c r="Y14" i="286"/>
  <c r="X14" i="286"/>
  <c r="Z13" i="286"/>
  <c r="Y13" i="286"/>
  <c r="X13" i="286"/>
  <c r="Z12" i="286"/>
  <c r="Y12" i="286"/>
  <c r="X12" i="286"/>
  <c r="Z11" i="286"/>
  <c r="Y11" i="286"/>
  <c r="X11" i="286"/>
  <c r="Z10" i="286"/>
  <c r="Y10" i="286"/>
  <c r="X10" i="286"/>
  <c r="Z9" i="286"/>
  <c r="Y9" i="286"/>
  <c r="X9" i="286"/>
  <c r="Z8" i="286"/>
  <c r="Y8" i="286"/>
  <c r="X8" i="286"/>
  <c r="Z7" i="286"/>
  <c r="Y7" i="286"/>
  <c r="X7" i="286"/>
  <c r="Z6" i="286"/>
  <c r="Y6" i="286"/>
  <c r="X6" i="286"/>
  <c r="Z5" i="286"/>
  <c r="Y5" i="286"/>
  <c r="X5" i="286"/>
  <c r="O2" i="286"/>
  <c r="Z16" i="285"/>
  <c r="Y16" i="285"/>
  <c r="X16" i="285"/>
  <c r="Z15" i="285"/>
  <c r="Y15" i="285"/>
  <c r="X15" i="285"/>
  <c r="Z14" i="285"/>
  <c r="Y14" i="285"/>
  <c r="X14" i="285"/>
  <c r="Z13" i="285"/>
  <c r="Y13" i="285"/>
  <c r="X13" i="285"/>
  <c r="Z12" i="285"/>
  <c r="Y12" i="285"/>
  <c r="X12" i="285"/>
  <c r="Z11" i="285"/>
  <c r="Y11" i="285"/>
  <c r="X11" i="285"/>
  <c r="Z10" i="285"/>
  <c r="Y10" i="285"/>
  <c r="X10" i="285"/>
  <c r="Z9" i="285"/>
  <c r="Y9" i="285"/>
  <c r="X9" i="285"/>
  <c r="Z8" i="285"/>
  <c r="Y8" i="285"/>
  <c r="X8" i="285"/>
  <c r="Z7" i="285"/>
  <c r="Y7" i="285"/>
  <c r="X7" i="285"/>
  <c r="Z6" i="285"/>
  <c r="Y6" i="285"/>
  <c r="X6" i="285"/>
  <c r="Z5" i="285"/>
  <c r="Y5" i="285"/>
  <c r="X5" i="285"/>
  <c r="O2" i="285"/>
  <c r="Z16" i="284"/>
  <c r="Y16" i="284"/>
  <c r="X16" i="284"/>
  <c r="Z15" i="284"/>
  <c r="Y15" i="284"/>
  <c r="X15" i="284"/>
  <c r="Z14" i="284"/>
  <c r="Y14" i="284"/>
  <c r="X14" i="284"/>
  <c r="Z13" i="284"/>
  <c r="Y13" i="284"/>
  <c r="X13" i="284"/>
  <c r="Z12" i="284"/>
  <c r="Y12" i="284"/>
  <c r="X12" i="284"/>
  <c r="Z11" i="284"/>
  <c r="Y11" i="284"/>
  <c r="X11" i="284"/>
  <c r="Z10" i="284"/>
  <c r="Y10" i="284"/>
  <c r="X10" i="284"/>
  <c r="Z9" i="284"/>
  <c r="Y9" i="284"/>
  <c r="X9" i="284"/>
  <c r="Z8" i="284"/>
  <c r="Y8" i="284"/>
  <c r="X8" i="284"/>
  <c r="Z7" i="284"/>
  <c r="Y7" i="284"/>
  <c r="X7" i="284"/>
  <c r="Z6" i="284"/>
  <c r="Y6" i="284"/>
  <c r="X6" i="284"/>
  <c r="Z5" i="284"/>
  <c r="Y5" i="284"/>
  <c r="X5" i="284"/>
  <c r="O2" i="284"/>
  <c r="Z16" i="283"/>
  <c r="Y16" i="283"/>
  <c r="X16" i="283"/>
  <c r="Z15" i="283"/>
  <c r="Y15" i="283"/>
  <c r="X15" i="283"/>
  <c r="Z14" i="283"/>
  <c r="Y14" i="283"/>
  <c r="X14" i="283"/>
  <c r="Z13" i="283"/>
  <c r="Y13" i="283"/>
  <c r="X13" i="283"/>
  <c r="Z12" i="283"/>
  <c r="Y12" i="283"/>
  <c r="X12" i="283"/>
  <c r="Z11" i="283"/>
  <c r="Y11" i="283"/>
  <c r="X11" i="283"/>
  <c r="Z10" i="283"/>
  <c r="Y10" i="283"/>
  <c r="X10" i="283"/>
  <c r="Z9" i="283"/>
  <c r="Y9" i="283"/>
  <c r="X9" i="283"/>
  <c r="Z8" i="283"/>
  <c r="Y8" i="283"/>
  <c r="X8" i="283"/>
  <c r="Z7" i="283"/>
  <c r="Y7" i="283"/>
  <c r="X7" i="283"/>
  <c r="Z6" i="283"/>
  <c r="Y6" i="283"/>
  <c r="X6" i="283"/>
  <c r="Z5" i="283"/>
  <c r="Y5" i="283"/>
  <c r="X5" i="283"/>
  <c r="O2" i="283"/>
  <c r="Z16" i="282"/>
  <c r="Y16" i="282"/>
  <c r="X16" i="282"/>
  <c r="Z15" i="282"/>
  <c r="Y15" i="282"/>
  <c r="X15" i="282"/>
  <c r="Z14" i="282"/>
  <c r="Y14" i="282"/>
  <c r="X14" i="282"/>
  <c r="Z13" i="282"/>
  <c r="Y13" i="282"/>
  <c r="X13" i="282"/>
  <c r="Z12" i="282"/>
  <c r="Y12" i="282"/>
  <c r="X12" i="282"/>
  <c r="Z11" i="282"/>
  <c r="Y11" i="282"/>
  <c r="X11" i="282"/>
  <c r="Z10" i="282"/>
  <c r="Y10" i="282"/>
  <c r="X10" i="282"/>
  <c r="Z9" i="282"/>
  <c r="Y9" i="282"/>
  <c r="X9" i="282"/>
  <c r="Z8" i="282"/>
  <c r="Y8" i="282"/>
  <c r="X8" i="282"/>
  <c r="Z7" i="282"/>
  <c r="Y7" i="282"/>
  <c r="X7" i="282"/>
  <c r="Z6" i="282"/>
  <c r="Y6" i="282"/>
  <c r="X6" i="282"/>
  <c r="Z5" i="282"/>
  <c r="Y5" i="282"/>
  <c r="X5" i="282"/>
  <c r="O2" i="282"/>
  <c r="Z16" i="281"/>
  <c r="Y16" i="281"/>
  <c r="X16" i="281"/>
  <c r="Z15" i="281"/>
  <c r="Y15" i="281"/>
  <c r="X15" i="281"/>
  <c r="Z14" i="281"/>
  <c r="Y14" i="281"/>
  <c r="X14" i="281"/>
  <c r="Z13" i="281"/>
  <c r="Y13" i="281"/>
  <c r="X13" i="281"/>
  <c r="Z12" i="281"/>
  <c r="Y12" i="281"/>
  <c r="X12" i="281"/>
  <c r="Z11" i="281"/>
  <c r="Y11" i="281"/>
  <c r="X11" i="281"/>
  <c r="Z10" i="281"/>
  <c r="Y10" i="281"/>
  <c r="X10" i="281"/>
  <c r="Z9" i="281"/>
  <c r="Y9" i="281"/>
  <c r="X9" i="281"/>
  <c r="Z8" i="281"/>
  <c r="Y8" i="281"/>
  <c r="X8" i="281"/>
  <c r="Z7" i="281"/>
  <c r="Y7" i="281"/>
  <c r="X7" i="281"/>
  <c r="Z6" i="281"/>
  <c r="Y6" i="281"/>
  <c r="X6" i="281"/>
  <c r="Z5" i="281"/>
  <c r="Y5" i="281"/>
  <c r="X5" i="281"/>
  <c r="O2" i="281"/>
  <c r="Z16" i="280"/>
  <c r="Y16" i="280"/>
  <c r="X16" i="280"/>
  <c r="Z15" i="280"/>
  <c r="Y15" i="280"/>
  <c r="X15" i="280"/>
  <c r="Z14" i="280"/>
  <c r="Y14" i="280"/>
  <c r="X14" i="280"/>
  <c r="Z13" i="280"/>
  <c r="Y13" i="280"/>
  <c r="X13" i="280"/>
  <c r="Z12" i="280"/>
  <c r="Y12" i="280"/>
  <c r="X12" i="280"/>
  <c r="Z11" i="280"/>
  <c r="Y11" i="280"/>
  <c r="X11" i="280"/>
  <c r="Z10" i="280"/>
  <c r="Y10" i="280"/>
  <c r="X10" i="280"/>
  <c r="Z9" i="280"/>
  <c r="Y9" i="280"/>
  <c r="X9" i="280"/>
  <c r="Z8" i="280"/>
  <c r="Y8" i="280"/>
  <c r="X8" i="280"/>
  <c r="Z7" i="280"/>
  <c r="Y7" i="280"/>
  <c r="X7" i="280"/>
  <c r="Z6" i="280"/>
  <c r="Y6" i="280"/>
  <c r="X6" i="280"/>
  <c r="Z5" i="280"/>
  <c r="Y5" i="280"/>
  <c r="X5" i="280"/>
  <c r="O2" i="280"/>
  <c r="Z16" i="279"/>
  <c r="Y16" i="279"/>
  <c r="X16" i="279"/>
  <c r="Z15" i="279"/>
  <c r="Y15" i="279"/>
  <c r="X15" i="279"/>
  <c r="Z14" i="279"/>
  <c r="Y14" i="279"/>
  <c r="X14" i="279"/>
  <c r="Z13" i="279"/>
  <c r="Y13" i="279"/>
  <c r="X13" i="279"/>
  <c r="Z12" i="279"/>
  <c r="Y12" i="279"/>
  <c r="X12" i="279"/>
  <c r="Z11" i="279"/>
  <c r="Y11" i="279"/>
  <c r="X11" i="279"/>
  <c r="Z10" i="279"/>
  <c r="Y10" i="279"/>
  <c r="X10" i="279"/>
  <c r="Z9" i="279"/>
  <c r="Y9" i="279"/>
  <c r="X9" i="279"/>
  <c r="Z8" i="279"/>
  <c r="Y8" i="279"/>
  <c r="X8" i="279"/>
  <c r="Z7" i="279"/>
  <c r="Y7" i="279"/>
  <c r="X7" i="279"/>
  <c r="Z6" i="279"/>
  <c r="Y6" i="279"/>
  <c r="X6" i="279"/>
  <c r="Z5" i="279"/>
  <c r="Y5" i="279"/>
  <c r="X5" i="279"/>
  <c r="O2" i="279"/>
  <c r="Z16" i="278"/>
  <c r="Y16" i="278"/>
  <c r="X16" i="278"/>
  <c r="Z15" i="278"/>
  <c r="Y15" i="278"/>
  <c r="X15" i="278"/>
  <c r="Z14" i="278"/>
  <c r="Y14" i="278"/>
  <c r="X14" i="278"/>
  <c r="Z13" i="278"/>
  <c r="Y13" i="278"/>
  <c r="X13" i="278"/>
  <c r="Z12" i="278"/>
  <c r="Y12" i="278"/>
  <c r="X12" i="278"/>
  <c r="Z11" i="278"/>
  <c r="Y11" i="278"/>
  <c r="X11" i="278"/>
  <c r="Z10" i="278"/>
  <c r="Y10" i="278"/>
  <c r="X10" i="278"/>
  <c r="Z9" i="278"/>
  <c r="Y9" i="278"/>
  <c r="X9" i="278"/>
  <c r="Z8" i="278"/>
  <c r="Y8" i="278"/>
  <c r="X8" i="278"/>
  <c r="Z7" i="278"/>
  <c r="Y7" i="278"/>
  <c r="X7" i="278"/>
  <c r="Z6" i="278"/>
  <c r="Y6" i="278"/>
  <c r="X6" i="278"/>
  <c r="Z5" i="278"/>
  <c r="Y5" i="278"/>
  <c r="X5" i="278"/>
  <c r="O2" i="278"/>
  <c r="Z16" i="277"/>
  <c r="Y16" i="277"/>
  <c r="X16" i="277"/>
  <c r="Z15" i="277"/>
  <c r="Y15" i="277"/>
  <c r="X15" i="277"/>
  <c r="Z14" i="277"/>
  <c r="Y14" i="277"/>
  <c r="X14" i="277"/>
  <c r="Z13" i="277"/>
  <c r="Y13" i="277"/>
  <c r="X13" i="277"/>
  <c r="Z12" i="277"/>
  <c r="Y12" i="277"/>
  <c r="X12" i="277"/>
  <c r="Z11" i="277"/>
  <c r="Y11" i="277"/>
  <c r="X11" i="277"/>
  <c r="Z10" i="277"/>
  <c r="Y10" i="277"/>
  <c r="X10" i="277"/>
  <c r="Z9" i="277"/>
  <c r="Y9" i="277"/>
  <c r="X9" i="277"/>
  <c r="Z8" i="277"/>
  <c r="Y8" i="277"/>
  <c r="X8" i="277"/>
  <c r="Z7" i="277"/>
  <c r="Y7" i="277"/>
  <c r="X7" i="277"/>
  <c r="Z6" i="277"/>
  <c r="Y6" i="277"/>
  <c r="X6" i="277"/>
  <c r="Z5" i="277"/>
  <c r="Y5" i="277"/>
  <c r="X5" i="277"/>
  <c r="O2" i="277"/>
  <c r="Z16" i="276"/>
  <c r="Y16" i="276"/>
  <c r="X16" i="276"/>
  <c r="Z15" i="276"/>
  <c r="Y15" i="276"/>
  <c r="X15" i="276"/>
  <c r="Z14" i="276"/>
  <c r="Y14" i="276"/>
  <c r="X14" i="276"/>
  <c r="Z13" i="276"/>
  <c r="Y13" i="276"/>
  <c r="X13" i="276"/>
  <c r="Z12" i="276"/>
  <c r="Y12" i="276"/>
  <c r="X12" i="276"/>
  <c r="Z11" i="276"/>
  <c r="Y11" i="276"/>
  <c r="X11" i="276"/>
  <c r="Z10" i="276"/>
  <c r="Y10" i="276"/>
  <c r="X10" i="276"/>
  <c r="Z9" i="276"/>
  <c r="Y9" i="276"/>
  <c r="X9" i="276"/>
  <c r="Z8" i="276"/>
  <c r="Y8" i="276"/>
  <c r="X8" i="276"/>
  <c r="Z7" i="276"/>
  <c r="Y7" i="276"/>
  <c r="X7" i="276"/>
  <c r="Z6" i="276"/>
  <c r="Y6" i="276"/>
  <c r="X6" i="276"/>
  <c r="Z5" i="276"/>
  <c r="Y5" i="276"/>
  <c r="X5" i="276"/>
  <c r="O2" i="276"/>
  <c r="Z16" i="275"/>
  <c r="Y16" i="275"/>
  <c r="X16" i="275"/>
  <c r="Z15" i="275"/>
  <c r="Y15" i="275"/>
  <c r="X15" i="275"/>
  <c r="Z14" i="275"/>
  <c r="Y14" i="275"/>
  <c r="X14" i="275"/>
  <c r="Z13" i="275"/>
  <c r="Y13" i="275"/>
  <c r="X13" i="275"/>
  <c r="Z12" i="275"/>
  <c r="Y12" i="275"/>
  <c r="X12" i="275"/>
  <c r="Z11" i="275"/>
  <c r="Y11" i="275"/>
  <c r="X11" i="275"/>
  <c r="Z10" i="275"/>
  <c r="Y10" i="275"/>
  <c r="X10" i="275"/>
  <c r="Z9" i="275"/>
  <c r="Y9" i="275"/>
  <c r="X9" i="275"/>
  <c r="Z8" i="275"/>
  <c r="Y8" i="275"/>
  <c r="X8" i="275"/>
  <c r="Z7" i="275"/>
  <c r="Y7" i="275"/>
  <c r="X7" i="275"/>
  <c r="Z6" i="275"/>
  <c r="Y6" i="275"/>
  <c r="X6" i="275"/>
  <c r="Z5" i="275"/>
  <c r="Y5" i="275"/>
  <c r="X5" i="275"/>
  <c r="O2" i="275"/>
  <c r="Z16" i="274"/>
  <c r="Y16" i="274"/>
  <c r="X16" i="274"/>
  <c r="Z15" i="274"/>
  <c r="Y15" i="274"/>
  <c r="X15" i="274"/>
  <c r="Z14" i="274"/>
  <c r="Y14" i="274"/>
  <c r="X14" i="274"/>
  <c r="Z13" i="274"/>
  <c r="Y13" i="274"/>
  <c r="X13" i="274"/>
  <c r="Z12" i="274"/>
  <c r="Y12" i="274"/>
  <c r="X12" i="274"/>
  <c r="Z11" i="274"/>
  <c r="Y11" i="274"/>
  <c r="X11" i="274"/>
  <c r="Z10" i="274"/>
  <c r="Y10" i="274"/>
  <c r="X10" i="274"/>
  <c r="Z9" i="274"/>
  <c r="Y9" i="274"/>
  <c r="X9" i="274"/>
  <c r="Z8" i="274"/>
  <c r="Y8" i="274"/>
  <c r="X8" i="274"/>
  <c r="Z7" i="274"/>
  <c r="Y7" i="274"/>
  <c r="X7" i="274"/>
  <c r="Z6" i="274"/>
  <c r="Y6" i="274"/>
  <c r="X6" i="274"/>
  <c r="Z5" i="274"/>
  <c r="Y5" i="274"/>
  <c r="X5" i="274"/>
  <c r="O2" i="274"/>
  <c r="Z16" i="273"/>
  <c r="Y16" i="273"/>
  <c r="X16" i="273"/>
  <c r="Z15" i="273"/>
  <c r="Y15" i="273"/>
  <c r="X15" i="273"/>
  <c r="Z14" i="273"/>
  <c r="Y14" i="273"/>
  <c r="X14" i="273"/>
  <c r="Z13" i="273"/>
  <c r="Y13" i="273"/>
  <c r="X13" i="273"/>
  <c r="Z12" i="273"/>
  <c r="Y12" i="273"/>
  <c r="X12" i="273"/>
  <c r="Z11" i="273"/>
  <c r="Y11" i="273"/>
  <c r="X11" i="273"/>
  <c r="Z10" i="273"/>
  <c r="Y10" i="273"/>
  <c r="X10" i="273"/>
  <c r="Z9" i="273"/>
  <c r="Y9" i="273"/>
  <c r="X9" i="273"/>
  <c r="Z8" i="273"/>
  <c r="Y8" i="273"/>
  <c r="X8" i="273"/>
  <c r="Z7" i="273"/>
  <c r="Y7" i="273"/>
  <c r="X7" i="273"/>
  <c r="Z6" i="273"/>
  <c r="Y6" i="273"/>
  <c r="X6" i="273"/>
  <c r="Z5" i="273"/>
  <c r="Y5" i="273"/>
  <c r="X5" i="273"/>
  <c r="O2" i="273"/>
  <c r="Z16" i="272"/>
  <c r="Y16" i="272"/>
  <c r="X16" i="272"/>
  <c r="Z15" i="272"/>
  <c r="Y15" i="272"/>
  <c r="X15" i="272"/>
  <c r="Z14" i="272"/>
  <c r="Y14" i="272"/>
  <c r="X14" i="272"/>
  <c r="Z13" i="272"/>
  <c r="Y13" i="272"/>
  <c r="X13" i="272"/>
  <c r="Z12" i="272"/>
  <c r="Y12" i="272"/>
  <c r="X12" i="272"/>
  <c r="Z11" i="272"/>
  <c r="Y11" i="272"/>
  <c r="X11" i="272"/>
  <c r="Z10" i="272"/>
  <c r="Y10" i="272"/>
  <c r="X10" i="272"/>
  <c r="Z9" i="272"/>
  <c r="Y9" i="272"/>
  <c r="X9" i="272"/>
  <c r="Z8" i="272"/>
  <c r="Y8" i="272"/>
  <c r="X8" i="272"/>
  <c r="Z7" i="272"/>
  <c r="Y7" i="272"/>
  <c r="X7" i="272"/>
  <c r="Z6" i="272"/>
  <c r="Y6" i="272"/>
  <c r="X6" i="272"/>
  <c r="Z5" i="272"/>
  <c r="Z3" i="272" s="1"/>
  <c r="Y5" i="272"/>
  <c r="X5" i="272"/>
  <c r="O2" i="272"/>
  <c r="Z16" i="271"/>
  <c r="Y16" i="271"/>
  <c r="X16" i="271"/>
  <c r="Z15" i="271"/>
  <c r="Y15" i="271"/>
  <c r="X15" i="271"/>
  <c r="Z14" i="271"/>
  <c r="Y14" i="271"/>
  <c r="X14" i="271"/>
  <c r="Z13" i="271"/>
  <c r="Y13" i="271"/>
  <c r="X13" i="271"/>
  <c r="Z12" i="271"/>
  <c r="Y12" i="271"/>
  <c r="X12" i="271"/>
  <c r="Z11" i="271"/>
  <c r="Y11" i="271"/>
  <c r="X11" i="271"/>
  <c r="Z10" i="271"/>
  <c r="Y10" i="271"/>
  <c r="X10" i="271"/>
  <c r="Z9" i="271"/>
  <c r="Y9" i="271"/>
  <c r="X9" i="271"/>
  <c r="Z8" i="271"/>
  <c r="Y8" i="271"/>
  <c r="X8" i="271"/>
  <c r="Z7" i="271"/>
  <c r="Y7" i="271"/>
  <c r="X7" i="271"/>
  <c r="Z6" i="271"/>
  <c r="Y6" i="271"/>
  <c r="X6" i="271"/>
  <c r="Z5" i="271"/>
  <c r="Y5" i="271"/>
  <c r="X5" i="271"/>
  <c r="O2" i="271"/>
  <c r="Z16" i="270"/>
  <c r="Y16" i="270"/>
  <c r="X16" i="270"/>
  <c r="Z15" i="270"/>
  <c r="Y15" i="270"/>
  <c r="X15" i="270"/>
  <c r="Z14" i="270"/>
  <c r="Y14" i="270"/>
  <c r="X14" i="270"/>
  <c r="Z13" i="270"/>
  <c r="Y13" i="270"/>
  <c r="X13" i="270"/>
  <c r="Z12" i="270"/>
  <c r="Y12" i="270"/>
  <c r="X12" i="270"/>
  <c r="Z11" i="270"/>
  <c r="Y11" i="270"/>
  <c r="X11" i="270"/>
  <c r="Z10" i="270"/>
  <c r="Y10" i="270"/>
  <c r="X10" i="270"/>
  <c r="Z9" i="270"/>
  <c r="Y9" i="270"/>
  <c r="X9" i="270"/>
  <c r="Z8" i="270"/>
  <c r="Y8" i="270"/>
  <c r="X8" i="270"/>
  <c r="Z7" i="270"/>
  <c r="Y7" i="270"/>
  <c r="X7" i="270"/>
  <c r="Z6" i="270"/>
  <c r="Y6" i="270"/>
  <c r="X6" i="270"/>
  <c r="Z5" i="270"/>
  <c r="Y5" i="270"/>
  <c r="X5" i="270"/>
  <c r="O2" i="270"/>
  <c r="Z16" i="269"/>
  <c r="Y16" i="269"/>
  <c r="X16" i="269"/>
  <c r="Z15" i="269"/>
  <c r="Y15" i="269"/>
  <c r="X15" i="269"/>
  <c r="Z14" i="269"/>
  <c r="Y14" i="269"/>
  <c r="X14" i="269"/>
  <c r="Z13" i="269"/>
  <c r="Y13" i="269"/>
  <c r="X13" i="269"/>
  <c r="Z12" i="269"/>
  <c r="Y12" i="269"/>
  <c r="X12" i="269"/>
  <c r="Z11" i="269"/>
  <c r="Y11" i="269"/>
  <c r="X11" i="269"/>
  <c r="Z10" i="269"/>
  <c r="Y10" i="269"/>
  <c r="X10" i="269"/>
  <c r="Z9" i="269"/>
  <c r="Y9" i="269"/>
  <c r="X9" i="269"/>
  <c r="Z8" i="269"/>
  <c r="Y8" i="269"/>
  <c r="X8" i="269"/>
  <c r="Z7" i="269"/>
  <c r="Y7" i="269"/>
  <c r="X7" i="269"/>
  <c r="Z6" i="269"/>
  <c r="Y6" i="269"/>
  <c r="X6" i="269"/>
  <c r="Z5" i="269"/>
  <c r="Y5" i="269"/>
  <c r="X5" i="269"/>
  <c r="O2" i="269"/>
  <c r="Z16" i="268"/>
  <c r="Y16" i="268"/>
  <c r="X16" i="268"/>
  <c r="Z15" i="268"/>
  <c r="Y15" i="268"/>
  <c r="X15" i="268"/>
  <c r="Z14" i="268"/>
  <c r="Y14" i="268"/>
  <c r="X14" i="268"/>
  <c r="Z13" i="268"/>
  <c r="Y13" i="268"/>
  <c r="X13" i="268"/>
  <c r="Z12" i="268"/>
  <c r="Y12" i="268"/>
  <c r="X12" i="268"/>
  <c r="Z11" i="268"/>
  <c r="Y11" i="268"/>
  <c r="X11" i="268"/>
  <c r="Z10" i="268"/>
  <c r="Y10" i="268"/>
  <c r="X10" i="268"/>
  <c r="Z9" i="268"/>
  <c r="Y9" i="268"/>
  <c r="X9" i="268"/>
  <c r="Z8" i="268"/>
  <c r="Y8" i="268"/>
  <c r="X8" i="268"/>
  <c r="Z7" i="268"/>
  <c r="Y7" i="268"/>
  <c r="X7" i="268"/>
  <c r="Z6" i="268"/>
  <c r="Y6" i="268"/>
  <c r="X6" i="268"/>
  <c r="Z5" i="268"/>
  <c r="Y5" i="268"/>
  <c r="X5" i="268"/>
  <c r="O2" i="268"/>
  <c r="Z16" i="267"/>
  <c r="Y16" i="267"/>
  <c r="X16" i="267"/>
  <c r="Z15" i="267"/>
  <c r="Y15" i="267"/>
  <c r="X15" i="267"/>
  <c r="Z14" i="267"/>
  <c r="Y14" i="267"/>
  <c r="X14" i="267"/>
  <c r="Z13" i="267"/>
  <c r="Y13" i="267"/>
  <c r="X13" i="267"/>
  <c r="Z12" i="267"/>
  <c r="Y12" i="267"/>
  <c r="X12" i="267"/>
  <c r="Z11" i="267"/>
  <c r="Y11" i="267"/>
  <c r="X11" i="267"/>
  <c r="Z10" i="267"/>
  <c r="Y10" i="267"/>
  <c r="X10" i="267"/>
  <c r="Z9" i="267"/>
  <c r="Y9" i="267"/>
  <c r="X9" i="267"/>
  <c r="Z8" i="267"/>
  <c r="Y8" i="267"/>
  <c r="X8" i="267"/>
  <c r="Z7" i="267"/>
  <c r="Y7" i="267"/>
  <c r="X7" i="267"/>
  <c r="Z6" i="267"/>
  <c r="Y6" i="267"/>
  <c r="X6" i="267"/>
  <c r="Z5" i="267"/>
  <c r="Y5" i="267"/>
  <c r="X5" i="267"/>
  <c r="O2" i="267"/>
  <c r="Z16" i="266"/>
  <c r="Y16" i="266"/>
  <c r="X16" i="266"/>
  <c r="Z15" i="266"/>
  <c r="Y15" i="266"/>
  <c r="X15" i="266"/>
  <c r="Z14" i="266"/>
  <c r="Y14" i="266"/>
  <c r="X14" i="266"/>
  <c r="Z13" i="266"/>
  <c r="Y13" i="266"/>
  <c r="X13" i="266"/>
  <c r="Z12" i="266"/>
  <c r="Y12" i="266"/>
  <c r="X12" i="266"/>
  <c r="Z11" i="266"/>
  <c r="Y11" i="266"/>
  <c r="X11" i="266"/>
  <c r="Z10" i="266"/>
  <c r="Y10" i="266"/>
  <c r="X10" i="266"/>
  <c r="Z9" i="266"/>
  <c r="Y9" i="266"/>
  <c r="X9" i="266"/>
  <c r="Z8" i="266"/>
  <c r="Y8" i="266"/>
  <c r="X8" i="266"/>
  <c r="Z7" i="266"/>
  <c r="Y7" i="266"/>
  <c r="X7" i="266"/>
  <c r="Z6" i="266"/>
  <c r="Y6" i="266"/>
  <c r="X6" i="266"/>
  <c r="Z5" i="266"/>
  <c r="Y5" i="266"/>
  <c r="X5" i="266"/>
  <c r="O2" i="266"/>
  <c r="Z16" i="265"/>
  <c r="Y16" i="265"/>
  <c r="X16" i="265"/>
  <c r="Z15" i="265"/>
  <c r="Y15" i="265"/>
  <c r="X15" i="265"/>
  <c r="Z14" i="265"/>
  <c r="Y14" i="265"/>
  <c r="X14" i="265"/>
  <c r="Z13" i="265"/>
  <c r="Y13" i="265"/>
  <c r="X13" i="265"/>
  <c r="Z12" i="265"/>
  <c r="Y12" i="265"/>
  <c r="X12" i="265"/>
  <c r="Z11" i="265"/>
  <c r="Y11" i="265"/>
  <c r="X11" i="265"/>
  <c r="Z10" i="265"/>
  <c r="Y10" i="265"/>
  <c r="X10" i="265"/>
  <c r="Z9" i="265"/>
  <c r="Y9" i="265"/>
  <c r="X9" i="265"/>
  <c r="Z8" i="265"/>
  <c r="Y8" i="265"/>
  <c r="X8" i="265"/>
  <c r="Z7" i="265"/>
  <c r="Y7" i="265"/>
  <c r="X7" i="265"/>
  <c r="Z6" i="265"/>
  <c r="Y6" i="265"/>
  <c r="X6" i="265"/>
  <c r="Z5" i="265"/>
  <c r="Z3" i="265" s="1"/>
  <c r="Y5" i="265"/>
  <c r="X5" i="265"/>
  <c r="O2" i="265"/>
  <c r="Z16" i="264"/>
  <c r="Y16" i="264"/>
  <c r="X16" i="264"/>
  <c r="Z15" i="264"/>
  <c r="Y15" i="264"/>
  <c r="X15" i="264"/>
  <c r="Z14" i="264"/>
  <c r="Y14" i="264"/>
  <c r="X14" i="264"/>
  <c r="Z13" i="264"/>
  <c r="Y13" i="264"/>
  <c r="X13" i="264"/>
  <c r="Z12" i="264"/>
  <c r="Y12" i="264"/>
  <c r="X12" i="264"/>
  <c r="Z11" i="264"/>
  <c r="Y11" i="264"/>
  <c r="X11" i="264"/>
  <c r="Z10" i="264"/>
  <c r="Y10" i="264"/>
  <c r="X10" i="264"/>
  <c r="Z9" i="264"/>
  <c r="Y9" i="264"/>
  <c r="X9" i="264"/>
  <c r="Z8" i="264"/>
  <c r="Y8" i="264"/>
  <c r="X8" i="264"/>
  <c r="Z7" i="264"/>
  <c r="Y7" i="264"/>
  <c r="X7" i="264"/>
  <c r="Z6" i="264"/>
  <c r="Y6" i="264"/>
  <c r="X6" i="264"/>
  <c r="Z5" i="264"/>
  <c r="Y5" i="264"/>
  <c r="X5" i="264"/>
  <c r="O2" i="264"/>
  <c r="Z16" i="263"/>
  <c r="Y16" i="263"/>
  <c r="X16" i="263"/>
  <c r="Z15" i="263"/>
  <c r="Y15" i="263"/>
  <c r="X15" i="263"/>
  <c r="Z14" i="263"/>
  <c r="Y14" i="263"/>
  <c r="X14" i="263"/>
  <c r="Z13" i="263"/>
  <c r="Y13" i="263"/>
  <c r="X13" i="263"/>
  <c r="Z12" i="263"/>
  <c r="Y12" i="263"/>
  <c r="X12" i="263"/>
  <c r="Z11" i="263"/>
  <c r="Y11" i="263"/>
  <c r="X11" i="263"/>
  <c r="Z10" i="263"/>
  <c r="Y10" i="263"/>
  <c r="X10" i="263"/>
  <c r="Z9" i="263"/>
  <c r="Y9" i="263"/>
  <c r="X9" i="263"/>
  <c r="Z8" i="263"/>
  <c r="Y8" i="263"/>
  <c r="X8" i="263"/>
  <c r="Z7" i="263"/>
  <c r="Y7" i="263"/>
  <c r="X7" i="263"/>
  <c r="Z6" i="263"/>
  <c r="Y6" i="263"/>
  <c r="X6" i="263"/>
  <c r="Z5" i="263"/>
  <c r="Y5" i="263"/>
  <c r="X5" i="263"/>
  <c r="O2" i="263"/>
  <c r="Z3" i="304" l="1"/>
  <c r="Z3" i="300"/>
  <c r="Z3" i="294"/>
  <c r="Z3" i="291"/>
  <c r="Z3" i="290"/>
  <c r="Z3" i="289"/>
  <c r="Z3" i="287"/>
  <c r="Z3" i="286"/>
  <c r="Z3" i="285"/>
  <c r="Z3" i="298"/>
  <c r="Z3" i="299"/>
  <c r="Z3" i="297"/>
  <c r="Z3" i="296"/>
  <c r="Z3" i="295"/>
  <c r="Z3" i="292"/>
  <c r="Z3" i="288"/>
  <c r="Z3" i="283"/>
  <c r="Z3" i="301"/>
  <c r="Z3" i="293"/>
  <c r="Z3" i="284"/>
  <c r="Z3" i="282"/>
  <c r="Z3" i="281"/>
  <c r="Z3" i="268"/>
  <c r="Z3" i="279"/>
  <c r="Z3" i="278"/>
  <c r="Z3" i="277"/>
  <c r="Z3" i="276"/>
  <c r="Z3" i="275"/>
  <c r="Z3" i="274"/>
  <c r="Z3" i="273"/>
  <c r="Z3" i="271"/>
  <c r="Z3" i="270"/>
  <c r="Z3" i="269"/>
  <c r="Z3" i="267"/>
  <c r="Z3" i="263"/>
  <c r="Z3" i="264"/>
  <c r="Z3" i="303"/>
  <c r="Z3" i="302"/>
  <c r="Z3" i="280"/>
  <c r="Z3" i="266"/>
  <c r="Z16" i="262"/>
  <c r="Y16" i="262"/>
  <c r="X16" i="262"/>
  <c r="Z15" i="262"/>
  <c r="Y15" i="262"/>
  <c r="X15" i="262"/>
  <c r="Z14" i="262"/>
  <c r="Y14" i="262"/>
  <c r="X14" i="262"/>
  <c r="Z13" i="262"/>
  <c r="Y13" i="262"/>
  <c r="X13" i="262"/>
  <c r="Z12" i="262"/>
  <c r="Y12" i="262"/>
  <c r="X12" i="262"/>
  <c r="Z11" i="262"/>
  <c r="Y11" i="262"/>
  <c r="X11" i="262"/>
  <c r="Z10" i="262"/>
  <c r="Y10" i="262"/>
  <c r="X10" i="262"/>
  <c r="Z9" i="262"/>
  <c r="Y9" i="262"/>
  <c r="X9" i="262"/>
  <c r="Z8" i="262"/>
  <c r="Y8" i="262"/>
  <c r="X8" i="262"/>
  <c r="Z7" i="262"/>
  <c r="Y7" i="262"/>
  <c r="X7" i="262"/>
  <c r="Z6" i="262"/>
  <c r="Y6" i="262"/>
  <c r="X6" i="262"/>
  <c r="Z5" i="262"/>
  <c r="Y5" i="262"/>
  <c r="X5" i="262"/>
  <c r="Z3" i="262"/>
  <c r="O2" i="262"/>
  <c r="Z16" i="261" l="1"/>
  <c r="Y16" i="261"/>
  <c r="X16" i="261"/>
  <c r="Z15" i="261"/>
  <c r="Y15" i="261"/>
  <c r="X15" i="261"/>
  <c r="Z14" i="261"/>
  <c r="Y14" i="261"/>
  <c r="X14" i="261"/>
  <c r="Z13" i="261"/>
  <c r="Y13" i="261"/>
  <c r="X13" i="261"/>
  <c r="Z12" i="261"/>
  <c r="Y12" i="261"/>
  <c r="X12" i="261"/>
  <c r="Z11" i="261"/>
  <c r="Y11" i="261"/>
  <c r="X11" i="261"/>
  <c r="Z10" i="261"/>
  <c r="Y10" i="261"/>
  <c r="X10" i="261"/>
  <c r="Z9" i="261"/>
  <c r="Y9" i="261"/>
  <c r="X9" i="261"/>
  <c r="Z8" i="261"/>
  <c r="Y8" i="261"/>
  <c r="X8" i="261"/>
  <c r="Z7" i="261"/>
  <c r="Y7" i="261"/>
  <c r="X7" i="261"/>
  <c r="Z6" i="261"/>
  <c r="Y6" i="261"/>
  <c r="X6" i="261"/>
  <c r="Z5" i="261"/>
  <c r="Y5" i="261"/>
  <c r="X5" i="261"/>
  <c r="Z3" i="261"/>
  <c r="O2" i="261"/>
  <c r="Z16" i="260" l="1"/>
  <c r="Y16" i="260"/>
  <c r="X16" i="260"/>
  <c r="Z15" i="260"/>
  <c r="Y15" i="260"/>
  <c r="X15" i="260"/>
  <c r="Z14" i="260"/>
  <c r="Y14" i="260"/>
  <c r="X14" i="260"/>
  <c r="Z13" i="260"/>
  <c r="Y13" i="260"/>
  <c r="X13" i="260"/>
  <c r="Z12" i="260"/>
  <c r="Y12" i="260"/>
  <c r="X12" i="260"/>
  <c r="Z11" i="260"/>
  <c r="Y11" i="260"/>
  <c r="X11" i="260"/>
  <c r="Z10" i="260"/>
  <c r="Y10" i="260"/>
  <c r="X10" i="260"/>
  <c r="Z9" i="260"/>
  <c r="Y9" i="260"/>
  <c r="X9" i="260"/>
  <c r="Z8" i="260"/>
  <c r="Y8" i="260"/>
  <c r="X8" i="260"/>
  <c r="Z7" i="260"/>
  <c r="Z3" i="260" s="1"/>
  <c r="Y7" i="260"/>
  <c r="X7" i="260"/>
  <c r="Z6" i="260"/>
  <c r="Y6" i="260"/>
  <c r="X6" i="260"/>
  <c r="Z5" i="260"/>
  <c r="Y5" i="260"/>
  <c r="X5" i="260"/>
  <c r="O2" i="260"/>
  <c r="Z16" i="259"/>
  <c r="Y16" i="259"/>
  <c r="X16" i="259"/>
  <c r="Z15" i="259"/>
  <c r="Y15" i="259"/>
  <c r="X15" i="259"/>
  <c r="Z14" i="259"/>
  <c r="Y14" i="259"/>
  <c r="X14" i="259"/>
  <c r="Z13" i="259"/>
  <c r="Y13" i="259"/>
  <c r="X13" i="259"/>
  <c r="Z12" i="259"/>
  <c r="Y12" i="259"/>
  <c r="X12" i="259"/>
  <c r="Z11" i="259"/>
  <c r="Y11" i="259"/>
  <c r="X11" i="259"/>
  <c r="Z10" i="259"/>
  <c r="Y10" i="259"/>
  <c r="X10" i="259"/>
  <c r="Z9" i="259"/>
  <c r="Y9" i="259"/>
  <c r="X9" i="259"/>
  <c r="Z8" i="259"/>
  <c r="Y8" i="259"/>
  <c r="X8" i="259"/>
  <c r="Z7" i="259"/>
  <c r="Y7" i="259"/>
  <c r="X7" i="259"/>
  <c r="Z6" i="259"/>
  <c r="Y6" i="259"/>
  <c r="X6" i="259"/>
  <c r="Z5" i="259"/>
  <c r="Y5" i="259"/>
  <c r="X5" i="259"/>
  <c r="Z3" i="259"/>
  <c r="O2" i="259"/>
  <c r="H2" i="152" l="1"/>
  <c r="H3" i="152" a="1"/>
  <c r="H3" i="152" s="1"/>
  <c r="N4" i="12"/>
  <c r="R4" i="152"/>
  <c r="L7" i="14"/>
  <c r="L66" i="14"/>
  <c r="L8" i="14"/>
  <c r="L9" i="14"/>
  <c r="L10" i="14"/>
  <c r="L11" i="14"/>
  <c r="L12" i="14"/>
  <c r="L13" i="14"/>
  <c r="L14" i="14"/>
  <c r="L15" i="14"/>
  <c r="L16" i="14"/>
  <c r="L17" i="14"/>
  <c r="L18" i="14"/>
  <c r="L19" i="14"/>
  <c r="L20" i="14"/>
  <c r="L21" i="14"/>
  <c r="L22" i="14"/>
  <c r="L23" i="14"/>
  <c r="L24" i="14"/>
  <c r="L25" i="14"/>
  <c r="L26" i="14"/>
  <c r="L27" i="14"/>
  <c r="L28" i="14"/>
  <c r="L29" i="14"/>
  <c r="L30" i="14"/>
  <c r="L31" i="14"/>
  <c r="L32" i="14"/>
  <c r="L33" i="14"/>
  <c r="L34" i="14"/>
  <c r="L35" i="14"/>
  <c r="L36" i="14"/>
  <c r="L37" i="14"/>
  <c r="L38" i="14"/>
  <c r="L39" i="14"/>
  <c r="L40" i="14"/>
  <c r="L41" i="14"/>
  <c r="L42" i="14"/>
  <c r="L43" i="14"/>
  <c r="L44" i="14"/>
  <c r="L45" i="14"/>
  <c r="L46" i="14"/>
  <c r="L47" i="14"/>
  <c r="L48" i="14"/>
  <c r="L49" i="14"/>
  <c r="L50" i="14"/>
  <c r="L51" i="14"/>
  <c r="L52" i="14"/>
  <c r="L53" i="14"/>
  <c r="L54" i="14"/>
  <c r="L55" i="14"/>
  <c r="L56" i="14"/>
  <c r="L57" i="14"/>
  <c r="L58" i="14"/>
  <c r="L59" i="14"/>
  <c r="L60" i="14"/>
  <c r="L61" i="14"/>
  <c r="L62" i="14"/>
  <c r="L63" i="14"/>
  <c r="L64" i="14"/>
  <c r="L65" i="14"/>
  <c r="F400" i="12" l="1"/>
  <c r="F399" i="12"/>
  <c r="F398" i="12"/>
  <c r="F397" i="12"/>
  <c r="F396" i="12"/>
  <c r="F395" i="12"/>
  <c r="F394" i="12"/>
  <c r="F393" i="12"/>
  <c r="F392" i="12"/>
  <c r="F391" i="12"/>
  <c r="F390" i="12"/>
  <c r="F389" i="12"/>
  <c r="F388" i="12"/>
  <c r="F387" i="12"/>
  <c r="F386" i="12"/>
  <c r="F385" i="12"/>
  <c r="F384" i="12"/>
  <c r="F383" i="12"/>
  <c r="F382" i="12"/>
  <c r="F381" i="12"/>
  <c r="F380" i="12"/>
  <c r="F379" i="12"/>
  <c r="F378" i="12"/>
  <c r="F377" i="12"/>
  <c r="F376" i="12"/>
  <c r="F375" i="12"/>
  <c r="F374" i="12"/>
  <c r="F373" i="12"/>
  <c r="F372" i="12"/>
  <c r="F371" i="12"/>
  <c r="F370" i="12"/>
  <c r="F369" i="12"/>
  <c r="F368" i="12"/>
  <c r="F367" i="12"/>
  <c r="F366" i="12"/>
  <c r="F365" i="12"/>
  <c r="F364" i="12"/>
  <c r="F363" i="12"/>
  <c r="F362" i="12"/>
  <c r="F361" i="12"/>
  <c r="F360" i="12"/>
  <c r="F359" i="12"/>
  <c r="F358" i="12"/>
  <c r="F357" i="12"/>
  <c r="F356" i="12"/>
  <c r="F355" i="12"/>
  <c r="F354" i="12"/>
  <c r="F353" i="12"/>
  <c r="F352" i="12"/>
  <c r="F351" i="12"/>
  <c r="F350" i="12"/>
  <c r="F349" i="12"/>
  <c r="F348" i="12"/>
  <c r="F347" i="12"/>
  <c r="F346" i="12"/>
  <c r="F345" i="12"/>
  <c r="F344" i="12"/>
  <c r="F343" i="12"/>
  <c r="F342" i="12"/>
  <c r="F341" i="12"/>
  <c r="F340" i="12"/>
  <c r="F339" i="12"/>
  <c r="F338" i="12"/>
  <c r="F337" i="12"/>
  <c r="F336" i="12"/>
  <c r="F335" i="12"/>
  <c r="F334" i="12"/>
  <c r="F333" i="12"/>
  <c r="F332" i="12"/>
  <c r="F331" i="12"/>
  <c r="F330" i="12"/>
  <c r="F329" i="12"/>
  <c r="F328" i="12"/>
  <c r="F327" i="12"/>
  <c r="F326" i="12"/>
  <c r="F325" i="12"/>
  <c r="F324" i="12"/>
  <c r="F323" i="12"/>
  <c r="F322" i="12"/>
  <c r="F321" i="12"/>
  <c r="F320" i="12"/>
  <c r="F319" i="12"/>
  <c r="F318" i="12"/>
  <c r="F317" i="12"/>
  <c r="F316" i="12"/>
  <c r="F315" i="12"/>
  <c r="F314" i="12"/>
  <c r="F313" i="12"/>
  <c r="F312" i="12"/>
  <c r="F311" i="12"/>
  <c r="F310" i="12"/>
  <c r="F309" i="12"/>
  <c r="F308" i="12"/>
  <c r="F307" i="12"/>
  <c r="F306" i="12"/>
  <c r="F305" i="12"/>
  <c r="F304" i="12"/>
  <c r="F303" i="12"/>
  <c r="F302" i="12"/>
  <c r="F301" i="12"/>
  <c r="F300" i="12"/>
  <c r="F299" i="12"/>
  <c r="F298" i="12"/>
  <c r="F297" i="12"/>
  <c r="F296" i="12"/>
  <c r="F295" i="12"/>
  <c r="F294" i="12"/>
  <c r="F293" i="12"/>
  <c r="F292" i="12"/>
  <c r="F291" i="12"/>
  <c r="F290" i="12"/>
  <c r="F289" i="12"/>
  <c r="F288" i="12"/>
  <c r="F287" i="12"/>
  <c r="F286" i="12"/>
  <c r="F285" i="12"/>
  <c r="F284" i="12"/>
  <c r="F283" i="12"/>
  <c r="F282" i="12"/>
  <c r="F281" i="12"/>
  <c r="F280" i="12"/>
  <c r="F279" i="12"/>
  <c r="F278" i="12"/>
  <c r="F277" i="12"/>
  <c r="F276" i="12"/>
  <c r="F275" i="12"/>
  <c r="F274" i="12"/>
  <c r="F273" i="12"/>
  <c r="F70" i="12"/>
  <c r="F85" i="12"/>
  <c r="F268" i="12"/>
  <c r="F115" i="12"/>
  <c r="F118" i="12"/>
  <c r="F123" i="12"/>
  <c r="F122" i="12"/>
  <c r="F72" i="12"/>
  <c r="F266" i="12"/>
  <c r="F69" i="12"/>
  <c r="F128" i="12"/>
  <c r="F120" i="12"/>
  <c r="F109" i="12"/>
  <c r="F114" i="12"/>
  <c r="F110" i="12"/>
  <c r="F152" i="12"/>
  <c r="F76" i="12"/>
  <c r="F175" i="12"/>
  <c r="F174" i="12"/>
  <c r="F173" i="12"/>
  <c r="F172" i="12"/>
  <c r="F160" i="12"/>
  <c r="F159" i="12"/>
  <c r="F100" i="12"/>
  <c r="F99" i="12"/>
  <c r="F98" i="12"/>
  <c r="F97" i="12"/>
  <c r="F96" i="12"/>
  <c r="F95" i="12"/>
  <c r="F94" i="12"/>
  <c r="F264" i="12"/>
  <c r="F93" i="12"/>
  <c r="F84" i="12"/>
  <c r="F92" i="12"/>
  <c r="F91" i="12"/>
  <c r="F151" i="12"/>
  <c r="F272" i="12"/>
  <c r="F265" i="12"/>
  <c r="F263" i="12"/>
  <c r="F269" i="12"/>
  <c r="F271" i="12"/>
  <c r="F267" i="12"/>
  <c r="F132" i="12"/>
  <c r="F145" i="12"/>
  <c r="F138" i="12"/>
  <c r="F108" i="12"/>
  <c r="F107" i="12"/>
  <c r="F112" i="12"/>
  <c r="F137" i="12"/>
  <c r="F89" i="12"/>
  <c r="F106" i="12"/>
  <c r="F127" i="12"/>
  <c r="F158" i="12"/>
  <c r="F157" i="12"/>
  <c r="F105" i="12"/>
  <c r="F170" i="12"/>
  <c r="F136" i="12"/>
  <c r="F165" i="12"/>
  <c r="F102" i="12"/>
  <c r="F135" i="12"/>
  <c r="F156" i="12"/>
  <c r="F144" i="12"/>
  <c r="F126" i="12"/>
  <c r="F148" i="12"/>
  <c r="F103" i="12"/>
  <c r="F129" i="12"/>
  <c r="F155" i="12"/>
  <c r="F143" i="12"/>
  <c r="F142" i="12"/>
  <c r="F131" i="12"/>
  <c r="F125" i="12"/>
  <c r="F169" i="12"/>
  <c r="F168" i="12"/>
  <c r="F88" i="12"/>
  <c r="F154" i="12"/>
  <c r="F133" i="12"/>
  <c r="F119" i="12"/>
  <c r="F164" i="12"/>
  <c r="F163" i="12"/>
  <c r="F149" i="12"/>
  <c r="F150" i="12"/>
  <c r="F124" i="12"/>
  <c r="F162" i="12"/>
  <c r="F116" i="12"/>
  <c r="F167" i="12"/>
  <c r="F111" i="12"/>
  <c r="F134" i="12"/>
  <c r="F153" i="12"/>
  <c r="F104" i="12"/>
  <c r="F171" i="12"/>
  <c r="F130" i="12"/>
  <c r="F90" i="12"/>
  <c r="F113" i="12"/>
  <c r="F161" i="12"/>
  <c r="F141" i="12"/>
  <c r="F147" i="12"/>
  <c r="F140" i="12"/>
  <c r="F117" i="12"/>
  <c r="F139" i="12"/>
  <c r="F121" i="12"/>
  <c r="F166" i="12"/>
  <c r="F101" i="12"/>
  <c r="F68" i="12"/>
  <c r="F67" i="12"/>
  <c r="F71" i="12"/>
  <c r="F75" i="12"/>
  <c r="F74" i="12"/>
  <c r="F146" i="12"/>
  <c r="E37" i="12" a="1"/>
  <c r="E37" i="12" s="1"/>
  <c r="F37" i="12" s="1"/>
  <c r="E87" i="12" a="1"/>
  <c r="E87" i="12" s="1"/>
  <c r="F87" i="12" s="1"/>
  <c r="E81" i="12" a="1"/>
  <c r="E81" i="12" s="1"/>
  <c r="F81" i="12" s="1"/>
  <c r="E86" i="12" a="1"/>
  <c r="E86" i="12" s="1"/>
  <c r="F86" i="12" s="1"/>
  <c r="E79" i="12" a="1"/>
  <c r="E79" i="12" s="1"/>
  <c r="F79" i="12" s="1"/>
  <c r="E65" i="12" a="1"/>
  <c r="E65" i="12" s="1"/>
  <c r="F65" i="12" s="1"/>
  <c r="E25" i="12" a="1"/>
  <c r="E25" i="12" s="1"/>
  <c r="F25" i="12" s="1"/>
  <c r="E73" i="12" a="1"/>
  <c r="E73" i="12" s="1"/>
  <c r="F73" i="12" s="1"/>
  <c r="E8" i="12" a="1"/>
  <c r="E8" i="12" s="1"/>
  <c r="F8" i="12" s="1"/>
  <c r="E82" i="12" a="1"/>
  <c r="E82" i="12" s="1"/>
  <c r="F82" i="12" s="1"/>
  <c r="Z16" i="258" l="1"/>
  <c r="Z15" i="258"/>
  <c r="Z14" i="258"/>
  <c r="Z13" i="258"/>
  <c r="Z12" i="258"/>
  <c r="Z11" i="258"/>
  <c r="Z10" i="258"/>
  <c r="Z9" i="258"/>
  <c r="Z8" i="258"/>
  <c r="Z7" i="258"/>
  <c r="Z6" i="258"/>
  <c r="Z5" i="258"/>
  <c r="Y16" i="258"/>
  <c r="Y15" i="258"/>
  <c r="Y14" i="258"/>
  <c r="Y13" i="258"/>
  <c r="Y12" i="258"/>
  <c r="Y11" i="258"/>
  <c r="Y10" i="258"/>
  <c r="Y9" i="258"/>
  <c r="Y8" i="258"/>
  <c r="Y7" i="258"/>
  <c r="Y6" i="258"/>
  <c r="Y5" i="258"/>
  <c r="X16" i="258"/>
  <c r="X15" i="258"/>
  <c r="X14" i="258"/>
  <c r="X13" i="258"/>
  <c r="X12" i="258"/>
  <c r="X11" i="258"/>
  <c r="X10" i="258"/>
  <c r="X9" i="258"/>
  <c r="X8" i="258"/>
  <c r="X7" i="258"/>
  <c r="X6" i="258"/>
  <c r="X5" i="258"/>
  <c r="Z3" i="258" l="1"/>
  <c r="B2" i="152" l="1"/>
  <c r="H7" i="14" l="1"/>
  <c r="S5" i="12"/>
  <c r="D4" i="14"/>
  <c r="H19" i="14"/>
  <c r="I19" i="14"/>
  <c r="H20" i="14"/>
  <c r="I20" i="14"/>
  <c r="H21" i="14"/>
  <c r="I21" i="14"/>
  <c r="H22" i="14"/>
  <c r="I22" i="14"/>
  <c r="H23" i="14"/>
  <c r="I23" i="14"/>
  <c r="H24" i="14"/>
  <c r="I24" i="14"/>
  <c r="H25" i="14"/>
  <c r="I25" i="14"/>
  <c r="H26" i="14"/>
  <c r="I26" i="14"/>
  <c r="H27" i="14"/>
  <c r="I27" i="14"/>
  <c r="H28" i="14"/>
  <c r="I28" i="14"/>
  <c r="H29" i="14"/>
  <c r="I29" i="14"/>
  <c r="H30" i="14"/>
  <c r="I30" i="14"/>
  <c r="H31" i="14"/>
  <c r="I31" i="14"/>
  <c r="H32" i="14"/>
  <c r="I32" i="14"/>
  <c r="H33" i="14"/>
  <c r="I33" i="14"/>
  <c r="H34" i="14"/>
  <c r="I34" i="14"/>
  <c r="H35" i="14"/>
  <c r="I35" i="14"/>
  <c r="H36" i="14"/>
  <c r="I36" i="14"/>
  <c r="H37" i="14"/>
  <c r="I37" i="14"/>
  <c r="H38" i="14"/>
  <c r="I38" i="14"/>
  <c r="H39" i="14"/>
  <c r="I39" i="14"/>
  <c r="H40" i="14"/>
  <c r="I40" i="14"/>
  <c r="H41" i="14"/>
  <c r="I41" i="14"/>
  <c r="H42" i="14"/>
  <c r="I42" i="14"/>
  <c r="H43" i="14"/>
  <c r="I43" i="14"/>
  <c r="H44" i="14"/>
  <c r="I44" i="14"/>
  <c r="H45" i="14"/>
  <c r="I45" i="14"/>
  <c r="H46" i="14"/>
  <c r="I46" i="14"/>
  <c r="H47" i="14"/>
  <c r="I47" i="14"/>
  <c r="H48" i="14"/>
  <c r="I48" i="14"/>
  <c r="H49" i="14"/>
  <c r="I49" i="14"/>
  <c r="H50" i="14"/>
  <c r="I50" i="14"/>
  <c r="H51" i="14"/>
  <c r="I51" i="14"/>
  <c r="H52" i="14"/>
  <c r="I52" i="14"/>
  <c r="H53" i="14"/>
  <c r="I53" i="14"/>
  <c r="F53" i="14" s="1"/>
  <c r="H54" i="14"/>
  <c r="I54" i="14"/>
  <c r="F54" i="14" s="1"/>
  <c r="H55" i="14"/>
  <c r="I55" i="14"/>
  <c r="F55" i="14" s="1"/>
  <c r="H56" i="14"/>
  <c r="I56" i="14"/>
  <c r="F56" i="14" s="1"/>
  <c r="H57" i="14"/>
  <c r="I57" i="14"/>
  <c r="F57" i="14" s="1"/>
  <c r="H58" i="14"/>
  <c r="I58" i="14"/>
  <c r="F58" i="14" s="1"/>
  <c r="H59" i="14"/>
  <c r="I59" i="14"/>
  <c r="F59" i="14" s="1"/>
  <c r="H60" i="14"/>
  <c r="I60" i="14"/>
  <c r="F60" i="14" s="1"/>
  <c r="H61" i="14"/>
  <c r="I61" i="14"/>
  <c r="F61" i="14" s="1"/>
  <c r="H62" i="14"/>
  <c r="I62" i="14"/>
  <c r="F62" i="14" s="1"/>
  <c r="H63" i="14"/>
  <c r="I63" i="14"/>
  <c r="F63" i="14" s="1"/>
  <c r="H64" i="14"/>
  <c r="I64" i="14"/>
  <c r="F64" i="14" s="1"/>
  <c r="H65" i="14"/>
  <c r="I65" i="14"/>
  <c r="F65" i="14" s="1"/>
  <c r="H66" i="14"/>
  <c r="I66" i="14"/>
  <c r="F66" i="14" s="1"/>
  <c r="E300" i="12" a="1"/>
  <c r="E300" i="12" s="1"/>
  <c r="K300" i="12"/>
  <c r="B300" i="12" s="1"/>
  <c r="E301" i="12" a="1"/>
  <c r="E301" i="12" s="1"/>
  <c r="K301" i="12"/>
  <c r="B301" i="12" s="1"/>
  <c r="E302" i="12" a="1"/>
  <c r="E302" i="12" s="1"/>
  <c r="K302" i="12"/>
  <c r="B302" i="12" s="1"/>
  <c r="E303" i="12" a="1"/>
  <c r="E303" i="12" s="1"/>
  <c r="K303" i="12"/>
  <c r="B303" i="12" s="1"/>
  <c r="E304" i="12" a="1"/>
  <c r="E304" i="12" s="1"/>
  <c r="K304" i="12"/>
  <c r="B304" i="12" s="1"/>
  <c r="E305" i="12" a="1"/>
  <c r="E305" i="12" s="1"/>
  <c r="K305" i="12"/>
  <c r="B305" i="12" s="1"/>
  <c r="E306" i="12" a="1"/>
  <c r="E306" i="12" s="1"/>
  <c r="K306" i="12"/>
  <c r="B306" i="12" s="1"/>
  <c r="E307" i="12" a="1"/>
  <c r="E307" i="12" s="1"/>
  <c r="K307" i="12"/>
  <c r="B307" i="12" s="1"/>
  <c r="E308" i="12" a="1"/>
  <c r="E308" i="12" s="1"/>
  <c r="K308" i="12"/>
  <c r="B308" i="12" s="1"/>
  <c r="E309" i="12" a="1"/>
  <c r="E309" i="12" s="1"/>
  <c r="K309" i="12"/>
  <c r="B309" i="12" s="1"/>
  <c r="E310" i="12" a="1"/>
  <c r="E310" i="12" s="1"/>
  <c r="K310" i="12"/>
  <c r="B310" i="12" s="1"/>
  <c r="E311" i="12" a="1"/>
  <c r="E311" i="12" s="1"/>
  <c r="K311" i="12"/>
  <c r="B311" i="12" s="1"/>
  <c r="E312" i="12" a="1"/>
  <c r="E312" i="12" s="1"/>
  <c r="K312" i="12"/>
  <c r="B312" i="12" s="1"/>
  <c r="E313" i="12" a="1"/>
  <c r="E313" i="12" s="1"/>
  <c r="K313" i="12"/>
  <c r="B313" i="12" s="1"/>
  <c r="E314" i="12" a="1"/>
  <c r="E314" i="12" s="1"/>
  <c r="K314" i="12"/>
  <c r="B314" i="12" s="1"/>
  <c r="E315" i="12" a="1"/>
  <c r="E315" i="12" s="1"/>
  <c r="K315" i="12"/>
  <c r="B315" i="12" s="1"/>
  <c r="E316" i="12" a="1"/>
  <c r="E316" i="12" s="1"/>
  <c r="K316" i="12"/>
  <c r="B316" i="12" s="1"/>
  <c r="E317" i="12" a="1"/>
  <c r="E317" i="12" s="1"/>
  <c r="K317" i="12"/>
  <c r="B317" i="12" s="1"/>
  <c r="E318" i="12" a="1"/>
  <c r="E318" i="12" s="1"/>
  <c r="K318" i="12"/>
  <c r="B318" i="12" s="1"/>
  <c r="E319" i="12" a="1"/>
  <c r="E319" i="12" s="1"/>
  <c r="K319" i="12"/>
  <c r="B319" i="12" s="1"/>
  <c r="E320" i="12" a="1"/>
  <c r="E320" i="12" s="1"/>
  <c r="K320" i="12"/>
  <c r="B320" i="12" s="1"/>
  <c r="E321" i="12" a="1"/>
  <c r="E321" i="12" s="1"/>
  <c r="K321" i="12"/>
  <c r="B321" i="12" s="1"/>
  <c r="E322" i="12" a="1"/>
  <c r="E322" i="12" s="1"/>
  <c r="K322" i="12"/>
  <c r="B322" i="12" s="1"/>
  <c r="E323" i="12" a="1"/>
  <c r="E323" i="12" s="1"/>
  <c r="K323" i="12"/>
  <c r="B323" i="12" s="1"/>
  <c r="E324" i="12" a="1"/>
  <c r="E324" i="12" s="1"/>
  <c r="K324" i="12"/>
  <c r="B324" i="12" s="1"/>
  <c r="E325" i="12" a="1"/>
  <c r="E325" i="12" s="1"/>
  <c r="K325" i="12"/>
  <c r="B325" i="12" s="1"/>
  <c r="E326" i="12" a="1"/>
  <c r="E326" i="12" s="1"/>
  <c r="K326" i="12"/>
  <c r="B326" i="12" s="1"/>
  <c r="E327" i="12" a="1"/>
  <c r="E327" i="12" s="1"/>
  <c r="K327" i="12"/>
  <c r="B327" i="12" s="1"/>
  <c r="E328" i="12" a="1"/>
  <c r="E328" i="12" s="1"/>
  <c r="K328" i="12"/>
  <c r="B328" i="12" s="1"/>
  <c r="E329" i="12" a="1"/>
  <c r="E329" i="12" s="1"/>
  <c r="K329" i="12"/>
  <c r="B329" i="12" s="1"/>
  <c r="E330" i="12" a="1"/>
  <c r="E330" i="12" s="1"/>
  <c r="K330" i="12"/>
  <c r="B330" i="12" s="1"/>
  <c r="E331" i="12" a="1"/>
  <c r="E331" i="12" s="1"/>
  <c r="K331" i="12"/>
  <c r="B331" i="12" s="1"/>
  <c r="E332" i="12" a="1"/>
  <c r="E332" i="12" s="1"/>
  <c r="K332" i="12"/>
  <c r="B332" i="12" s="1"/>
  <c r="E333" i="12" a="1"/>
  <c r="E333" i="12" s="1"/>
  <c r="K333" i="12"/>
  <c r="B333" i="12" s="1"/>
  <c r="E334" i="12" a="1"/>
  <c r="E334" i="12" s="1"/>
  <c r="K334" i="12"/>
  <c r="B334" i="12" s="1"/>
  <c r="E335" i="12" a="1"/>
  <c r="E335" i="12" s="1"/>
  <c r="K335" i="12"/>
  <c r="B335" i="12" s="1"/>
  <c r="E336" i="12" a="1"/>
  <c r="E336" i="12" s="1"/>
  <c r="K336" i="12"/>
  <c r="B336" i="12" s="1"/>
  <c r="E337" i="12" a="1"/>
  <c r="E337" i="12" s="1"/>
  <c r="K337" i="12"/>
  <c r="B337" i="12" s="1"/>
  <c r="E338" i="12" a="1"/>
  <c r="E338" i="12" s="1"/>
  <c r="K338" i="12"/>
  <c r="B338" i="12" s="1"/>
  <c r="E339" i="12" a="1"/>
  <c r="E339" i="12" s="1"/>
  <c r="K339" i="12"/>
  <c r="B339" i="12" s="1"/>
  <c r="E340" i="12" a="1"/>
  <c r="E340" i="12" s="1"/>
  <c r="K340" i="12"/>
  <c r="B340" i="12" s="1"/>
  <c r="E341" i="12" a="1"/>
  <c r="E341" i="12" s="1"/>
  <c r="K341" i="12"/>
  <c r="B341" i="12" s="1"/>
  <c r="E342" i="12" a="1"/>
  <c r="E342" i="12" s="1"/>
  <c r="K342" i="12"/>
  <c r="B342" i="12" s="1"/>
  <c r="E343" i="12" a="1"/>
  <c r="E343" i="12" s="1"/>
  <c r="K343" i="12"/>
  <c r="B343" i="12" s="1"/>
  <c r="E344" i="12" a="1"/>
  <c r="E344" i="12" s="1"/>
  <c r="K344" i="12"/>
  <c r="B344" i="12" s="1"/>
  <c r="E345" i="12" a="1"/>
  <c r="E345" i="12" s="1"/>
  <c r="K345" i="12"/>
  <c r="B345" i="12" s="1"/>
  <c r="E346" i="12" a="1"/>
  <c r="E346" i="12" s="1"/>
  <c r="K346" i="12"/>
  <c r="B346" i="12" s="1"/>
  <c r="E347" i="12" a="1"/>
  <c r="E347" i="12" s="1"/>
  <c r="K347" i="12"/>
  <c r="B347" i="12" s="1"/>
  <c r="E348" i="12" a="1"/>
  <c r="E348" i="12" s="1"/>
  <c r="K348" i="12"/>
  <c r="B348" i="12" s="1"/>
  <c r="E349" i="12" a="1"/>
  <c r="E349" i="12" s="1"/>
  <c r="K349" i="12"/>
  <c r="B349" i="12" s="1"/>
  <c r="E350" i="12" a="1"/>
  <c r="E350" i="12" s="1"/>
  <c r="K350" i="12"/>
  <c r="B350" i="12" s="1"/>
  <c r="E351" i="12" a="1"/>
  <c r="E351" i="12" s="1"/>
  <c r="K351" i="12"/>
  <c r="B351" i="12" s="1"/>
  <c r="E352" i="12" a="1"/>
  <c r="E352" i="12" s="1"/>
  <c r="K352" i="12"/>
  <c r="B352" i="12" s="1"/>
  <c r="E353" i="12" a="1"/>
  <c r="E353" i="12" s="1"/>
  <c r="K353" i="12"/>
  <c r="B353" i="12" s="1"/>
  <c r="E354" i="12" a="1"/>
  <c r="E354" i="12" s="1"/>
  <c r="K354" i="12"/>
  <c r="B354" i="12" s="1"/>
  <c r="E355" i="12" a="1"/>
  <c r="E355" i="12" s="1"/>
  <c r="K355" i="12"/>
  <c r="B355" i="12" s="1"/>
  <c r="E356" i="12" a="1"/>
  <c r="E356" i="12" s="1"/>
  <c r="K356" i="12"/>
  <c r="B356" i="12" s="1"/>
  <c r="E357" i="12" a="1"/>
  <c r="E357" i="12" s="1"/>
  <c r="K357" i="12"/>
  <c r="B357" i="12" s="1"/>
  <c r="E358" i="12" a="1"/>
  <c r="E358" i="12" s="1"/>
  <c r="K358" i="12"/>
  <c r="B358" i="12" s="1"/>
  <c r="E359" i="12" a="1"/>
  <c r="E359" i="12" s="1"/>
  <c r="K359" i="12"/>
  <c r="B359" i="12" s="1"/>
  <c r="E360" i="12" a="1"/>
  <c r="E360" i="12" s="1"/>
  <c r="K360" i="12"/>
  <c r="B360" i="12" s="1"/>
  <c r="E361" i="12" a="1"/>
  <c r="E361" i="12" s="1"/>
  <c r="K361" i="12"/>
  <c r="B361" i="12" s="1"/>
  <c r="E362" i="12" a="1"/>
  <c r="E362" i="12" s="1"/>
  <c r="K362" i="12"/>
  <c r="B362" i="12" s="1"/>
  <c r="E363" i="12" a="1"/>
  <c r="E363" i="12" s="1"/>
  <c r="K363" i="12"/>
  <c r="B363" i="12" s="1"/>
  <c r="E364" i="12" a="1"/>
  <c r="E364" i="12" s="1"/>
  <c r="K364" i="12"/>
  <c r="B364" i="12" s="1"/>
  <c r="E365" i="12" a="1"/>
  <c r="E365" i="12" s="1"/>
  <c r="K365" i="12"/>
  <c r="B365" i="12" s="1"/>
  <c r="E366" i="12" a="1"/>
  <c r="E366" i="12" s="1"/>
  <c r="K366" i="12"/>
  <c r="B366" i="12" s="1"/>
  <c r="E367" i="12" a="1"/>
  <c r="E367" i="12" s="1"/>
  <c r="K367" i="12"/>
  <c r="B367" i="12" s="1"/>
  <c r="E368" i="12" a="1"/>
  <c r="E368" i="12" s="1"/>
  <c r="K368" i="12"/>
  <c r="B368" i="12" s="1"/>
  <c r="E369" i="12" a="1"/>
  <c r="E369" i="12" s="1"/>
  <c r="K369" i="12"/>
  <c r="B369" i="12" s="1"/>
  <c r="E370" i="12" a="1"/>
  <c r="E370" i="12" s="1"/>
  <c r="K370" i="12"/>
  <c r="B370" i="12" s="1"/>
  <c r="E371" i="12" a="1"/>
  <c r="E371" i="12" s="1"/>
  <c r="K371" i="12"/>
  <c r="B371" i="12" s="1"/>
  <c r="E372" i="12" a="1"/>
  <c r="E372" i="12" s="1"/>
  <c r="K372" i="12"/>
  <c r="B372" i="12" s="1"/>
  <c r="E373" i="12" a="1"/>
  <c r="E373" i="12" s="1"/>
  <c r="K373" i="12"/>
  <c r="B373" i="12" s="1"/>
  <c r="E374" i="12" a="1"/>
  <c r="E374" i="12" s="1"/>
  <c r="K374" i="12"/>
  <c r="B374" i="12" s="1"/>
  <c r="E375" i="12" a="1"/>
  <c r="E375" i="12" s="1"/>
  <c r="K375" i="12"/>
  <c r="B375" i="12" s="1"/>
  <c r="E376" i="12" a="1"/>
  <c r="E376" i="12" s="1"/>
  <c r="K376" i="12"/>
  <c r="B376" i="12" s="1"/>
  <c r="E377" i="12" a="1"/>
  <c r="E377" i="12" s="1"/>
  <c r="K377" i="12"/>
  <c r="B377" i="12" s="1"/>
  <c r="E378" i="12" a="1"/>
  <c r="E378" i="12" s="1"/>
  <c r="K378" i="12"/>
  <c r="B378" i="12" s="1"/>
  <c r="E379" i="12" a="1"/>
  <c r="E379" i="12" s="1"/>
  <c r="K379" i="12"/>
  <c r="B379" i="12" s="1"/>
  <c r="E380" i="12" a="1"/>
  <c r="E380" i="12" s="1"/>
  <c r="K380" i="12"/>
  <c r="B380" i="12" s="1"/>
  <c r="E381" i="12" a="1"/>
  <c r="E381" i="12" s="1"/>
  <c r="K381" i="12"/>
  <c r="B381" i="12" s="1"/>
  <c r="E382" i="12" a="1"/>
  <c r="E382" i="12" s="1"/>
  <c r="K382" i="12"/>
  <c r="B382" i="12" s="1"/>
  <c r="E383" i="12" a="1"/>
  <c r="E383" i="12" s="1"/>
  <c r="K383" i="12"/>
  <c r="B383" i="12" s="1"/>
  <c r="E384" i="12" a="1"/>
  <c r="E384" i="12" s="1"/>
  <c r="K384" i="12"/>
  <c r="B384" i="12" s="1"/>
  <c r="E385" i="12" a="1"/>
  <c r="E385" i="12" s="1"/>
  <c r="K385" i="12"/>
  <c r="B385" i="12" s="1"/>
  <c r="E386" i="12" a="1"/>
  <c r="E386" i="12" s="1"/>
  <c r="K386" i="12"/>
  <c r="B386" i="12" s="1"/>
  <c r="E387" i="12" a="1"/>
  <c r="E387" i="12" s="1"/>
  <c r="K387" i="12"/>
  <c r="B387" i="12" s="1"/>
  <c r="E388" i="12" a="1"/>
  <c r="E388" i="12" s="1"/>
  <c r="K388" i="12"/>
  <c r="B388" i="12" s="1"/>
  <c r="E389" i="12" a="1"/>
  <c r="E389" i="12" s="1"/>
  <c r="K389" i="12"/>
  <c r="B389" i="12" s="1"/>
  <c r="E390" i="12" a="1"/>
  <c r="E390" i="12" s="1"/>
  <c r="K390" i="12"/>
  <c r="B390" i="12" s="1"/>
  <c r="E391" i="12" a="1"/>
  <c r="E391" i="12" s="1"/>
  <c r="K391" i="12"/>
  <c r="B391" i="12" s="1"/>
  <c r="E392" i="12" a="1"/>
  <c r="E392" i="12" s="1"/>
  <c r="K392" i="12"/>
  <c r="B392" i="12" s="1"/>
  <c r="E393" i="12" a="1"/>
  <c r="E393" i="12" s="1"/>
  <c r="K393" i="12"/>
  <c r="B393" i="12" s="1"/>
  <c r="E394" i="12" a="1"/>
  <c r="E394" i="12" s="1"/>
  <c r="K394" i="12"/>
  <c r="B394" i="12" s="1"/>
  <c r="E395" i="12" a="1"/>
  <c r="E395" i="12" s="1"/>
  <c r="K395" i="12"/>
  <c r="B395" i="12" s="1"/>
  <c r="E396" i="12" a="1"/>
  <c r="E396" i="12" s="1"/>
  <c r="K396" i="12"/>
  <c r="B396" i="12" s="1"/>
  <c r="E397" i="12" a="1"/>
  <c r="E397" i="12" s="1"/>
  <c r="K397" i="12"/>
  <c r="B397" i="12" s="1"/>
  <c r="E398" i="12" a="1"/>
  <c r="E398" i="12" s="1"/>
  <c r="K398" i="12"/>
  <c r="B398" i="12" s="1"/>
  <c r="E399" i="12" a="1"/>
  <c r="E399" i="12" s="1"/>
  <c r="K399" i="12"/>
  <c r="B399" i="12" s="1"/>
  <c r="E400" i="12" a="1"/>
  <c r="E400" i="12" s="1"/>
  <c r="K400" i="12"/>
  <c r="B400" i="12" s="1"/>
  <c r="L6" i="174"/>
  <c r="O2" i="258" l="1"/>
  <c r="B4" i="174" l="1"/>
  <c r="I18" i="14"/>
  <c r="H18" i="14"/>
  <c r="I17" i="14"/>
  <c r="H17" i="14"/>
  <c r="I16" i="14"/>
  <c r="H16" i="14"/>
  <c r="I15" i="14"/>
  <c r="H15" i="14"/>
  <c r="I14" i="14"/>
  <c r="H14" i="14"/>
  <c r="I13" i="14"/>
  <c r="H13" i="14"/>
  <c r="I12" i="14"/>
  <c r="H12" i="14" l="1"/>
  <c r="I11" i="14"/>
  <c r="H11" i="14"/>
  <c r="I10" i="14"/>
  <c r="F40" i="14" s="1"/>
  <c r="H10" i="14"/>
  <c r="I9" i="14"/>
  <c r="H9" i="14"/>
  <c r="I8" i="14"/>
  <c r="F35" i="14" l="1"/>
  <c r="F39" i="14"/>
  <c r="F43" i="14"/>
  <c r="F41" i="14"/>
  <c r="F29" i="14"/>
  <c r="F32" i="14"/>
  <c r="F24" i="14"/>
  <c r="F21" i="14"/>
  <c r="F12" i="14"/>
  <c r="F8" i="14"/>
  <c r="F44" i="14"/>
  <c r="F46" i="14"/>
  <c r="F37" i="14"/>
  <c r="F42" i="14"/>
  <c r="F30" i="14"/>
  <c r="F33" i="14"/>
  <c r="F47" i="14"/>
  <c r="F27" i="14"/>
  <c r="F45" i="14"/>
  <c r="F36" i="14"/>
  <c r="F34" i="14"/>
  <c r="F26" i="14"/>
  <c r="F28" i="14"/>
  <c r="F31" i="14"/>
  <c r="F16" i="14"/>
  <c r="F22" i="14"/>
  <c r="F51" i="14"/>
  <c r="F50" i="14"/>
  <c r="F49" i="14"/>
  <c r="F38" i="14"/>
  <c r="F20" i="14"/>
  <c r="H8" i="14"/>
  <c r="I7" i="14" l="1"/>
  <c r="F23" i="14" s="1"/>
  <c r="F11" i="14" l="1"/>
  <c r="F7" i="14"/>
  <c r="F25" i="14"/>
  <c r="F15" i="14"/>
  <c r="A2" i="303"/>
  <c r="L36" i="303" s="1"/>
  <c r="A2" i="304"/>
  <c r="A2" i="301"/>
  <c r="C36" i="301" s="1"/>
  <c r="A2" i="302"/>
  <c r="A2" i="299"/>
  <c r="C36" i="299" s="1"/>
  <c r="A2" i="300"/>
  <c r="A2" i="297"/>
  <c r="C32" i="297" s="1"/>
  <c r="A2" i="298"/>
  <c r="A2" i="295"/>
  <c r="L26" i="295" s="1"/>
  <c r="A2" i="296"/>
  <c r="A2" i="293"/>
  <c r="C36" i="293" s="1"/>
  <c r="A2" i="294"/>
  <c r="A2" i="291"/>
  <c r="C16" i="291" s="1"/>
  <c r="A2" i="292"/>
  <c r="A2" i="289"/>
  <c r="C36" i="289" s="1"/>
  <c r="A2" i="290"/>
  <c r="A2" i="287"/>
  <c r="C36" i="287" s="1"/>
  <c r="A2" i="288"/>
  <c r="A2" i="285"/>
  <c r="C32" i="285" s="1"/>
  <c r="A2" i="286"/>
  <c r="A2" i="284"/>
  <c r="L32" i="284" s="1"/>
  <c r="F13" i="14"/>
  <c r="A2" i="283"/>
  <c r="L26" i="283" s="1"/>
  <c r="F19" i="14"/>
  <c r="A2" i="282"/>
  <c r="C36" i="282" s="1"/>
  <c r="F10" i="14"/>
  <c r="F18" i="14"/>
  <c r="F14" i="14"/>
  <c r="A2" i="280"/>
  <c r="L26" i="280" s="1"/>
  <c r="A2" i="281"/>
  <c r="A2" i="278"/>
  <c r="L32" i="278" s="1"/>
  <c r="A2" i="279"/>
  <c r="A2" i="276"/>
  <c r="C32" i="276" s="1"/>
  <c r="A2" i="277"/>
  <c r="A2" i="274"/>
  <c r="L22" i="274" s="1"/>
  <c r="A2" i="275"/>
  <c r="A2" i="272"/>
  <c r="C36" i="272" s="1"/>
  <c r="A2" i="273"/>
  <c r="A2" i="270"/>
  <c r="L36" i="270" s="1"/>
  <c r="A2" i="271"/>
  <c r="A2" i="268"/>
  <c r="C16" i="268" s="1"/>
  <c r="A2" i="269"/>
  <c r="A2" i="266"/>
  <c r="L36" i="266" s="1"/>
  <c r="A2" i="267"/>
  <c r="A2" i="264"/>
  <c r="C36" i="264" s="1"/>
  <c r="A2" i="265"/>
  <c r="A2" i="262"/>
  <c r="C36" i="262" s="1"/>
  <c r="A2" i="263"/>
  <c r="A2" i="261"/>
  <c r="C16" i="261" s="1"/>
  <c r="F52" i="14"/>
  <c r="A2" i="260"/>
  <c r="C16" i="260" s="1"/>
  <c r="D16" i="260" s="1"/>
  <c r="W7" i="260" s="1"/>
  <c r="F48" i="14"/>
  <c r="F17" i="14"/>
  <c r="A2" i="259"/>
  <c r="F9" i="14"/>
  <c r="A2" i="258"/>
  <c r="I4" i="14"/>
  <c r="H4" i="14"/>
  <c r="C32" i="303" l="1"/>
  <c r="D33" i="303" s="1"/>
  <c r="L32" i="303"/>
  <c r="M33" i="303" s="1"/>
  <c r="D8" i="303"/>
  <c r="S8" i="303" s="1"/>
  <c r="L26" i="303"/>
  <c r="M26" i="303" s="1"/>
  <c r="W12" i="303" s="1"/>
  <c r="D6" i="303"/>
  <c r="K6" i="303" s="1"/>
  <c r="D7" i="303"/>
  <c r="S7" i="303" s="1"/>
  <c r="C36" i="303"/>
  <c r="D37" i="303" s="1"/>
  <c r="L12" i="303"/>
  <c r="M13" i="303" s="1"/>
  <c r="T10" i="303"/>
  <c r="C12" i="303"/>
  <c r="D12" i="303" s="1"/>
  <c r="W5" i="303" s="1"/>
  <c r="L22" i="303"/>
  <c r="M23" i="303" s="1"/>
  <c r="D5" i="303"/>
  <c r="C16" i="303"/>
  <c r="D16" i="303" s="1"/>
  <c r="W7" i="303" s="1"/>
  <c r="C22" i="303"/>
  <c r="D22" i="303" s="1"/>
  <c r="W9" i="303" s="1"/>
  <c r="L16" i="303"/>
  <c r="M16" i="303" s="1"/>
  <c r="W8" i="303" s="1"/>
  <c r="C26" i="303"/>
  <c r="D27" i="303" s="1"/>
  <c r="C16" i="304"/>
  <c r="D16" i="304" s="1"/>
  <c r="W7" i="304" s="1"/>
  <c r="L12" i="304"/>
  <c r="D8" i="304"/>
  <c r="C36" i="304"/>
  <c r="L32" i="304"/>
  <c r="C26" i="304"/>
  <c r="L22" i="304"/>
  <c r="D7" i="304"/>
  <c r="L16" i="304"/>
  <c r="C12" i="304"/>
  <c r="D6" i="304"/>
  <c r="L36" i="304"/>
  <c r="C32" i="304"/>
  <c r="L26" i="304"/>
  <c r="C22" i="304"/>
  <c r="T10" i="304"/>
  <c r="D5" i="304"/>
  <c r="D23" i="303"/>
  <c r="M17" i="303"/>
  <c r="D26" i="303"/>
  <c r="W11" i="303" s="1"/>
  <c r="M37" i="303"/>
  <c r="M36" i="303"/>
  <c r="W16" i="303" s="1"/>
  <c r="D6" i="301"/>
  <c r="L22" i="301"/>
  <c r="D8" i="301"/>
  <c r="C22" i="301"/>
  <c r="L26" i="301"/>
  <c r="C12" i="301"/>
  <c r="C26" i="301"/>
  <c r="L12" i="301"/>
  <c r="D5" i="301"/>
  <c r="C32" i="301"/>
  <c r="L16" i="301"/>
  <c r="L32" i="301"/>
  <c r="C16" i="301"/>
  <c r="T10" i="301"/>
  <c r="L36" i="301"/>
  <c r="D7" i="301"/>
  <c r="C16" i="302"/>
  <c r="L12" i="302"/>
  <c r="D8" i="302"/>
  <c r="L26" i="302"/>
  <c r="C22" i="302"/>
  <c r="C36" i="302"/>
  <c r="L32" i="302"/>
  <c r="C26" i="302"/>
  <c r="L22" i="302"/>
  <c r="D7" i="302"/>
  <c r="C32" i="302"/>
  <c r="L16" i="302"/>
  <c r="C12" i="302"/>
  <c r="D6" i="302"/>
  <c r="L36" i="302"/>
  <c r="T10" i="302"/>
  <c r="D5" i="302"/>
  <c r="C22" i="299"/>
  <c r="D6" i="299"/>
  <c r="L22" i="299"/>
  <c r="D8" i="299"/>
  <c r="L26" i="299"/>
  <c r="C12" i="299"/>
  <c r="C26" i="299"/>
  <c r="L12" i="299"/>
  <c r="D5" i="299"/>
  <c r="C32" i="299"/>
  <c r="L16" i="299"/>
  <c r="L32" i="299"/>
  <c r="C16" i="299"/>
  <c r="T10" i="299"/>
  <c r="L36" i="299"/>
  <c r="D7" i="299"/>
  <c r="C16" i="300"/>
  <c r="L12" i="300"/>
  <c r="D8" i="300"/>
  <c r="C36" i="300"/>
  <c r="L32" i="300"/>
  <c r="C26" i="300"/>
  <c r="L22" i="300"/>
  <c r="D7" i="300"/>
  <c r="L16" i="300"/>
  <c r="C12" i="300"/>
  <c r="D6" i="300"/>
  <c r="L36" i="300"/>
  <c r="C32" i="300"/>
  <c r="L26" i="300"/>
  <c r="C22" i="300"/>
  <c r="T10" i="300"/>
  <c r="D5" i="300"/>
  <c r="L26" i="297"/>
  <c r="L16" i="297"/>
  <c r="L32" i="297"/>
  <c r="D8" i="297"/>
  <c r="L36" i="297"/>
  <c r="D7" i="297"/>
  <c r="C36" i="297"/>
  <c r="L12" i="297"/>
  <c r="T10" i="297"/>
  <c r="D6" i="297"/>
  <c r="L22" i="297"/>
  <c r="D5" i="297"/>
  <c r="C16" i="297"/>
  <c r="C22" i="297"/>
  <c r="C12" i="297"/>
  <c r="C26" i="297"/>
  <c r="C16" i="298"/>
  <c r="L12" i="298"/>
  <c r="C36" i="298"/>
  <c r="L32" i="298"/>
  <c r="C26" i="298"/>
  <c r="L22" i="298"/>
  <c r="D7" i="298"/>
  <c r="D6" i="298"/>
  <c r="L16" i="298"/>
  <c r="C12" i="298"/>
  <c r="L36" i="298"/>
  <c r="C32" i="298"/>
  <c r="L26" i="298"/>
  <c r="C22" i="298"/>
  <c r="T10" i="298"/>
  <c r="D5" i="298"/>
  <c r="D8" i="298"/>
  <c r="L22" i="295"/>
  <c r="D5" i="295"/>
  <c r="D8" i="295"/>
  <c r="C12" i="295"/>
  <c r="L16" i="295"/>
  <c r="C26" i="295"/>
  <c r="T10" i="295"/>
  <c r="L12" i="295"/>
  <c r="L36" i="295"/>
  <c r="C32" i="295"/>
  <c r="L32" i="295"/>
  <c r="C22" i="295"/>
  <c r="C16" i="295"/>
  <c r="D6" i="295"/>
  <c r="D7" i="295"/>
  <c r="C36" i="295"/>
  <c r="C16" i="296"/>
  <c r="L12" i="296"/>
  <c r="D8" i="296"/>
  <c r="C36" i="296"/>
  <c r="L32" i="296"/>
  <c r="C26" i="296"/>
  <c r="L22" i="296"/>
  <c r="D7" i="296"/>
  <c r="L16" i="296"/>
  <c r="C12" i="296"/>
  <c r="D6" i="296"/>
  <c r="L36" i="296"/>
  <c r="C32" i="296"/>
  <c r="L26" i="296"/>
  <c r="C22" i="296"/>
  <c r="T10" i="296"/>
  <c r="D5" i="296"/>
  <c r="D6" i="293"/>
  <c r="L22" i="293"/>
  <c r="D8" i="293"/>
  <c r="C22" i="293"/>
  <c r="L26" i="293"/>
  <c r="C12" i="293"/>
  <c r="C26" i="293"/>
  <c r="L12" i="293"/>
  <c r="D5" i="293"/>
  <c r="C32" i="293"/>
  <c r="L16" i="293"/>
  <c r="L32" i="293"/>
  <c r="C16" i="293"/>
  <c r="T10" i="293"/>
  <c r="L36" i="293"/>
  <c r="D7" i="293"/>
  <c r="C16" i="294"/>
  <c r="L12" i="294"/>
  <c r="D8" i="294"/>
  <c r="C36" i="294"/>
  <c r="L32" i="294"/>
  <c r="C26" i="294"/>
  <c r="L22" i="294"/>
  <c r="D7" i="294"/>
  <c r="L16" i="294"/>
  <c r="C12" i="294"/>
  <c r="D6" i="294"/>
  <c r="L36" i="294"/>
  <c r="C32" i="294"/>
  <c r="L26" i="294"/>
  <c r="C22" i="294"/>
  <c r="T10" i="294"/>
  <c r="D5" i="294"/>
  <c r="C22" i="291"/>
  <c r="L22" i="291"/>
  <c r="L36" i="291"/>
  <c r="C36" i="291"/>
  <c r="D6" i="291"/>
  <c r="D8" i="291"/>
  <c r="T10" i="291"/>
  <c r="D7" i="291"/>
  <c r="L26" i="291"/>
  <c r="C12" i="291"/>
  <c r="C26" i="291"/>
  <c r="L12" i="291"/>
  <c r="D5" i="291"/>
  <c r="C32" i="291"/>
  <c r="L16" i="291"/>
  <c r="L32" i="291"/>
  <c r="C16" i="292"/>
  <c r="L12" i="292"/>
  <c r="D8" i="292"/>
  <c r="C36" i="292"/>
  <c r="L32" i="292"/>
  <c r="C26" i="292"/>
  <c r="L22" i="292"/>
  <c r="D7" i="292"/>
  <c r="L16" i="292"/>
  <c r="C12" i="292"/>
  <c r="D6" i="292"/>
  <c r="L36" i="292"/>
  <c r="C32" i="292"/>
  <c r="L26" i="292"/>
  <c r="C22" i="292"/>
  <c r="T10" i="292"/>
  <c r="D5" i="292"/>
  <c r="D6" i="289"/>
  <c r="L22" i="289"/>
  <c r="D8" i="289"/>
  <c r="C22" i="289"/>
  <c r="L26" i="289"/>
  <c r="C12" i="289"/>
  <c r="C26" i="289"/>
  <c r="L12" i="289"/>
  <c r="D5" i="289"/>
  <c r="C32" i="289"/>
  <c r="L16" i="289"/>
  <c r="L32" i="289"/>
  <c r="C16" i="289"/>
  <c r="T10" i="289"/>
  <c r="L36" i="289"/>
  <c r="D7" i="289"/>
  <c r="C16" i="290"/>
  <c r="L12" i="290"/>
  <c r="D8" i="290"/>
  <c r="C36" i="290"/>
  <c r="L32" i="290"/>
  <c r="C26" i="290"/>
  <c r="L22" i="290"/>
  <c r="D7" i="290"/>
  <c r="L16" i="290"/>
  <c r="C12" i="290"/>
  <c r="D6" i="290"/>
  <c r="L36" i="290"/>
  <c r="C32" i="290"/>
  <c r="L26" i="290"/>
  <c r="C22" i="290"/>
  <c r="T10" i="290"/>
  <c r="D5" i="290"/>
  <c r="D6" i="287"/>
  <c r="L22" i="287"/>
  <c r="D8" i="287"/>
  <c r="C22" i="287"/>
  <c r="L26" i="287"/>
  <c r="C12" i="287"/>
  <c r="C26" i="287"/>
  <c r="L12" i="287"/>
  <c r="D5" i="287"/>
  <c r="C32" i="287"/>
  <c r="L16" i="287"/>
  <c r="L32" i="287"/>
  <c r="C16" i="287"/>
  <c r="T10" i="287"/>
  <c r="L36" i="287"/>
  <c r="D7" i="287"/>
  <c r="C36" i="288"/>
  <c r="L32" i="288"/>
  <c r="C26" i="288"/>
  <c r="L22" i="288"/>
  <c r="D7" i="288"/>
  <c r="L16" i="288"/>
  <c r="C12" i="288"/>
  <c r="D6" i="288"/>
  <c r="L36" i="288"/>
  <c r="C32" i="288"/>
  <c r="L26" i="288"/>
  <c r="C22" i="288"/>
  <c r="T10" i="288"/>
  <c r="D5" i="288"/>
  <c r="C16" i="288"/>
  <c r="L12" i="288"/>
  <c r="D8" i="288"/>
  <c r="C12" i="285"/>
  <c r="L22" i="285"/>
  <c r="D5" i="285"/>
  <c r="D8" i="285"/>
  <c r="L16" i="285"/>
  <c r="C26" i="285"/>
  <c r="C22" i="285"/>
  <c r="L12" i="285"/>
  <c r="L36" i="285"/>
  <c r="T10" i="285"/>
  <c r="L32" i="285"/>
  <c r="L26" i="285"/>
  <c r="C16" i="285"/>
  <c r="D6" i="285"/>
  <c r="D7" i="285"/>
  <c r="C36" i="285"/>
  <c r="C16" i="286"/>
  <c r="L12" i="286"/>
  <c r="D8" i="286"/>
  <c r="C36" i="286"/>
  <c r="L32" i="286"/>
  <c r="C26" i="286"/>
  <c r="L22" i="286"/>
  <c r="D7" i="286"/>
  <c r="L16" i="286"/>
  <c r="C12" i="286"/>
  <c r="D6" i="286"/>
  <c r="L36" i="286"/>
  <c r="C32" i="286"/>
  <c r="L26" i="286"/>
  <c r="C22" i="286"/>
  <c r="T10" i="286"/>
  <c r="D5" i="286"/>
  <c r="L36" i="284"/>
  <c r="C36" i="284"/>
  <c r="T10" i="284"/>
  <c r="D7" i="284"/>
  <c r="C22" i="284"/>
  <c r="C12" i="284"/>
  <c r="L22" i="284"/>
  <c r="L12" i="284"/>
  <c r="D8" i="284"/>
  <c r="L26" i="284"/>
  <c r="D6" i="284"/>
  <c r="C26" i="284"/>
  <c r="C16" i="284"/>
  <c r="D6" i="283"/>
  <c r="D5" i="284"/>
  <c r="C32" i="284"/>
  <c r="L16" i="284"/>
  <c r="C36" i="283"/>
  <c r="D7" i="283"/>
  <c r="D8" i="283"/>
  <c r="C12" i="283"/>
  <c r="L22" i="283"/>
  <c r="T10" i="283"/>
  <c r="L12" i="283"/>
  <c r="D5" i="283"/>
  <c r="L16" i="283"/>
  <c r="C26" i="283"/>
  <c r="C22" i="283"/>
  <c r="C16" i="283"/>
  <c r="C22" i="282"/>
  <c r="L36" i="283"/>
  <c r="C32" i="283"/>
  <c r="L32" i="283"/>
  <c r="L22" i="282"/>
  <c r="D6" i="282"/>
  <c r="D8" i="282"/>
  <c r="L26" i="282"/>
  <c r="C12" i="282"/>
  <c r="C26" i="282"/>
  <c r="L12" i="282"/>
  <c r="D5" i="282"/>
  <c r="C32" i="282"/>
  <c r="L16" i="282"/>
  <c r="L32" i="282"/>
  <c r="C16" i="282"/>
  <c r="T10" i="282"/>
  <c r="L36" i="282"/>
  <c r="D7" i="282"/>
  <c r="L36" i="280"/>
  <c r="M37" i="280" s="1"/>
  <c r="C32" i="280"/>
  <c r="L32" i="280"/>
  <c r="D8" i="280"/>
  <c r="S8" i="280" s="1"/>
  <c r="D6" i="280"/>
  <c r="D7" i="280"/>
  <c r="C36" i="280"/>
  <c r="D36" i="280" s="1"/>
  <c r="W15" i="280" s="1"/>
  <c r="L12" i="280"/>
  <c r="D5" i="280"/>
  <c r="C12" i="280"/>
  <c r="L22" i="280"/>
  <c r="C22" i="280"/>
  <c r="C16" i="280"/>
  <c r="D16" i="280" s="1"/>
  <c r="W7" i="280" s="1"/>
  <c r="T10" i="280"/>
  <c r="L16" i="280"/>
  <c r="M16" i="280" s="1"/>
  <c r="W8" i="280" s="1"/>
  <c r="C26" i="280"/>
  <c r="D27" i="280" s="1"/>
  <c r="C16" i="281"/>
  <c r="D16" i="281" s="1"/>
  <c r="W7" i="281" s="1"/>
  <c r="L12" i="281"/>
  <c r="D8" i="281"/>
  <c r="C36" i="281"/>
  <c r="L32" i="281"/>
  <c r="C26" i="281"/>
  <c r="L22" i="281"/>
  <c r="D7" i="281"/>
  <c r="L16" i="281"/>
  <c r="C12" i="281"/>
  <c r="D6" i="281"/>
  <c r="L36" i="281"/>
  <c r="C32" i="281"/>
  <c r="L26" i="281"/>
  <c r="C22" i="281"/>
  <c r="T10" i="281"/>
  <c r="D5" i="281"/>
  <c r="T10" i="278"/>
  <c r="M27" i="280"/>
  <c r="M26" i="280"/>
  <c r="W12" i="280" s="1"/>
  <c r="L36" i="278"/>
  <c r="D7" i="278"/>
  <c r="C36" i="278"/>
  <c r="C22" i="278"/>
  <c r="C12" i="278"/>
  <c r="L22" i="278"/>
  <c r="L12" i="278"/>
  <c r="D8" i="278"/>
  <c r="L26" i="278"/>
  <c r="L16" i="278"/>
  <c r="C26" i="278"/>
  <c r="C16" i="278"/>
  <c r="D5" i="278"/>
  <c r="C32" i="278"/>
  <c r="D6" i="278"/>
  <c r="C16" i="279"/>
  <c r="D16" i="279" s="1"/>
  <c r="W7" i="279" s="1"/>
  <c r="L12" i="279"/>
  <c r="C36" i="279"/>
  <c r="L32" i="279"/>
  <c r="C26" i="279"/>
  <c r="L22" i="279"/>
  <c r="D7" i="279"/>
  <c r="L16" i="279"/>
  <c r="C12" i="279"/>
  <c r="D6" i="279"/>
  <c r="L36" i="279"/>
  <c r="C32" i="279"/>
  <c r="L26" i="279"/>
  <c r="C22" i="279"/>
  <c r="T10" i="279"/>
  <c r="D5" i="279"/>
  <c r="D8" i="279"/>
  <c r="L26" i="276"/>
  <c r="L16" i="276"/>
  <c r="C26" i="276"/>
  <c r="D8" i="276"/>
  <c r="L36" i="276"/>
  <c r="C22" i="276"/>
  <c r="L32" i="276"/>
  <c r="L12" i="276"/>
  <c r="D5" i="276"/>
  <c r="D6" i="276"/>
  <c r="D7" i="276"/>
  <c r="C36" i="276"/>
  <c r="C16" i="276"/>
  <c r="T10" i="276"/>
  <c r="C12" i="276"/>
  <c r="L22" i="276"/>
  <c r="C16" i="277"/>
  <c r="L12" i="277"/>
  <c r="D8" i="277"/>
  <c r="L26" i="277"/>
  <c r="C22" i="277"/>
  <c r="T10" i="277"/>
  <c r="C36" i="277"/>
  <c r="L32" i="277"/>
  <c r="C26" i="277"/>
  <c r="L22" i="277"/>
  <c r="D7" i="277"/>
  <c r="C32" i="277"/>
  <c r="L16" i="277"/>
  <c r="C12" i="277"/>
  <c r="D6" i="277"/>
  <c r="L36" i="277"/>
  <c r="D5" i="277"/>
  <c r="L36" i="274"/>
  <c r="T10" i="274"/>
  <c r="D6" i="274"/>
  <c r="C26" i="274"/>
  <c r="C22" i="274"/>
  <c r="D8" i="274"/>
  <c r="C12" i="274"/>
  <c r="L32" i="274"/>
  <c r="D7" i="274"/>
  <c r="L26" i="274"/>
  <c r="L12" i="274"/>
  <c r="L16" i="274"/>
  <c r="C36" i="274"/>
  <c r="D5" i="274"/>
  <c r="C32" i="274"/>
  <c r="C16" i="274"/>
  <c r="C36" i="275"/>
  <c r="L32" i="275"/>
  <c r="C26" i="275"/>
  <c r="L22" i="275"/>
  <c r="D7" i="275"/>
  <c r="L16" i="275"/>
  <c r="C12" i="275"/>
  <c r="D6" i="275"/>
  <c r="L36" i="275"/>
  <c r="C32" i="275"/>
  <c r="L26" i="275"/>
  <c r="C22" i="275"/>
  <c r="T10" i="275"/>
  <c r="D5" i="275"/>
  <c r="C16" i="275"/>
  <c r="L12" i="275"/>
  <c r="D8" i="275"/>
  <c r="D6" i="272"/>
  <c r="L22" i="272"/>
  <c r="D8" i="272"/>
  <c r="C22" i="272"/>
  <c r="L26" i="272"/>
  <c r="C12" i="272"/>
  <c r="C26" i="272"/>
  <c r="L12" i="272"/>
  <c r="D5" i="272"/>
  <c r="C32" i="272"/>
  <c r="L16" i="272"/>
  <c r="L32" i="272"/>
  <c r="C16" i="272"/>
  <c r="T10" i="272"/>
  <c r="L36" i="272"/>
  <c r="D7" i="272"/>
  <c r="C16" i="273"/>
  <c r="L12" i="273"/>
  <c r="D8" i="273"/>
  <c r="C36" i="273"/>
  <c r="L32" i="273"/>
  <c r="C26" i="273"/>
  <c r="L22" i="273"/>
  <c r="D7" i="273"/>
  <c r="L16" i="273"/>
  <c r="C12" i="273"/>
  <c r="D6" i="273"/>
  <c r="L36" i="273"/>
  <c r="C32" i="273"/>
  <c r="L26" i="273"/>
  <c r="C22" i="273"/>
  <c r="T10" i="273"/>
  <c r="D5" i="273"/>
  <c r="C22" i="270"/>
  <c r="C12" i="270"/>
  <c r="D8" i="270"/>
  <c r="C26" i="270"/>
  <c r="L26" i="270"/>
  <c r="L16" i="270"/>
  <c r="L32" i="270"/>
  <c r="L12" i="270"/>
  <c r="D5" i="270"/>
  <c r="C32" i="270"/>
  <c r="D7" i="270"/>
  <c r="C36" i="270"/>
  <c r="C16" i="270"/>
  <c r="T10" i="270"/>
  <c r="D6" i="270"/>
  <c r="L22" i="270"/>
  <c r="C16" i="271"/>
  <c r="L12" i="271"/>
  <c r="D8" i="271"/>
  <c r="L36" i="271"/>
  <c r="C22" i="271"/>
  <c r="T10" i="271"/>
  <c r="D5" i="271"/>
  <c r="C36" i="271"/>
  <c r="L32" i="271"/>
  <c r="C26" i="271"/>
  <c r="L22" i="271"/>
  <c r="D7" i="271"/>
  <c r="L26" i="271"/>
  <c r="L16" i="271"/>
  <c r="C12" i="271"/>
  <c r="D6" i="271"/>
  <c r="C32" i="271"/>
  <c r="T10" i="268"/>
  <c r="C22" i="268"/>
  <c r="D7" i="268"/>
  <c r="L22" i="268"/>
  <c r="L36" i="268"/>
  <c r="C36" i="268"/>
  <c r="D6" i="268"/>
  <c r="D8" i="268"/>
  <c r="L26" i="268"/>
  <c r="C12" i="268"/>
  <c r="C26" i="268"/>
  <c r="L12" i="268"/>
  <c r="D5" i="268"/>
  <c r="C32" i="268"/>
  <c r="L16" i="268"/>
  <c r="L32" i="268"/>
  <c r="C16" i="269"/>
  <c r="L12" i="269"/>
  <c r="D8" i="269"/>
  <c r="L36" i="269"/>
  <c r="C32" i="269"/>
  <c r="C22" i="269"/>
  <c r="C36" i="269"/>
  <c r="L32" i="269"/>
  <c r="C26" i="269"/>
  <c r="L22" i="269"/>
  <c r="D7" i="269"/>
  <c r="L26" i="269"/>
  <c r="T10" i="269"/>
  <c r="L16" i="269"/>
  <c r="C12" i="269"/>
  <c r="D6" i="269"/>
  <c r="D5" i="269"/>
  <c r="C12" i="266"/>
  <c r="C32" i="266"/>
  <c r="L32" i="266"/>
  <c r="M33" i="266" s="1"/>
  <c r="D8" i="266"/>
  <c r="K8" i="266" s="1"/>
  <c r="L16" i="266"/>
  <c r="M17" i="266" s="1"/>
  <c r="D7" i="266"/>
  <c r="C36" i="266"/>
  <c r="D37" i="266" s="1"/>
  <c r="L12" i="266"/>
  <c r="T10" i="266"/>
  <c r="C22" i="266"/>
  <c r="L22" i="266"/>
  <c r="M23" i="266" s="1"/>
  <c r="D5" i="266"/>
  <c r="C16" i="266"/>
  <c r="D6" i="266"/>
  <c r="L26" i="266"/>
  <c r="C26" i="266"/>
  <c r="D27" i="266" s="1"/>
  <c r="C36" i="267"/>
  <c r="L32" i="267"/>
  <c r="C26" i="267"/>
  <c r="L22" i="267"/>
  <c r="D7" i="267"/>
  <c r="L16" i="267"/>
  <c r="C12" i="267"/>
  <c r="D6" i="267"/>
  <c r="L12" i="267"/>
  <c r="D8" i="267"/>
  <c r="L36" i="267"/>
  <c r="C32" i="267"/>
  <c r="L26" i="267"/>
  <c r="C22" i="267"/>
  <c r="T10" i="267"/>
  <c r="D5" i="267"/>
  <c r="C16" i="267"/>
  <c r="C22" i="264"/>
  <c r="L26" i="264"/>
  <c r="M26" i="264" s="1"/>
  <c r="W12" i="264" s="1"/>
  <c r="C12" i="264"/>
  <c r="C26" i="264"/>
  <c r="D27" i="264" s="1"/>
  <c r="L12" i="264"/>
  <c r="D6" i="264"/>
  <c r="L22" i="264"/>
  <c r="D8" i="264"/>
  <c r="K8" i="264" s="1"/>
  <c r="D5" i="264"/>
  <c r="C32" i="264"/>
  <c r="L16" i="264"/>
  <c r="M17" i="264" s="1"/>
  <c r="L32" i="264"/>
  <c r="C16" i="264"/>
  <c r="T10" i="264"/>
  <c r="L36" i="264"/>
  <c r="D7" i="264"/>
  <c r="C36" i="265"/>
  <c r="L32" i="265"/>
  <c r="C26" i="265"/>
  <c r="L22" i="265"/>
  <c r="D7" i="265"/>
  <c r="L16" i="265"/>
  <c r="C12" i="265"/>
  <c r="D6" i="265"/>
  <c r="L36" i="265"/>
  <c r="C32" i="265"/>
  <c r="L26" i="265"/>
  <c r="C22" i="265"/>
  <c r="T10" i="265"/>
  <c r="D5" i="265"/>
  <c r="C16" i="265"/>
  <c r="L12" i="265"/>
  <c r="D8" i="265"/>
  <c r="D37" i="264"/>
  <c r="C16" i="262"/>
  <c r="D16" i="262" s="1"/>
  <c r="W7" i="262" s="1"/>
  <c r="C32" i="262"/>
  <c r="D32" i="262" s="1"/>
  <c r="W13" i="262" s="1"/>
  <c r="L22" i="262"/>
  <c r="M22" i="262" s="1"/>
  <c r="W10" i="262" s="1"/>
  <c r="D5" i="262"/>
  <c r="D6" i="262"/>
  <c r="K6" i="262" s="1"/>
  <c r="C26" i="262"/>
  <c r="D27" i="262" s="1"/>
  <c r="C22" i="262"/>
  <c r="D23" i="262" s="1"/>
  <c r="C12" i="262"/>
  <c r="L32" i="262"/>
  <c r="M32" i="262" s="1"/>
  <c r="W14" i="262" s="1"/>
  <c r="L12" i="262"/>
  <c r="M12" i="262" s="1"/>
  <c r="W6" i="262" s="1"/>
  <c r="L26" i="262"/>
  <c r="M27" i="262" s="1"/>
  <c r="L16" i="262"/>
  <c r="M17" i="262" s="1"/>
  <c r="D8" i="262"/>
  <c r="K8" i="262" s="1"/>
  <c r="T10" i="262"/>
  <c r="L36" i="262"/>
  <c r="M36" i="262" s="1"/>
  <c r="W16" i="262" s="1"/>
  <c r="D7" i="262"/>
  <c r="S7" i="262" s="1"/>
  <c r="C16" i="263"/>
  <c r="L12" i="263"/>
  <c r="D8" i="263"/>
  <c r="L16" i="263"/>
  <c r="L36" i="263"/>
  <c r="C32" i="263"/>
  <c r="L26" i="263"/>
  <c r="C22" i="263"/>
  <c r="T10" i="263"/>
  <c r="D5" i="263"/>
  <c r="C36" i="263"/>
  <c r="L32" i="263"/>
  <c r="C26" i="263"/>
  <c r="L22" i="263"/>
  <c r="D7" i="263"/>
  <c r="C12" i="263"/>
  <c r="D6" i="263"/>
  <c r="D37" i="262"/>
  <c r="D36" i="262"/>
  <c r="W15" i="262" s="1"/>
  <c r="M16" i="262"/>
  <c r="W8" i="262" s="1"/>
  <c r="T10" i="261"/>
  <c r="C22" i="261"/>
  <c r="D7" i="261"/>
  <c r="L22" i="261"/>
  <c r="L36" i="261"/>
  <c r="C36" i="261"/>
  <c r="D6" i="261"/>
  <c r="D8" i="261"/>
  <c r="L26" i="261"/>
  <c r="C12" i="261"/>
  <c r="C26" i="261"/>
  <c r="L12" i="261"/>
  <c r="D5" i="261"/>
  <c r="C32" i="261"/>
  <c r="L16" i="261"/>
  <c r="L32" i="261"/>
  <c r="T10" i="260"/>
  <c r="L36" i="260"/>
  <c r="M37" i="260" s="1"/>
  <c r="C36" i="260"/>
  <c r="D37" i="260" s="1"/>
  <c r="D7" i="260"/>
  <c r="C22" i="260"/>
  <c r="D23" i="260" s="1"/>
  <c r="D6" i="260"/>
  <c r="L22" i="260"/>
  <c r="M23" i="260" s="1"/>
  <c r="D8" i="260"/>
  <c r="L26" i="260"/>
  <c r="M26" i="260" s="1"/>
  <c r="W12" i="260" s="1"/>
  <c r="C12" i="260"/>
  <c r="C26" i="260"/>
  <c r="D26" i="260" s="1"/>
  <c r="W11" i="260" s="1"/>
  <c r="L12" i="260"/>
  <c r="D5" i="260"/>
  <c r="C32" i="260"/>
  <c r="D33" i="260" s="1"/>
  <c r="L16" i="260"/>
  <c r="M17" i="260" s="1"/>
  <c r="L32" i="260"/>
  <c r="M32" i="260" s="1"/>
  <c r="W14" i="260" s="1"/>
  <c r="C16" i="259"/>
  <c r="L12" i="259"/>
  <c r="D8" i="259"/>
  <c r="L36" i="259"/>
  <c r="C32" i="259"/>
  <c r="D5" i="259"/>
  <c r="C36" i="259"/>
  <c r="L32" i="259"/>
  <c r="C26" i="259"/>
  <c r="L22" i="259"/>
  <c r="D7" i="259"/>
  <c r="L26" i="259"/>
  <c r="C22" i="259"/>
  <c r="T10" i="259"/>
  <c r="L16" i="259"/>
  <c r="C12" i="259"/>
  <c r="D6" i="259"/>
  <c r="T10" i="258"/>
  <c r="D5" i="258"/>
  <c r="D8" i="258"/>
  <c r="D7" i="258"/>
  <c r="D6" i="258"/>
  <c r="C36" i="258"/>
  <c r="C16" i="258"/>
  <c r="L12" i="258"/>
  <c r="L22" i="258"/>
  <c r="C12" i="258"/>
  <c r="L16" i="258"/>
  <c r="C26" i="258"/>
  <c r="C22" i="258"/>
  <c r="L32" i="258"/>
  <c r="C32" i="258"/>
  <c r="L36" i="258"/>
  <c r="L26" i="258"/>
  <c r="K299" i="12"/>
  <c r="B299" i="12" s="1"/>
  <c r="E299" i="12" a="1"/>
  <c r="K298" i="12"/>
  <c r="B298" i="12" s="1"/>
  <c r="E298" i="12" a="1"/>
  <c r="K297" i="12"/>
  <c r="B297" i="12" s="1"/>
  <c r="E297" i="12" a="1"/>
  <c r="K296" i="12"/>
  <c r="B296" i="12" s="1"/>
  <c r="E296" i="12" a="1"/>
  <c r="K295" i="12"/>
  <c r="B295" i="12" s="1"/>
  <c r="E295" i="12" a="1"/>
  <c r="K294" i="12"/>
  <c r="B294" i="12" s="1"/>
  <c r="E294" i="12" a="1"/>
  <c r="K293" i="12"/>
  <c r="B293" i="12" s="1"/>
  <c r="E293" i="12" a="1"/>
  <c r="K292" i="12"/>
  <c r="B292" i="12" s="1"/>
  <c r="E292" i="12" a="1"/>
  <c r="K291" i="12"/>
  <c r="B291" i="12" s="1"/>
  <c r="E291" i="12" a="1"/>
  <c r="K290" i="12"/>
  <c r="B290" i="12" s="1"/>
  <c r="E290" i="12" a="1"/>
  <c r="K289" i="12"/>
  <c r="B289" i="12" s="1"/>
  <c r="E289" i="12" a="1"/>
  <c r="K288" i="12"/>
  <c r="B288" i="12" s="1"/>
  <c r="E288" i="12" a="1"/>
  <c r="K287" i="12"/>
  <c r="B287" i="12" s="1"/>
  <c r="E287" i="12" a="1"/>
  <c r="K286" i="12"/>
  <c r="B286" i="12" s="1"/>
  <c r="E286" i="12" a="1"/>
  <c r="K285" i="12"/>
  <c r="B285" i="12" s="1"/>
  <c r="E285" i="12" a="1"/>
  <c r="K284" i="12"/>
  <c r="B284" i="12" s="1"/>
  <c r="E284" i="12" a="1"/>
  <c r="K283" i="12"/>
  <c r="B283" i="12" s="1"/>
  <c r="E283" i="12" a="1"/>
  <c r="K282" i="12"/>
  <c r="B282" i="12" s="1"/>
  <c r="E282" i="12" a="1"/>
  <c r="K281" i="12"/>
  <c r="B281" i="12" s="1"/>
  <c r="E281" i="12" a="1"/>
  <c r="K280" i="12"/>
  <c r="B280" i="12" s="1"/>
  <c r="E280" i="12" a="1"/>
  <c r="K279" i="12"/>
  <c r="B279" i="12" s="1"/>
  <c r="E279" i="12" a="1"/>
  <c r="K278" i="12"/>
  <c r="B278" i="12" s="1"/>
  <c r="E278" i="12" a="1"/>
  <c r="K277" i="12"/>
  <c r="B277" i="12" s="1"/>
  <c r="E277" i="12" a="1"/>
  <c r="K276" i="12"/>
  <c r="B276" i="12" s="1"/>
  <c r="E276" i="12" a="1"/>
  <c r="K275" i="12"/>
  <c r="B275" i="12" s="1"/>
  <c r="E275" i="12" a="1"/>
  <c r="K274" i="12"/>
  <c r="B274" i="12" s="1"/>
  <c r="E274" i="12" a="1"/>
  <c r="K273" i="12"/>
  <c r="B273" i="12" s="1"/>
  <c r="E273" i="12" a="1"/>
  <c r="E261" i="12" a="1"/>
  <c r="K260" i="12"/>
  <c r="E260" i="12" a="1"/>
  <c r="E246" i="12" a="1"/>
  <c r="E237" i="12" a="1"/>
  <c r="E201" i="12" a="1"/>
  <c r="E83" i="12" a="1"/>
  <c r="K78" i="12"/>
  <c r="E78" i="12" a="1"/>
  <c r="E52" i="12" a="1"/>
  <c r="E48" i="12" a="1"/>
  <c r="K70" i="12"/>
  <c r="E70" i="12" a="1"/>
  <c r="K85" i="12"/>
  <c r="E85" i="12" a="1"/>
  <c r="K268" i="12"/>
  <c r="E268" i="12" a="1"/>
  <c r="E225" i="12" a="1"/>
  <c r="K115" i="12"/>
  <c r="E115" i="12" a="1"/>
  <c r="K118" i="12"/>
  <c r="E118" i="12" a="1"/>
  <c r="K123" i="12"/>
  <c r="E123" i="12" a="1"/>
  <c r="K122" i="12"/>
  <c r="E122" i="12" a="1"/>
  <c r="E43" i="12" a="1"/>
  <c r="K24" i="12"/>
  <c r="E24" i="12" a="1"/>
  <c r="K44" i="12"/>
  <c r="E44" i="12" a="1"/>
  <c r="K72" i="12"/>
  <c r="E72" i="12" a="1"/>
  <c r="K266" i="12"/>
  <c r="E266" i="12" a="1"/>
  <c r="K69" i="12"/>
  <c r="E69" i="12" a="1"/>
  <c r="K128" i="12"/>
  <c r="E128" i="12" a="1"/>
  <c r="K120" i="12"/>
  <c r="E120" i="12" a="1"/>
  <c r="K109" i="12"/>
  <c r="E109" i="12" a="1"/>
  <c r="K114" i="12"/>
  <c r="E114" i="12" a="1"/>
  <c r="K110" i="12"/>
  <c r="E110" i="12" a="1"/>
  <c r="E55" i="12" a="1"/>
  <c r="E54" i="12" a="1"/>
  <c r="E20" i="12" a="1"/>
  <c r="K215" i="12"/>
  <c r="K216" i="12" s="1"/>
  <c r="K217" i="12" s="1"/>
  <c r="K218" i="12" s="1"/>
  <c r="E215" i="12" a="1"/>
  <c r="K219" i="12"/>
  <c r="E219" i="12" a="1"/>
  <c r="K191" i="12"/>
  <c r="K192" i="12" s="1"/>
  <c r="K193" i="12" s="1"/>
  <c r="K194" i="12" s="1"/>
  <c r="E191" i="12" a="1"/>
  <c r="E196" i="12" a="1"/>
  <c r="K152" i="12"/>
  <c r="E152" i="12" a="1"/>
  <c r="E53" i="12" a="1"/>
  <c r="K76" i="12"/>
  <c r="E76" i="12" a="1"/>
  <c r="E45" i="12" a="1"/>
  <c r="K175" i="12"/>
  <c r="E175" i="12" a="1"/>
  <c r="K174" i="12"/>
  <c r="E174" i="12" a="1"/>
  <c r="E262" i="12" a="1"/>
  <c r="E80" i="12" a="1"/>
  <c r="E9" i="12" a="1"/>
  <c r="K173" i="12"/>
  <c r="E173" i="12" a="1"/>
  <c r="K172" i="12"/>
  <c r="E172" i="12" a="1"/>
  <c r="K160" i="12"/>
  <c r="E160" i="12" a="1"/>
  <c r="K159" i="12"/>
  <c r="E159" i="12" a="1"/>
  <c r="K77" i="12"/>
  <c r="E77" i="12" a="1"/>
  <c r="E12" i="12" a="1"/>
  <c r="E221" i="12" a="1"/>
  <c r="E64" i="12" a="1"/>
  <c r="K100" i="12"/>
  <c r="E100" i="12" a="1"/>
  <c r="E209" i="12" a="1"/>
  <c r="K99" i="12"/>
  <c r="E99" i="12" a="1"/>
  <c r="K235" i="12"/>
  <c r="E235" i="12" a="1"/>
  <c r="K259" i="12"/>
  <c r="E259" i="12" a="1"/>
  <c r="E248" i="12" a="1"/>
  <c r="K251" i="12"/>
  <c r="K252" i="12" s="1"/>
  <c r="K253" i="12" s="1"/>
  <c r="K254" i="12" s="1"/>
  <c r="E251" i="12" a="1"/>
  <c r="K98" i="12"/>
  <c r="E98" i="12" a="1"/>
  <c r="K97" i="12"/>
  <c r="E97" i="12" a="1"/>
  <c r="E198" i="12" a="1"/>
  <c r="K96" i="12"/>
  <c r="E96" i="12" a="1"/>
  <c r="K207" i="12"/>
  <c r="K208" i="12" s="1"/>
  <c r="K209" i="12" s="1"/>
  <c r="K210" i="12" s="1"/>
  <c r="E207" i="12" a="1"/>
  <c r="K95" i="12"/>
  <c r="E95" i="12" a="1"/>
  <c r="E190" i="12" a="1"/>
  <c r="K231" i="12"/>
  <c r="K232" i="12" s="1"/>
  <c r="K233" i="12" s="1"/>
  <c r="K234" i="12" s="1"/>
  <c r="E231" i="12" a="1"/>
  <c r="K94" i="12"/>
  <c r="E94" i="12" a="1"/>
  <c r="E230" i="12" a="1"/>
  <c r="E200" i="12" a="1"/>
  <c r="K264" i="12"/>
  <c r="E264" i="12" a="1"/>
  <c r="K93" i="12"/>
  <c r="E93" i="12" a="1"/>
  <c r="K84" i="12"/>
  <c r="E84" i="12" a="1"/>
  <c r="K92" i="12"/>
  <c r="E92" i="12" a="1"/>
  <c r="K91" i="12"/>
  <c r="E91" i="12" a="1"/>
  <c r="E247" i="12" a="1"/>
  <c r="E15" i="12" a="1"/>
  <c r="E258" i="12" a="1"/>
  <c r="E29" i="12" a="1"/>
  <c r="K243" i="12"/>
  <c r="K244" i="12" s="1"/>
  <c r="K245" i="12" s="1"/>
  <c r="K246" i="12" s="1"/>
  <c r="E243" i="12" a="1"/>
  <c r="K62" i="12"/>
  <c r="E62" i="12" a="1"/>
  <c r="E212" i="12" a="1"/>
  <c r="E33" i="12" a="1"/>
  <c r="E238" i="12" a="1"/>
  <c r="E42" i="12" a="1"/>
  <c r="K180" i="12"/>
  <c r="K262" i="12" s="1"/>
  <c r="E180" i="12" a="1"/>
  <c r="K151" i="12"/>
  <c r="E151" i="12" a="1"/>
  <c r="E233" i="12" a="1"/>
  <c r="E226" i="12" a="1"/>
  <c r="E185" i="12" a="1"/>
  <c r="K272" i="12"/>
  <c r="E272" i="12" a="1"/>
  <c r="K265" i="12"/>
  <c r="E265" i="12" a="1"/>
  <c r="E242" i="12" a="1"/>
  <c r="K227" i="12"/>
  <c r="K228" i="12" s="1"/>
  <c r="K229" i="12" s="1"/>
  <c r="K230" i="12" s="1"/>
  <c r="E227" i="12" a="1"/>
  <c r="E182" i="12" a="1"/>
  <c r="K263" i="12"/>
  <c r="E263" i="12" a="1"/>
  <c r="E241" i="12" a="1"/>
  <c r="E228" i="12" a="1"/>
  <c r="E252" i="12" a="1"/>
  <c r="E217" i="12" a="1"/>
  <c r="E232" i="12" a="1"/>
  <c r="E202" i="12" a="1"/>
  <c r="E222" i="12" a="1"/>
  <c r="K269" i="12"/>
  <c r="E269" i="12" a="1"/>
  <c r="E256" i="12" a="1"/>
  <c r="K271" i="12"/>
  <c r="E271" i="12" a="1"/>
  <c r="E270" i="12" a="1"/>
  <c r="K176" i="12"/>
  <c r="K177" i="12" s="1"/>
  <c r="K178" i="12" s="1"/>
  <c r="K179" i="12" s="1"/>
  <c r="E176" i="12" a="1"/>
  <c r="E179" i="12" a="1"/>
  <c r="E177" i="12" a="1"/>
  <c r="E186" i="12" a="1"/>
  <c r="E204" i="12" a="1"/>
  <c r="E213" i="12" a="1"/>
  <c r="E192" i="12" a="1"/>
  <c r="E197" i="12" a="1"/>
  <c r="K211" i="12"/>
  <c r="K212" i="12" s="1"/>
  <c r="K213" i="12" s="1"/>
  <c r="K214" i="12" s="1"/>
  <c r="E211" i="12" a="1"/>
  <c r="E244" i="12" a="1"/>
  <c r="E234" i="12" a="1"/>
  <c r="E229" i="12" a="1"/>
  <c r="E206" i="12" a="1"/>
  <c r="E193" i="12" a="1"/>
  <c r="K239" i="12"/>
  <c r="K240" i="12" s="1"/>
  <c r="K241" i="12" s="1"/>
  <c r="K242" i="12" s="1"/>
  <c r="E239" i="12" a="1"/>
  <c r="E188" i="12" a="1"/>
  <c r="E216" i="12" a="1"/>
  <c r="K220" i="12"/>
  <c r="K221" i="12" s="1"/>
  <c r="K222" i="12" s="1"/>
  <c r="E220" i="12" a="1"/>
  <c r="E214" i="12" a="1"/>
  <c r="E253" i="12" a="1"/>
  <c r="E218" i="12" a="1"/>
  <c r="E240" i="12" a="1"/>
  <c r="K203" i="12"/>
  <c r="K204" i="12" s="1"/>
  <c r="E203" i="12" a="1"/>
  <c r="E254" i="12" a="1"/>
  <c r="E250" i="12" a="1"/>
  <c r="K195" i="12"/>
  <c r="K196" i="12" s="1"/>
  <c r="K197" i="12" s="1"/>
  <c r="K198" i="12" s="1"/>
  <c r="E195" i="12" a="1"/>
  <c r="K199" i="12"/>
  <c r="K200" i="12" s="1"/>
  <c r="K201" i="12" s="1"/>
  <c r="K202" i="12" s="1"/>
  <c r="E199" i="12" a="1"/>
  <c r="E208" i="12" a="1"/>
  <c r="E245" i="12" a="1"/>
  <c r="E181" i="12" a="1"/>
  <c r="E189" i="12" a="1"/>
  <c r="E178" i="12" a="1"/>
  <c r="E210" i="12" a="1"/>
  <c r="E249" i="12" a="1"/>
  <c r="K187" i="12"/>
  <c r="K188" i="12" s="1"/>
  <c r="K189" i="12" s="1"/>
  <c r="K190" i="12" s="1"/>
  <c r="E187" i="12" a="1"/>
  <c r="K236" i="12"/>
  <c r="K237" i="12" s="1"/>
  <c r="E236" i="12" a="1"/>
  <c r="E205" i="12" a="1"/>
  <c r="E224" i="12" a="1"/>
  <c r="K223" i="12"/>
  <c r="K224" i="12" s="1"/>
  <c r="K225" i="12" s="1"/>
  <c r="K226" i="12" s="1"/>
  <c r="E223" i="12" a="1"/>
  <c r="K267" i="12"/>
  <c r="E267" i="12" a="1"/>
  <c r="E184" i="12" a="1"/>
  <c r="K255" i="12"/>
  <c r="K256" i="12" s="1"/>
  <c r="E255" i="12" a="1"/>
  <c r="K183" i="12"/>
  <c r="K184" i="12" s="1"/>
  <c r="K185" i="12" s="1"/>
  <c r="K186" i="12" s="1"/>
  <c r="E183" i="12" a="1"/>
  <c r="E257" i="12" a="1"/>
  <c r="E194" i="12" a="1"/>
  <c r="K132" i="12"/>
  <c r="E132" i="12" a="1"/>
  <c r="K145" i="12"/>
  <c r="E145" i="12" a="1"/>
  <c r="K138" i="12"/>
  <c r="E138" i="12" a="1"/>
  <c r="K108" i="12"/>
  <c r="E108" i="12" a="1"/>
  <c r="K107" i="12"/>
  <c r="E107" i="12" a="1"/>
  <c r="K112" i="12"/>
  <c r="E112" i="12" a="1"/>
  <c r="K137" i="12"/>
  <c r="E137" i="12" a="1"/>
  <c r="K89" i="12"/>
  <c r="E89" i="12" a="1"/>
  <c r="K106" i="12"/>
  <c r="E106" i="12" a="1"/>
  <c r="K127" i="12"/>
  <c r="E127" i="12" a="1"/>
  <c r="K158" i="12"/>
  <c r="E158" i="12" a="1"/>
  <c r="K157" i="12"/>
  <c r="E157" i="12" a="1"/>
  <c r="K105" i="12"/>
  <c r="E105" i="12" a="1"/>
  <c r="K170" i="12"/>
  <c r="E170" i="12" a="1"/>
  <c r="K136" i="12"/>
  <c r="E136" i="12" a="1"/>
  <c r="K165" i="12"/>
  <c r="E165" i="12" a="1"/>
  <c r="K102" i="12"/>
  <c r="E102" i="12" a="1"/>
  <c r="K135" i="12"/>
  <c r="E135" i="12" a="1"/>
  <c r="K156" i="12"/>
  <c r="E156" i="12" a="1"/>
  <c r="K144" i="12"/>
  <c r="E144" i="12" a="1"/>
  <c r="K126" i="12"/>
  <c r="E126" i="12" a="1"/>
  <c r="K148" i="12"/>
  <c r="E148" i="12" a="1"/>
  <c r="K103" i="12"/>
  <c r="E103" i="12" a="1"/>
  <c r="K155" i="12"/>
  <c r="E155" i="12" a="1"/>
  <c r="K143" i="12"/>
  <c r="E143" i="12" a="1"/>
  <c r="K142" i="12"/>
  <c r="E142" i="12" a="1"/>
  <c r="K131" i="12"/>
  <c r="E131" i="12" a="1"/>
  <c r="K125" i="12"/>
  <c r="E125" i="12" a="1"/>
  <c r="K169" i="12"/>
  <c r="E169" i="12" a="1"/>
  <c r="K168" i="12"/>
  <c r="E168" i="12" a="1"/>
  <c r="K88" i="12"/>
  <c r="E88" i="12" a="1"/>
  <c r="K154" i="12"/>
  <c r="E154" i="12" a="1"/>
  <c r="K133" i="12"/>
  <c r="E133" i="12" a="1"/>
  <c r="K119" i="12"/>
  <c r="E119" i="12" a="1"/>
  <c r="K164" i="12"/>
  <c r="E164" i="12" a="1"/>
  <c r="K163" i="12"/>
  <c r="E163" i="12" a="1"/>
  <c r="K149" i="12"/>
  <c r="E149" i="12" a="1"/>
  <c r="K150" i="12"/>
  <c r="E150" i="12" a="1"/>
  <c r="K124" i="12"/>
  <c r="E124" i="12" a="1"/>
  <c r="K162" i="12"/>
  <c r="E162" i="12" a="1"/>
  <c r="K116" i="12"/>
  <c r="E116" i="12" a="1"/>
  <c r="K167" i="12"/>
  <c r="E167" i="12" a="1"/>
  <c r="K111" i="12"/>
  <c r="E111" i="12" a="1"/>
  <c r="K134" i="12"/>
  <c r="E134" i="12" a="1"/>
  <c r="K153" i="12"/>
  <c r="E153" i="12" a="1"/>
  <c r="K104" i="12"/>
  <c r="E104" i="12" a="1"/>
  <c r="K171" i="12"/>
  <c r="E171" i="12" a="1"/>
  <c r="K130" i="12"/>
  <c r="E130" i="12" a="1"/>
  <c r="K90" i="12"/>
  <c r="E90" i="12" a="1"/>
  <c r="K113" i="12"/>
  <c r="E113" i="12" a="1"/>
  <c r="K161" i="12"/>
  <c r="E161" i="12" a="1"/>
  <c r="K141" i="12"/>
  <c r="E141" i="12" a="1"/>
  <c r="K147" i="12"/>
  <c r="E147" i="12" a="1"/>
  <c r="K140" i="12"/>
  <c r="E140" i="12" a="1"/>
  <c r="K117" i="12"/>
  <c r="E117" i="12" a="1"/>
  <c r="K139" i="12"/>
  <c r="E139" i="12" a="1"/>
  <c r="K121" i="12"/>
  <c r="E121" i="12" a="1"/>
  <c r="K166" i="12"/>
  <c r="E166" i="12" a="1"/>
  <c r="K101" i="12"/>
  <c r="E101" i="12" a="1"/>
  <c r="K68" i="12"/>
  <c r="E68" i="12" a="1"/>
  <c r="E30" i="12" a="1"/>
  <c r="E31" i="12" a="1"/>
  <c r="E22" i="12" a="1"/>
  <c r="E14" i="12" a="1"/>
  <c r="E58" i="12" a="1"/>
  <c r="K40" i="12"/>
  <c r="E40" i="12" a="1"/>
  <c r="E21" i="12" a="1"/>
  <c r="E47" i="12" a="1"/>
  <c r="K67" i="12"/>
  <c r="E67" i="12" a="1"/>
  <c r="E50" i="12" a="1"/>
  <c r="E27" i="12" a="1"/>
  <c r="E61" i="12" a="1"/>
  <c r="E56" i="12" a="1"/>
  <c r="E17" i="12" a="1"/>
  <c r="E36" i="12" a="1"/>
  <c r="E34" i="12" a="1"/>
  <c r="K7" i="303" l="1"/>
  <c r="M32" i="303"/>
  <c r="W14" i="303" s="1"/>
  <c r="K8" i="303"/>
  <c r="D32" i="303"/>
  <c r="W13" i="303" s="1"/>
  <c r="B271" i="12"/>
  <c r="K261" i="12"/>
  <c r="B272" i="12" s="1"/>
  <c r="D36" i="303"/>
  <c r="W15" i="303" s="1"/>
  <c r="M22" i="303"/>
  <c r="W10" i="303" s="1"/>
  <c r="S6" i="303"/>
  <c r="M27" i="303"/>
  <c r="M12" i="303"/>
  <c r="W6" i="303" s="1"/>
  <c r="M37" i="304"/>
  <c r="M36" i="304"/>
  <c r="W16" i="304" s="1"/>
  <c r="S7" i="304"/>
  <c r="K7" i="304"/>
  <c r="D36" i="304"/>
  <c r="W15" i="304" s="1"/>
  <c r="D37" i="304"/>
  <c r="D22" i="304"/>
  <c r="W9" i="304" s="1"/>
  <c r="D23" i="304"/>
  <c r="M22" i="304"/>
  <c r="W10" i="304" s="1"/>
  <c r="M23" i="304"/>
  <c r="S8" i="304"/>
  <c r="K8" i="304"/>
  <c r="M27" i="304"/>
  <c r="M26" i="304"/>
  <c r="W12" i="304" s="1"/>
  <c r="D26" i="304"/>
  <c r="W11" i="304" s="1"/>
  <c r="D27" i="304"/>
  <c r="D32" i="304"/>
  <c r="W13" i="304" s="1"/>
  <c r="D33" i="304"/>
  <c r="M17" i="304"/>
  <c r="M16" i="304"/>
  <c r="W8" i="304" s="1"/>
  <c r="M32" i="304"/>
  <c r="W14" i="304" s="1"/>
  <c r="M33" i="304"/>
  <c r="D26" i="280"/>
  <c r="W11" i="280" s="1"/>
  <c r="M17" i="280"/>
  <c r="K238" i="12"/>
  <c r="K205" i="12" s="1"/>
  <c r="M36" i="280"/>
  <c r="W16" i="280" s="1"/>
  <c r="D37" i="280"/>
  <c r="B269" i="12"/>
  <c r="K8" i="280"/>
  <c r="M37" i="281"/>
  <c r="M36" i="281"/>
  <c r="W16" i="281" s="1"/>
  <c r="S7" i="281"/>
  <c r="K7" i="281"/>
  <c r="D36" i="281"/>
  <c r="W15" i="281" s="1"/>
  <c r="D37" i="281"/>
  <c r="D22" i="281"/>
  <c r="W9" i="281" s="1"/>
  <c r="D23" i="281"/>
  <c r="K6" i="281"/>
  <c r="S6" i="281"/>
  <c r="M22" i="281"/>
  <c r="W10" i="281" s="1"/>
  <c r="M23" i="281"/>
  <c r="S8" i="281"/>
  <c r="K8" i="281"/>
  <c r="M27" i="281"/>
  <c r="M26" i="281"/>
  <c r="W12" i="281" s="1"/>
  <c r="D26" i="281"/>
  <c r="W11" i="281" s="1"/>
  <c r="D27" i="281"/>
  <c r="M13" i="281"/>
  <c r="M12" i="281"/>
  <c r="W6" i="281" s="1"/>
  <c r="D32" i="281"/>
  <c r="W13" i="281" s="1"/>
  <c r="D33" i="281"/>
  <c r="M17" i="281"/>
  <c r="M16" i="281"/>
  <c r="W8" i="281" s="1"/>
  <c r="M32" i="281"/>
  <c r="W14" i="281" s="1"/>
  <c r="M33" i="281"/>
  <c r="M17" i="279"/>
  <c r="M16" i="279"/>
  <c r="W8" i="279" s="1"/>
  <c r="M36" i="279"/>
  <c r="W16" i="279" s="1"/>
  <c r="M37" i="279"/>
  <c r="D36" i="279"/>
  <c r="W15" i="279" s="1"/>
  <c r="D37" i="279"/>
  <c r="K8" i="279"/>
  <c r="S8" i="279"/>
  <c r="M27" i="279"/>
  <c r="M26" i="279"/>
  <c r="W12" i="279" s="1"/>
  <c r="D26" i="279"/>
  <c r="W11" i="279" s="1"/>
  <c r="D27" i="279"/>
  <c r="D26" i="266"/>
  <c r="W11" i="266" s="1"/>
  <c r="S7" i="266"/>
  <c r="S8" i="266"/>
  <c r="D22" i="266"/>
  <c r="W9" i="266" s="1"/>
  <c r="K7" i="266"/>
  <c r="M37" i="266" s="1"/>
  <c r="D33" i="266"/>
  <c r="M16" i="266"/>
  <c r="W8" i="266" s="1"/>
  <c r="D36" i="266"/>
  <c r="W15" i="266" s="1"/>
  <c r="D16" i="266"/>
  <c r="W7" i="266" s="1"/>
  <c r="M27" i="266"/>
  <c r="M16" i="264"/>
  <c r="W8" i="264" s="1"/>
  <c r="M27" i="264"/>
  <c r="M22" i="266"/>
  <c r="W10" i="266" s="1"/>
  <c r="M32" i="266"/>
  <c r="W14" i="266" s="1"/>
  <c r="D32" i="266"/>
  <c r="W13" i="266" s="1"/>
  <c r="M36" i="266"/>
  <c r="W16" i="266" s="1"/>
  <c r="M26" i="266"/>
  <c r="W12" i="266" s="1"/>
  <c r="D23" i="266"/>
  <c r="S8" i="264"/>
  <c r="D33" i="262"/>
  <c r="D26" i="262"/>
  <c r="W11" i="262" s="1"/>
  <c r="M37" i="264"/>
  <c r="M26" i="265"/>
  <c r="W12" i="265" s="1"/>
  <c r="D27" i="265"/>
  <c r="D26" i="265"/>
  <c r="W11" i="265" s="1"/>
  <c r="M13" i="262"/>
  <c r="D33" i="265"/>
  <c r="M16" i="265"/>
  <c r="W8" i="265" s="1"/>
  <c r="K8" i="265"/>
  <c r="M27" i="265" s="1"/>
  <c r="S8" i="265"/>
  <c r="M37" i="265"/>
  <c r="S7" i="265"/>
  <c r="K7" i="265"/>
  <c r="M23" i="265" s="1"/>
  <c r="D37" i="265"/>
  <c r="D36" i="265"/>
  <c r="W15" i="265" s="1"/>
  <c r="M23" i="262"/>
  <c r="D26" i="264"/>
  <c r="W11" i="264" s="1"/>
  <c r="D36" i="264"/>
  <c r="W15" i="264" s="1"/>
  <c r="M36" i="264"/>
  <c r="W16" i="264" s="1"/>
  <c r="M33" i="262"/>
  <c r="D22" i="262"/>
  <c r="W9" i="262" s="1"/>
  <c r="M37" i="262"/>
  <c r="S6" i="262"/>
  <c r="M26" i="262"/>
  <c r="W12" i="262" s="1"/>
  <c r="S8" i="262"/>
  <c r="M33" i="263"/>
  <c r="K7" i="262"/>
  <c r="K7" i="263"/>
  <c r="S7" i="263"/>
  <c r="D36" i="263"/>
  <c r="W15" i="263" s="1"/>
  <c r="M26" i="263"/>
  <c r="W12" i="263" s="1"/>
  <c r="S8" i="263"/>
  <c r="K8" i="263"/>
  <c r="M27" i="263" s="1"/>
  <c r="D12" i="263"/>
  <c r="W5" i="263" s="1"/>
  <c r="M17" i="263"/>
  <c r="M16" i="263"/>
  <c r="W8" i="263" s="1"/>
  <c r="M22" i="263"/>
  <c r="W10" i="263" s="1"/>
  <c r="M23" i="263"/>
  <c r="D32" i="263"/>
  <c r="W13" i="263" s="1"/>
  <c r="D22" i="263"/>
  <c r="W9" i="263" s="1"/>
  <c r="K6" i="263"/>
  <c r="D37" i="263" s="1"/>
  <c r="S6" i="263"/>
  <c r="M37" i="263"/>
  <c r="M36" i="263"/>
  <c r="W16" i="263" s="1"/>
  <c r="B265" i="12"/>
  <c r="B267" i="12"/>
  <c r="B266" i="12"/>
  <c r="B257" i="12"/>
  <c r="B261" i="12"/>
  <c r="B258" i="12"/>
  <c r="B260" i="12"/>
  <c r="B262" i="12"/>
  <c r="B256" i="12"/>
  <c r="B253" i="12"/>
  <c r="B255" i="12"/>
  <c r="B254" i="12"/>
  <c r="M36" i="260"/>
  <c r="W16" i="260" s="1"/>
  <c r="B238" i="12"/>
  <c r="B244" i="12"/>
  <c r="D36" i="260"/>
  <c r="W15" i="260" s="1"/>
  <c r="D27" i="260"/>
  <c r="M16" i="260"/>
  <c r="W8" i="260" s="1"/>
  <c r="M22" i="260"/>
  <c r="W10" i="260" s="1"/>
  <c r="D32" i="260"/>
  <c r="W13" i="260" s="1"/>
  <c r="M27" i="260"/>
  <c r="D22" i="260"/>
  <c r="W9" i="260" s="1"/>
  <c r="M33" i="260"/>
  <c r="B91" i="12"/>
  <c r="B164" i="12"/>
  <c r="K8" i="258"/>
  <c r="K6" i="258"/>
  <c r="K7" i="258"/>
  <c r="K5" i="258"/>
  <c r="S6" i="258"/>
  <c r="S8" i="258"/>
  <c r="S7" i="258"/>
  <c r="S5" i="258"/>
  <c r="K56" i="12"/>
  <c r="M27" i="258"/>
  <c r="E188" i="12"/>
  <c r="F188" i="12" s="1"/>
  <c r="E270" i="12"/>
  <c r="F270" i="12" s="1"/>
  <c r="E214" i="12"/>
  <c r="F214" i="12" s="1"/>
  <c r="E177" i="12"/>
  <c r="F177" i="12" s="1"/>
  <c r="E275" i="12"/>
  <c r="E278" i="12"/>
  <c r="E280" i="12"/>
  <c r="E284" i="12"/>
  <c r="E291" i="12"/>
  <c r="E294" i="12"/>
  <c r="E201" i="12"/>
  <c r="F201" i="12" s="1"/>
  <c r="E133" i="12"/>
  <c r="E169" i="12"/>
  <c r="E102" i="12"/>
  <c r="E105" i="12"/>
  <c r="E138" i="12"/>
  <c r="E132" i="12"/>
  <c r="E255" i="12"/>
  <c r="F255" i="12" s="1"/>
  <c r="E187" i="12"/>
  <c r="F187" i="12" s="1"/>
  <c r="E178" i="12"/>
  <c r="F178" i="12" s="1"/>
  <c r="E181" i="12"/>
  <c r="F181" i="12" s="1"/>
  <c r="E195" i="12"/>
  <c r="F195" i="12" s="1"/>
  <c r="E227" i="12"/>
  <c r="F227" i="12" s="1"/>
  <c r="E272" i="12"/>
  <c r="E259" i="12"/>
  <c r="F259" i="12" s="1"/>
  <c r="E172" i="12"/>
  <c r="E80" i="12"/>
  <c r="F80" i="12" s="1"/>
  <c r="E174" i="12"/>
  <c r="E53" i="12"/>
  <c r="F53" i="12" s="1"/>
  <c r="E54" i="12"/>
  <c r="F54" i="12" s="1"/>
  <c r="E114" i="12"/>
  <c r="E120" i="12"/>
  <c r="E72" i="12"/>
  <c r="E115" i="12"/>
  <c r="E85" i="12"/>
  <c r="E48" i="12"/>
  <c r="F48" i="12" s="1"/>
  <c r="E50" i="12"/>
  <c r="F50" i="12" s="1"/>
  <c r="E161" i="12"/>
  <c r="E90" i="12"/>
  <c r="E153" i="12"/>
  <c r="E150" i="12"/>
  <c r="E164" i="12"/>
  <c r="E148" i="12"/>
  <c r="E156" i="12"/>
  <c r="E112" i="12"/>
  <c r="E258" i="12"/>
  <c r="F258" i="12" s="1"/>
  <c r="E91" i="12"/>
  <c r="E230" i="12"/>
  <c r="F230" i="12" s="1"/>
  <c r="E198" i="12"/>
  <c r="F198" i="12" s="1"/>
  <c r="E251" i="12"/>
  <c r="F251" i="12" s="1"/>
  <c r="E100" i="12"/>
  <c r="E21" i="12"/>
  <c r="F21" i="12" s="1"/>
  <c r="E58" i="12"/>
  <c r="F58" i="12" s="1"/>
  <c r="E30" i="12"/>
  <c r="F30" i="12" s="1"/>
  <c r="E140" i="12"/>
  <c r="M33" i="258"/>
  <c r="D27" i="258"/>
  <c r="M17" i="258"/>
  <c r="M13" i="258"/>
  <c r="M37" i="258"/>
  <c r="D13" i="258"/>
  <c r="E67" i="12"/>
  <c r="E147" i="12"/>
  <c r="E149" i="12"/>
  <c r="E126" i="12"/>
  <c r="E107" i="12"/>
  <c r="E249" i="12"/>
  <c r="F249" i="12" s="1"/>
  <c r="E220" i="12"/>
  <c r="F220" i="12" s="1"/>
  <c r="E97" i="12"/>
  <c r="E173" i="12"/>
  <c r="E55" i="12"/>
  <c r="F55" i="12" s="1"/>
  <c r="E225" i="12"/>
  <c r="F225" i="12" s="1"/>
  <c r="E276" i="12"/>
  <c r="E36" i="12"/>
  <c r="F36" i="12" s="1"/>
  <c r="E56" i="12"/>
  <c r="F56" i="12" s="1"/>
  <c r="E31" i="12"/>
  <c r="F31" i="12" s="1"/>
  <c r="E101" i="12"/>
  <c r="E121" i="12"/>
  <c r="E104" i="12"/>
  <c r="E111" i="12"/>
  <c r="E116" i="12"/>
  <c r="E168" i="12"/>
  <c r="E131" i="12"/>
  <c r="E143" i="12"/>
  <c r="E170" i="12"/>
  <c r="E158" i="12"/>
  <c r="E106" i="12"/>
  <c r="E183" i="12"/>
  <c r="F183" i="12" s="1"/>
  <c r="E267" i="12"/>
  <c r="E224" i="12"/>
  <c r="F224" i="12" s="1"/>
  <c r="E199" i="12"/>
  <c r="F199" i="12" s="1"/>
  <c r="E254" i="12"/>
  <c r="F254" i="12" s="1"/>
  <c r="E240" i="12"/>
  <c r="F240" i="12" s="1"/>
  <c r="E234" i="12"/>
  <c r="F234" i="12" s="1"/>
  <c r="E197" i="12"/>
  <c r="F197" i="12" s="1"/>
  <c r="E202" i="12"/>
  <c r="F202" i="12" s="1"/>
  <c r="E252" i="12"/>
  <c r="F252" i="12" s="1"/>
  <c r="E180" i="12"/>
  <c r="F180" i="12" s="1"/>
  <c r="E33" i="12"/>
  <c r="F33" i="12" s="1"/>
  <c r="E200" i="12"/>
  <c r="F200" i="12" s="1"/>
  <c r="E231" i="12"/>
  <c r="F231" i="12" s="1"/>
  <c r="E95" i="12"/>
  <c r="E209" i="12"/>
  <c r="F209" i="12" s="1"/>
  <c r="E221" i="12"/>
  <c r="F221" i="12" s="1"/>
  <c r="E77" i="12"/>
  <c r="F77" i="12" s="1"/>
  <c r="E76" i="12"/>
  <c r="E196" i="12"/>
  <c r="F196" i="12" s="1"/>
  <c r="E219" i="12"/>
  <c r="F219" i="12" s="1"/>
  <c r="E266" i="12"/>
  <c r="E24" i="12"/>
  <c r="F24" i="12" s="1"/>
  <c r="E122" i="12"/>
  <c r="E83" i="12"/>
  <c r="F83" i="12" s="1"/>
  <c r="E246" i="12"/>
  <c r="F246" i="12" s="1"/>
  <c r="E261" i="12"/>
  <c r="F261" i="12" s="1"/>
  <c r="E283" i="12"/>
  <c r="E286" i="12"/>
  <c r="E288" i="12"/>
  <c r="E299" i="12"/>
  <c r="E17" i="12"/>
  <c r="F17" i="12" s="1"/>
  <c r="E27" i="12"/>
  <c r="F27" i="12" s="1"/>
  <c r="E40" i="12"/>
  <c r="F40" i="12" s="1"/>
  <c r="E22" i="12"/>
  <c r="F22" i="12" s="1"/>
  <c r="E166" i="12"/>
  <c r="E117" i="12"/>
  <c r="E113" i="12"/>
  <c r="E171" i="12"/>
  <c r="E167" i="12"/>
  <c r="E124" i="12"/>
  <c r="E119" i="12"/>
  <c r="E88" i="12"/>
  <c r="E142" i="12"/>
  <c r="E103" i="12"/>
  <c r="E135" i="12"/>
  <c r="E136" i="12"/>
  <c r="E127" i="12"/>
  <c r="E137" i="12"/>
  <c r="E145" i="12"/>
  <c r="E257" i="12"/>
  <c r="F257" i="12" s="1"/>
  <c r="E223" i="12"/>
  <c r="F223" i="12" s="1"/>
  <c r="E236" i="12"/>
  <c r="F236" i="12" s="1"/>
  <c r="E189" i="12"/>
  <c r="F189" i="12" s="1"/>
  <c r="E208" i="12"/>
  <c r="F208" i="12" s="1"/>
  <c r="E203" i="12"/>
  <c r="F203" i="12" s="1"/>
  <c r="E253" i="12"/>
  <c r="F253" i="12" s="1"/>
  <c r="E239" i="12"/>
  <c r="F239" i="12" s="1"/>
  <c r="E229" i="12"/>
  <c r="F229" i="12" s="1"/>
  <c r="E192" i="12"/>
  <c r="F192" i="12" s="1"/>
  <c r="E186" i="12"/>
  <c r="F186" i="12" s="1"/>
  <c r="E271" i="12"/>
  <c r="E222" i="12"/>
  <c r="F222" i="12" s="1"/>
  <c r="E228" i="12"/>
  <c r="F228" i="12" s="1"/>
  <c r="E182" i="12"/>
  <c r="F182" i="12" s="1"/>
  <c r="E185" i="12"/>
  <c r="F185" i="12" s="1"/>
  <c r="E151" i="12"/>
  <c r="E212" i="12"/>
  <c r="F212" i="12" s="1"/>
  <c r="E29" i="12"/>
  <c r="F29" i="12" s="1"/>
  <c r="E92" i="12"/>
  <c r="E264" i="12"/>
  <c r="E190" i="12"/>
  <c r="F190" i="12" s="1"/>
  <c r="E96" i="12"/>
  <c r="E248" i="12"/>
  <c r="F248" i="12" s="1"/>
  <c r="E99" i="12"/>
  <c r="E12" i="12"/>
  <c r="F12" i="12" s="1"/>
  <c r="E160" i="12"/>
  <c r="E262" i="12"/>
  <c r="F262" i="12" s="1"/>
  <c r="E45" i="12"/>
  <c r="F45" i="12" s="1"/>
  <c r="E191" i="12"/>
  <c r="F191" i="12" s="1"/>
  <c r="E20" i="12"/>
  <c r="F20" i="12" s="1"/>
  <c r="E109" i="12"/>
  <c r="E69" i="12"/>
  <c r="E43" i="12"/>
  <c r="F43" i="12" s="1"/>
  <c r="E118" i="12"/>
  <c r="E70" i="12"/>
  <c r="E78" i="12"/>
  <c r="F78" i="12" s="1"/>
  <c r="E260" i="12"/>
  <c r="F260" i="12" s="1"/>
  <c r="E274" i="12"/>
  <c r="E279" i="12"/>
  <c r="E282" i="12"/>
  <c r="E287" i="12"/>
  <c r="E290" i="12"/>
  <c r="E295" i="12"/>
  <c r="E298" i="12"/>
  <c r="E193" i="12"/>
  <c r="F193" i="12" s="1"/>
  <c r="E244" i="12"/>
  <c r="F244" i="12" s="1"/>
  <c r="E213" i="12"/>
  <c r="F213" i="12" s="1"/>
  <c r="E179" i="12"/>
  <c r="F179" i="12" s="1"/>
  <c r="E256" i="12"/>
  <c r="F256" i="12" s="1"/>
  <c r="E232" i="12"/>
  <c r="F232" i="12" s="1"/>
  <c r="E241" i="12"/>
  <c r="F241" i="12" s="1"/>
  <c r="E242" i="12"/>
  <c r="F242" i="12" s="1"/>
  <c r="E226" i="12"/>
  <c r="F226" i="12" s="1"/>
  <c r="E42" i="12"/>
  <c r="F42" i="12" s="1"/>
  <c r="E62" i="12"/>
  <c r="F62" i="12" s="1"/>
  <c r="E15" i="12"/>
  <c r="F15" i="12" s="1"/>
  <c r="E84" i="12"/>
  <c r="E292" i="12"/>
  <c r="E296" i="12"/>
  <c r="E34" i="12"/>
  <c r="F34" i="12" s="1"/>
  <c r="E61" i="12"/>
  <c r="F61" i="12" s="1"/>
  <c r="E47" i="12"/>
  <c r="F47" i="12" s="1"/>
  <c r="E14" i="12"/>
  <c r="F14" i="12" s="1"/>
  <c r="E68" i="12"/>
  <c r="E139" i="12"/>
  <c r="E141" i="12"/>
  <c r="E130" i="12"/>
  <c r="E134" i="12"/>
  <c r="E162" i="12"/>
  <c r="E163" i="12"/>
  <c r="E154" i="12"/>
  <c r="E125" i="12"/>
  <c r="E155" i="12"/>
  <c r="E144" i="12"/>
  <c r="E165" i="12"/>
  <c r="E157" i="12"/>
  <c r="E89" i="12"/>
  <c r="E108" i="12"/>
  <c r="E194" i="12"/>
  <c r="F194" i="12" s="1"/>
  <c r="E184" i="12"/>
  <c r="F184" i="12" s="1"/>
  <c r="E205" i="12"/>
  <c r="F205" i="12" s="1"/>
  <c r="E210" i="12"/>
  <c r="F210" i="12" s="1"/>
  <c r="E245" i="12"/>
  <c r="F245" i="12" s="1"/>
  <c r="E250" i="12"/>
  <c r="F250" i="12" s="1"/>
  <c r="E218" i="12"/>
  <c r="F218" i="12" s="1"/>
  <c r="E216" i="12"/>
  <c r="F216" i="12" s="1"/>
  <c r="E206" i="12"/>
  <c r="F206" i="12" s="1"/>
  <c r="E211" i="12"/>
  <c r="F211" i="12" s="1"/>
  <c r="E204" i="12"/>
  <c r="F204" i="12" s="1"/>
  <c r="E176" i="12"/>
  <c r="F176" i="12" s="1"/>
  <c r="E269" i="12"/>
  <c r="E217" i="12"/>
  <c r="F217" i="12" s="1"/>
  <c r="E263" i="12"/>
  <c r="E265" i="12"/>
  <c r="E233" i="12"/>
  <c r="F233" i="12" s="1"/>
  <c r="E238" i="12"/>
  <c r="F238" i="12" s="1"/>
  <c r="E243" i="12"/>
  <c r="F243" i="12" s="1"/>
  <c r="E247" i="12"/>
  <c r="F247" i="12" s="1"/>
  <c r="E93" i="12"/>
  <c r="E94" i="12"/>
  <c r="E207" i="12"/>
  <c r="F207" i="12" s="1"/>
  <c r="E98" i="12"/>
  <c r="E235" i="12"/>
  <c r="F235" i="12" s="1"/>
  <c r="E64" i="12"/>
  <c r="F64" i="12" s="1"/>
  <c r="E159" i="12"/>
  <c r="E9" i="12"/>
  <c r="F9" i="12" s="1"/>
  <c r="E175" i="12"/>
  <c r="E152" i="12"/>
  <c r="E215" i="12"/>
  <c r="F215" i="12" s="1"/>
  <c r="E110" i="12"/>
  <c r="E128" i="12"/>
  <c r="E44" i="12"/>
  <c r="F44" i="12" s="1"/>
  <c r="E123" i="12"/>
  <c r="E268" i="12"/>
  <c r="E52" i="12"/>
  <c r="F52" i="12" s="1"/>
  <c r="E237" i="12"/>
  <c r="F237" i="12" s="1"/>
  <c r="E273" i="12"/>
  <c r="E277" i="12"/>
  <c r="E281" i="12"/>
  <c r="E285" i="12"/>
  <c r="E289" i="12"/>
  <c r="E293" i="12"/>
  <c r="E297" i="12"/>
  <c r="E51" i="12" a="1"/>
  <c r="E26" i="12" a="1"/>
  <c r="E10" i="12" a="1"/>
  <c r="E39" i="12" a="1"/>
  <c r="E13" i="12" a="1"/>
  <c r="K66" i="12"/>
  <c r="E66" i="12" a="1"/>
  <c r="E57" i="12" a="1"/>
  <c r="E16" i="12" a="1"/>
  <c r="E28" i="12" a="1"/>
  <c r="E46" i="12" a="1"/>
  <c r="E41" i="12" a="1"/>
  <c r="E71" i="12" a="1"/>
  <c r="E18" i="12" a="1"/>
  <c r="E19" i="12" a="1"/>
  <c r="E60" i="12" a="1"/>
  <c r="E75" i="12" a="1"/>
  <c r="E38" i="12" a="1"/>
  <c r="K74" i="12"/>
  <c r="B105" i="12" s="1"/>
  <c r="E74" i="12" a="1"/>
  <c r="E11" i="12" a="1"/>
  <c r="E49" i="12" a="1"/>
  <c r="E23" i="12" a="1"/>
  <c r="E63" i="12" a="1"/>
  <c r="E146" i="12" a="1"/>
  <c r="E35" i="12" a="1"/>
  <c r="E59" i="12" a="1"/>
  <c r="K270" i="12" l="1"/>
  <c r="K206" i="12"/>
  <c r="M36" i="265"/>
  <c r="W16" i="265" s="1"/>
  <c r="M22" i="265"/>
  <c r="W10" i="265" s="1"/>
  <c r="M33" i="265"/>
  <c r="D32" i="265"/>
  <c r="W13" i="265" s="1"/>
  <c r="M17" i="265"/>
  <c r="M12" i="263"/>
  <c r="W6" i="263" s="1"/>
  <c r="M13" i="263"/>
  <c r="D13" i="263"/>
  <c r="D27" i="263"/>
  <c r="D23" i="263"/>
  <c r="B239" i="12"/>
  <c r="B120" i="12"/>
  <c r="B143" i="12"/>
  <c r="B241" i="12"/>
  <c r="B230" i="12"/>
  <c r="B128" i="12"/>
  <c r="K59" i="12"/>
  <c r="B94" i="12" s="1"/>
  <c r="K28" i="12"/>
  <c r="K29" i="12" s="1"/>
  <c r="K30" i="12" s="1"/>
  <c r="K31" i="12" s="1"/>
  <c r="B202" i="12" s="1"/>
  <c r="D23" i="258"/>
  <c r="D37" i="258"/>
  <c r="M23" i="258"/>
  <c r="D33" i="258"/>
  <c r="K71" i="12"/>
  <c r="B149" i="12" s="1"/>
  <c r="K75" i="12"/>
  <c r="K146" i="12"/>
  <c r="K16" i="12"/>
  <c r="K17" i="12" s="1"/>
  <c r="K18" i="12" s="1"/>
  <c r="K51" i="12"/>
  <c r="E46" i="12"/>
  <c r="F46" i="12" s="1"/>
  <c r="E63" i="12"/>
  <c r="F63" i="12" s="1"/>
  <c r="E74" i="12"/>
  <c r="E41" i="12"/>
  <c r="F41" i="12" s="1"/>
  <c r="E16" i="12"/>
  <c r="F16" i="12" s="1"/>
  <c r="E66" i="12"/>
  <c r="F66" i="12" s="1"/>
  <c r="E26" i="12"/>
  <c r="F26" i="12" s="1"/>
  <c r="E59" i="12"/>
  <c r="F59" i="12" s="1"/>
  <c r="E11" i="12"/>
  <c r="F11" i="12" s="1"/>
  <c r="E75" i="12"/>
  <c r="E19" i="12"/>
  <c r="F19" i="12" s="1"/>
  <c r="E10" i="12"/>
  <c r="F10" i="12" s="1"/>
  <c r="E146" i="12"/>
  <c r="E49" i="12"/>
  <c r="F49" i="12" s="1"/>
  <c r="E60" i="12"/>
  <c r="F60" i="12" s="1"/>
  <c r="E71" i="12"/>
  <c r="E57" i="12"/>
  <c r="F57" i="12" s="1"/>
  <c r="E39" i="12"/>
  <c r="F39" i="12" s="1"/>
  <c r="E35" i="12"/>
  <c r="F35" i="12" s="1"/>
  <c r="E23" i="12"/>
  <c r="F23" i="12" s="1"/>
  <c r="E38" i="12"/>
  <c r="F38" i="12" s="1"/>
  <c r="E18" i="12"/>
  <c r="F18" i="12" s="1"/>
  <c r="E28" i="12"/>
  <c r="F28" i="12" s="1"/>
  <c r="E13" i="12"/>
  <c r="F13" i="12" s="1"/>
  <c r="E51" i="12"/>
  <c r="F51" i="12" s="1"/>
  <c r="B268" i="12" l="1"/>
  <c r="B270" i="12"/>
  <c r="B148" i="12"/>
  <c r="K19" i="12"/>
  <c r="K12" i="12"/>
  <c r="K13" i="12" s="1"/>
  <c r="B237" i="12"/>
  <c r="B263" i="12"/>
  <c r="B210" i="12"/>
  <c r="B211" i="12"/>
  <c r="B141" i="12"/>
  <c r="B212" i="12"/>
  <c r="B209" i="12"/>
  <c r="B243" i="12"/>
  <c r="B197" i="12"/>
  <c r="B176" i="12"/>
  <c r="B216" i="12"/>
  <c r="B227" i="12"/>
  <c r="B242" i="12"/>
  <c r="B93" i="12"/>
  <c r="B189" i="12"/>
  <c r="B145" i="12"/>
  <c r="B146" i="12"/>
  <c r="B179" i="12"/>
  <c r="B215" i="12"/>
  <c r="B221" i="12"/>
  <c r="B198" i="12"/>
  <c r="B199" i="12"/>
  <c r="B177" i="12"/>
  <c r="B111" i="12"/>
  <c r="B138" i="12"/>
  <c r="B125" i="12"/>
  <c r="B166" i="12"/>
  <c r="B207" i="12"/>
  <c r="B206" i="12"/>
  <c r="B157" i="12"/>
  <c r="B114" i="12"/>
  <c r="B116" i="12"/>
  <c r="B89" i="12"/>
  <c r="K57" i="12"/>
  <c r="K41" i="12"/>
  <c r="K60" i="12"/>
  <c r="K61" i="12" s="1"/>
  <c r="B201" i="12" s="1"/>
  <c r="K36" i="12"/>
  <c r="K37" i="12" s="1"/>
  <c r="K38" i="12" s="1"/>
  <c r="K39" i="12" l="1"/>
  <c r="B131" i="12"/>
  <c r="K42" i="12"/>
  <c r="K43" i="12" s="1"/>
  <c r="K58" i="12"/>
  <c r="B178" i="12" s="1"/>
  <c r="B185" i="12"/>
  <c r="K55" i="12"/>
  <c r="B194" i="12" s="1"/>
  <c r="B191" i="12"/>
  <c r="B140" i="12"/>
  <c r="B126" i="12"/>
  <c r="K247" i="12"/>
  <c r="B184" i="12"/>
  <c r="B220" i="12"/>
  <c r="B147" i="12"/>
  <c r="B144" i="12"/>
  <c r="B195" i="12"/>
  <c r="B196" i="12"/>
  <c r="K63" i="12"/>
  <c r="K20" i="12"/>
  <c r="B214" i="12"/>
  <c r="B137" i="12"/>
  <c r="B173" i="12"/>
  <c r="B165" i="12"/>
  <c r="B139" i="12"/>
  <c r="B180" i="12"/>
  <c r="B160" i="12"/>
  <c r="B205" i="12"/>
  <c r="B156" i="12"/>
  <c r="B117" i="12"/>
  <c r="B110" i="12"/>
  <c r="B112" i="12"/>
  <c r="E129" i="12" a="1"/>
  <c r="K248" i="12" l="1"/>
  <c r="K249" i="12" s="1"/>
  <c r="K250" i="12" s="1"/>
  <c r="B250" i="12" s="1"/>
  <c r="B247" i="12"/>
  <c r="B170" i="12"/>
  <c r="K21" i="12"/>
  <c r="K22" i="12" s="1"/>
  <c r="B192" i="12"/>
  <c r="B168" i="12"/>
  <c r="B264" i="12"/>
  <c r="B193" i="12"/>
  <c r="B183" i="12"/>
  <c r="B188" i="12"/>
  <c r="E129" i="12"/>
  <c r="B248" i="12" l="1"/>
  <c r="K23" i="12"/>
  <c r="B153" i="12" s="1"/>
  <c r="B200" i="12"/>
  <c r="K129" i="12"/>
  <c r="B109" i="12" l="1"/>
  <c r="B150" i="12"/>
  <c r="B123" i="12"/>
  <c r="B108" i="12"/>
  <c r="B124" i="12"/>
  <c r="B102" i="12"/>
  <c r="B106" i="12"/>
  <c r="B103" i="12"/>
  <c r="B113" i="12"/>
  <c r="B101" i="12"/>
  <c r="B107" i="12"/>
  <c r="B115" i="12"/>
  <c r="B92" i="12"/>
  <c r="E32" i="12" a="1"/>
  <c r="N5" i="12"/>
  <c r="N2" i="12"/>
  <c r="E32" i="12" l="1"/>
  <c r="F32" i="12" s="1"/>
  <c r="K32" i="12" l="1"/>
  <c r="K33" i="12" l="1"/>
  <c r="M26" i="258"/>
  <c r="W12" i="258" s="1"/>
  <c r="M16" i="258"/>
  <c r="W8" i="258" s="1"/>
  <c r="M22" i="258"/>
  <c r="W10" i="258" s="1"/>
  <c r="M36" i="258"/>
  <c r="W16" i="258" s="1"/>
  <c r="D16" i="258"/>
  <c r="W7" i="258" s="1"/>
  <c r="D32" i="258"/>
  <c r="W13" i="258" s="1"/>
  <c r="D36" i="258"/>
  <c r="W15" i="258" s="1"/>
  <c r="D26" i="258"/>
  <c r="W11" i="258" s="1"/>
  <c r="D22" i="258"/>
  <c r="W9" i="258" s="1"/>
  <c r="M32" i="258"/>
  <c r="W14" i="258" s="1"/>
  <c r="D12" i="258"/>
  <c r="W5" i="258" s="1"/>
  <c r="M12" i="258"/>
  <c r="W6" i="258" s="1"/>
  <c r="K34" i="12" l="1"/>
  <c r="B30" i="12" s="1"/>
  <c r="B187" i="12"/>
  <c r="K79" i="12"/>
  <c r="K35" i="12" l="1"/>
  <c r="B136" i="12"/>
  <c r="B95" i="12"/>
  <c r="B43" i="12"/>
  <c r="B56" i="12"/>
  <c r="B46" i="12"/>
  <c r="K25" i="12"/>
  <c r="B133" i="12" s="1"/>
  <c r="B190" i="12" l="1"/>
  <c r="B203" i="12"/>
  <c r="B31" i="12"/>
  <c r="K26" i="12"/>
  <c r="B122" i="12"/>
  <c r="B121" i="12"/>
  <c r="B29" i="12"/>
  <c r="B129" i="12"/>
  <c r="B135" i="12"/>
  <c r="B142" i="12"/>
  <c r="B132" i="12"/>
  <c r="B134" i="12"/>
  <c r="B127" i="12"/>
  <c r="B34" i="12"/>
  <c r="B119" i="12"/>
  <c r="K65" i="12"/>
  <c r="K87" i="12"/>
  <c r="B249" i="12" s="1"/>
  <c r="B33" i="12" l="1"/>
  <c r="B151" i="12"/>
  <c r="B104" i="12"/>
  <c r="K27" i="12"/>
  <c r="B152" i="12"/>
  <c r="B26" i="12"/>
  <c r="B70" i="12"/>
  <c r="B246" i="12"/>
  <c r="B259" i="12"/>
  <c r="B251" i="12"/>
  <c r="B252" i="12"/>
  <c r="B22" i="12"/>
  <c r="B240" i="12"/>
  <c r="B245" i="12"/>
  <c r="B53" i="12"/>
  <c r="B231" i="12"/>
  <c r="B186" i="12"/>
  <c r="B181" i="12"/>
  <c r="B32" i="12"/>
  <c r="B23" i="12"/>
  <c r="B54" i="12" l="1"/>
  <c r="B27" i="12"/>
  <c r="B79" i="12"/>
  <c r="B28" i="12"/>
  <c r="B97" i="12"/>
  <c r="B96" i="12"/>
  <c r="B76" i="12"/>
  <c r="B88" i="12"/>
  <c r="B44" i="12"/>
  <c r="B57" i="12"/>
  <c r="B87" i="12"/>
  <c r="B74" i="12"/>
  <c r="K82" i="12"/>
  <c r="B78" i="12" l="1"/>
  <c r="K83" i="12"/>
  <c r="B90" i="12"/>
  <c r="B58" i="12"/>
  <c r="K86" i="12"/>
  <c r="B86" i="12" s="1"/>
  <c r="B83" i="12" l="1"/>
  <c r="B37" i="12"/>
  <c r="B80" i="12"/>
  <c r="B75" i="12"/>
  <c r="B223" i="12"/>
  <c r="B226" i="12"/>
  <c r="B236" i="12"/>
  <c r="B84" i="12"/>
  <c r="B229" i="12"/>
  <c r="B82" i="12"/>
  <c r="B228" i="12"/>
  <c r="B217" i="12"/>
  <c r="B208" i="12"/>
  <c r="B61" i="12"/>
  <c r="B68" i="12"/>
  <c r="B158" i="12"/>
  <c r="B163" i="12"/>
  <c r="B59" i="12"/>
  <c r="B98" i="12"/>
  <c r="K73" i="12" l="1"/>
  <c r="B77" i="12" l="1"/>
  <c r="B235" i="12"/>
  <c r="B65" i="12"/>
  <c r="B81" i="12"/>
  <c r="B66" i="12"/>
  <c r="B71" i="12"/>
  <c r="B69" i="12"/>
  <c r="B222" i="12"/>
  <c r="B73" i="12"/>
  <c r="B219" i="12"/>
  <c r="B72" i="12"/>
  <c r="B224" i="12"/>
  <c r="B225" i="12"/>
  <c r="B67" i="12"/>
  <c r="B218" i="12"/>
  <c r="B204" i="12"/>
  <c r="B213" i="12"/>
  <c r="B52" i="12"/>
  <c r="B154" i="12"/>
  <c r="B155" i="12"/>
  <c r="K8" i="12"/>
  <c r="B36" i="12" s="1"/>
  <c r="B99" i="12"/>
  <c r="B13" i="12"/>
  <c r="K9" i="12" l="1"/>
  <c r="B60" i="12" s="1"/>
  <c r="B171" i="12"/>
  <c r="B8" i="12"/>
  <c r="B19" i="12"/>
  <c r="B18" i="12"/>
  <c r="B42" i="12"/>
  <c r="B162" i="12"/>
  <c r="B45" i="12"/>
  <c r="B161" i="12"/>
  <c r="B49" i="12"/>
  <c r="B169" i="12"/>
  <c r="B48" i="12"/>
  <c r="B182" i="12"/>
  <c r="B174" i="12"/>
  <c r="B175" i="12"/>
  <c r="S5" i="262"/>
  <c r="K5" i="262"/>
  <c r="D13" i="262" s="1"/>
  <c r="S8" i="260"/>
  <c r="K7" i="260"/>
  <c r="K8" i="260"/>
  <c r="S6" i="260"/>
  <c r="S7" i="260"/>
  <c r="K6" i="260"/>
  <c r="M13" i="260" s="1"/>
  <c r="B47" i="12"/>
  <c r="B172" i="12"/>
  <c r="B159" i="12"/>
  <c r="B167" i="12"/>
  <c r="B40" i="12"/>
  <c r="B35" i="12"/>
  <c r="S7" i="261" s="1"/>
  <c r="B130" i="12"/>
  <c r="B41" i="12"/>
  <c r="B100" i="12"/>
  <c r="B118" i="12"/>
  <c r="K10" i="12" l="1"/>
  <c r="B55" i="12" s="1"/>
  <c r="B9" i="12"/>
  <c r="B232" i="12"/>
  <c r="B38" i="12"/>
  <c r="K11" i="12"/>
  <c r="B20" i="12"/>
  <c r="D12" i="262"/>
  <c r="W5" i="262" s="1"/>
  <c r="K8" i="261"/>
  <c r="K7" i="261"/>
  <c r="K6" i="261"/>
  <c r="S5" i="261"/>
  <c r="K5" i="261"/>
  <c r="S6" i="261"/>
  <c r="S8" i="261"/>
  <c r="S5" i="260"/>
  <c r="K5" i="260"/>
  <c r="D13" i="260" s="1"/>
  <c r="K5" i="259"/>
  <c r="D13" i="259" s="1"/>
  <c r="K7" i="259"/>
  <c r="K6" i="259"/>
  <c r="M13" i="259" s="1"/>
  <c r="S6" i="259"/>
  <c r="K8" i="259"/>
  <c r="M27" i="259" s="1"/>
  <c r="S8" i="259"/>
  <c r="S5" i="259"/>
  <c r="S7" i="259"/>
  <c r="D16" i="259"/>
  <c r="W7" i="259" s="1"/>
  <c r="M37" i="259"/>
  <c r="D27" i="259"/>
  <c r="D37" i="259"/>
  <c r="D36" i="259"/>
  <c r="W15" i="259" s="1"/>
  <c r="D26" i="259"/>
  <c r="W11" i="259" s="1"/>
  <c r="M16" i="259"/>
  <c r="W8" i="259" s="1"/>
  <c r="M26" i="259"/>
  <c r="W12" i="259" s="1"/>
  <c r="M17" i="259"/>
  <c r="M33" i="259"/>
  <c r="B10" i="12" l="1"/>
  <c r="B234" i="12"/>
  <c r="B62" i="12"/>
  <c r="B11" i="12"/>
  <c r="B50" i="12"/>
  <c r="B39" i="12"/>
  <c r="B233" i="12"/>
  <c r="B21" i="12"/>
  <c r="K64" i="12"/>
  <c r="B64" i="12" s="1"/>
  <c r="B24" i="12"/>
  <c r="M12" i="259"/>
  <c r="W6" i="259" s="1"/>
  <c r="D12" i="260"/>
  <c r="W5" i="260" s="1"/>
  <c r="D13" i="261"/>
  <c r="D23" i="261"/>
  <c r="D33" i="261"/>
  <c r="M32" i="261"/>
  <c r="W14" i="261" s="1"/>
  <c r="M26" i="261"/>
  <c r="W12" i="261" s="1"/>
  <c r="M16" i="261"/>
  <c r="W8" i="261" s="1"/>
  <c r="D36" i="261"/>
  <c r="W15" i="261" s="1"/>
  <c r="D26" i="261"/>
  <c r="W11" i="261" s="1"/>
  <c r="M12" i="261"/>
  <c r="W6" i="261" s="1"/>
  <c r="M37" i="261"/>
  <c r="M23" i="261"/>
  <c r="D16" i="261"/>
  <c r="W7" i="261" s="1"/>
  <c r="M22" i="261"/>
  <c r="W10" i="261" s="1"/>
  <c r="M36" i="261"/>
  <c r="W16" i="261" s="1"/>
  <c r="M27" i="261"/>
  <c r="M17" i="261"/>
  <c r="M33" i="261"/>
  <c r="D37" i="261"/>
  <c r="D27" i="261"/>
  <c r="M13" i="261"/>
  <c r="D12" i="261"/>
  <c r="W5" i="261" s="1"/>
  <c r="D22" i="261"/>
  <c r="W9" i="261" s="1"/>
  <c r="D32" i="261"/>
  <c r="W13" i="261" s="1"/>
  <c r="M32" i="259"/>
  <c r="W14" i="259" s="1"/>
  <c r="M23" i="259"/>
  <c r="D33" i="259"/>
  <c r="D23" i="259"/>
  <c r="M36" i="259"/>
  <c r="W16" i="259" s="1"/>
  <c r="D32" i="259"/>
  <c r="W13" i="259" s="1"/>
  <c r="M22" i="259"/>
  <c r="W10" i="259" s="1"/>
  <c r="D22" i="259"/>
  <c r="W9" i="259" s="1"/>
  <c r="K14" i="12" l="1"/>
  <c r="B85" i="12" s="1"/>
  <c r="B63" i="12"/>
  <c r="B12" i="12"/>
  <c r="B16" i="12"/>
  <c r="B51" i="12"/>
  <c r="B17" i="12"/>
  <c r="E5" i="268"/>
  <c r="B25" i="12"/>
  <c r="B15" i="12"/>
  <c r="B14" i="12" l="1"/>
  <c r="E6" i="258" s="1"/>
  <c r="K7" i="264"/>
  <c r="M33" i="264" s="1"/>
  <c r="S7" i="264"/>
  <c r="K5" i="304"/>
  <c r="D13" i="304" s="1"/>
  <c r="K5" i="299"/>
  <c r="D13" i="299" s="1"/>
  <c r="E8" i="285"/>
  <c r="E5" i="286"/>
  <c r="S6" i="299"/>
  <c r="S5" i="293"/>
  <c r="S6" i="292"/>
  <c r="E7" i="289"/>
  <c r="E6" i="289"/>
  <c r="E7" i="291"/>
  <c r="S6" i="286"/>
  <c r="E8" i="287"/>
  <c r="K5" i="290"/>
  <c r="E8" i="296"/>
  <c r="S6" i="298"/>
  <c r="K7" i="302"/>
  <c r="M37" i="302" s="1"/>
  <c r="E8" i="289"/>
  <c r="S5" i="287"/>
  <c r="S7" i="291"/>
  <c r="E5" i="294"/>
  <c r="E6" i="301"/>
  <c r="K7" i="293"/>
  <c r="K8" i="284"/>
  <c r="K7" i="296"/>
  <c r="K8" i="291"/>
  <c r="K5" i="302"/>
  <c r="K5" i="294"/>
  <c r="K8" i="295"/>
  <c r="K7" i="298"/>
  <c r="S5" i="301"/>
  <c r="K6" i="298"/>
  <c r="K8" i="299"/>
  <c r="K8" i="301"/>
  <c r="K7" i="301"/>
  <c r="K8" i="286"/>
  <c r="S7" i="288"/>
  <c r="K7" i="291"/>
  <c r="E5" i="297"/>
  <c r="S6" i="291"/>
  <c r="K8" i="290"/>
  <c r="K5" i="283"/>
  <c r="E8" i="298"/>
  <c r="K6" i="293"/>
  <c r="K6" i="290"/>
  <c r="E7" i="284"/>
  <c r="S7" i="298"/>
  <c r="E5" i="287"/>
  <c r="E5" i="282"/>
  <c r="K5" i="288"/>
  <c r="S6" i="285"/>
  <c r="S7" i="296"/>
  <c r="S7" i="287"/>
  <c r="K8" i="287"/>
  <c r="K6" i="292"/>
  <c r="S7" i="286"/>
  <c r="K7" i="300"/>
  <c r="E7" i="298"/>
  <c r="E8" i="291"/>
  <c r="S6" i="284"/>
  <c r="K8" i="300"/>
  <c r="E6" i="298"/>
  <c r="S6" i="283"/>
  <c r="K7" i="287"/>
  <c r="K7" i="284"/>
  <c r="S7" i="302"/>
  <c r="E6" i="292"/>
  <c r="E6" i="261"/>
  <c r="E5" i="301"/>
  <c r="S8" i="285"/>
  <c r="E6" i="300"/>
  <c r="K8" i="297"/>
  <c r="S6" i="301"/>
  <c r="K7" i="294"/>
  <c r="S8" i="291"/>
  <c r="K8" i="283"/>
  <c r="S8" i="283"/>
  <c r="E6" i="293"/>
  <c r="E8" i="284"/>
  <c r="E7" i="299"/>
  <c r="S5" i="289"/>
  <c r="E8" i="286"/>
  <c r="S5" i="286"/>
  <c r="S7" i="290"/>
  <c r="E7" i="302"/>
  <c r="S5" i="302"/>
  <c r="K6" i="288"/>
  <c r="E5" i="293"/>
  <c r="E5" i="283"/>
  <c r="E5" i="299"/>
  <c r="E6" i="287"/>
  <c r="E7" i="282"/>
  <c r="S7" i="297"/>
  <c r="K6" i="289"/>
  <c r="S8" i="294"/>
  <c r="K6" i="284"/>
  <c r="K6" i="300"/>
  <c r="K5" i="298"/>
  <c r="S5" i="285"/>
  <c r="E5" i="296"/>
  <c r="E5" i="285"/>
  <c r="S5" i="297"/>
  <c r="K5" i="300"/>
  <c r="S8" i="286"/>
  <c r="E6" i="290"/>
  <c r="K5" i="295"/>
  <c r="E5" i="291"/>
  <c r="E7" i="286"/>
  <c r="E7" i="290"/>
  <c r="S7" i="289"/>
  <c r="S6" i="282"/>
  <c r="S8" i="290"/>
  <c r="E5" i="295"/>
  <c r="S5" i="283"/>
  <c r="K8" i="285"/>
  <c r="K6" i="299"/>
  <c r="E6" i="297"/>
  <c r="S8" i="288"/>
  <c r="K5" i="289"/>
  <c r="K5" i="285"/>
  <c r="E6" i="285"/>
  <c r="S5" i="288"/>
  <c r="E8" i="294"/>
  <c r="K7" i="282"/>
  <c r="S8" i="295"/>
  <c r="S5" i="291"/>
  <c r="E8" i="292"/>
  <c r="K8" i="289"/>
  <c r="K5" i="301"/>
  <c r="E5" i="284"/>
  <c r="E6" i="284"/>
  <c r="S8" i="301"/>
  <c r="S6" i="296"/>
  <c r="K7" i="288"/>
  <c r="E7" i="300"/>
  <c r="S7" i="282"/>
  <c r="K8" i="288"/>
  <c r="S6" i="302"/>
  <c r="S6" i="300"/>
  <c r="S7" i="283"/>
  <c r="S6" i="287"/>
  <c r="S5" i="292"/>
  <c r="E6" i="286"/>
  <c r="S5" i="300"/>
  <c r="E8" i="295"/>
  <c r="S7" i="284"/>
  <c r="S8" i="287"/>
  <c r="E6" i="299"/>
  <c r="K5" i="297"/>
  <c r="K6" i="282"/>
  <c r="E7" i="287"/>
  <c r="S7" i="301"/>
  <c r="E5" i="302"/>
  <c r="S6" i="288"/>
  <c r="E7" i="294"/>
  <c r="S6" i="297"/>
  <c r="E5" i="289"/>
  <c r="E8" i="282"/>
  <c r="K6" i="285"/>
  <c r="S8" i="293"/>
  <c r="K6" i="287"/>
  <c r="E6" i="283"/>
  <c r="E6" i="294"/>
  <c r="S7" i="292"/>
  <c r="S7" i="294"/>
  <c r="K5" i="303"/>
  <c r="D13" i="303" s="1"/>
  <c r="K6" i="296"/>
  <c r="S8" i="289"/>
  <c r="K6" i="291"/>
  <c r="E8" i="303"/>
  <c r="K7" i="285"/>
  <c r="K7" i="295"/>
  <c r="K7" i="290"/>
  <c r="E7" i="293"/>
  <c r="S6" i="289"/>
  <c r="S5" i="282"/>
  <c r="E8" i="283"/>
  <c r="K8" i="294"/>
  <c r="K8" i="296"/>
  <c r="E8" i="301"/>
  <c r="K8" i="282"/>
  <c r="K6" i="294"/>
  <c r="E6" i="296"/>
  <c r="K6" i="301"/>
  <c r="E6" i="288"/>
  <c r="E8" i="300"/>
  <c r="S7" i="300"/>
  <c r="S8" i="284"/>
  <c r="E8" i="262"/>
  <c r="O8" i="262" s="1"/>
  <c r="E7" i="258"/>
  <c r="R7" i="258" s="1"/>
  <c r="E8" i="259"/>
  <c r="P8" i="259" s="1"/>
  <c r="E5" i="260"/>
  <c r="R5" i="260" s="1"/>
  <c r="K6" i="267"/>
  <c r="D37" i="267" s="1"/>
  <c r="E6" i="259"/>
  <c r="O6" i="259" s="1"/>
  <c r="E8" i="258"/>
  <c r="Q8" i="258" s="1"/>
  <c r="E8" i="260"/>
  <c r="Q8" i="260" s="1"/>
  <c r="E5" i="261"/>
  <c r="Q5" i="261" s="1"/>
  <c r="E7" i="259"/>
  <c r="N7" i="259" s="1"/>
  <c r="K5" i="268"/>
  <c r="S5" i="268"/>
  <c r="S6" i="268"/>
  <c r="E6" i="262"/>
  <c r="O6" i="262" s="1"/>
  <c r="E5" i="259"/>
  <c r="P5" i="259" s="1"/>
  <c r="E5" i="262"/>
  <c r="R5" i="262" s="1"/>
  <c r="S5" i="267"/>
  <c r="K5" i="267"/>
  <c r="D12" i="268"/>
  <c r="W5" i="268" s="1"/>
  <c r="E8" i="261"/>
  <c r="Q8" i="261" s="1"/>
  <c r="E5" i="267"/>
  <c r="E7" i="260"/>
  <c r="N7" i="260" s="1"/>
  <c r="E7" i="267"/>
  <c r="K7" i="267"/>
  <c r="E7" i="262"/>
  <c r="Q7" i="262" s="1"/>
  <c r="E7" i="268"/>
  <c r="D22" i="268" s="1"/>
  <c r="W9" i="268" s="1"/>
  <c r="S7" i="268"/>
  <c r="E6" i="268"/>
  <c r="D32" i="268" s="1"/>
  <c r="W13" i="268" s="1"/>
  <c r="K6" i="268"/>
  <c r="K7" i="268"/>
  <c r="E8" i="267"/>
  <c r="K8" i="267"/>
  <c r="S8" i="267"/>
  <c r="S6" i="267"/>
  <c r="S7" i="267"/>
  <c r="E6" i="267"/>
  <c r="K7" i="269"/>
  <c r="S7" i="269"/>
  <c r="E5" i="263"/>
  <c r="S6" i="264"/>
  <c r="S7" i="271"/>
  <c r="K7" i="276"/>
  <c r="K8" i="275"/>
  <c r="K5" i="280"/>
  <c r="K5" i="271"/>
  <c r="S6" i="277"/>
  <c r="E6" i="272"/>
  <c r="S5" i="274"/>
  <c r="E8" i="278"/>
  <c r="S6" i="273"/>
  <c r="E8" i="263"/>
  <c r="S5" i="269"/>
  <c r="E8" i="275"/>
  <c r="E5" i="276"/>
  <c r="E6" i="276"/>
  <c r="K5" i="274"/>
  <c r="K5" i="264"/>
  <c r="M23" i="264" s="1"/>
  <c r="K7" i="279"/>
  <c r="S6" i="274"/>
  <c r="S5" i="263"/>
  <c r="S5" i="270"/>
  <c r="S8" i="272"/>
  <c r="K5" i="273"/>
  <c r="E7" i="273"/>
  <c r="S5" i="281"/>
  <c r="E7" i="277"/>
  <c r="S6" i="266"/>
  <c r="E5" i="277"/>
  <c r="K5" i="270"/>
  <c r="K5" i="279"/>
  <c r="K5" i="278"/>
  <c r="K8" i="273"/>
  <c r="E8" i="271"/>
  <c r="K6" i="272"/>
  <c r="S8" i="278"/>
  <c r="K8" i="274"/>
  <c r="K7" i="274"/>
  <c r="S5" i="272"/>
  <c r="K6" i="280"/>
  <c r="E6" i="277"/>
  <c r="K7" i="278"/>
  <c r="E5" i="274"/>
  <c r="E6" i="280"/>
  <c r="E6" i="265"/>
  <c r="M12" i="265" s="1"/>
  <c r="W6" i="265" s="1"/>
  <c r="S8" i="269"/>
  <c r="S5" i="266"/>
  <c r="S5" i="264"/>
  <c r="E8" i="273"/>
  <c r="S5" i="278"/>
  <c r="S5" i="277"/>
  <c r="S6" i="270"/>
  <c r="E5" i="273"/>
  <c r="E7" i="279"/>
  <c r="E8" i="274"/>
  <c r="E8" i="264"/>
  <c r="E7" i="264"/>
  <c r="M32" i="264" s="1"/>
  <c r="W14" i="264" s="1"/>
  <c r="E8" i="266"/>
  <c r="S7" i="277"/>
  <c r="S7" i="276"/>
  <c r="E5" i="281"/>
  <c r="E7" i="271"/>
  <c r="S7" i="272"/>
  <c r="S8" i="275"/>
  <c r="E5" i="278"/>
  <c r="S5" i="280"/>
  <c r="K8" i="270"/>
  <c r="E6" i="264"/>
  <c r="D32" i="264" s="1"/>
  <c r="W13" i="264" s="1"/>
  <c r="E8" i="265"/>
  <c r="E8" i="269"/>
  <c r="K5" i="275"/>
  <c r="E7" i="270"/>
  <c r="S5" i="279"/>
  <c r="K6" i="270"/>
  <c r="K6" i="279"/>
  <c r="E5" i="275"/>
  <c r="E8" i="270"/>
  <c r="S7" i="280"/>
  <c r="K7" i="271"/>
  <c r="S7" i="273"/>
  <c r="S6" i="275"/>
  <c r="S6" i="272"/>
  <c r="E6" i="278"/>
  <c r="K6" i="269"/>
  <c r="S5" i="275"/>
  <c r="E7" i="278"/>
  <c r="S6" i="279"/>
  <c r="E7" i="280"/>
  <c r="E5" i="271"/>
  <c r="E5" i="270"/>
  <c r="K8" i="269"/>
  <c r="S8" i="270"/>
  <c r="S5" i="273"/>
  <c r="S6" i="271"/>
  <c r="E7" i="275"/>
  <c r="E8" i="272"/>
  <c r="K6" i="274"/>
  <c r="S6" i="280"/>
  <c r="K8" i="272"/>
  <c r="S8" i="274"/>
  <c r="S5" i="276"/>
  <c r="E7" i="276"/>
  <c r="E6" i="266"/>
  <c r="E6" i="271"/>
  <c r="E6" i="279"/>
  <c r="K6" i="266"/>
  <c r="M13" i="266" s="1"/>
  <c r="S8" i="276"/>
  <c r="S8" i="273"/>
  <c r="E5" i="279"/>
  <c r="K5" i="277"/>
  <c r="K6" i="278"/>
  <c r="E8" i="268"/>
  <c r="E5" i="269"/>
  <c r="K6" i="277"/>
  <c r="K6" i="264"/>
  <c r="E6" i="281"/>
  <c r="K7" i="273"/>
  <c r="K5" i="281"/>
  <c r="D13" i="281" s="1"/>
  <c r="K7" i="277"/>
  <c r="K8" i="268"/>
  <c r="E5" i="265"/>
  <c r="D12" i="265" s="1"/>
  <c r="W5" i="265" s="1"/>
  <c r="E6" i="263"/>
  <c r="S8" i="271"/>
  <c r="K5" i="276"/>
  <c r="K7" i="275"/>
  <c r="E7" i="281"/>
  <c r="K8" i="271"/>
  <c r="S8" i="277"/>
  <c r="E5" i="280"/>
  <c r="E8" i="281"/>
  <c r="E7" i="263"/>
  <c r="K6" i="271"/>
  <c r="E7" i="265"/>
  <c r="K5" i="263"/>
  <c r="D33" i="263" s="1"/>
  <c r="S6" i="269"/>
  <c r="K8" i="277"/>
  <c r="E7" i="266"/>
  <c r="K8" i="278"/>
  <c r="E5" i="266"/>
  <c r="E7" i="272"/>
  <c r="S7" i="274"/>
  <c r="E8" i="280"/>
  <c r="E6" i="269"/>
  <c r="K6" i="273"/>
  <c r="K5" i="269"/>
  <c r="E6" i="273"/>
  <c r="S6" i="278"/>
  <c r="E8" i="277"/>
  <c r="E5" i="272"/>
  <c r="K5" i="272"/>
  <c r="K5" i="266"/>
  <c r="D13" i="266" s="1"/>
  <c r="E8" i="276"/>
  <c r="K7" i="280"/>
  <c r="K5" i="265"/>
  <c r="S5" i="271"/>
  <c r="S8" i="268"/>
  <c r="E7" i="269"/>
  <c r="K7" i="270"/>
  <c r="S7" i="279"/>
  <c r="E6" i="275"/>
  <c r="S7" i="275"/>
  <c r="K7" i="272"/>
  <c r="E8" i="279"/>
  <c r="S7" i="278"/>
  <c r="E5" i="264"/>
  <c r="M22" i="264" s="1"/>
  <c r="W10" i="264" s="1"/>
  <c r="S5" i="265"/>
  <c r="S7" i="270"/>
  <c r="K8" i="276"/>
  <c r="E7" i="274"/>
  <c r="E6" i="274"/>
  <c r="E6" i="270"/>
  <c r="S6" i="276"/>
  <c r="K6" i="275"/>
  <c r="K6" i="276"/>
  <c r="O7" i="258"/>
  <c r="N5" i="260"/>
  <c r="Q5" i="260"/>
  <c r="R8" i="260"/>
  <c r="O8" i="260"/>
  <c r="P8" i="260"/>
  <c r="P8" i="262"/>
  <c r="Q8" i="262"/>
  <c r="R8" i="262"/>
  <c r="O5" i="261"/>
  <c r="R5" i="261"/>
  <c r="P6" i="261"/>
  <c r="R6" i="261"/>
  <c r="Q6" i="261"/>
  <c r="O6" i="261"/>
  <c r="N6" i="261"/>
  <c r="R6" i="258"/>
  <c r="N6" i="258"/>
  <c r="O6" i="258"/>
  <c r="Q6" i="258"/>
  <c r="P6" i="258"/>
  <c r="M12" i="260"/>
  <c r="W6" i="260" s="1"/>
  <c r="D12" i="259"/>
  <c r="W5" i="259" s="1"/>
  <c r="Q5" i="262"/>
  <c r="O5" i="262"/>
  <c r="E7" i="292" l="1"/>
  <c r="E5" i="288"/>
  <c r="E8" i="288"/>
  <c r="S5" i="284"/>
  <c r="S5" i="295"/>
  <c r="S6" i="295"/>
  <c r="S6" i="294"/>
  <c r="K5" i="282"/>
  <c r="K8" i="292"/>
  <c r="E7" i="288"/>
  <c r="S8" i="300"/>
  <c r="S5" i="303"/>
  <c r="E7" i="297"/>
  <c r="K5" i="291"/>
  <c r="K5" i="287"/>
  <c r="K5" i="293"/>
  <c r="E5" i="300"/>
  <c r="E5" i="298"/>
  <c r="K5" i="296"/>
  <c r="S6" i="290"/>
  <c r="E7" i="285"/>
  <c r="K7" i="286"/>
  <c r="S7" i="285"/>
  <c r="E6" i="302"/>
  <c r="K7" i="289"/>
  <c r="S7" i="299"/>
  <c r="E8" i="293"/>
  <c r="K7" i="299"/>
  <c r="K8" i="293"/>
  <c r="E7" i="295"/>
  <c r="E6" i="295"/>
  <c r="S8" i="302"/>
  <c r="K6" i="265"/>
  <c r="M13" i="265" s="1"/>
  <c r="R7" i="262"/>
  <c r="N8" i="259"/>
  <c r="K6" i="286"/>
  <c r="D37" i="286" s="1"/>
  <c r="E8" i="299"/>
  <c r="S7" i="295"/>
  <c r="S5" i="299"/>
  <c r="K6" i="297"/>
  <c r="M13" i="297" s="1"/>
  <c r="S5" i="296"/>
  <c r="E7" i="296"/>
  <c r="S5" i="294"/>
  <c r="E6" i="291"/>
  <c r="D36" i="291" s="1"/>
  <c r="W15" i="291" s="1"/>
  <c r="S7" i="293"/>
  <c r="S6" i="293"/>
  <c r="E5" i="290"/>
  <c r="S8" i="299"/>
  <c r="S8" i="292"/>
  <c r="S5" i="298"/>
  <c r="E5" i="304"/>
  <c r="E7" i="301"/>
  <c r="M36" i="301" s="1"/>
  <c r="W16" i="301" s="1"/>
  <c r="S8" i="298"/>
  <c r="E7" i="303"/>
  <c r="E5" i="303"/>
  <c r="E6" i="303"/>
  <c r="O6" i="303" s="1"/>
  <c r="K7" i="283"/>
  <c r="K5" i="286"/>
  <c r="K7" i="292"/>
  <c r="M37" i="292" s="1"/>
  <c r="K5" i="292"/>
  <c r="D13" i="292" s="1"/>
  <c r="E6" i="282"/>
  <c r="E5" i="292"/>
  <c r="K5" i="284"/>
  <c r="D13" i="284" s="1"/>
  <c r="K6" i="295"/>
  <c r="D27" i="295" s="1"/>
  <c r="E7" i="283"/>
  <c r="K8" i="302"/>
  <c r="M17" i="302" s="1"/>
  <c r="E6" i="304"/>
  <c r="M12" i="304" s="1"/>
  <c r="W6" i="304" s="1"/>
  <c r="S5" i="304"/>
  <c r="S8" i="296"/>
  <c r="E8" i="290"/>
  <c r="E8" i="297"/>
  <c r="E8" i="302"/>
  <c r="M26" i="302" s="1"/>
  <c r="W12" i="302" s="1"/>
  <c r="K7" i="297"/>
  <c r="E5" i="258"/>
  <c r="S5" i="290"/>
  <c r="K6" i="304"/>
  <c r="M13" i="304" s="1"/>
  <c r="E7" i="304"/>
  <c r="P7" i="304" s="1"/>
  <c r="E6" i="260"/>
  <c r="K6" i="302"/>
  <c r="D27" i="302" s="1"/>
  <c r="S8" i="297"/>
  <c r="K8" i="298"/>
  <c r="K6" i="283"/>
  <c r="D37" i="283" s="1"/>
  <c r="S8" i="282"/>
  <c r="E7" i="261"/>
  <c r="E8" i="304"/>
  <c r="O8" i="304" s="1"/>
  <c r="S6" i="304"/>
  <c r="S6" i="265"/>
  <c r="M13" i="267"/>
  <c r="O7" i="259"/>
  <c r="P6" i="259"/>
  <c r="R6" i="259"/>
  <c r="N5" i="261"/>
  <c r="P7" i="262"/>
  <c r="P5" i="261"/>
  <c r="N8" i="262"/>
  <c r="M13" i="264"/>
  <c r="D33" i="264"/>
  <c r="D23" i="265"/>
  <c r="D13" i="265"/>
  <c r="D12" i="304"/>
  <c r="W5" i="304" s="1"/>
  <c r="R5" i="304" s="1"/>
  <c r="N5" i="304"/>
  <c r="Q5" i="304"/>
  <c r="N7" i="304"/>
  <c r="N5" i="259"/>
  <c r="P8" i="261"/>
  <c r="O5" i="259"/>
  <c r="P8" i="258"/>
  <c r="O8" i="259"/>
  <c r="Q6" i="262"/>
  <c r="Q7" i="258"/>
  <c r="N6" i="262"/>
  <c r="R7" i="259"/>
  <c r="R7" i="260"/>
  <c r="P7" i="258"/>
  <c r="P6" i="262"/>
  <c r="N7" i="258"/>
  <c r="M27" i="302"/>
  <c r="D33" i="299"/>
  <c r="Q7" i="259"/>
  <c r="N6" i="259"/>
  <c r="D23" i="299"/>
  <c r="D16" i="302"/>
  <c r="W7" i="302" s="1"/>
  <c r="M36" i="302"/>
  <c r="W16" i="302" s="1"/>
  <c r="D26" i="302"/>
  <c r="W11" i="302" s="1"/>
  <c r="D36" i="302"/>
  <c r="W15" i="302" s="1"/>
  <c r="R5" i="259"/>
  <c r="O8" i="261"/>
  <c r="R8" i="258"/>
  <c r="Q7" i="260"/>
  <c r="Q8" i="259"/>
  <c r="D27" i="267"/>
  <c r="Q5" i="259"/>
  <c r="R8" i="261"/>
  <c r="N8" i="258"/>
  <c r="O8" i="258"/>
  <c r="O7" i="260"/>
  <c r="R8" i="259"/>
  <c r="N8" i="261"/>
  <c r="P7" i="260"/>
  <c r="M26" i="300"/>
  <c r="W12" i="300" s="1"/>
  <c r="M32" i="300"/>
  <c r="W14" i="300" s="1"/>
  <c r="M16" i="300"/>
  <c r="W8" i="300" s="1"/>
  <c r="D27" i="294"/>
  <c r="D37" i="294"/>
  <c r="M13" i="294"/>
  <c r="M27" i="294"/>
  <c r="M33" i="294"/>
  <c r="M17" i="294"/>
  <c r="M36" i="293"/>
  <c r="W16" i="293" s="1"/>
  <c r="D16" i="293"/>
  <c r="W7" i="293" s="1"/>
  <c r="M22" i="293"/>
  <c r="W10" i="293" s="1"/>
  <c r="N8" i="303"/>
  <c r="O8" i="303"/>
  <c r="Q8" i="303"/>
  <c r="P8" i="303"/>
  <c r="R8" i="303"/>
  <c r="D36" i="283"/>
  <c r="W15" i="283" s="1"/>
  <c r="M12" i="283"/>
  <c r="W6" i="283" s="1"/>
  <c r="D26" i="283"/>
  <c r="W11" i="283" s="1"/>
  <c r="M32" i="282"/>
  <c r="W14" i="282" s="1"/>
  <c r="M16" i="282"/>
  <c r="W8" i="282" s="1"/>
  <c r="M26" i="282"/>
  <c r="W12" i="282" s="1"/>
  <c r="D27" i="282"/>
  <c r="D37" i="282"/>
  <c r="M13" i="282"/>
  <c r="M23" i="288"/>
  <c r="M37" i="288"/>
  <c r="D12" i="284"/>
  <c r="W5" i="284" s="1"/>
  <c r="D32" i="284"/>
  <c r="W13" i="284" s="1"/>
  <c r="D22" i="284"/>
  <c r="W9" i="284" s="1"/>
  <c r="D33" i="295"/>
  <c r="D13" i="295"/>
  <c r="D23" i="295"/>
  <c r="D33" i="298"/>
  <c r="D23" i="298"/>
  <c r="D13" i="298"/>
  <c r="D27" i="289"/>
  <c r="D37" i="289"/>
  <c r="M13" i="289"/>
  <c r="D32" i="299"/>
  <c r="W13" i="299" s="1"/>
  <c r="D22" i="299"/>
  <c r="W9" i="299" s="1"/>
  <c r="D12" i="299"/>
  <c r="W5" i="299" s="1"/>
  <c r="M16" i="286"/>
  <c r="W8" i="286" s="1"/>
  <c r="M26" i="286"/>
  <c r="W12" i="286" s="1"/>
  <c r="M32" i="286"/>
  <c r="W14" i="286" s="1"/>
  <c r="M12" i="293"/>
  <c r="W6" i="293" s="1"/>
  <c r="D26" i="293"/>
  <c r="W11" i="293" s="1"/>
  <c r="D36" i="293"/>
  <c r="W15" i="293" s="1"/>
  <c r="M37" i="294"/>
  <c r="M23" i="294"/>
  <c r="D36" i="298"/>
  <c r="W15" i="298" s="1"/>
  <c r="M12" i="298"/>
  <c r="W6" i="298" s="1"/>
  <c r="D26" i="298"/>
  <c r="W11" i="298" s="1"/>
  <c r="D16" i="298"/>
  <c r="W7" i="298" s="1"/>
  <c r="M22" i="298"/>
  <c r="W10" i="298" s="1"/>
  <c r="M36" i="298"/>
  <c r="W16" i="298" s="1"/>
  <c r="M33" i="287"/>
  <c r="M17" i="287"/>
  <c r="M27" i="287"/>
  <c r="D23" i="288"/>
  <c r="D13" i="288"/>
  <c r="D33" i="288"/>
  <c r="D16" i="284"/>
  <c r="W7" i="284" s="1"/>
  <c r="M22" i="284"/>
  <c r="W10" i="284" s="1"/>
  <c r="M36" i="284"/>
  <c r="W16" i="284" s="1"/>
  <c r="D13" i="283"/>
  <c r="D23" i="283"/>
  <c r="M23" i="291"/>
  <c r="M37" i="291"/>
  <c r="M27" i="301"/>
  <c r="M33" i="301"/>
  <c r="M17" i="301"/>
  <c r="M13" i="298"/>
  <c r="D37" i="298"/>
  <c r="D27" i="298"/>
  <c r="M37" i="298"/>
  <c r="M23" i="298"/>
  <c r="D13" i="294"/>
  <c r="D23" i="294"/>
  <c r="D33" i="294"/>
  <c r="M33" i="291"/>
  <c r="M27" i="291"/>
  <c r="M17" i="291"/>
  <c r="M27" i="284"/>
  <c r="M33" i="284"/>
  <c r="M17" i="284"/>
  <c r="M12" i="301"/>
  <c r="W6" i="301" s="1"/>
  <c r="D36" i="301"/>
  <c r="W15" i="301" s="1"/>
  <c r="D26" i="301"/>
  <c r="W11" i="301" s="1"/>
  <c r="M26" i="289"/>
  <c r="W12" i="289" s="1"/>
  <c r="M16" i="289"/>
  <c r="W8" i="289" s="1"/>
  <c r="M32" i="289"/>
  <c r="W14" i="289" s="1"/>
  <c r="P7" i="303"/>
  <c r="N7" i="303"/>
  <c r="Q7" i="303"/>
  <c r="O7" i="303"/>
  <c r="R7" i="303"/>
  <c r="N5" i="303"/>
  <c r="Q5" i="303"/>
  <c r="O5" i="303"/>
  <c r="R5" i="303"/>
  <c r="P5" i="303"/>
  <c r="M23" i="283"/>
  <c r="M37" i="283"/>
  <c r="D13" i="286"/>
  <c r="D33" i="286"/>
  <c r="D23" i="286"/>
  <c r="D36" i="282"/>
  <c r="W15" i="282" s="1"/>
  <c r="D26" i="282"/>
  <c r="W11" i="282" s="1"/>
  <c r="M12" i="282"/>
  <c r="W6" i="282" s="1"/>
  <c r="D12" i="292"/>
  <c r="W5" i="292" s="1"/>
  <c r="D32" i="292"/>
  <c r="W13" i="292" s="1"/>
  <c r="D22" i="292"/>
  <c r="W9" i="292" s="1"/>
  <c r="M22" i="283"/>
  <c r="W10" i="283" s="1"/>
  <c r="D16" i="283"/>
  <c r="W7" i="283" s="1"/>
  <c r="M36" i="283"/>
  <c r="W16" i="283" s="1"/>
  <c r="O7" i="262"/>
  <c r="R6" i="262"/>
  <c r="P7" i="259"/>
  <c r="Q6" i="259"/>
  <c r="M12" i="288"/>
  <c r="W6" i="288" s="1"/>
  <c r="D26" i="288"/>
  <c r="W11" i="288" s="1"/>
  <c r="D36" i="288"/>
  <c r="W15" i="288" s="1"/>
  <c r="M33" i="282"/>
  <c r="M27" i="282"/>
  <c r="M17" i="282"/>
  <c r="M26" i="283"/>
  <c r="W12" i="283" s="1"/>
  <c r="M32" i="283"/>
  <c r="W14" i="283" s="1"/>
  <c r="M16" i="283"/>
  <c r="W8" i="283" s="1"/>
  <c r="M23" i="290"/>
  <c r="M37" i="290"/>
  <c r="D37" i="291"/>
  <c r="M13" i="291"/>
  <c r="D27" i="291"/>
  <c r="M13" i="287"/>
  <c r="D37" i="287"/>
  <c r="D27" i="287"/>
  <c r="D22" i="289"/>
  <c r="W9" i="289" s="1"/>
  <c r="D32" i="289"/>
  <c r="W13" i="289" s="1"/>
  <c r="D12" i="289"/>
  <c r="W5" i="289" s="1"/>
  <c r="D12" i="302"/>
  <c r="W5" i="302" s="1"/>
  <c r="M22" i="302"/>
  <c r="W10" i="302" s="1"/>
  <c r="D13" i="297"/>
  <c r="D33" i="297"/>
  <c r="D23" i="297"/>
  <c r="M26" i="295"/>
  <c r="W12" i="295" s="1"/>
  <c r="M16" i="295"/>
  <c r="W8" i="295" s="1"/>
  <c r="M32" i="295"/>
  <c r="W14" i="295" s="1"/>
  <c r="M17" i="288"/>
  <c r="M33" i="288"/>
  <c r="M27" i="288"/>
  <c r="D13" i="301"/>
  <c r="D23" i="301"/>
  <c r="D33" i="301"/>
  <c r="D26" i="285"/>
  <c r="W11" i="285" s="1"/>
  <c r="D36" i="285"/>
  <c r="W15" i="285" s="1"/>
  <c r="M12" i="285"/>
  <c r="W6" i="285" s="1"/>
  <c r="M12" i="297"/>
  <c r="W6" i="297" s="1"/>
  <c r="D26" i="297"/>
  <c r="W11" i="297" s="1"/>
  <c r="D36" i="297"/>
  <c r="W15" i="297" s="1"/>
  <c r="D12" i="295"/>
  <c r="W5" i="295" s="1"/>
  <c r="D32" i="295"/>
  <c r="W13" i="295" s="1"/>
  <c r="D22" i="295"/>
  <c r="W9" i="295" s="1"/>
  <c r="D16" i="290"/>
  <c r="W7" i="290" s="1"/>
  <c r="M36" i="290"/>
  <c r="W16" i="290" s="1"/>
  <c r="M22" i="290"/>
  <c r="W10" i="290" s="1"/>
  <c r="D36" i="290"/>
  <c r="W15" i="290" s="1"/>
  <c r="D26" i="290"/>
  <c r="W11" i="290" s="1"/>
  <c r="M12" i="290"/>
  <c r="W6" i="290" s="1"/>
  <c r="D12" i="285"/>
  <c r="W5" i="285" s="1"/>
  <c r="D22" i="285"/>
  <c r="W9" i="285" s="1"/>
  <c r="D32" i="285"/>
  <c r="W13" i="285" s="1"/>
  <c r="D27" i="300"/>
  <c r="D37" i="300"/>
  <c r="M13" i="300"/>
  <c r="D12" i="283"/>
  <c r="W5" i="283" s="1"/>
  <c r="D32" i="283"/>
  <c r="W13" i="283" s="1"/>
  <c r="D22" i="283"/>
  <c r="W9" i="283" s="1"/>
  <c r="D22" i="302"/>
  <c r="W9" i="302" s="1"/>
  <c r="D12" i="301"/>
  <c r="W5" i="301" s="1"/>
  <c r="D22" i="301"/>
  <c r="W9" i="301" s="1"/>
  <c r="D32" i="301"/>
  <c r="W13" i="301" s="1"/>
  <c r="M23" i="284"/>
  <c r="M37" i="284"/>
  <c r="M27" i="300"/>
  <c r="M33" i="300"/>
  <c r="M17" i="300"/>
  <c r="M37" i="300"/>
  <c r="M23" i="300"/>
  <c r="D22" i="282"/>
  <c r="W9" i="282" s="1"/>
  <c r="D32" i="282"/>
  <c r="W13" i="282" s="1"/>
  <c r="D12" i="282"/>
  <c r="W5" i="282" s="1"/>
  <c r="D37" i="290"/>
  <c r="D27" i="290"/>
  <c r="M13" i="290"/>
  <c r="M27" i="290"/>
  <c r="M33" i="290"/>
  <c r="M17" i="290"/>
  <c r="D16" i="292"/>
  <c r="W7" i="292" s="1"/>
  <c r="M22" i="292"/>
  <c r="W10" i="292" s="1"/>
  <c r="M36" i="292"/>
  <c r="W16" i="292" s="1"/>
  <c r="D12" i="288"/>
  <c r="W5" i="288" s="1"/>
  <c r="D22" i="288"/>
  <c r="W9" i="288" s="1"/>
  <c r="D32" i="288"/>
  <c r="W13" i="288" s="1"/>
  <c r="M26" i="288"/>
  <c r="W12" i="288" s="1"/>
  <c r="M16" i="288"/>
  <c r="W8" i="288" s="1"/>
  <c r="M32" i="288"/>
  <c r="W14" i="288" s="1"/>
  <c r="D13" i="282"/>
  <c r="D23" i="282"/>
  <c r="D33" i="282"/>
  <c r="M17" i="292"/>
  <c r="M33" i="292"/>
  <c r="M27" i="292"/>
  <c r="M37" i="289"/>
  <c r="M23" i="289"/>
  <c r="D16" i="288"/>
  <c r="W7" i="288" s="1"/>
  <c r="M36" i="288"/>
  <c r="W16" i="288" s="1"/>
  <c r="M22" i="288"/>
  <c r="W10" i="288" s="1"/>
  <c r="M32" i="293"/>
  <c r="W14" i="293" s="1"/>
  <c r="M26" i="293"/>
  <c r="W12" i="293" s="1"/>
  <c r="M16" i="293"/>
  <c r="W8" i="293" s="1"/>
  <c r="M23" i="299"/>
  <c r="M37" i="299"/>
  <c r="D16" i="297"/>
  <c r="W7" i="297" s="1"/>
  <c r="M22" i="297"/>
  <c r="W10" i="297" s="1"/>
  <c r="M36" i="297"/>
  <c r="W16" i="297" s="1"/>
  <c r="M17" i="293"/>
  <c r="M33" i="293"/>
  <c r="M27" i="293"/>
  <c r="D13" i="291"/>
  <c r="D33" i="291"/>
  <c r="D23" i="291"/>
  <c r="D16" i="295"/>
  <c r="W7" i="295" s="1"/>
  <c r="M22" i="295"/>
  <c r="W10" i="295" s="1"/>
  <c r="M36" i="295"/>
  <c r="W16" i="295" s="1"/>
  <c r="M16" i="290"/>
  <c r="W8" i="290" s="1"/>
  <c r="M32" i="290"/>
  <c r="W14" i="290" s="1"/>
  <c r="M26" i="290"/>
  <c r="W12" i="290" s="1"/>
  <c r="M23" i="297"/>
  <c r="M37" i="297"/>
  <c r="N7" i="262"/>
  <c r="D37" i="301"/>
  <c r="D27" i="301"/>
  <c r="M13" i="301"/>
  <c r="M32" i="301"/>
  <c r="W14" i="301" s="1"/>
  <c r="M26" i="301"/>
  <c r="W12" i="301" s="1"/>
  <c r="M16" i="301"/>
  <c r="W8" i="301" s="1"/>
  <c r="M23" i="295"/>
  <c r="M37" i="295"/>
  <c r="D26" i="299"/>
  <c r="W11" i="299" s="1"/>
  <c r="D36" i="299"/>
  <c r="W15" i="299" s="1"/>
  <c r="M12" i="299"/>
  <c r="W6" i="299" s="1"/>
  <c r="M27" i="289"/>
  <c r="M33" i="289"/>
  <c r="M17" i="289"/>
  <c r="M23" i="282"/>
  <c r="M37" i="282"/>
  <c r="D33" i="285"/>
  <c r="D13" i="285"/>
  <c r="D23" i="285"/>
  <c r="D37" i="299"/>
  <c r="M13" i="299"/>
  <c r="D27" i="299"/>
  <c r="D16" i="286"/>
  <c r="W7" i="286" s="1"/>
  <c r="M36" i="286"/>
  <c r="W16" i="286" s="1"/>
  <c r="M22" i="286"/>
  <c r="W10" i="286" s="1"/>
  <c r="D22" i="296"/>
  <c r="W9" i="296" s="1"/>
  <c r="D12" i="296"/>
  <c r="W5" i="296" s="1"/>
  <c r="D32" i="296"/>
  <c r="W13" i="296" s="1"/>
  <c r="D37" i="284"/>
  <c r="M13" i="284"/>
  <c r="D27" i="284"/>
  <c r="D16" i="282"/>
  <c r="W7" i="282" s="1"/>
  <c r="M36" i="282"/>
  <c r="W16" i="282" s="1"/>
  <c r="M22" i="282"/>
  <c r="W10" i="282" s="1"/>
  <c r="D12" i="293"/>
  <c r="W5" i="293" s="1"/>
  <c r="D22" i="293"/>
  <c r="W9" i="293" s="1"/>
  <c r="D32" i="293"/>
  <c r="W13" i="293" s="1"/>
  <c r="D16" i="299"/>
  <c r="W7" i="299" s="1"/>
  <c r="M22" i="299"/>
  <c r="W10" i="299" s="1"/>
  <c r="M36" i="299"/>
  <c r="W16" i="299" s="1"/>
  <c r="M33" i="283"/>
  <c r="M27" i="283"/>
  <c r="M17" i="283"/>
  <c r="M33" i="297"/>
  <c r="M27" i="297"/>
  <c r="M17" i="297"/>
  <c r="M23" i="287"/>
  <c r="M37" i="287"/>
  <c r="D22" i="287"/>
  <c r="W9" i="287" s="1"/>
  <c r="D32" i="287"/>
  <c r="W13" i="287" s="1"/>
  <c r="D12" i="287"/>
  <c r="W5" i="287" s="1"/>
  <c r="D37" i="293"/>
  <c r="M13" i="293"/>
  <c r="D27" i="293"/>
  <c r="M27" i="286"/>
  <c r="M17" i="286"/>
  <c r="M33" i="286"/>
  <c r="M17" i="299"/>
  <c r="M27" i="299"/>
  <c r="M33" i="299"/>
  <c r="M27" i="295"/>
  <c r="M17" i="295"/>
  <c r="M33" i="295"/>
  <c r="D13" i="302"/>
  <c r="M23" i="302"/>
  <c r="M37" i="296"/>
  <c r="M23" i="296"/>
  <c r="M37" i="293"/>
  <c r="M23" i="293"/>
  <c r="D12" i="294"/>
  <c r="W5" i="294" s="1"/>
  <c r="D32" i="294"/>
  <c r="W13" i="294" s="1"/>
  <c r="D22" i="294"/>
  <c r="W9" i="294" s="1"/>
  <c r="M13" i="286"/>
  <c r="M26" i="299"/>
  <c r="W12" i="299" s="1"/>
  <c r="M16" i="299"/>
  <c r="W8" i="299" s="1"/>
  <c r="M32" i="299"/>
  <c r="W14" i="299" s="1"/>
  <c r="D16" i="296"/>
  <c r="W7" i="296" s="1"/>
  <c r="M22" i="296"/>
  <c r="W10" i="296" s="1"/>
  <c r="M36" i="296"/>
  <c r="W16" i="296" s="1"/>
  <c r="D12" i="290"/>
  <c r="W5" i="290" s="1"/>
  <c r="D32" i="290"/>
  <c r="W13" i="290" s="1"/>
  <c r="D22" i="290"/>
  <c r="W9" i="290" s="1"/>
  <c r="D23" i="287"/>
  <c r="D33" i="287"/>
  <c r="D13" i="287"/>
  <c r="D12" i="286"/>
  <c r="W5" i="286" s="1"/>
  <c r="D32" i="286"/>
  <c r="W13" i="286" s="1"/>
  <c r="D22" i="286"/>
  <c r="W9" i="286" s="1"/>
  <c r="D36" i="295"/>
  <c r="W15" i="295" s="1"/>
  <c r="M12" i="295"/>
  <c r="W6" i="295" s="1"/>
  <c r="D26" i="295"/>
  <c r="W11" i="295" s="1"/>
  <c r="M26" i="285"/>
  <c r="W12" i="285" s="1"/>
  <c r="M16" i="285"/>
  <c r="W8" i="285" s="1"/>
  <c r="M32" i="285"/>
  <c r="W14" i="285" s="1"/>
  <c r="D13" i="293"/>
  <c r="D33" i="293"/>
  <c r="D23" i="293"/>
  <c r="D26" i="296"/>
  <c r="W11" i="296" s="1"/>
  <c r="D36" i="296"/>
  <c r="W15" i="296" s="1"/>
  <c r="M12" i="296"/>
  <c r="W6" i="296" s="1"/>
  <c r="M27" i="296"/>
  <c r="M33" i="296"/>
  <c r="M17" i="296"/>
  <c r="M23" i="285"/>
  <c r="M37" i="285"/>
  <c r="D37" i="296"/>
  <c r="M13" i="296"/>
  <c r="D27" i="296"/>
  <c r="M12" i="294"/>
  <c r="W6" i="294" s="1"/>
  <c r="D36" i="294"/>
  <c r="W15" i="294" s="1"/>
  <c r="D26" i="294"/>
  <c r="W11" i="294" s="1"/>
  <c r="D37" i="285"/>
  <c r="M13" i="285"/>
  <c r="D27" i="285"/>
  <c r="D16" i="294"/>
  <c r="W7" i="294" s="1"/>
  <c r="M36" i="294"/>
  <c r="W16" i="294" s="1"/>
  <c r="M22" i="294"/>
  <c r="W10" i="294" s="1"/>
  <c r="D16" i="287"/>
  <c r="W7" i="287" s="1"/>
  <c r="M36" i="287"/>
  <c r="W16" i="287" s="1"/>
  <c r="M22" i="287"/>
  <c r="W10" i="287" s="1"/>
  <c r="D36" i="286"/>
  <c r="W15" i="286" s="1"/>
  <c r="D26" i="286"/>
  <c r="W11" i="286" s="1"/>
  <c r="M12" i="286"/>
  <c r="W6" i="286" s="1"/>
  <c r="D16" i="300"/>
  <c r="W7" i="300" s="1"/>
  <c r="M22" i="300"/>
  <c r="W10" i="300" s="1"/>
  <c r="M36" i="300"/>
  <c r="W16" i="300" s="1"/>
  <c r="D26" i="284"/>
  <c r="W11" i="284" s="1"/>
  <c r="D36" i="284"/>
  <c r="W15" i="284" s="1"/>
  <c r="M12" i="284"/>
  <c r="W6" i="284" s="1"/>
  <c r="M26" i="292"/>
  <c r="W12" i="292" s="1"/>
  <c r="M16" i="292"/>
  <c r="W8" i="292" s="1"/>
  <c r="M32" i="292"/>
  <c r="W14" i="292" s="1"/>
  <c r="M32" i="294"/>
  <c r="W14" i="294" s="1"/>
  <c r="M16" i="294"/>
  <c r="W8" i="294" s="1"/>
  <c r="M26" i="294"/>
  <c r="W12" i="294" s="1"/>
  <c r="D33" i="289"/>
  <c r="D23" i="289"/>
  <c r="D13" i="289"/>
  <c r="M33" i="285"/>
  <c r="M17" i="285"/>
  <c r="M27" i="285"/>
  <c r="D22" i="291"/>
  <c r="W9" i="291" s="1"/>
  <c r="D12" i="291"/>
  <c r="W5" i="291" s="1"/>
  <c r="D32" i="291"/>
  <c r="W13" i="291" s="1"/>
  <c r="D13" i="300"/>
  <c r="D33" i="300"/>
  <c r="D23" i="300"/>
  <c r="M12" i="287"/>
  <c r="W6" i="287" s="1"/>
  <c r="D36" i="287"/>
  <c r="W15" i="287" s="1"/>
  <c r="D26" i="287"/>
  <c r="W11" i="287" s="1"/>
  <c r="M13" i="288"/>
  <c r="D37" i="288"/>
  <c r="D27" i="288"/>
  <c r="M16" i="284"/>
  <c r="W8" i="284" s="1"/>
  <c r="M26" i="284"/>
  <c r="W12" i="284" s="1"/>
  <c r="M32" i="284"/>
  <c r="W14" i="284" s="1"/>
  <c r="D26" i="300"/>
  <c r="W11" i="300" s="1"/>
  <c r="D36" i="300"/>
  <c r="W15" i="300" s="1"/>
  <c r="M12" i="300"/>
  <c r="W6" i="300" s="1"/>
  <c r="D36" i="292"/>
  <c r="W15" i="292" s="1"/>
  <c r="M12" i="292"/>
  <c r="W6" i="292" s="1"/>
  <c r="D26" i="292"/>
  <c r="W11" i="292" s="1"/>
  <c r="M16" i="291"/>
  <c r="W8" i="291" s="1"/>
  <c r="M32" i="291"/>
  <c r="W14" i="291" s="1"/>
  <c r="M26" i="291"/>
  <c r="W12" i="291" s="1"/>
  <c r="D27" i="292"/>
  <c r="D37" i="292"/>
  <c r="M13" i="292"/>
  <c r="M32" i="298"/>
  <c r="W14" i="298" s="1"/>
  <c r="M26" i="298"/>
  <c r="W12" i="298" s="1"/>
  <c r="M16" i="298"/>
  <c r="W8" i="298" s="1"/>
  <c r="D12" i="297"/>
  <c r="W5" i="297" s="1"/>
  <c r="D32" i="297"/>
  <c r="W13" i="297" s="1"/>
  <c r="D22" i="297"/>
  <c r="W9" i="297" s="1"/>
  <c r="M37" i="301"/>
  <c r="M23" i="301"/>
  <c r="D12" i="300"/>
  <c r="W5" i="300" s="1"/>
  <c r="D22" i="300"/>
  <c r="W9" i="300" s="1"/>
  <c r="D32" i="300"/>
  <c r="W13" i="300" s="1"/>
  <c r="D32" i="298"/>
  <c r="W13" i="298" s="1"/>
  <c r="D22" i="298"/>
  <c r="W9" i="298" s="1"/>
  <c r="D12" i="298"/>
  <c r="W5" i="298" s="1"/>
  <c r="D13" i="296"/>
  <c r="D33" i="296"/>
  <c r="D23" i="296"/>
  <c r="D16" i="285"/>
  <c r="W7" i="285" s="1"/>
  <c r="M36" i="285"/>
  <c r="W16" i="285" s="1"/>
  <c r="M22" i="285"/>
  <c r="W10" i="285" s="1"/>
  <c r="M37" i="286"/>
  <c r="M23" i="286"/>
  <c r="M12" i="302"/>
  <c r="W6" i="302" s="1"/>
  <c r="D32" i="302"/>
  <c r="W13" i="302" s="1"/>
  <c r="M33" i="302"/>
  <c r="D23" i="302"/>
  <c r="M26" i="296"/>
  <c r="W12" i="296" s="1"/>
  <c r="M32" i="296"/>
  <c r="W14" i="296" s="1"/>
  <c r="M16" i="296"/>
  <c r="W8" i="296" s="1"/>
  <c r="D13" i="290"/>
  <c r="D23" i="290"/>
  <c r="D33" i="290"/>
  <c r="M26" i="287"/>
  <c r="W12" i="287" s="1"/>
  <c r="M32" i="287"/>
  <c r="W14" i="287" s="1"/>
  <c r="M16" i="287"/>
  <c r="W8" i="287" s="1"/>
  <c r="D16" i="291"/>
  <c r="W7" i="291" s="1"/>
  <c r="M36" i="291"/>
  <c r="W16" i="291" s="1"/>
  <c r="M22" i="291"/>
  <c r="W10" i="291" s="1"/>
  <c r="M12" i="289"/>
  <c r="W6" i="289" s="1"/>
  <c r="D26" i="289"/>
  <c r="W11" i="289" s="1"/>
  <c r="D36" i="289"/>
  <c r="W15" i="289" s="1"/>
  <c r="D16" i="289"/>
  <c r="W7" i="289" s="1"/>
  <c r="M36" i="289"/>
  <c r="W16" i="289" s="1"/>
  <c r="M22" i="289"/>
  <c r="W10" i="289" s="1"/>
  <c r="D33" i="302"/>
  <c r="M27" i="298"/>
  <c r="M33" i="298"/>
  <c r="M17" i="298"/>
  <c r="D27" i="283"/>
  <c r="P5" i="262"/>
  <c r="N5" i="262"/>
  <c r="N8" i="260"/>
  <c r="O5" i="260"/>
  <c r="P5" i="260"/>
  <c r="D33" i="268"/>
  <c r="D13" i="268"/>
  <c r="D23" i="268"/>
  <c r="D33" i="267"/>
  <c r="D13" i="267"/>
  <c r="D23" i="267"/>
  <c r="D32" i="267"/>
  <c r="W13" i="267" s="1"/>
  <c r="D12" i="267"/>
  <c r="W5" i="267" s="1"/>
  <c r="D22" i="267"/>
  <c r="W9" i="267" s="1"/>
  <c r="M37" i="268"/>
  <c r="M23" i="268"/>
  <c r="M22" i="268"/>
  <c r="W10" i="268" s="1"/>
  <c r="M36" i="268"/>
  <c r="W16" i="268" s="1"/>
  <c r="D16" i="268"/>
  <c r="W7" i="268" s="1"/>
  <c r="D37" i="268"/>
  <c r="D27" i="268"/>
  <c r="M13" i="268"/>
  <c r="D26" i="267"/>
  <c r="W11" i="267" s="1"/>
  <c r="M12" i="267"/>
  <c r="W6" i="267" s="1"/>
  <c r="D36" i="267"/>
  <c r="W15" i="267" s="1"/>
  <c r="M17" i="267"/>
  <c r="M33" i="267"/>
  <c r="M27" i="267"/>
  <c r="M12" i="268"/>
  <c r="W6" i="268" s="1"/>
  <c r="D26" i="268"/>
  <c r="W11" i="268" s="1"/>
  <c r="D36" i="268"/>
  <c r="W15" i="268" s="1"/>
  <c r="M23" i="267"/>
  <c r="M37" i="267"/>
  <c r="M32" i="267"/>
  <c r="W14" i="267" s="1"/>
  <c r="M16" i="267"/>
  <c r="W8" i="267" s="1"/>
  <c r="M26" i="267"/>
  <c r="W12" i="267" s="1"/>
  <c r="M36" i="267"/>
  <c r="W16" i="267" s="1"/>
  <c r="D16" i="267"/>
  <c r="W7" i="267" s="1"/>
  <c r="M22" i="267"/>
  <c r="W10" i="267" s="1"/>
  <c r="D26" i="274"/>
  <c r="W11" i="274" s="1"/>
  <c r="M12" i="274"/>
  <c r="W6" i="274" s="1"/>
  <c r="D36" i="274"/>
  <c r="W15" i="274" s="1"/>
  <c r="M23" i="272"/>
  <c r="M37" i="272"/>
  <c r="M12" i="273"/>
  <c r="W6" i="273" s="1"/>
  <c r="D36" i="273"/>
  <c r="W15" i="273" s="1"/>
  <c r="D26" i="273"/>
  <c r="W11" i="273" s="1"/>
  <c r="D37" i="277"/>
  <c r="D27" i="277"/>
  <c r="M13" i="277"/>
  <c r="D22" i="264"/>
  <c r="W9" i="264" s="1"/>
  <c r="D12" i="264"/>
  <c r="W5" i="264" s="1"/>
  <c r="D16" i="269"/>
  <c r="W7" i="269" s="1"/>
  <c r="M22" i="269"/>
  <c r="W10" i="269" s="1"/>
  <c r="M36" i="269"/>
  <c r="W16" i="269" s="1"/>
  <c r="D23" i="280"/>
  <c r="M33" i="280"/>
  <c r="D22" i="272"/>
  <c r="W9" i="272" s="1"/>
  <c r="D12" i="272"/>
  <c r="W5" i="272" s="1"/>
  <c r="D32" i="272"/>
  <c r="W13" i="272" s="1"/>
  <c r="D13" i="269"/>
  <c r="D23" i="269"/>
  <c r="D33" i="269"/>
  <c r="O7" i="266"/>
  <c r="R7" i="266"/>
  <c r="P7" i="266"/>
  <c r="N7" i="266"/>
  <c r="Q7" i="266"/>
  <c r="D16" i="265"/>
  <c r="W7" i="265" s="1"/>
  <c r="R7" i="265"/>
  <c r="N7" i="265"/>
  <c r="Q7" i="265"/>
  <c r="O7" i="265"/>
  <c r="P7" i="265"/>
  <c r="D12" i="280"/>
  <c r="W5" i="280" s="1"/>
  <c r="M22" i="280"/>
  <c r="W10" i="280" s="1"/>
  <c r="M23" i="275"/>
  <c r="M37" i="275"/>
  <c r="D22" i="265"/>
  <c r="W9" i="265" s="1"/>
  <c r="R5" i="265"/>
  <c r="Q5" i="265"/>
  <c r="N5" i="265"/>
  <c r="P5" i="265"/>
  <c r="O5" i="265"/>
  <c r="M37" i="273"/>
  <c r="M23" i="273"/>
  <c r="D12" i="269"/>
  <c r="W5" i="269" s="1"/>
  <c r="D32" i="269"/>
  <c r="W13" i="269" s="1"/>
  <c r="D22" i="269"/>
  <c r="W9" i="269" s="1"/>
  <c r="M22" i="279"/>
  <c r="W10" i="279" s="1"/>
  <c r="D12" i="279"/>
  <c r="W5" i="279" s="1"/>
  <c r="M12" i="279"/>
  <c r="W6" i="279" s="1"/>
  <c r="D32" i="279"/>
  <c r="W13" i="279" s="1"/>
  <c r="M13" i="274"/>
  <c r="D27" i="274"/>
  <c r="D37" i="274"/>
  <c r="D12" i="271"/>
  <c r="W5" i="271" s="1"/>
  <c r="D32" i="271"/>
  <c r="W13" i="271" s="1"/>
  <c r="D22" i="271"/>
  <c r="W9" i="271" s="1"/>
  <c r="M32" i="270"/>
  <c r="W14" i="270" s="1"/>
  <c r="M16" i="270"/>
  <c r="W8" i="270" s="1"/>
  <c r="M26" i="270"/>
  <c r="W12" i="270" s="1"/>
  <c r="M32" i="265"/>
  <c r="W14" i="265" s="1"/>
  <c r="R8" i="265"/>
  <c r="N8" i="265"/>
  <c r="Q8" i="265"/>
  <c r="P8" i="265"/>
  <c r="O8" i="265"/>
  <c r="D32" i="278"/>
  <c r="W13" i="278" s="1"/>
  <c r="D12" i="278"/>
  <c r="W5" i="278" s="1"/>
  <c r="D22" i="278"/>
  <c r="W9" i="278" s="1"/>
  <c r="D12" i="281"/>
  <c r="W5" i="281" s="1"/>
  <c r="R5" i="281"/>
  <c r="O5" i="281"/>
  <c r="N5" i="281"/>
  <c r="P5" i="281"/>
  <c r="Q5" i="281"/>
  <c r="D16" i="264"/>
  <c r="W7" i="264" s="1"/>
  <c r="N7" i="264"/>
  <c r="P7" i="264"/>
  <c r="Q7" i="264"/>
  <c r="R7" i="264"/>
  <c r="O7" i="264"/>
  <c r="D12" i="273"/>
  <c r="W5" i="273" s="1"/>
  <c r="D22" i="273"/>
  <c r="W9" i="273" s="1"/>
  <c r="D32" i="273"/>
  <c r="W13" i="273" s="1"/>
  <c r="M26" i="273"/>
  <c r="W12" i="273" s="1"/>
  <c r="M32" i="273"/>
  <c r="W14" i="273" s="1"/>
  <c r="M16" i="273"/>
  <c r="W8" i="273" s="1"/>
  <c r="N6" i="265"/>
  <c r="P6" i="265"/>
  <c r="Q6" i="265"/>
  <c r="O6" i="265"/>
  <c r="R6" i="265"/>
  <c r="M12" i="277"/>
  <c r="W6" i="277" s="1"/>
  <c r="D26" i="277"/>
  <c r="W11" i="277" s="1"/>
  <c r="D36" i="277"/>
  <c r="W15" i="277" s="1"/>
  <c r="M17" i="274"/>
  <c r="M27" i="274"/>
  <c r="M33" i="274"/>
  <c r="M17" i="273"/>
  <c r="M27" i="273"/>
  <c r="M33" i="273"/>
  <c r="D12" i="277"/>
  <c r="W5" i="277" s="1"/>
  <c r="D22" i="277"/>
  <c r="W9" i="277" s="1"/>
  <c r="D32" i="277"/>
  <c r="W13" i="277" s="1"/>
  <c r="D16" i="273"/>
  <c r="W7" i="273" s="1"/>
  <c r="M22" i="273"/>
  <c r="W10" i="273" s="1"/>
  <c r="M36" i="273"/>
  <c r="W16" i="273" s="1"/>
  <c r="D33" i="274"/>
  <c r="D23" i="274"/>
  <c r="D13" i="274"/>
  <c r="D13" i="280"/>
  <c r="M23" i="280"/>
  <c r="M23" i="270"/>
  <c r="M37" i="270"/>
  <c r="Q8" i="281"/>
  <c r="O8" i="281"/>
  <c r="P8" i="281"/>
  <c r="N8" i="281"/>
  <c r="R8" i="281"/>
  <c r="M13" i="275"/>
  <c r="D27" i="275"/>
  <c r="D37" i="275"/>
  <c r="M33" i="276"/>
  <c r="M17" i="276"/>
  <c r="M27" i="276"/>
  <c r="M12" i="275"/>
  <c r="W6" i="275" s="1"/>
  <c r="D26" i="275"/>
  <c r="W11" i="275" s="1"/>
  <c r="D36" i="275"/>
  <c r="W15" i="275" s="1"/>
  <c r="M26" i="276"/>
  <c r="W12" i="276" s="1"/>
  <c r="M16" i="276"/>
  <c r="W8" i="276" s="1"/>
  <c r="M32" i="276"/>
  <c r="W14" i="276" s="1"/>
  <c r="M26" i="277"/>
  <c r="W12" i="277" s="1"/>
  <c r="M16" i="277"/>
  <c r="W8" i="277" s="1"/>
  <c r="M32" i="277"/>
  <c r="W14" i="277" s="1"/>
  <c r="D37" i="273"/>
  <c r="M13" i="273"/>
  <c r="D27" i="273"/>
  <c r="M22" i="272"/>
  <c r="W10" i="272" s="1"/>
  <c r="D16" i="272"/>
  <c r="W7" i="272" s="1"/>
  <c r="M36" i="272"/>
  <c r="W16" i="272" s="1"/>
  <c r="M33" i="277"/>
  <c r="M27" i="277"/>
  <c r="M17" i="277"/>
  <c r="D37" i="271"/>
  <c r="M13" i="271"/>
  <c r="D27" i="271"/>
  <c r="D33" i="276"/>
  <c r="D23" i="276"/>
  <c r="D13" i="276"/>
  <c r="M27" i="268"/>
  <c r="M33" i="268"/>
  <c r="M17" i="268"/>
  <c r="Q6" i="281"/>
  <c r="N6" i="281"/>
  <c r="P6" i="281"/>
  <c r="O6" i="281"/>
  <c r="R6" i="281"/>
  <c r="M32" i="268"/>
  <c r="W14" i="268" s="1"/>
  <c r="M16" i="268"/>
  <c r="W8" i="268" s="1"/>
  <c r="M26" i="268"/>
  <c r="W12" i="268" s="1"/>
  <c r="M12" i="271"/>
  <c r="W6" i="271" s="1"/>
  <c r="D26" i="271"/>
  <c r="W11" i="271" s="1"/>
  <c r="D36" i="271"/>
  <c r="W15" i="271" s="1"/>
  <c r="M26" i="272"/>
  <c r="W12" i="272" s="1"/>
  <c r="M16" i="272"/>
  <c r="W8" i="272" s="1"/>
  <c r="M32" i="272"/>
  <c r="W14" i="272" s="1"/>
  <c r="D22" i="280"/>
  <c r="W9" i="280" s="1"/>
  <c r="M32" i="280"/>
  <c r="W14" i="280" s="1"/>
  <c r="D37" i="269"/>
  <c r="M13" i="269"/>
  <c r="D27" i="269"/>
  <c r="D12" i="275"/>
  <c r="W5" i="275" s="1"/>
  <c r="D32" i="275"/>
  <c r="W13" i="275" s="1"/>
  <c r="D22" i="275"/>
  <c r="W9" i="275" s="1"/>
  <c r="D16" i="270"/>
  <c r="W7" i="270" s="1"/>
  <c r="M22" i="270"/>
  <c r="W10" i="270" s="1"/>
  <c r="M36" i="270"/>
  <c r="W16" i="270" s="1"/>
  <c r="M12" i="264"/>
  <c r="W6" i="264" s="1"/>
  <c r="R8" i="264"/>
  <c r="O8" i="264"/>
  <c r="Q8" i="264"/>
  <c r="N8" i="264"/>
  <c r="P8" i="264"/>
  <c r="M12" i="280"/>
  <c r="W6" i="280" s="1"/>
  <c r="D32" i="280"/>
  <c r="W13" i="280" s="1"/>
  <c r="M13" i="280"/>
  <c r="D33" i="280"/>
  <c r="D13" i="278"/>
  <c r="D33" i="278"/>
  <c r="D23" i="278"/>
  <c r="D13" i="273"/>
  <c r="D33" i="273"/>
  <c r="D23" i="273"/>
  <c r="D36" i="276"/>
  <c r="W15" i="276" s="1"/>
  <c r="M12" i="276"/>
  <c r="W6" i="276" s="1"/>
  <c r="D26" i="276"/>
  <c r="W11" i="276" s="1"/>
  <c r="M32" i="263"/>
  <c r="W14" i="263" s="1"/>
  <c r="P8" i="263"/>
  <c r="R8" i="263"/>
  <c r="N8" i="263"/>
  <c r="O8" i="263"/>
  <c r="Q8" i="263"/>
  <c r="M12" i="272"/>
  <c r="W6" i="272" s="1"/>
  <c r="D36" i="272"/>
  <c r="W15" i="272" s="1"/>
  <c r="D26" i="272"/>
  <c r="W11" i="272" s="1"/>
  <c r="M17" i="275"/>
  <c r="M27" i="275"/>
  <c r="M33" i="275"/>
  <c r="R5" i="263"/>
  <c r="P5" i="263"/>
  <c r="N5" i="263"/>
  <c r="O5" i="263"/>
  <c r="Q5" i="263"/>
  <c r="M13" i="276"/>
  <c r="D27" i="276"/>
  <c r="D37" i="276"/>
  <c r="D13" i="272"/>
  <c r="D33" i="272"/>
  <c r="D23" i="272"/>
  <c r="M27" i="278"/>
  <c r="M33" i="278"/>
  <c r="M17" i="278"/>
  <c r="D26" i="263"/>
  <c r="W11" i="263" s="1"/>
  <c r="N6" i="263"/>
  <c r="P6" i="263"/>
  <c r="Q6" i="263"/>
  <c r="O6" i="263"/>
  <c r="R6" i="263"/>
  <c r="D16" i="274"/>
  <c r="W7" i="274" s="1"/>
  <c r="M36" i="274"/>
  <c r="W16" i="274" s="1"/>
  <c r="M22" i="274"/>
  <c r="W10" i="274" s="1"/>
  <c r="D26" i="270"/>
  <c r="W11" i="270" s="1"/>
  <c r="M12" i="270"/>
  <c r="W6" i="270" s="1"/>
  <c r="D36" i="270"/>
  <c r="W15" i="270" s="1"/>
  <c r="Q8" i="279"/>
  <c r="R8" i="279"/>
  <c r="O8" i="279"/>
  <c r="N8" i="279"/>
  <c r="P8" i="279"/>
  <c r="M12" i="269"/>
  <c r="W6" i="269" s="1"/>
  <c r="D26" i="269"/>
  <c r="W11" i="269" s="1"/>
  <c r="D36" i="269"/>
  <c r="W15" i="269" s="1"/>
  <c r="D12" i="266"/>
  <c r="W5" i="266" s="1"/>
  <c r="D16" i="263"/>
  <c r="W7" i="263" s="1"/>
  <c r="O7" i="263"/>
  <c r="P7" i="263"/>
  <c r="N7" i="263"/>
  <c r="R7" i="263"/>
  <c r="Q7" i="263"/>
  <c r="M27" i="271"/>
  <c r="M17" i="271"/>
  <c r="M33" i="271"/>
  <c r="M37" i="277"/>
  <c r="M23" i="277"/>
  <c r="M13" i="278"/>
  <c r="D27" i="278"/>
  <c r="D37" i="278"/>
  <c r="M12" i="266"/>
  <c r="W6" i="266" s="1"/>
  <c r="M33" i="272"/>
  <c r="M27" i="272"/>
  <c r="M17" i="272"/>
  <c r="D16" i="275"/>
  <c r="W7" i="275" s="1"/>
  <c r="M36" i="275"/>
  <c r="W16" i="275" s="1"/>
  <c r="M22" i="275"/>
  <c r="W10" i="275" s="1"/>
  <c r="M33" i="269"/>
  <c r="M27" i="269"/>
  <c r="M17" i="269"/>
  <c r="D26" i="278"/>
  <c r="W11" i="278" s="1"/>
  <c r="M12" i="278"/>
  <c r="W6" i="278" s="1"/>
  <c r="D36" i="278"/>
  <c r="W15" i="278" s="1"/>
  <c r="M23" i="271"/>
  <c r="M37" i="271"/>
  <c r="D33" i="279"/>
  <c r="M13" i="279"/>
  <c r="D13" i="275"/>
  <c r="D33" i="275"/>
  <c r="D23" i="275"/>
  <c r="M17" i="270"/>
  <c r="M27" i="270"/>
  <c r="M33" i="270"/>
  <c r="M16" i="274"/>
  <c r="W8" i="274" s="1"/>
  <c r="M32" i="274"/>
  <c r="W14" i="274" s="1"/>
  <c r="M26" i="274"/>
  <c r="W12" i="274" s="1"/>
  <c r="D32" i="274"/>
  <c r="W13" i="274" s="1"/>
  <c r="D22" i="274"/>
  <c r="W9" i="274" s="1"/>
  <c r="D12" i="274"/>
  <c r="W5" i="274" s="1"/>
  <c r="M13" i="272"/>
  <c r="D27" i="272"/>
  <c r="D37" i="272"/>
  <c r="M23" i="279"/>
  <c r="D13" i="279"/>
  <c r="D16" i="277"/>
  <c r="W7" i="277" s="1"/>
  <c r="M36" i="277"/>
  <c r="W16" i="277" s="1"/>
  <c r="M22" i="277"/>
  <c r="W10" i="277" s="1"/>
  <c r="M33" i="279"/>
  <c r="D23" i="279"/>
  <c r="D12" i="276"/>
  <c r="W5" i="276" s="1"/>
  <c r="D22" i="276"/>
  <c r="W9" i="276" s="1"/>
  <c r="D32" i="276"/>
  <c r="W13" i="276" s="1"/>
  <c r="M23" i="276"/>
  <c r="M37" i="276"/>
  <c r="Q8" i="280"/>
  <c r="O8" i="280"/>
  <c r="P8" i="280"/>
  <c r="R8" i="280"/>
  <c r="N8" i="280"/>
  <c r="N7" i="281"/>
  <c r="P7" i="281"/>
  <c r="Q7" i="281"/>
  <c r="O7" i="281"/>
  <c r="R7" i="281"/>
  <c r="D13" i="277"/>
  <c r="D23" i="277"/>
  <c r="D33" i="277"/>
  <c r="M22" i="276"/>
  <c r="W10" i="276" s="1"/>
  <c r="M36" i="276"/>
  <c r="W16" i="276" s="1"/>
  <c r="D16" i="276"/>
  <c r="W7" i="276" s="1"/>
  <c r="D12" i="270"/>
  <c r="W5" i="270" s="1"/>
  <c r="D32" i="270"/>
  <c r="W13" i="270" s="1"/>
  <c r="D22" i="270"/>
  <c r="W9" i="270" s="1"/>
  <c r="D16" i="278"/>
  <c r="W7" i="278" s="1"/>
  <c r="M36" i="278"/>
  <c r="W16" i="278" s="1"/>
  <c r="M22" i="278"/>
  <c r="W10" i="278" s="1"/>
  <c r="M13" i="270"/>
  <c r="D37" i="270"/>
  <c r="D27" i="270"/>
  <c r="M32" i="269"/>
  <c r="W14" i="269" s="1"/>
  <c r="M26" i="269"/>
  <c r="W12" i="269" s="1"/>
  <c r="M16" i="269"/>
  <c r="W8" i="269" s="1"/>
  <c r="D16" i="271"/>
  <c r="W7" i="271" s="1"/>
  <c r="M22" i="271"/>
  <c r="W10" i="271" s="1"/>
  <c r="M36" i="271"/>
  <c r="W16" i="271" s="1"/>
  <c r="O8" i="266"/>
  <c r="R8" i="266"/>
  <c r="N8" i="266"/>
  <c r="Q8" i="266"/>
  <c r="P8" i="266"/>
  <c r="M32" i="279"/>
  <c r="W14" i="279" s="1"/>
  <c r="D22" i="279"/>
  <c r="W9" i="279" s="1"/>
  <c r="M37" i="278"/>
  <c r="M23" i="278"/>
  <c r="M37" i="274"/>
  <c r="M23" i="274"/>
  <c r="M16" i="271"/>
  <c r="W8" i="271" s="1"/>
  <c r="M32" i="271"/>
  <c r="W14" i="271" s="1"/>
  <c r="M26" i="271"/>
  <c r="W12" i="271" s="1"/>
  <c r="D23" i="270"/>
  <c r="D33" i="270"/>
  <c r="D13" i="270"/>
  <c r="D23" i="264"/>
  <c r="D13" i="264"/>
  <c r="M26" i="275"/>
  <c r="W12" i="275" s="1"/>
  <c r="M32" i="275"/>
  <c r="W14" i="275" s="1"/>
  <c r="M16" i="275"/>
  <c r="W8" i="275" s="1"/>
  <c r="M26" i="278"/>
  <c r="W12" i="278" s="1"/>
  <c r="M16" i="278"/>
  <c r="W8" i="278" s="1"/>
  <c r="M32" i="278"/>
  <c r="W14" i="278" s="1"/>
  <c r="D13" i="271"/>
  <c r="D33" i="271"/>
  <c r="D23" i="271"/>
  <c r="M37" i="269"/>
  <c r="M23" i="269"/>
  <c r="Q5" i="300" l="1"/>
  <c r="O5" i="304"/>
  <c r="N8" i="300"/>
  <c r="P5" i="304"/>
  <c r="R6" i="300"/>
  <c r="N5" i="300"/>
  <c r="P7" i="300"/>
  <c r="O6" i="300"/>
  <c r="Q6" i="300"/>
  <c r="Q7" i="300"/>
  <c r="O8" i="300"/>
  <c r="O5" i="300"/>
  <c r="R7" i="300"/>
  <c r="N7" i="300"/>
  <c r="Q8" i="300"/>
  <c r="P8" i="300"/>
  <c r="R8" i="300"/>
  <c r="P5" i="300"/>
  <c r="R5" i="300"/>
  <c r="P6" i="300"/>
  <c r="N6" i="300"/>
  <c r="O7" i="300"/>
  <c r="O8" i="294"/>
  <c r="Q5" i="294"/>
  <c r="P5" i="294"/>
  <c r="R7" i="294"/>
  <c r="R8" i="294"/>
  <c r="Q7" i="294"/>
  <c r="O7" i="294"/>
  <c r="O6" i="294"/>
  <c r="O5" i="294"/>
  <c r="N5" i="294"/>
  <c r="N8" i="294"/>
  <c r="N7" i="294"/>
  <c r="R6" i="294"/>
  <c r="N6" i="294"/>
  <c r="Q8" i="294"/>
  <c r="P8" i="294"/>
  <c r="P7" i="294"/>
  <c r="P6" i="294"/>
  <c r="Q6" i="294"/>
  <c r="R5" i="294"/>
  <c r="N7" i="289"/>
  <c r="R7" i="304"/>
  <c r="O7" i="304"/>
  <c r="O7" i="290"/>
  <c r="N5" i="290"/>
  <c r="R5" i="290"/>
  <c r="N8" i="290"/>
  <c r="O5" i="290"/>
  <c r="N6" i="290"/>
  <c r="P7" i="290"/>
  <c r="Q8" i="290"/>
  <c r="P8" i="290"/>
  <c r="Q6" i="290"/>
  <c r="N7" i="290"/>
  <c r="R8" i="290"/>
  <c r="R6" i="290"/>
  <c r="R7" i="290"/>
  <c r="P5" i="290"/>
  <c r="Q5" i="290"/>
  <c r="O8" i="290"/>
  <c r="P6" i="290"/>
  <c r="O6" i="290"/>
  <c r="Q7" i="290"/>
  <c r="Q6" i="289"/>
  <c r="N6" i="287"/>
  <c r="O8" i="289"/>
  <c r="O7" i="289"/>
  <c r="Q7" i="289"/>
  <c r="N6" i="289"/>
  <c r="Q5" i="289"/>
  <c r="R5" i="289"/>
  <c r="R7" i="289"/>
  <c r="R6" i="289"/>
  <c r="P6" i="289"/>
  <c r="N5" i="289"/>
  <c r="Q8" i="289"/>
  <c r="R8" i="289"/>
  <c r="P5" i="289"/>
  <c r="N8" i="289"/>
  <c r="P8" i="289"/>
  <c r="P7" i="289"/>
  <c r="O6" i="289"/>
  <c r="O5" i="289"/>
  <c r="N5" i="287"/>
  <c r="N8" i="287"/>
  <c r="N7" i="287"/>
  <c r="R7" i="287"/>
  <c r="P6" i="287"/>
  <c r="Q8" i="287"/>
  <c r="O6" i="287"/>
  <c r="R6" i="287"/>
  <c r="O7" i="287"/>
  <c r="P7" i="287"/>
  <c r="O5" i="287"/>
  <c r="Q5" i="287"/>
  <c r="O8" i="287"/>
  <c r="Q6" i="287"/>
  <c r="R5" i="287"/>
  <c r="Q7" i="287"/>
  <c r="P5" i="287"/>
  <c r="P8" i="287"/>
  <c r="R8" i="287"/>
  <c r="O5" i="286"/>
  <c r="Q7" i="286"/>
  <c r="O6" i="286"/>
  <c r="O8" i="286"/>
  <c r="Q5" i="286"/>
  <c r="R6" i="286"/>
  <c r="P6" i="286"/>
  <c r="R5" i="286"/>
  <c r="N8" i="286"/>
  <c r="P8" i="286"/>
  <c r="R7" i="286"/>
  <c r="R8" i="286"/>
  <c r="Q8" i="286"/>
  <c r="N7" i="286"/>
  <c r="N6" i="286"/>
  <c r="Q6" i="286"/>
  <c r="N5" i="286"/>
  <c r="P5" i="286"/>
  <c r="O7" i="286"/>
  <c r="P7" i="286"/>
  <c r="N6" i="285"/>
  <c r="Q7" i="304"/>
  <c r="Q8" i="285"/>
  <c r="O6" i="285"/>
  <c r="P8" i="285"/>
  <c r="O8" i="285"/>
  <c r="N8" i="285"/>
  <c r="Q6" i="285"/>
  <c r="P6" i="285"/>
  <c r="R7" i="285"/>
  <c r="O7" i="285"/>
  <c r="P5" i="285"/>
  <c r="N5" i="285"/>
  <c r="P7" i="285"/>
  <c r="R8" i="285"/>
  <c r="Q5" i="285"/>
  <c r="O5" i="285"/>
  <c r="R6" i="285"/>
  <c r="N7" i="285"/>
  <c r="Q7" i="285"/>
  <c r="R5" i="285"/>
  <c r="P8" i="299"/>
  <c r="P7" i="298"/>
  <c r="N6" i="298"/>
  <c r="O5" i="298"/>
  <c r="R5" i="298"/>
  <c r="O8" i="298"/>
  <c r="N8" i="298"/>
  <c r="P6" i="298"/>
  <c r="P5" i="298"/>
  <c r="Q8" i="298"/>
  <c r="R7" i="298"/>
  <c r="N7" i="298"/>
  <c r="Q6" i="298"/>
  <c r="O6" i="298"/>
  <c r="P8" i="298"/>
  <c r="O7" i="298"/>
  <c r="Q7" i="298"/>
  <c r="R6" i="298"/>
  <c r="Q5" i="298"/>
  <c r="N5" i="298"/>
  <c r="R8" i="298"/>
  <c r="N8" i="299"/>
  <c r="O6" i="299"/>
  <c r="P5" i="299"/>
  <c r="Q7" i="299"/>
  <c r="P6" i="299"/>
  <c r="O5" i="299"/>
  <c r="Q8" i="296"/>
  <c r="O8" i="299"/>
  <c r="R7" i="299"/>
  <c r="P7" i="299"/>
  <c r="R6" i="299"/>
  <c r="Q5" i="299"/>
  <c r="R5" i="299"/>
  <c r="Q8" i="299"/>
  <c r="R8" i="299"/>
  <c r="O7" i="299"/>
  <c r="N6" i="299"/>
  <c r="N5" i="299"/>
  <c r="N7" i="299"/>
  <c r="Q6" i="299"/>
  <c r="N5" i="296"/>
  <c r="O5" i="296"/>
  <c r="R6" i="296"/>
  <c r="Q6" i="296"/>
  <c r="R7" i="296"/>
  <c r="O8" i="296"/>
  <c r="P6" i="296"/>
  <c r="P7" i="296"/>
  <c r="N7" i="296"/>
  <c r="Q5" i="296"/>
  <c r="N8" i="296"/>
  <c r="P7" i="292"/>
  <c r="O6" i="296"/>
  <c r="O7" i="296"/>
  <c r="R5" i="296"/>
  <c r="P5" i="296"/>
  <c r="R8" i="295"/>
  <c r="R8" i="296"/>
  <c r="P8" i="296"/>
  <c r="N6" i="296"/>
  <c r="Q7" i="296"/>
  <c r="R5" i="295"/>
  <c r="Q8" i="295"/>
  <c r="O6" i="295"/>
  <c r="P6" i="295"/>
  <c r="N6" i="295"/>
  <c r="Q7" i="295"/>
  <c r="N7" i="295"/>
  <c r="N5" i="295"/>
  <c r="P8" i="295"/>
  <c r="O8" i="295"/>
  <c r="Q6" i="295"/>
  <c r="P7" i="295"/>
  <c r="R7" i="295"/>
  <c r="N8" i="295"/>
  <c r="O7" i="295"/>
  <c r="P5" i="295"/>
  <c r="O5" i="295"/>
  <c r="R6" i="295"/>
  <c r="Q5" i="295"/>
  <c r="Q5" i="292"/>
  <c r="R8" i="292"/>
  <c r="N5" i="292"/>
  <c r="N6" i="292"/>
  <c r="R7" i="292"/>
  <c r="R5" i="292"/>
  <c r="P6" i="292"/>
  <c r="O6" i="292"/>
  <c r="P8" i="292"/>
  <c r="Q8" i="292"/>
  <c r="R8" i="288"/>
  <c r="N7" i="288"/>
  <c r="N7" i="292"/>
  <c r="O5" i="292"/>
  <c r="P5" i="292"/>
  <c r="N8" i="292"/>
  <c r="O7" i="292"/>
  <c r="Q7" i="292"/>
  <c r="R6" i="292"/>
  <c r="Q6" i="292"/>
  <c r="O8" i="292"/>
  <c r="R6" i="288"/>
  <c r="O6" i="288"/>
  <c r="P8" i="288"/>
  <c r="N6" i="288"/>
  <c r="P7" i="288"/>
  <c r="Q7" i="288"/>
  <c r="O7" i="288"/>
  <c r="O8" i="288"/>
  <c r="Q8" i="288"/>
  <c r="P5" i="288"/>
  <c r="R5" i="288"/>
  <c r="N5" i="288"/>
  <c r="O5" i="288"/>
  <c r="Q6" i="288"/>
  <c r="R7" i="288"/>
  <c r="N8" i="288"/>
  <c r="Q5" i="288"/>
  <c r="P6" i="288"/>
  <c r="D23" i="284"/>
  <c r="M23" i="292"/>
  <c r="Q8" i="304"/>
  <c r="N8" i="304"/>
  <c r="M26" i="297"/>
  <c r="W12" i="297" s="1"/>
  <c r="D33" i="284"/>
  <c r="M13" i="302"/>
  <c r="M16" i="297"/>
  <c r="W8" i="297" s="1"/>
  <c r="M32" i="297"/>
  <c r="W14" i="297" s="1"/>
  <c r="D33" i="283"/>
  <c r="Q6" i="283"/>
  <c r="N5" i="283"/>
  <c r="Q5" i="283"/>
  <c r="N6" i="283"/>
  <c r="P8" i="283"/>
  <c r="N8" i="283"/>
  <c r="P5" i="283"/>
  <c r="R8" i="283"/>
  <c r="Q7" i="283"/>
  <c r="R5" i="283"/>
  <c r="O5" i="283"/>
  <c r="O8" i="283"/>
  <c r="N7" i="283"/>
  <c r="R7" i="283"/>
  <c r="P6" i="283"/>
  <c r="R6" i="283"/>
  <c r="Q8" i="283"/>
  <c r="P7" i="283"/>
  <c r="O7" i="283"/>
  <c r="O6" i="283"/>
  <c r="D37" i="297"/>
  <c r="Q5" i="293"/>
  <c r="D33" i="292"/>
  <c r="R6" i="303"/>
  <c r="D37" i="295"/>
  <c r="N7" i="293"/>
  <c r="R8" i="293"/>
  <c r="N5" i="293"/>
  <c r="R5" i="293"/>
  <c r="R5" i="282"/>
  <c r="N8" i="293"/>
  <c r="N6" i="293"/>
  <c r="Q6" i="293"/>
  <c r="R7" i="293"/>
  <c r="O5" i="293"/>
  <c r="O6" i="293"/>
  <c r="O7" i="293"/>
  <c r="Q7" i="293"/>
  <c r="R5" i="284"/>
  <c r="P5" i="293"/>
  <c r="O8" i="293"/>
  <c r="P8" i="293"/>
  <c r="R6" i="293"/>
  <c r="P7" i="293"/>
  <c r="Q8" i="293"/>
  <c r="P6" i="293"/>
  <c r="Q5" i="284"/>
  <c r="M12" i="291"/>
  <c r="W6" i="291" s="1"/>
  <c r="D27" i="286"/>
  <c r="M13" i="295"/>
  <c r="D23" i="292"/>
  <c r="Q6" i="303"/>
  <c r="D16" i="301"/>
  <c r="W7" i="301" s="1"/>
  <c r="D26" i="291"/>
  <c r="W11" i="291" s="1"/>
  <c r="N6" i="291" s="1"/>
  <c r="D27" i="297"/>
  <c r="N6" i="303"/>
  <c r="P6" i="303"/>
  <c r="M22" i="301"/>
  <c r="W10" i="301" s="1"/>
  <c r="Q6" i="284"/>
  <c r="N8" i="284"/>
  <c r="R6" i="284"/>
  <c r="P6" i="284"/>
  <c r="N5" i="284"/>
  <c r="O8" i="284"/>
  <c r="P8" i="284"/>
  <c r="R7" i="284"/>
  <c r="N7" i="284"/>
  <c r="O5" i="284"/>
  <c r="Q8" i="284"/>
  <c r="R8" i="284"/>
  <c r="N6" i="284"/>
  <c r="O6" i="284"/>
  <c r="Q7" i="284"/>
  <c r="P7" i="284"/>
  <c r="P5" i="284"/>
  <c r="O7" i="284"/>
  <c r="N8" i="282"/>
  <c r="R6" i="282"/>
  <c r="R8" i="282"/>
  <c r="N7" i="282"/>
  <c r="P5" i="282"/>
  <c r="N5" i="282"/>
  <c r="N6" i="282"/>
  <c r="O8" i="282"/>
  <c r="Q7" i="282"/>
  <c r="P7" i="282"/>
  <c r="Q5" i="282"/>
  <c r="O6" i="282"/>
  <c r="Q8" i="282"/>
  <c r="O7" i="282"/>
  <c r="O5" i="282"/>
  <c r="P6" i="282"/>
  <c r="R7" i="282"/>
  <c r="Q6" i="282"/>
  <c r="P8" i="282"/>
  <c r="R5" i="280"/>
  <c r="Q8" i="278"/>
  <c r="O7" i="280"/>
  <c r="Q6" i="280"/>
  <c r="O6" i="280"/>
  <c r="P7" i="280"/>
  <c r="P6" i="280"/>
  <c r="O5" i="280"/>
  <c r="N6" i="280"/>
  <c r="R6" i="280"/>
  <c r="R7" i="280"/>
  <c r="N5" i="280"/>
  <c r="Q5" i="280"/>
  <c r="Q8" i="268"/>
  <c r="N7" i="280"/>
  <c r="Q7" i="280"/>
  <c r="P5" i="280"/>
  <c r="P7" i="268"/>
  <c r="P6" i="268"/>
  <c r="N8" i="268"/>
  <c r="R8" i="268"/>
  <c r="O6" i="268"/>
  <c r="P8" i="268"/>
  <c r="Q7" i="268"/>
  <c r="R7" i="268"/>
  <c r="P7" i="279"/>
  <c r="O5" i="268"/>
  <c r="Q5" i="268"/>
  <c r="O7" i="268"/>
  <c r="N7" i="268"/>
  <c r="R5" i="268"/>
  <c r="O8" i="268"/>
  <c r="N6" i="268"/>
  <c r="Q6" i="268"/>
  <c r="P5" i="268"/>
  <c r="Q7" i="279"/>
  <c r="R6" i="268"/>
  <c r="N5" i="268"/>
  <c r="O5" i="279"/>
  <c r="R7" i="279"/>
  <c r="R8" i="304"/>
  <c r="N5" i="279"/>
  <c r="P5" i="279"/>
  <c r="R5" i="279"/>
  <c r="N7" i="279"/>
  <c r="O7" i="279"/>
  <c r="Q6" i="279"/>
  <c r="O6" i="279"/>
  <c r="Q5" i="279"/>
  <c r="R6" i="279"/>
  <c r="N6" i="279"/>
  <c r="P6" i="279"/>
  <c r="P5" i="278"/>
  <c r="O5" i="278"/>
  <c r="R8" i="278"/>
  <c r="Q7" i="278"/>
  <c r="R6" i="278"/>
  <c r="P8" i="278"/>
  <c r="R7" i="278"/>
  <c r="O7" i="278"/>
  <c r="Q6" i="278"/>
  <c r="N5" i="278"/>
  <c r="P6" i="304"/>
  <c r="P7" i="278"/>
  <c r="O8" i="278"/>
  <c r="N7" i="278"/>
  <c r="P6" i="278"/>
  <c r="N6" i="278"/>
  <c r="Q5" i="278"/>
  <c r="N8" i="278"/>
  <c r="O6" i="278"/>
  <c r="R5" i="278"/>
  <c r="Q6" i="304"/>
  <c r="M16" i="302"/>
  <c r="W8" i="302" s="1"/>
  <c r="R6" i="304"/>
  <c r="D37" i="302"/>
  <c r="O6" i="304"/>
  <c r="M13" i="283"/>
  <c r="N6" i="304"/>
  <c r="N6" i="277"/>
  <c r="O8" i="277"/>
  <c r="O5" i="277"/>
  <c r="P7" i="277"/>
  <c r="O6" i="277"/>
  <c r="R5" i="277"/>
  <c r="R7" i="277"/>
  <c r="P8" i="277"/>
  <c r="P5" i="277"/>
  <c r="N5" i="277"/>
  <c r="R6" i="277"/>
  <c r="R8" i="277"/>
  <c r="N7" i="277"/>
  <c r="Q7" i="277"/>
  <c r="O7" i="277"/>
  <c r="N8" i="277"/>
  <c r="Q5" i="277"/>
  <c r="Q6" i="277"/>
  <c r="Q8" i="277"/>
  <c r="P6" i="277"/>
  <c r="Q7" i="276"/>
  <c r="Q6" i="276"/>
  <c r="R7" i="276"/>
  <c r="N7" i="276"/>
  <c r="P6" i="276"/>
  <c r="N6" i="276"/>
  <c r="M32" i="302"/>
  <c r="W14" i="302" s="1"/>
  <c r="O8" i="302" s="1"/>
  <c r="O6" i="276"/>
  <c r="R6" i="276"/>
  <c r="O7" i="276"/>
  <c r="P7" i="276"/>
  <c r="P8" i="304"/>
  <c r="R7" i="261"/>
  <c r="N7" i="261"/>
  <c r="P7" i="261"/>
  <c r="O7" i="261"/>
  <c r="Q7" i="261"/>
  <c r="N6" i="260"/>
  <c r="O6" i="260"/>
  <c r="R6" i="260"/>
  <c r="Q6" i="260"/>
  <c r="P6" i="260"/>
  <c r="N5" i="258"/>
  <c r="O5" i="258"/>
  <c r="R5" i="258"/>
  <c r="P5" i="258"/>
  <c r="Q5" i="258"/>
  <c r="R5" i="276"/>
  <c r="N8" i="276"/>
  <c r="Q5" i="276"/>
  <c r="N5" i="276"/>
  <c r="P8" i="276"/>
  <c r="O5" i="276"/>
  <c r="P5" i="276"/>
  <c r="O8" i="276"/>
  <c r="R8" i="276"/>
  <c r="Q8" i="276"/>
  <c r="R8" i="275"/>
  <c r="Q7" i="275"/>
  <c r="R7" i="275"/>
  <c r="R6" i="275"/>
  <c r="Q8" i="275"/>
  <c r="N8" i="275"/>
  <c r="R5" i="275"/>
  <c r="Q6" i="275"/>
  <c r="P8" i="275"/>
  <c r="P7" i="275"/>
  <c r="O7" i="275"/>
  <c r="O5" i="275"/>
  <c r="O6" i="275"/>
  <c r="P6" i="275"/>
  <c r="O8" i="275"/>
  <c r="N7" i="275"/>
  <c r="P5" i="275"/>
  <c r="N5" i="275"/>
  <c r="Q5" i="275"/>
  <c r="N6" i="275"/>
  <c r="P6" i="274"/>
  <c r="R8" i="274"/>
  <c r="R6" i="274"/>
  <c r="P5" i="274"/>
  <c r="R7" i="274"/>
  <c r="O8" i="274"/>
  <c r="Q8" i="274"/>
  <c r="N5" i="274"/>
  <c r="R5" i="274"/>
  <c r="N7" i="274"/>
  <c r="Q5" i="274"/>
  <c r="O5" i="274"/>
  <c r="N8" i="274"/>
  <c r="O7" i="274"/>
  <c r="O6" i="274"/>
  <c r="P8" i="274"/>
  <c r="N6" i="274"/>
  <c r="Q7" i="274"/>
  <c r="P7" i="274"/>
  <c r="Q6" i="274"/>
  <c r="N5" i="273"/>
  <c r="R6" i="273"/>
  <c r="O7" i="273"/>
  <c r="R7" i="273"/>
  <c r="R8" i="273"/>
  <c r="O8" i="271"/>
  <c r="O8" i="273"/>
  <c r="Q8" i="273"/>
  <c r="O5" i="273"/>
  <c r="P5" i="273"/>
  <c r="O6" i="273"/>
  <c r="N6" i="273"/>
  <c r="N7" i="273"/>
  <c r="Q7" i="273"/>
  <c r="P8" i="273"/>
  <c r="Q5" i="273"/>
  <c r="P6" i="273"/>
  <c r="P7" i="273"/>
  <c r="N8" i="273"/>
  <c r="R5" i="273"/>
  <c r="Q6" i="273"/>
  <c r="P6" i="272"/>
  <c r="Q6" i="272"/>
  <c r="P5" i="272"/>
  <c r="N7" i="272"/>
  <c r="O5" i="272"/>
  <c r="N8" i="272"/>
  <c r="O6" i="272"/>
  <c r="R6" i="272"/>
  <c r="O8" i="272"/>
  <c r="Q8" i="272"/>
  <c r="R7" i="272"/>
  <c r="Q5" i="272"/>
  <c r="R5" i="272"/>
  <c r="O7" i="271"/>
  <c r="N6" i="272"/>
  <c r="R8" i="272"/>
  <c r="O7" i="272"/>
  <c r="P7" i="272"/>
  <c r="N5" i="272"/>
  <c r="P8" i="272"/>
  <c r="Q7" i="272"/>
  <c r="R6" i="271"/>
  <c r="N8" i="271"/>
  <c r="Q6" i="271"/>
  <c r="R7" i="271"/>
  <c r="R5" i="271"/>
  <c r="O5" i="270"/>
  <c r="O6" i="271"/>
  <c r="O5" i="271"/>
  <c r="Q8" i="271"/>
  <c r="Q7" i="271"/>
  <c r="N7" i="271"/>
  <c r="N8" i="269"/>
  <c r="N6" i="271"/>
  <c r="N5" i="271"/>
  <c r="P5" i="271"/>
  <c r="R8" i="271"/>
  <c r="P8" i="271"/>
  <c r="P7" i="271"/>
  <c r="P6" i="271"/>
  <c r="Q5" i="271"/>
  <c r="O8" i="270"/>
  <c r="Q5" i="270"/>
  <c r="R5" i="270"/>
  <c r="Q8" i="269"/>
  <c r="P5" i="270"/>
  <c r="O6" i="270"/>
  <c r="Q7" i="270"/>
  <c r="Q6" i="270"/>
  <c r="N7" i="270"/>
  <c r="Q8" i="270"/>
  <c r="P8" i="270"/>
  <c r="N5" i="270"/>
  <c r="N6" i="270"/>
  <c r="O7" i="270"/>
  <c r="P7" i="270"/>
  <c r="N8" i="270"/>
  <c r="R8" i="270"/>
  <c r="R6" i="270"/>
  <c r="P6" i="270"/>
  <c r="R7" i="270"/>
  <c r="O6" i="269"/>
  <c r="Q7" i="269"/>
  <c r="P7" i="269"/>
  <c r="O8" i="269"/>
  <c r="P6" i="269"/>
  <c r="R6" i="269"/>
  <c r="Q5" i="269"/>
  <c r="N5" i="269"/>
  <c r="R7" i="269"/>
  <c r="N6" i="269"/>
  <c r="O7" i="269"/>
  <c r="N7" i="269"/>
  <c r="P8" i="269"/>
  <c r="R8" i="269"/>
  <c r="Q6" i="269"/>
  <c r="R5" i="269"/>
  <c r="P5" i="269"/>
  <c r="O5" i="269"/>
  <c r="P5" i="264"/>
  <c r="R6" i="266"/>
  <c r="O6" i="266"/>
  <c r="P7" i="267"/>
  <c r="R7" i="267"/>
  <c r="Q7" i="267"/>
  <c r="N6" i="267"/>
  <c r="R5" i="267"/>
  <c r="N7" i="267"/>
  <c r="O8" i="267"/>
  <c r="P6" i="267"/>
  <c r="R6" i="267"/>
  <c r="Q5" i="267"/>
  <c r="O5" i="266"/>
  <c r="R8" i="267"/>
  <c r="Q8" i="267"/>
  <c r="Q6" i="267"/>
  <c r="N5" i="267"/>
  <c r="P8" i="267"/>
  <c r="O6" i="267"/>
  <c r="P5" i="267"/>
  <c r="O7" i="267"/>
  <c r="N8" i="267"/>
  <c r="O5" i="267"/>
  <c r="Q6" i="266"/>
  <c r="N6" i="266"/>
  <c r="P5" i="266"/>
  <c r="Q5" i="266"/>
  <c r="N5" i="266"/>
  <c r="R5" i="266"/>
  <c r="P6" i="266"/>
  <c r="Q6" i="264"/>
  <c r="R6" i="264"/>
  <c r="Q5" i="264"/>
  <c r="O6" i="264"/>
  <c r="R5" i="264"/>
  <c r="O5" i="264"/>
  <c r="P6" i="264"/>
  <c r="N6" i="264"/>
  <c r="N5" i="264"/>
  <c r="O6" i="291" l="1"/>
  <c r="P5" i="291"/>
  <c r="R8" i="291"/>
  <c r="P8" i="291"/>
  <c r="Q8" i="291"/>
  <c r="P7" i="291"/>
  <c r="Q7" i="291"/>
  <c r="N5" i="291"/>
  <c r="R5" i="291"/>
  <c r="O8" i="291"/>
  <c r="O7" i="291"/>
  <c r="N7" i="291"/>
  <c r="Q5" i="291"/>
  <c r="N8" i="291"/>
  <c r="R7" i="291"/>
  <c r="O5" i="291"/>
  <c r="Q6" i="291"/>
  <c r="R6" i="291"/>
  <c r="P6" i="291"/>
  <c r="R8" i="302"/>
  <c r="Q8" i="302"/>
  <c r="N5" i="302"/>
  <c r="P6" i="302"/>
  <c r="Q5" i="302"/>
  <c r="Q7" i="302"/>
  <c r="R5" i="302"/>
  <c r="P5" i="302"/>
  <c r="P7" i="302"/>
  <c r="N7" i="302"/>
  <c r="O7" i="302"/>
  <c r="R7" i="302"/>
  <c r="R6" i="302"/>
  <c r="N6" i="302"/>
  <c r="N8" i="302"/>
  <c r="P8" i="302"/>
  <c r="Q6" i="302"/>
  <c r="O6" i="302"/>
  <c r="O5" i="302"/>
  <c r="N7" i="297"/>
  <c r="R8" i="297"/>
  <c r="Q8" i="297"/>
  <c r="R6" i="297"/>
  <c r="N5" i="297"/>
  <c r="Q5" i="297"/>
  <c r="O6" i="297"/>
  <c r="R7" i="297"/>
  <c r="P7" i="297"/>
  <c r="O8" i="297"/>
  <c r="P8" i="297"/>
  <c r="N8" i="297"/>
  <c r="P5" i="297"/>
  <c r="O5" i="297"/>
  <c r="P6" i="297"/>
  <c r="N6" i="297"/>
  <c r="R5" i="297"/>
  <c r="O7" i="297"/>
  <c r="Q7" i="297"/>
  <c r="Q6" i="297"/>
  <c r="N7" i="301"/>
  <c r="N8" i="301"/>
  <c r="Q6" i="301"/>
  <c r="O6" i="301"/>
  <c r="O5" i="301"/>
  <c r="P5" i="301"/>
  <c r="Q8" i="301"/>
  <c r="O7" i="301"/>
  <c r="N5" i="301"/>
  <c r="R8" i="301"/>
  <c r="Q5" i="301"/>
  <c r="R6" i="301"/>
  <c r="O8" i="301"/>
  <c r="R7" i="301"/>
  <c r="P8" i="301"/>
  <c r="P7" i="301"/>
  <c r="P6" i="301"/>
  <c r="Q7" i="301"/>
  <c r="R5" i="301"/>
  <c r="N6" i="301"/>
</calcChain>
</file>

<file path=xl/comments1.xml><?xml version="1.0" encoding="utf-8"?>
<comments xmlns="http://schemas.openxmlformats.org/spreadsheetml/2006/main">
  <authors>
    <author>FFL</author>
  </authors>
  <commentList>
    <comment ref="S5" authorId="0">
      <text>
        <r>
          <rPr>
            <b/>
            <sz val="8"/>
            <color indexed="81"/>
            <rFont val="Tahoma"/>
            <family val="2"/>
          </rPr>
          <t>Ne pas effacer</t>
        </r>
      </text>
    </comment>
  </commentList>
</comments>
</file>

<file path=xl/comments2.xml><?xml version="1.0" encoding="utf-8"?>
<comments xmlns="http://schemas.openxmlformats.org/spreadsheetml/2006/main">
  <authors>
    <author>jm.gourdin</author>
  </authors>
  <commentList>
    <comment ref="H3" authorId="0">
      <text>
        <r>
          <rPr>
            <b/>
            <sz val="9"/>
            <color indexed="81"/>
            <rFont val="Tahoma"/>
            <family val="2"/>
          </rPr>
          <t>formule matricielle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<sst xmlns="http://schemas.openxmlformats.org/spreadsheetml/2006/main" count="6472" uniqueCount="695">
  <si>
    <t>Nb tableaux :</t>
  </si>
  <si>
    <t>LICENCE</t>
  </si>
  <si>
    <t>NOM</t>
  </si>
  <si>
    <t>Prénom</t>
  </si>
  <si>
    <t>Club</t>
  </si>
  <si>
    <t>ñ</t>
  </si>
  <si>
    <t>N°</t>
  </si>
  <si>
    <t>Pesés</t>
  </si>
  <si>
    <t>MESSAGE</t>
  </si>
  <si>
    <t>Clubs  :</t>
  </si>
  <si>
    <t>Colonnes utilisés par macro CLASSEMENT EQUIPES (Filtre avancé + copier coller sans doublon)</t>
  </si>
  <si>
    <t>Total</t>
  </si>
  <si>
    <t>Nb lutteurs (par macro)</t>
  </si>
  <si>
    <t>Age</t>
  </si>
  <si>
    <t>Poids</t>
  </si>
  <si>
    <t>Clt</t>
  </si>
  <si>
    <t>NOM Prénom</t>
  </si>
  <si>
    <t>Pt</t>
  </si>
  <si>
    <t>Fédération Française de Lutte</t>
  </si>
  <si>
    <t>Lutteur(se)s  :</t>
  </si>
  <si>
    <t>CLASSEMENT DES CLUBS</t>
  </si>
  <si>
    <t>Pt Clt</t>
  </si>
  <si>
    <t>Pt T.</t>
  </si>
  <si>
    <t>VT</t>
  </si>
  <si>
    <t>&gt; A LIRE</t>
  </si>
  <si>
    <t>INSCRIPTION - PESÉE</t>
  </si>
  <si>
    <t>POULE</t>
  </si>
  <si>
    <t>age_poule_app</t>
  </si>
  <si>
    <t>TABLEAU DE BORD</t>
  </si>
  <si>
    <t>POUSSIN B U9</t>
  </si>
  <si>
    <t>Poule</t>
  </si>
  <si>
    <t xml:space="preserve"> AGE</t>
  </si>
  <si>
    <t>Engagés</t>
  </si>
  <si>
    <t>CRITÈRES DE CLASSEMENT</t>
  </si>
  <si>
    <t>VICT.</t>
  </si>
  <si>
    <t xml:space="preserve">POULE </t>
  </si>
  <si>
    <t>PDF</t>
  </si>
  <si>
    <t>Double clic</t>
  </si>
  <si>
    <t xml:space="preserve">TOTAUX  =&gt;  </t>
  </si>
  <si>
    <t>CLT*</t>
  </si>
  <si>
    <t>TOUR 1</t>
  </si>
  <si>
    <r>
      <t xml:space="preserve">Celui qui a le plus de victoires est 1er. Si égalité de vict. entre 2 lutteurs, leur combat entre eux défini le lutteur classé avant l'autre. Si égalité de vict. entre plus de 2 lutteurs, il faut définir le dernier ex-æquo jusqu’à ce qu’il ne reste plus que 2 lutteurs en fonction des critères suivants =&gt; </t>
    </r>
    <r>
      <rPr>
        <b/>
        <sz val="6"/>
        <color theme="1"/>
        <rFont val="Arial"/>
        <family val="2"/>
      </rPr>
      <t>le moins de</t>
    </r>
    <r>
      <rPr>
        <sz val="6"/>
        <color theme="1"/>
        <rFont val="Arial"/>
        <family val="2"/>
      </rPr>
      <t xml:space="preserve"> : pts de class, vict. tombé, vict. sup, pt tech marqués. Quand il ne reste plus que 2 lutteurs, le 1er est celui qui aura gagné le combat entre eux. Si l’égalité subsiste entre plus de 2 lutteurs, les lutteurs seront classés du + léger au + lourd. 
</t>
    </r>
  </si>
  <si>
    <t>*POINT CLASSEMENT
TYPE DE VICTOIRES</t>
  </si>
  <si>
    <t xml:space="preserve">   N°</t>
  </si>
  <si>
    <t>NOM Prénom club</t>
  </si>
  <si>
    <r>
      <t xml:space="preserve">  LUTTEUR ROUGE </t>
    </r>
    <r>
      <rPr>
        <sz val="6"/>
        <color theme="0"/>
        <rFont val="Arial"/>
        <family val="2"/>
      </rPr>
      <t>(Nom prénom club)</t>
    </r>
  </si>
  <si>
    <r>
      <t xml:space="preserve">  LUTTEUR BLEU</t>
    </r>
    <r>
      <rPr>
        <sz val="6"/>
        <color theme="0"/>
        <rFont val="Arial"/>
        <family val="2"/>
      </rPr>
      <t xml:space="preserve"> (Nom prénom club)</t>
    </r>
  </si>
  <si>
    <t>Point technique</t>
  </si>
  <si>
    <t>Pt
Clt</t>
  </si>
  <si>
    <t>Type</t>
  </si>
  <si>
    <t>vict.*</t>
  </si>
  <si>
    <t>TOUR 2</t>
  </si>
  <si>
    <t>TOUR 3</t>
  </si>
  <si>
    <t xml:space="preserve"> Point technique</t>
  </si>
  <si>
    <t xml:space="preserve">PESÉS </t>
  </si>
  <si>
    <t xml:space="preserve">INSCRITS </t>
  </si>
  <si>
    <t>4 pt aux 1er, 3 pt aux 2ème, 2 pt aux 3ème, 1 pt aux 4ème</t>
  </si>
  <si>
    <t/>
  </si>
  <si>
    <t>Vict</t>
  </si>
  <si>
    <t>Pt clt</t>
  </si>
  <si>
    <t>Pt T</t>
  </si>
  <si>
    <t>IMPRIMER</t>
  </si>
  <si>
    <r>
      <rPr>
        <b/>
        <sz val="6"/>
        <color theme="1"/>
        <rFont val="Arial"/>
        <family val="2"/>
      </rPr>
      <t>4:0</t>
    </r>
    <r>
      <rPr>
        <sz val="6"/>
        <color theme="1"/>
        <rFont val="Arial"/>
        <family val="2"/>
      </rPr>
      <t xml:space="preserve"> =&gt; Vict. Tombé VT, Forfait VF, Abandon VA, Blessure VB, Disq VD, Sup technique VS (écart 10 pt ou 2 x 3 pt, perdant 0 pt)
</t>
    </r>
    <r>
      <rPr>
        <b/>
        <sz val="6"/>
        <color theme="1"/>
        <rFont val="Arial"/>
        <family val="2"/>
      </rPr>
      <t>4:1</t>
    </r>
    <r>
      <rPr>
        <sz val="6"/>
        <color theme="1"/>
        <rFont val="Arial"/>
        <family val="2"/>
      </rPr>
      <t xml:space="preserve"> =&gt; Supériorité technique VS (écart de 10 pointt ou 2 x 3 points et perdant avec point)
</t>
    </r>
    <r>
      <rPr>
        <b/>
        <sz val="6"/>
        <color theme="1"/>
        <rFont val="Arial"/>
        <family val="2"/>
      </rPr>
      <t>3:0</t>
    </r>
    <r>
      <rPr>
        <sz val="6"/>
        <color theme="1"/>
        <rFont val="Arial"/>
        <family val="2"/>
      </rPr>
      <t xml:space="preserve"> =&gt; Victoire points VP, perdant sans point technique, Décison arbitre V3  -  </t>
    </r>
    <r>
      <rPr>
        <b/>
        <sz val="6"/>
        <color theme="1"/>
        <rFont val="Arial"/>
        <family val="2"/>
      </rPr>
      <t>3:1</t>
    </r>
    <r>
      <rPr>
        <sz val="6"/>
        <color theme="1"/>
        <rFont val="Arial"/>
        <family val="2"/>
      </rPr>
      <t xml:space="preserve"> =&gt; Victoire aux points VP, perdant avec point technique</t>
    </r>
  </si>
  <si>
    <t>NATURE, LIEU ET DATE DE LA COMPÉTITION</t>
  </si>
  <si>
    <r>
      <rPr>
        <b/>
        <sz val="9"/>
        <color rgb="FFFFC000"/>
        <rFont val="Arial"/>
        <family val="2"/>
      </rPr>
      <t>POUSSIN B U9 - POUSSIN C U11 - BENJAMIN U13</t>
    </r>
    <r>
      <rPr>
        <sz val="9"/>
        <color rgb="FFFFC000"/>
        <rFont val="Arial"/>
        <family val="2"/>
      </rPr>
      <t/>
    </r>
  </si>
  <si>
    <t>N° APPAR</t>
  </si>
  <si>
    <t xml:space="preserve"> CAT AGE</t>
  </si>
  <si>
    <t>VS</t>
  </si>
  <si>
    <t>Ne pas effacer</t>
  </si>
  <si>
    <t xml:space="preserve"> POIDS</t>
  </si>
  <si>
    <t>NOM TABLEAU CRÉÉ</t>
  </si>
  <si>
    <t>ÉCART POULE</t>
  </si>
  <si>
    <t>BENJAMIN U13</t>
  </si>
  <si>
    <t>Nogent/Marnes</t>
  </si>
  <si>
    <t>Choix age</t>
  </si>
  <si>
    <t>En N7 =SI(ET(M7&lt;&gt;"";$P$4&lt;&gt;"");SOMME.SI.ENS($H$7:$H$500;$F$7:$F$500;M7;$B$7:$B$500;$P$4);SI(ET(M7&lt;&gt;"";$P$4="");SOMME.SI($F$7:$F$500;M7;$H$7:$H$500);""))</t>
  </si>
  <si>
    <t>BENJAMINE U13</t>
  </si>
  <si>
    <t>Sotteville les Rouen</t>
  </si>
  <si>
    <t>Nimes</t>
  </si>
  <si>
    <t>POUSSIN C U11</t>
  </si>
  <si>
    <t xml:space="preserve"> Poids</t>
  </si>
  <si>
    <t>ECART %</t>
  </si>
  <si>
    <t xml:space="preserve"> ÉCART MAX DE POIDS DANS CHAQUE POULE EN % DU POIDS DE CORPS</t>
  </si>
  <si>
    <t>Club 01</t>
  </si>
  <si>
    <t>Club 02</t>
  </si>
  <si>
    <t>CLASSEMENT GÉNÉRAL</t>
  </si>
  <si>
    <t>Sexe</t>
  </si>
  <si>
    <t>V18 - Mis à jour : 10/11/2017</t>
  </si>
  <si>
    <t>TEST NOM 08 Pr Test 01</t>
  </si>
  <si>
    <t>TEST NOM 03 Pr Test 07</t>
  </si>
  <si>
    <t>TEST NOM 10 Pr Test 08</t>
  </si>
  <si>
    <t>St Pol sur Mer</t>
  </si>
  <si>
    <t xml:space="preserve">Paris </t>
  </si>
  <si>
    <t>PATARTISE Jean Marc</t>
  </si>
  <si>
    <t>AAROS Loubna</t>
  </si>
  <si>
    <t>F</t>
  </si>
  <si>
    <t>M</t>
  </si>
  <si>
    <t>Benjamin2 U13</t>
  </si>
  <si>
    <t>Benjamin1 U13</t>
  </si>
  <si>
    <t>PoussinB U9</t>
  </si>
  <si>
    <t>PoussinC U11</t>
  </si>
  <si>
    <t>CHRETIEN</t>
  </si>
  <si>
    <t>Elisa</t>
  </si>
  <si>
    <t>Valognes</t>
  </si>
  <si>
    <t>EL KHARROUBI</t>
  </si>
  <si>
    <t>Romaïssa</t>
  </si>
  <si>
    <t>Dreux OL Atlas</t>
  </si>
  <si>
    <t>ELMANFERRAH</t>
  </si>
  <si>
    <t>Hélèna</t>
  </si>
  <si>
    <t>Aulnay SCLA</t>
  </si>
  <si>
    <t>OUNES</t>
  </si>
  <si>
    <t>Kahina</t>
  </si>
  <si>
    <t>ROUSSELET</t>
  </si>
  <si>
    <t>Maèlyss</t>
  </si>
  <si>
    <t>AICHOUR</t>
  </si>
  <si>
    <t>Ahmed</t>
  </si>
  <si>
    <t>Ivry/Seine</t>
  </si>
  <si>
    <t>AINAOUI</t>
  </si>
  <si>
    <t>Iliane</t>
  </si>
  <si>
    <t>Créteil</t>
  </si>
  <si>
    <t>ALIEV</t>
  </si>
  <si>
    <t>Revan</t>
  </si>
  <si>
    <t>BESNIER</t>
  </si>
  <si>
    <t>Logan</t>
  </si>
  <si>
    <t>La Ville aux Dames</t>
  </si>
  <si>
    <t>BOUHASSOUNE</t>
  </si>
  <si>
    <t>Mohamed</t>
  </si>
  <si>
    <t>CELIN</t>
  </si>
  <si>
    <t>Yanis</t>
  </si>
  <si>
    <t>CESAR</t>
  </si>
  <si>
    <t>Suleyman</t>
  </si>
  <si>
    <t>COCHE</t>
  </si>
  <si>
    <t>Robin</t>
  </si>
  <si>
    <t>Rosny sous Bois</t>
  </si>
  <si>
    <t>DELUGRE</t>
  </si>
  <si>
    <t>Evan</t>
  </si>
  <si>
    <t>DIALLO</t>
  </si>
  <si>
    <t>Le Havre CL</t>
  </si>
  <si>
    <t>DJABAEV</t>
  </si>
  <si>
    <t>Apti</t>
  </si>
  <si>
    <t>Joué les Tours CL</t>
  </si>
  <si>
    <t>EL MOUMNI</t>
  </si>
  <si>
    <t>Ismaïl</t>
  </si>
  <si>
    <t>Rouen ASPTT</t>
  </si>
  <si>
    <t>FEHIM</t>
  </si>
  <si>
    <t>Ilyes</t>
  </si>
  <si>
    <t>FERAL GOMEZ-LOPEZ</t>
  </si>
  <si>
    <t>Simon</t>
  </si>
  <si>
    <t>Val de Reuil</t>
  </si>
  <si>
    <t>GALLOT</t>
  </si>
  <si>
    <t>Alexis</t>
  </si>
  <si>
    <t>GHALIM</t>
  </si>
  <si>
    <t>Younès</t>
  </si>
  <si>
    <t>HANGARD</t>
  </si>
  <si>
    <t>Alexandre</t>
  </si>
  <si>
    <t>HUSEYNOV</t>
  </si>
  <si>
    <t>Emil</t>
  </si>
  <si>
    <t>IRISBIEV</t>
  </si>
  <si>
    <t>Arbi</t>
  </si>
  <si>
    <t>KATAEV</t>
  </si>
  <si>
    <t>Amirhan</t>
  </si>
  <si>
    <t>KHERBOUCHE</t>
  </si>
  <si>
    <t>Kassim</t>
  </si>
  <si>
    <t>Souleymane</t>
  </si>
  <si>
    <t>KIDAIR</t>
  </si>
  <si>
    <t>Salim</t>
  </si>
  <si>
    <t>LEBRET</t>
  </si>
  <si>
    <t>Arthur</t>
  </si>
  <si>
    <t>LEPELLETIER</t>
  </si>
  <si>
    <t>Paul</t>
  </si>
  <si>
    <t>Balleroy</t>
  </si>
  <si>
    <t>LOUIS</t>
  </si>
  <si>
    <t>Malik</t>
  </si>
  <si>
    <t>MACHUKAEV</t>
  </si>
  <si>
    <t>Akhmed</t>
  </si>
  <si>
    <t>MATHIEU</t>
  </si>
  <si>
    <t>Scoty</t>
  </si>
  <si>
    <t>MEBASTI</t>
  </si>
  <si>
    <t>Kaïs</t>
  </si>
  <si>
    <t>MEIRIM</t>
  </si>
  <si>
    <t>Hugo</t>
  </si>
  <si>
    <t>MENDY</t>
  </si>
  <si>
    <t>Lys</t>
  </si>
  <si>
    <t>MIRADOV</t>
  </si>
  <si>
    <t>Billal</t>
  </si>
  <si>
    <t>MURADOV</t>
  </si>
  <si>
    <t>Youssouf</t>
  </si>
  <si>
    <t>OISAIEV</t>
  </si>
  <si>
    <t>Deni</t>
  </si>
  <si>
    <t>OMAR</t>
  </si>
  <si>
    <t>Kilyane</t>
  </si>
  <si>
    <t>OULD BEY</t>
  </si>
  <si>
    <t>Marwen</t>
  </si>
  <si>
    <t>PELTIER</t>
  </si>
  <si>
    <t>Mathis</t>
  </si>
  <si>
    <t>RAHOU</t>
  </si>
  <si>
    <t>Youssef</t>
  </si>
  <si>
    <t>ROUSSEAU</t>
  </si>
  <si>
    <t>SAIDANE</t>
  </si>
  <si>
    <t>Saifedine</t>
  </si>
  <si>
    <t>SAIDOULAEV</t>
  </si>
  <si>
    <t>Oumar</t>
  </si>
  <si>
    <t>Le Mans CLS</t>
  </si>
  <si>
    <t>SENYUREK</t>
  </si>
  <si>
    <t>Attila</t>
  </si>
  <si>
    <t>SOLTOUKHANOV</t>
  </si>
  <si>
    <t>Salman</t>
  </si>
  <si>
    <t>TARIK</t>
  </si>
  <si>
    <t>Ben Hachen</t>
  </si>
  <si>
    <t>TOUATI</t>
  </si>
  <si>
    <t>Nadhir</t>
  </si>
  <si>
    <t>TUNTUEV</t>
  </si>
  <si>
    <t>Yassine</t>
  </si>
  <si>
    <t>WATANYAR</t>
  </si>
  <si>
    <t>Modacere</t>
  </si>
  <si>
    <t>Nael</t>
  </si>
  <si>
    <t>AKNAOU</t>
  </si>
  <si>
    <t>Morgan</t>
  </si>
  <si>
    <t>AMAHLI</t>
  </si>
  <si>
    <t>Abdelkader</t>
  </si>
  <si>
    <t>AMBROSI</t>
  </si>
  <si>
    <t>Maryam</t>
  </si>
  <si>
    <t>AMEGRISSI</t>
  </si>
  <si>
    <t>Sami</t>
  </si>
  <si>
    <t>ASSARAR</t>
  </si>
  <si>
    <t>Brahim</t>
  </si>
  <si>
    <t>AUGUSTE</t>
  </si>
  <si>
    <t>Noéline</t>
  </si>
  <si>
    <t>AURKHANOV</t>
  </si>
  <si>
    <t>AYACHI</t>
  </si>
  <si>
    <t>Chirine</t>
  </si>
  <si>
    <t>BAGHDADI</t>
  </si>
  <si>
    <t>BANCIU</t>
  </si>
  <si>
    <t>Nicolas</t>
  </si>
  <si>
    <t>BEL HADJ</t>
  </si>
  <si>
    <t>Naël</t>
  </si>
  <si>
    <t>BELLOT</t>
  </si>
  <si>
    <t>Noe</t>
  </si>
  <si>
    <t>BERJAOUI</t>
  </si>
  <si>
    <t>Ibrahim</t>
  </si>
  <si>
    <t>BLANCHARD</t>
  </si>
  <si>
    <t>Adam</t>
  </si>
  <si>
    <t>Ayoub</t>
  </si>
  <si>
    <t>BOUNGAB</t>
  </si>
  <si>
    <t>Bilel</t>
  </si>
  <si>
    <t>BUFFET</t>
  </si>
  <si>
    <t>Mathéo</t>
  </si>
  <si>
    <t>BUISSON</t>
  </si>
  <si>
    <t>Sullyvan</t>
  </si>
  <si>
    <t>CAMARA CARDOSO</t>
  </si>
  <si>
    <t>Juan Luis</t>
  </si>
  <si>
    <t>DAMIENS</t>
  </si>
  <si>
    <t>Nolan</t>
  </si>
  <si>
    <t>Eladji</t>
  </si>
  <si>
    <t>DIASAMIDZE</t>
  </si>
  <si>
    <t>Sandro</t>
  </si>
  <si>
    <t>DUPONT LETAILLEUR</t>
  </si>
  <si>
    <t>Chloe</t>
  </si>
  <si>
    <t>EL HENDY</t>
  </si>
  <si>
    <t>Sarah</t>
  </si>
  <si>
    <t>Kais</t>
  </si>
  <si>
    <t>FAJRI</t>
  </si>
  <si>
    <t>GADOMSKI</t>
  </si>
  <si>
    <t>Jules</t>
  </si>
  <si>
    <t>GAUCHET</t>
  </si>
  <si>
    <t>Yoan</t>
  </si>
  <si>
    <t>GOMIS</t>
  </si>
  <si>
    <t>Jean-Michel</t>
  </si>
  <si>
    <t>GOUALARD</t>
  </si>
  <si>
    <t>GUILLOT</t>
  </si>
  <si>
    <t>HABBAZ</t>
  </si>
  <si>
    <t>Hidaya</t>
  </si>
  <si>
    <t>HEKRI</t>
  </si>
  <si>
    <t>Salima</t>
  </si>
  <si>
    <t>Zayneb</t>
  </si>
  <si>
    <t>JAFFRE</t>
  </si>
  <si>
    <t>Quentin</t>
  </si>
  <si>
    <t>JOLY</t>
  </si>
  <si>
    <t>Nino</t>
  </si>
  <si>
    <t>KAMAKY</t>
  </si>
  <si>
    <t>Oussmane</t>
  </si>
  <si>
    <t>KAMECHE</t>
  </si>
  <si>
    <t>LAKRIF</t>
  </si>
  <si>
    <t>Najib</t>
  </si>
  <si>
    <t>MAMOUNI</t>
  </si>
  <si>
    <t>Abderahman</t>
  </si>
  <si>
    <t>MARZA</t>
  </si>
  <si>
    <t>Luca</t>
  </si>
  <si>
    <t>M'BAREK</t>
  </si>
  <si>
    <t>Amine</t>
  </si>
  <si>
    <t>MEDJEBER</t>
  </si>
  <si>
    <t>MON BELJAMBE</t>
  </si>
  <si>
    <t>Lola</t>
  </si>
  <si>
    <t>MOSLIH</t>
  </si>
  <si>
    <t>Nizar</t>
  </si>
  <si>
    <t>PREVOST</t>
  </si>
  <si>
    <t>Luis</t>
  </si>
  <si>
    <t>RAHMANI</t>
  </si>
  <si>
    <t>Arion</t>
  </si>
  <si>
    <t>Lyna</t>
  </si>
  <si>
    <t>RANSY</t>
  </si>
  <si>
    <t>Calista</t>
  </si>
  <si>
    <t>REBIHA</t>
  </si>
  <si>
    <t>Riyas</t>
  </si>
  <si>
    <t>RIGOLET</t>
  </si>
  <si>
    <t>Maëlle</t>
  </si>
  <si>
    <t>ROCHER</t>
  </si>
  <si>
    <t>Adrien</t>
  </si>
  <si>
    <t>SATOUEV</t>
  </si>
  <si>
    <t>Mokhmad</t>
  </si>
  <si>
    <t>SCOUARNEC</t>
  </si>
  <si>
    <t>SEGHOUR</t>
  </si>
  <si>
    <t>SZCZEPANIAK</t>
  </si>
  <si>
    <t>Raphael</t>
  </si>
  <si>
    <t>TAGUEMONT</t>
  </si>
  <si>
    <t>TSIKIEV</t>
  </si>
  <si>
    <t>Mohamed Emi</t>
  </si>
  <si>
    <t>YURT</t>
  </si>
  <si>
    <t>Ilhan</t>
  </si>
  <si>
    <t>ABJAOU</t>
  </si>
  <si>
    <t>ARAB</t>
  </si>
  <si>
    <t>Soltan</t>
  </si>
  <si>
    <t>Hamza</t>
  </si>
  <si>
    <t>Mansour</t>
  </si>
  <si>
    <t>AZOUAGHE</t>
  </si>
  <si>
    <t>Houdaifa</t>
  </si>
  <si>
    <t>BAHLI</t>
  </si>
  <si>
    <t>BELHAMIDA</t>
  </si>
  <si>
    <t>Adil</t>
  </si>
  <si>
    <t>BENAÏACH</t>
  </si>
  <si>
    <t>Enzo</t>
  </si>
  <si>
    <t>Compans</t>
  </si>
  <si>
    <t>BENKADA</t>
  </si>
  <si>
    <t>BOUCETTA</t>
  </si>
  <si>
    <t>KaÏs</t>
  </si>
  <si>
    <t>Omar</t>
  </si>
  <si>
    <t>BRIKI</t>
  </si>
  <si>
    <t>Shain</t>
  </si>
  <si>
    <t>BROSSIER</t>
  </si>
  <si>
    <t>Manon</t>
  </si>
  <si>
    <t>CAMARA</t>
  </si>
  <si>
    <t>Samba</t>
  </si>
  <si>
    <t>Roni</t>
  </si>
  <si>
    <t>Semih</t>
  </si>
  <si>
    <t>Mathieu</t>
  </si>
  <si>
    <t>Erwan</t>
  </si>
  <si>
    <t>DELORD</t>
  </si>
  <si>
    <t>Gabriel</t>
  </si>
  <si>
    <t>DEMIRDJIAN</t>
  </si>
  <si>
    <t>Djivan</t>
  </si>
  <si>
    <t>Isra</t>
  </si>
  <si>
    <t>FOUQUET</t>
  </si>
  <si>
    <t>Mathys</t>
  </si>
  <si>
    <t>FRIHI</t>
  </si>
  <si>
    <t>Mohamed Amine</t>
  </si>
  <si>
    <t>GAUBERT</t>
  </si>
  <si>
    <t>Gatien</t>
  </si>
  <si>
    <t>GOUTER MONTOUT</t>
  </si>
  <si>
    <t>Noa</t>
  </si>
  <si>
    <t>Hichem</t>
  </si>
  <si>
    <t>HUREL</t>
  </si>
  <si>
    <t>Wesley</t>
  </si>
  <si>
    <t>IDCZAK</t>
  </si>
  <si>
    <t>Austyn</t>
  </si>
  <si>
    <t>KHADZIEV</t>
  </si>
  <si>
    <t>Abdulah</t>
  </si>
  <si>
    <t>Zelimkhan</t>
  </si>
  <si>
    <t>KHANAROV</t>
  </si>
  <si>
    <t>KIRICI</t>
  </si>
  <si>
    <t>Kaan</t>
  </si>
  <si>
    <t>KISSIKISSA MONGO</t>
  </si>
  <si>
    <t>Lenny</t>
  </si>
  <si>
    <t>LACHKHEM</t>
  </si>
  <si>
    <t>Mouadh</t>
  </si>
  <si>
    <t>LEMARCIS</t>
  </si>
  <si>
    <t>Antonin</t>
  </si>
  <si>
    <t>MAMATIEV</t>
  </si>
  <si>
    <t>Sayfoula</t>
  </si>
  <si>
    <t>Abdelmalik</t>
  </si>
  <si>
    <t>MARTIN</t>
  </si>
  <si>
    <t>Loris</t>
  </si>
  <si>
    <t>MAZE</t>
  </si>
  <si>
    <t>Ryan</t>
  </si>
  <si>
    <t>Elyes</t>
  </si>
  <si>
    <t>Islem</t>
  </si>
  <si>
    <t>MENOUER</t>
  </si>
  <si>
    <t>Ilyas</t>
  </si>
  <si>
    <t>METAUT</t>
  </si>
  <si>
    <t>Eliah</t>
  </si>
  <si>
    <t>METREVELI</t>
  </si>
  <si>
    <t>Datchi</t>
  </si>
  <si>
    <t>NAILI</t>
  </si>
  <si>
    <t>Fayyad</t>
  </si>
  <si>
    <t>NAKAEV</t>
  </si>
  <si>
    <t>Abdoullah</t>
  </si>
  <si>
    <t>Sayfullah</t>
  </si>
  <si>
    <t>Abdoul-Hamid</t>
  </si>
  <si>
    <t>Sihana</t>
  </si>
  <si>
    <t>PATRIARCA</t>
  </si>
  <si>
    <t>Tya</t>
  </si>
  <si>
    <t>PRIN</t>
  </si>
  <si>
    <t>Loïse</t>
  </si>
  <si>
    <t>RHAMANI</t>
  </si>
  <si>
    <t>Erton</t>
  </si>
  <si>
    <t>Lionel</t>
  </si>
  <si>
    <t>SAWANEH</t>
  </si>
  <si>
    <t>Issa</t>
  </si>
  <si>
    <t>SENOTAY</t>
  </si>
  <si>
    <t>Cem</t>
  </si>
  <si>
    <t>Sinan</t>
  </si>
  <si>
    <t>TAIL</t>
  </si>
  <si>
    <t>Aly</t>
  </si>
  <si>
    <t>TANQUERAY</t>
  </si>
  <si>
    <t>Mael</t>
  </si>
  <si>
    <t>THIBAULT</t>
  </si>
  <si>
    <t>Milann</t>
  </si>
  <si>
    <t>Lina</t>
  </si>
  <si>
    <t>Rayan</t>
  </si>
  <si>
    <t>COUPE DE DREUX POUSSINS BENJAMINS - 26 novembre 2017</t>
  </si>
  <si>
    <t>128454</t>
  </si>
  <si>
    <t>BASAYEV</t>
  </si>
  <si>
    <t>Abdullah</t>
  </si>
  <si>
    <t>123559</t>
  </si>
  <si>
    <t>Abdul-Rakhman</t>
  </si>
  <si>
    <t>127344</t>
  </si>
  <si>
    <t>ELIBAIEV</t>
  </si>
  <si>
    <t>118510</t>
  </si>
  <si>
    <t>MALTSAGOV</t>
  </si>
  <si>
    <t>Asrab</t>
  </si>
  <si>
    <t>111191</t>
  </si>
  <si>
    <t>MEKHTIEV</t>
  </si>
  <si>
    <t>Magomed</t>
  </si>
  <si>
    <t>BENJAMIN U13 Poule1</t>
  </si>
  <si>
    <t>BENJAMIN U13 Poule2</t>
  </si>
  <si>
    <t>133458</t>
  </si>
  <si>
    <t>YAHYA BEY</t>
  </si>
  <si>
    <t>Ali</t>
  </si>
  <si>
    <t>Saint-Pierre des Corps</t>
  </si>
  <si>
    <t>AKHMETOV</t>
  </si>
  <si>
    <t>Kylian</t>
  </si>
  <si>
    <t>133463</t>
  </si>
  <si>
    <t>Ismail</t>
  </si>
  <si>
    <t>133622</t>
  </si>
  <si>
    <t>Asrhab</t>
  </si>
  <si>
    <t>135090</t>
  </si>
  <si>
    <t>ABDULAYEV</t>
  </si>
  <si>
    <t>Said Ahmed</t>
  </si>
  <si>
    <t>137860</t>
  </si>
  <si>
    <t>115337</t>
  </si>
  <si>
    <t>142159</t>
  </si>
  <si>
    <t>142160</t>
  </si>
  <si>
    <t>144429</t>
  </si>
  <si>
    <t>143332</t>
  </si>
  <si>
    <t>127297</t>
  </si>
  <si>
    <t>102849</t>
  </si>
  <si>
    <t>141131</t>
  </si>
  <si>
    <t>134455</t>
  </si>
  <si>
    <t>141099</t>
  </si>
  <si>
    <t>142158</t>
  </si>
  <si>
    <t>141129</t>
  </si>
  <si>
    <t>113891</t>
  </si>
  <si>
    <t>127298</t>
  </si>
  <si>
    <t>127301</t>
  </si>
  <si>
    <t>142741</t>
  </si>
  <si>
    <t>127303</t>
  </si>
  <si>
    <t>134474</t>
  </si>
  <si>
    <t>127323</t>
  </si>
  <si>
    <t>144879</t>
  </si>
  <si>
    <t>141135</t>
  </si>
  <si>
    <t>113883</t>
  </si>
  <si>
    <t>128738</t>
  </si>
  <si>
    <t>144880</t>
  </si>
  <si>
    <t>127309</t>
  </si>
  <si>
    <t>134489</t>
  </si>
  <si>
    <t>AHAMADA</t>
  </si>
  <si>
    <t>Saw Sen</t>
  </si>
  <si>
    <t>Bagnolet</t>
  </si>
  <si>
    <t>AMEGBOR</t>
  </si>
  <si>
    <t>Jonathan</t>
  </si>
  <si>
    <t>ARIBI</t>
  </si>
  <si>
    <t>Isaiah</t>
  </si>
  <si>
    <t>Solal</t>
  </si>
  <si>
    <t>AYACHE</t>
  </si>
  <si>
    <t>Fouad</t>
  </si>
  <si>
    <t>BAHAMID</t>
  </si>
  <si>
    <t>Sophie</t>
  </si>
  <si>
    <t>BARROSO TEIXEIRA</t>
  </si>
  <si>
    <t>BENTAHAR</t>
  </si>
  <si>
    <t>Karim</t>
  </si>
  <si>
    <t>BIGOT</t>
  </si>
  <si>
    <t>Elouan</t>
  </si>
  <si>
    <t>BOUAOUINA</t>
  </si>
  <si>
    <t>Katia</t>
  </si>
  <si>
    <t>BOUTATA</t>
  </si>
  <si>
    <t>Salim-Yani</t>
  </si>
  <si>
    <t>CANINI</t>
  </si>
  <si>
    <t>DIABIRA</t>
  </si>
  <si>
    <t>Sayon</t>
  </si>
  <si>
    <t>FOFANA</t>
  </si>
  <si>
    <t>GUIGOLAEV</t>
  </si>
  <si>
    <t>Gueorgui</t>
  </si>
  <si>
    <t>HAMZI</t>
  </si>
  <si>
    <t>Madgis</t>
  </si>
  <si>
    <t>HERIGAULT</t>
  </si>
  <si>
    <t>Ilyana</t>
  </si>
  <si>
    <t>IFERHATTENE MINKO</t>
  </si>
  <si>
    <t>Naim</t>
  </si>
  <si>
    <t>KELOUA</t>
  </si>
  <si>
    <t>Sama</t>
  </si>
  <si>
    <t>LETTAT</t>
  </si>
  <si>
    <t>Melissa</t>
  </si>
  <si>
    <t>MAHMOUD</t>
  </si>
  <si>
    <t>Nourhane</t>
  </si>
  <si>
    <t>MASBAHI</t>
  </si>
  <si>
    <t>Luna</t>
  </si>
  <si>
    <t>MELKONYAN</t>
  </si>
  <si>
    <t>Ashot</t>
  </si>
  <si>
    <t>Grigor</t>
  </si>
  <si>
    <t>NIANGHANE</t>
  </si>
  <si>
    <t>Bintou</t>
  </si>
  <si>
    <t>PADIOU</t>
  </si>
  <si>
    <t>Ilian</t>
  </si>
  <si>
    <t>TADEVOSYAN</t>
  </si>
  <si>
    <t>Norik</t>
  </si>
  <si>
    <t>ZERROUG</t>
  </si>
  <si>
    <t>Ilyess</t>
  </si>
  <si>
    <t>POUSSIN C U11 Poule1</t>
  </si>
  <si>
    <t>122690</t>
  </si>
  <si>
    <t>GAGLIANO</t>
  </si>
  <si>
    <t>144501</t>
  </si>
  <si>
    <t>145096</t>
  </si>
  <si>
    <t>119678</t>
  </si>
  <si>
    <t>144746</t>
  </si>
  <si>
    <t>145097</t>
  </si>
  <si>
    <t>117735</t>
  </si>
  <si>
    <t>117737</t>
  </si>
  <si>
    <t>120752</t>
  </si>
  <si>
    <t>BAYTARZAKOV</t>
  </si>
  <si>
    <t>Moushabe</t>
  </si>
  <si>
    <t>BASKHANOV</t>
  </si>
  <si>
    <t>Deny</t>
  </si>
  <si>
    <t>KHADAEV</t>
  </si>
  <si>
    <t>Hussein</t>
  </si>
  <si>
    <t>DAIPOV</t>
  </si>
  <si>
    <t>KHEKHAEV</t>
  </si>
  <si>
    <t>Damir</t>
  </si>
  <si>
    <t>GASAEV</t>
  </si>
  <si>
    <t>Zeyd</t>
  </si>
  <si>
    <t>Mansur</t>
  </si>
  <si>
    <t>KHADJIEV</t>
  </si>
  <si>
    <t>Ziyaoudine</t>
  </si>
  <si>
    <t>122994</t>
  </si>
  <si>
    <t>139432</t>
  </si>
  <si>
    <t>141982</t>
  </si>
  <si>
    <t>124389</t>
  </si>
  <si>
    <t>117159</t>
  </si>
  <si>
    <t>Imrane</t>
  </si>
  <si>
    <t>FEDAOUCHE</t>
  </si>
  <si>
    <t>Riyad</t>
  </si>
  <si>
    <t>BENJAMIN U13 Poule3</t>
  </si>
  <si>
    <t>130140</t>
  </si>
  <si>
    <t>BENAZZOUZ</t>
  </si>
  <si>
    <t>Nadir</t>
  </si>
  <si>
    <t>145360</t>
  </si>
  <si>
    <t>EL MATHARI</t>
  </si>
  <si>
    <t>Chahinez</t>
  </si>
  <si>
    <t>091478</t>
  </si>
  <si>
    <t>144158</t>
  </si>
  <si>
    <t>144720</t>
  </si>
  <si>
    <t>133154</t>
  </si>
  <si>
    <t>BENHAMMOU</t>
  </si>
  <si>
    <t>BELAZZOUG</t>
  </si>
  <si>
    <t>Ahmed-Wacim</t>
  </si>
  <si>
    <t>TACCHI</t>
  </si>
  <si>
    <t>Gianni</t>
  </si>
  <si>
    <t>143771</t>
  </si>
  <si>
    <t>AGHATTAS</t>
  </si>
  <si>
    <t>110535</t>
  </si>
  <si>
    <t>145473</t>
  </si>
  <si>
    <t>YURDAGUL</t>
  </si>
  <si>
    <t>Ilker</t>
  </si>
  <si>
    <t>138062</t>
  </si>
  <si>
    <t>Alper</t>
  </si>
  <si>
    <t>114819</t>
  </si>
  <si>
    <t>BOUCHAIB</t>
  </si>
  <si>
    <t>98629</t>
  </si>
  <si>
    <t>Noham</t>
  </si>
  <si>
    <t>145470</t>
  </si>
  <si>
    <t>VAIREVESE</t>
  </si>
  <si>
    <t>Abdelbari</t>
  </si>
  <si>
    <t>145471</t>
  </si>
  <si>
    <t>Assia</t>
  </si>
  <si>
    <t>KESIKBAS</t>
  </si>
  <si>
    <t>Emir</t>
  </si>
  <si>
    <t>Orléans</t>
  </si>
  <si>
    <t>133152</t>
  </si>
  <si>
    <t>135105</t>
  </si>
  <si>
    <t>COLLINS</t>
  </si>
  <si>
    <t>Aimie</t>
  </si>
  <si>
    <t>Timothe*</t>
  </si>
  <si>
    <t>110539</t>
  </si>
  <si>
    <t>Aymen</t>
  </si>
  <si>
    <t>133914</t>
  </si>
  <si>
    <t>m</t>
  </si>
  <si>
    <t>GASPERITSCH</t>
  </si>
  <si>
    <t>Mylane</t>
  </si>
  <si>
    <t>NEMATI</t>
  </si>
  <si>
    <t xml:space="preserve">Amir </t>
  </si>
  <si>
    <t>145260</t>
  </si>
  <si>
    <t>LAFOSSE</t>
  </si>
  <si>
    <t>Laly</t>
  </si>
  <si>
    <t>136378</t>
  </si>
  <si>
    <t>136691</t>
  </si>
  <si>
    <t>130932</t>
  </si>
  <si>
    <t>136382</t>
  </si>
  <si>
    <t>136379</t>
  </si>
  <si>
    <t>SUBAS</t>
  </si>
  <si>
    <t>SHANAN</t>
  </si>
  <si>
    <t>CHAREF</t>
  </si>
  <si>
    <t>ADAM</t>
  </si>
  <si>
    <t>BENDJEDDOU</t>
  </si>
  <si>
    <t>CHABANE</t>
  </si>
  <si>
    <t>HELLALI</t>
  </si>
  <si>
    <t>WARDA</t>
  </si>
  <si>
    <t>CLAIRICE</t>
  </si>
  <si>
    <t>JOYCE</t>
  </si>
  <si>
    <t>BENJAMINE U13 Poule1</t>
  </si>
  <si>
    <t>BENJAMINE U13 Poule2</t>
  </si>
  <si>
    <t>BENJAMINE U13 Poule3</t>
  </si>
  <si>
    <t>BENJAMINE U13 Poule4</t>
  </si>
  <si>
    <t>BENJAMIN U13 Poule5</t>
  </si>
  <si>
    <t>BENJAMIN U13 Poule6</t>
  </si>
  <si>
    <t>BENJAMIN U13 Poule7</t>
  </si>
  <si>
    <t>BENJAMIN U13 Poule8</t>
  </si>
  <si>
    <t>BENJAMIN U13 Poule9</t>
  </si>
  <si>
    <t>BENJAMIN U13 Poule10</t>
  </si>
  <si>
    <t>BENJAMIN U13 Poule11</t>
  </si>
  <si>
    <t>BENJAMIN U13 Poule12</t>
  </si>
  <si>
    <t>BENJAMIN U13 Poule13</t>
  </si>
  <si>
    <t>BENJAMIN U13 Poule14</t>
  </si>
  <si>
    <t>BENJAMIN U13 Poule15</t>
  </si>
  <si>
    <t>BENJAMIN U13 Poule16</t>
  </si>
  <si>
    <t>BENJAMIN U13 Poule17</t>
  </si>
  <si>
    <t>BENJAMIN U13 Poule18</t>
  </si>
  <si>
    <t>BENJAMIN U13 Poule19</t>
  </si>
  <si>
    <t>122869</t>
  </si>
  <si>
    <t>TAIMASV</t>
  </si>
  <si>
    <t>Djabrail</t>
  </si>
  <si>
    <t>141132</t>
  </si>
  <si>
    <t>Erevan</t>
  </si>
  <si>
    <t>135469</t>
  </si>
  <si>
    <t>Hedi</t>
  </si>
  <si>
    <t>120140</t>
  </si>
  <si>
    <t>CISTERNINO</t>
  </si>
  <si>
    <t>Lorenzo</t>
  </si>
  <si>
    <t>145098</t>
  </si>
  <si>
    <t>BAKHARTCHIEV</t>
  </si>
  <si>
    <t>Saifuullah</t>
  </si>
  <si>
    <t>POUSSIN C U11 Poule20</t>
  </si>
  <si>
    <t>POUSSIN C U11 Poule21</t>
  </si>
  <si>
    <t>POUSSIN C U11 Poule22</t>
  </si>
  <si>
    <t>POUSSIN C U11 Poule23</t>
  </si>
  <si>
    <t>POUSSIN C U11 Poule24</t>
  </si>
  <si>
    <t>POUSSIN C U11 Poule25</t>
  </si>
  <si>
    <t>POUSSIN C U11 Poule26</t>
  </si>
  <si>
    <t>POUSSIN C U11 Poule27</t>
  </si>
  <si>
    <t>POUSSIN C U11 Poule28</t>
  </si>
  <si>
    <t>POUSSIN C U11 Poule29</t>
  </si>
  <si>
    <t>POUSSIN C U11 Poule30</t>
  </si>
  <si>
    <t>POUSSIN C U11 Poule31</t>
  </si>
  <si>
    <t>POUSSIN C U11 Poule32</t>
  </si>
  <si>
    <t>POUSSIN C U11 Poule33</t>
  </si>
  <si>
    <t>POUSSIN C U11 Poule34</t>
  </si>
  <si>
    <t>POUSSIN C U11 Poule35</t>
  </si>
  <si>
    <t>POUSSIN C U11 Poule37</t>
  </si>
  <si>
    <t>POUSSIN C U11 Poule36</t>
  </si>
  <si>
    <t>POUSSIN C U11 Poule38</t>
  </si>
  <si>
    <t>POUSSIN C U11 Poule39</t>
  </si>
  <si>
    <t>POUSSIN C U11 Poule40</t>
  </si>
  <si>
    <t>POUSSIN C U11 Poule41</t>
  </si>
  <si>
    <t>POUSSIN C U11 Poule42</t>
  </si>
  <si>
    <t>141943</t>
  </si>
  <si>
    <t>Minime1 U15</t>
  </si>
  <si>
    <t>Kerim</t>
  </si>
  <si>
    <t>Joue les Tours CL</t>
  </si>
  <si>
    <t>REKA</t>
  </si>
  <si>
    <t>Julia</t>
  </si>
  <si>
    <t>UTRECHT</t>
  </si>
  <si>
    <t>BENJAMINE</t>
  </si>
  <si>
    <t>VP</t>
  </si>
  <si>
    <t>VF</t>
  </si>
  <si>
    <t>VA</t>
  </si>
  <si>
    <t>Tapis</t>
  </si>
  <si>
    <t>poule</t>
  </si>
  <si>
    <t>Catégorie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</si>
</sst>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164" formatCode="0&quot; KG&quot;"/>
    <numFmt numFmtId="165" formatCode="0;;;@"/>
    <numFmt numFmtId="166" formatCode="0&quot; kg&quot;"/>
    <numFmt numFmtId="167" formatCode="#&quot;e&quot;"/>
    <numFmt numFmtId="168" formatCode="0&quot;.&quot;"/>
    <numFmt numFmtId="169" formatCode="0&quot; pt&quot;"/>
    <numFmt numFmtId="170" formatCode="000000"/>
    <numFmt numFmtId="171" formatCode="_-* #,##0.00\ [$€]_-;\-* #,##0.00\ [$€]_-;_-* &quot;-&quot;??\ [$€]_-;_-@_-"/>
    <numFmt numFmtId="172" formatCode="\ 0.00&quot; KG&quot;"/>
    <numFmt numFmtId="173" formatCode="0.00&quot; kg&quot;"/>
    <numFmt numFmtId="174" formatCode="0.0&quot; kg&quot;"/>
    <numFmt numFmtId="175" formatCode="0&quot; LUTTEURS&quot;"/>
    <numFmt numFmtId="176" formatCode="0&quot; %&quot;"/>
    <numFmt numFmtId="177" formatCode="0&quot; POULES&quot;"/>
    <numFmt numFmtId="178" formatCode="00"/>
    <numFmt numFmtId="179" formatCode="\ 0.00&quot; kg&quot;"/>
  </numFmts>
  <fonts count="100" x14ac:knownFonts="1"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rgb="FF0000CC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12"/>
      <color theme="1"/>
      <name val="Arial"/>
      <family val="2"/>
    </font>
    <font>
      <i/>
      <sz val="8"/>
      <color theme="1"/>
      <name val="Arial"/>
      <family val="2"/>
    </font>
    <font>
      <b/>
      <sz val="10"/>
      <color rgb="FFFF0000"/>
      <name val="Arial"/>
      <family val="2"/>
    </font>
    <font>
      <i/>
      <sz val="10"/>
      <color theme="1"/>
      <name val="Arial"/>
      <family val="2"/>
    </font>
    <font>
      <b/>
      <sz val="11"/>
      <color theme="1"/>
      <name val="Arial"/>
      <family val="2"/>
    </font>
    <font>
      <sz val="11"/>
      <color rgb="FFFF0000"/>
      <name val="Arial"/>
      <family val="2"/>
    </font>
    <font>
      <b/>
      <sz val="8"/>
      <color theme="0"/>
      <name val="Arial"/>
      <family val="2"/>
    </font>
    <font>
      <u/>
      <sz val="11"/>
      <color rgb="FF0000CC"/>
      <name val="Arial"/>
      <family val="2"/>
    </font>
    <font>
      <b/>
      <sz val="11"/>
      <name val="Arial"/>
      <family val="2"/>
    </font>
    <font>
      <sz val="10"/>
      <color theme="1"/>
      <name val="Calibri"/>
      <family val="2"/>
      <scheme val="minor"/>
    </font>
    <font>
      <b/>
      <sz val="14"/>
      <color theme="1"/>
      <name val="Arial"/>
      <family val="2"/>
    </font>
    <font>
      <sz val="9"/>
      <color theme="1"/>
      <name val="Arial"/>
      <family val="2"/>
    </font>
    <font>
      <sz val="7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i/>
      <sz val="11"/>
      <color theme="1"/>
      <name val="Arial"/>
      <family val="2"/>
    </font>
    <font>
      <sz val="9"/>
      <color rgb="FFFF0000"/>
      <name val="Arial"/>
      <family val="2"/>
    </font>
    <font>
      <b/>
      <sz val="16"/>
      <color theme="1"/>
      <name val="Arial"/>
      <family val="2"/>
    </font>
    <font>
      <b/>
      <sz val="9"/>
      <color theme="0"/>
      <name val="Calibri"/>
      <family val="2"/>
      <scheme val="minor"/>
    </font>
    <font>
      <sz val="8"/>
      <color indexed="62"/>
      <name val="Arial"/>
      <family val="2"/>
    </font>
    <font>
      <sz val="10"/>
      <color rgb="FF0000CC"/>
      <name val="Arial"/>
      <family val="2"/>
    </font>
    <font>
      <sz val="9"/>
      <color theme="0"/>
      <name val="Arial"/>
      <family val="2"/>
    </font>
    <font>
      <i/>
      <sz val="9"/>
      <color rgb="FFFFC000"/>
      <name val="Arial"/>
      <family val="2"/>
    </font>
    <font>
      <b/>
      <sz val="12"/>
      <color theme="3" tint="-0.499984740745262"/>
      <name val="Arial"/>
      <family val="2"/>
    </font>
    <font>
      <b/>
      <sz val="14"/>
      <color theme="0"/>
      <name val="Wingdings"/>
      <charset val="2"/>
    </font>
    <font>
      <b/>
      <sz val="14"/>
      <color rgb="FFFFFF00"/>
      <name val="Wingdings"/>
      <charset val="2"/>
    </font>
    <font>
      <sz val="11"/>
      <color theme="0"/>
      <name val="Arial"/>
      <family val="2"/>
    </font>
    <font>
      <sz val="10"/>
      <color theme="4" tint="0.59999389629810485"/>
      <name val="Arial"/>
      <family val="2"/>
    </font>
    <font>
      <b/>
      <sz val="10"/>
      <color theme="4" tint="0.59999389629810485"/>
      <name val="Arial"/>
      <family val="2"/>
    </font>
    <font>
      <b/>
      <sz val="10"/>
      <color theme="3" tint="-0.249977111117893"/>
      <name val="Arial"/>
      <family val="2"/>
    </font>
    <font>
      <b/>
      <sz val="12"/>
      <color rgb="FF0000CC"/>
      <name val="Arial"/>
      <family val="2"/>
    </font>
    <font>
      <sz val="8"/>
      <color rgb="FF0000CC"/>
      <name val="Arial"/>
      <family val="2"/>
    </font>
    <font>
      <sz val="8"/>
      <name val="Arial"/>
      <family val="2"/>
    </font>
    <font>
      <sz val="6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0"/>
      <color indexed="12"/>
      <name val="Arial"/>
      <family val="2"/>
    </font>
    <font>
      <sz val="10"/>
      <color indexed="12"/>
      <name val="Arial"/>
      <family val="2"/>
    </font>
    <font>
      <b/>
      <sz val="12"/>
      <color indexed="18"/>
      <name val="Arial"/>
      <family val="2"/>
    </font>
    <font>
      <b/>
      <sz val="13"/>
      <color theme="1"/>
      <name val="Arial"/>
      <family val="2"/>
    </font>
    <font>
      <b/>
      <sz val="11"/>
      <color theme="0"/>
      <name val="Arial"/>
      <family val="2"/>
    </font>
    <font>
      <i/>
      <sz val="9"/>
      <color theme="1"/>
      <name val="Arial"/>
      <family val="2"/>
    </font>
    <font>
      <b/>
      <sz val="13"/>
      <color theme="0"/>
      <name val="Arial"/>
      <family val="2"/>
    </font>
    <font>
      <b/>
      <sz val="11"/>
      <color rgb="FFFF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color theme="0"/>
      <name val="Arial"/>
      <family val="2"/>
    </font>
    <font>
      <b/>
      <sz val="12"/>
      <color rgb="FFFF0000"/>
      <name val="Arial"/>
      <family val="2"/>
    </font>
    <font>
      <sz val="9"/>
      <color theme="4" tint="-0.249977111117893"/>
      <name val="Arial"/>
      <family val="2"/>
    </font>
    <font>
      <b/>
      <sz val="10"/>
      <color rgb="FFFFFF00"/>
      <name val="Arial"/>
      <family val="2"/>
    </font>
    <font>
      <sz val="9"/>
      <color theme="1"/>
      <name val="Calibri"/>
      <family val="2"/>
      <scheme val="minor"/>
    </font>
    <font>
      <b/>
      <sz val="9"/>
      <color rgb="FFFFFF00"/>
      <name val="Arial"/>
      <family val="2"/>
    </font>
    <font>
      <sz val="12"/>
      <color theme="0"/>
      <name val="Arial"/>
      <family val="2"/>
    </font>
    <font>
      <i/>
      <sz val="12"/>
      <color theme="0"/>
      <name val="Arial"/>
      <family val="2"/>
    </font>
    <font>
      <b/>
      <i/>
      <sz val="10"/>
      <color theme="3" tint="-0.249977111117893"/>
      <name val="Arial"/>
      <family val="2"/>
    </font>
    <font>
      <sz val="6"/>
      <color theme="0"/>
      <name val="Arial"/>
      <family val="2"/>
    </font>
    <font>
      <sz val="11"/>
      <color rgb="FF0000CC"/>
      <name val="Arial"/>
      <family val="2"/>
    </font>
    <font>
      <sz val="10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8"/>
      <color indexed="81"/>
      <name val="Tahoma"/>
      <family val="2"/>
    </font>
    <font>
      <sz val="8"/>
      <color theme="1" tint="0.14999847407452621"/>
      <name val="Arial"/>
      <family val="2"/>
    </font>
    <font>
      <b/>
      <sz val="14"/>
      <color theme="0"/>
      <name val="Arial"/>
      <family val="2"/>
    </font>
    <font>
      <b/>
      <sz val="6"/>
      <name val="Arial"/>
      <family val="2"/>
    </font>
    <font>
      <sz val="6"/>
      <color theme="1"/>
      <name val="Calibri"/>
      <family val="2"/>
      <scheme val="minor"/>
    </font>
    <font>
      <sz val="6"/>
      <color theme="1"/>
      <name val="Arial"/>
      <family val="2"/>
    </font>
    <font>
      <sz val="8"/>
      <color rgb="FFFF0000"/>
      <name val="Arial"/>
      <family val="2"/>
    </font>
    <font>
      <b/>
      <sz val="6"/>
      <color rgb="FF000000"/>
      <name val="Arial"/>
      <family val="2"/>
    </font>
    <font>
      <b/>
      <sz val="6"/>
      <color theme="1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b/>
      <sz val="10"/>
      <color theme="4" tint="-0.499984740745262"/>
      <name val="Arial"/>
      <family val="2"/>
    </font>
    <font>
      <b/>
      <sz val="16"/>
      <color rgb="FF0000CC"/>
      <name val="Arial"/>
      <family val="2"/>
    </font>
    <font>
      <i/>
      <sz val="12"/>
      <color theme="1"/>
      <name val="Arial"/>
      <family val="2"/>
    </font>
    <font>
      <sz val="12"/>
      <color theme="1"/>
      <name val="Arial"/>
      <family val="2"/>
    </font>
    <font>
      <sz val="10"/>
      <color indexed="8"/>
      <name val="Arial"/>
      <family val="2"/>
    </font>
    <font>
      <b/>
      <sz val="7"/>
      <color theme="0"/>
      <name val="Arial"/>
      <family val="2"/>
    </font>
    <font>
      <sz val="9"/>
      <color rgb="FFFFC000"/>
      <name val="Arial"/>
      <family val="2"/>
    </font>
    <font>
      <b/>
      <sz val="9"/>
      <color rgb="FFFFC000"/>
      <name val="Arial"/>
      <family val="2"/>
    </font>
    <font>
      <sz val="6"/>
      <color rgb="FFFFC000"/>
      <name val="Arial"/>
      <family val="2"/>
    </font>
    <font>
      <b/>
      <i/>
      <sz val="9"/>
      <color theme="0"/>
      <name val="Arial"/>
      <family val="2"/>
    </font>
    <font>
      <b/>
      <sz val="11"/>
      <color theme="1"/>
      <name val="Calibri"/>
      <family val="2"/>
      <scheme val="minor"/>
    </font>
    <font>
      <b/>
      <sz val="8"/>
      <color rgb="FFFF0000"/>
      <name val="Arial"/>
      <family val="2"/>
    </font>
    <font>
      <sz val="4"/>
      <color theme="0"/>
      <name val="Arial"/>
      <family val="2"/>
    </font>
    <font>
      <sz val="11"/>
      <color rgb="FF00000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0"/>
        <bgColor indexed="64"/>
      </patternFill>
    </fill>
  </fills>
  <borders count="58">
    <border>
      <left/>
      <right/>
      <top/>
      <bottom/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theme="0" tint="-0.24994659260841701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/>
      <top style="medium">
        <color theme="0"/>
      </top>
      <bottom style="thin">
        <color theme="0"/>
      </bottom>
      <diagonal/>
    </border>
    <border>
      <left/>
      <right style="medium">
        <color theme="0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 tint="-0.34998626667073579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thick">
        <color theme="0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/>
      <top/>
      <bottom style="hair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indexed="64"/>
      </right>
      <top/>
      <bottom style="hair">
        <color auto="1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auto="1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medium">
        <color auto="1"/>
      </bottom>
      <diagonal/>
    </border>
    <border>
      <left style="medium">
        <color rgb="FFFF0000"/>
      </left>
      <right/>
      <top/>
      <bottom style="medium">
        <color auto="1"/>
      </bottom>
      <diagonal/>
    </border>
    <border>
      <left/>
      <right style="medium">
        <color rgb="FF002060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auto="1"/>
      </top>
      <bottom/>
      <diagonal/>
    </border>
    <border>
      <left style="thin">
        <color theme="0" tint="-0.34998626667073579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</borders>
  <cellStyleXfs count="7">
    <xf numFmtId="0" fontId="0" fillId="0" borderId="0"/>
    <xf numFmtId="0" fontId="6" fillId="0" borderId="0"/>
    <xf numFmtId="0" fontId="4" fillId="0" borderId="0"/>
    <xf numFmtId="0" fontId="3" fillId="0" borderId="0"/>
    <xf numFmtId="0" fontId="48" fillId="0" borderId="0"/>
    <xf numFmtId="171" fontId="48" fillId="0" borderId="0" applyFont="0" applyFill="0" applyBorder="0" applyAlignment="0" applyProtection="0"/>
    <xf numFmtId="0" fontId="2" fillId="0" borderId="0"/>
  </cellStyleXfs>
  <cellXfs count="349">
    <xf numFmtId="0" fontId="0" fillId="0" borderId="0" xfId="0"/>
    <xf numFmtId="0" fontId="6" fillId="0" borderId="0" xfId="1"/>
    <xf numFmtId="0" fontId="7" fillId="0" borderId="0" xfId="1" applyFont="1"/>
    <xf numFmtId="0" fontId="14" fillId="0" borderId="0" xfId="1" applyFont="1" applyAlignment="1">
      <alignment horizontal="right" vertical="center"/>
    </xf>
    <xf numFmtId="0" fontId="0" fillId="0" borderId="0" xfId="0" applyAlignment="1">
      <alignment vertical="center"/>
    </xf>
    <xf numFmtId="0" fontId="6" fillId="0" borderId="0" xfId="1" applyAlignment="1">
      <alignment horizontal="left"/>
    </xf>
    <xf numFmtId="164" fontId="8" fillId="0" borderId="0" xfId="1" applyNumberFormat="1" applyFont="1" applyBorder="1" applyAlignment="1">
      <alignment horizontal="center" vertical="center"/>
    </xf>
    <xf numFmtId="0" fontId="5" fillId="0" borderId="0" xfId="1" applyFont="1" applyAlignment="1">
      <alignment horizontal="left"/>
    </xf>
    <xf numFmtId="0" fontId="6" fillId="0" borderId="0" xfId="1" applyAlignment="1"/>
    <xf numFmtId="0" fontId="22" fillId="0" borderId="0" xfId="1" applyFont="1"/>
    <xf numFmtId="0" fontId="26" fillId="0" borderId="0" xfId="0" applyFont="1" applyBorder="1" applyAlignment="1">
      <alignment horizontal="center"/>
    </xf>
    <xf numFmtId="0" fontId="26" fillId="0" borderId="0" xfId="1" applyFont="1"/>
    <xf numFmtId="0" fontId="13" fillId="0" borderId="0" xfId="1" applyFont="1" applyAlignment="1">
      <alignment horizontal="left"/>
    </xf>
    <xf numFmtId="0" fontId="6" fillId="0" borderId="0" xfId="1" applyAlignment="1">
      <alignment horizontal="center"/>
    </xf>
    <xf numFmtId="0" fontId="31" fillId="6" borderId="0" xfId="1" applyFont="1" applyFill="1" applyAlignment="1">
      <alignment horizontal="left" vertical="center"/>
    </xf>
    <xf numFmtId="0" fontId="4" fillId="0" borderId="0" xfId="2"/>
    <xf numFmtId="0" fontId="23" fillId="5" borderId="0" xfId="1" applyFont="1" applyFill="1" applyAlignment="1">
      <alignment horizontal="left" vertical="center" indent="1"/>
    </xf>
    <xf numFmtId="0" fontId="0" fillId="2" borderId="0" xfId="0" applyFill="1" applyAlignment="1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left" vertical="center"/>
    </xf>
    <xf numFmtId="0" fontId="17" fillId="2" borderId="0" xfId="0" applyFont="1" applyFill="1" applyAlignment="1">
      <alignment horizontal="center" vertical="center"/>
    </xf>
    <xf numFmtId="0" fontId="20" fillId="2" borderId="0" xfId="0" applyFont="1" applyFill="1" applyBorder="1" applyAlignment="1">
      <alignment horizontal="center" vertical="center"/>
    </xf>
    <xf numFmtId="0" fontId="17" fillId="2" borderId="0" xfId="0" applyFont="1" applyFill="1" applyAlignment="1">
      <alignment vertical="center"/>
    </xf>
    <xf numFmtId="0" fontId="21" fillId="2" borderId="0" xfId="0" applyFont="1" applyFill="1" applyBorder="1" applyAlignment="1">
      <alignment vertical="center"/>
    </xf>
    <xf numFmtId="0" fontId="18" fillId="2" borderId="0" xfId="0" applyFont="1" applyFill="1" applyBorder="1" applyAlignment="1">
      <alignment horizontal="left" vertical="center"/>
    </xf>
    <xf numFmtId="0" fontId="34" fillId="2" borderId="8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17" fillId="0" borderId="0" xfId="0" applyFont="1" applyFill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/>
    </xf>
    <xf numFmtId="164" fontId="30" fillId="5" borderId="0" xfId="1" applyNumberFormat="1" applyFont="1" applyFill="1" applyAlignment="1">
      <alignment horizontal="left" vertical="center"/>
    </xf>
    <xf numFmtId="0" fontId="32" fillId="7" borderId="0" xfId="2" applyNumberFormat="1" applyFont="1" applyFill="1" applyAlignment="1">
      <alignment horizontal="left" vertical="center" indent="1"/>
    </xf>
    <xf numFmtId="0" fontId="35" fillId="7" borderId="0" xfId="2" applyNumberFormat="1" applyFont="1" applyFill="1" applyAlignment="1">
      <alignment horizontal="left"/>
    </xf>
    <xf numFmtId="0" fontId="37" fillId="2" borderId="0" xfId="0" applyFont="1" applyFill="1" applyAlignment="1">
      <alignment horizontal="center" vertical="center"/>
    </xf>
    <xf numFmtId="0" fontId="38" fillId="2" borderId="0" xfId="0" applyFont="1" applyFill="1" applyAlignment="1">
      <alignment horizontal="center" vertical="center"/>
    </xf>
    <xf numFmtId="0" fontId="39" fillId="2" borderId="0" xfId="0" applyFont="1" applyFill="1" applyAlignment="1">
      <alignment vertical="center"/>
    </xf>
    <xf numFmtId="0" fontId="40" fillId="2" borderId="0" xfId="0" applyFont="1" applyFill="1" applyBorder="1" applyAlignment="1">
      <alignment vertical="center"/>
    </xf>
    <xf numFmtId="0" fontId="41" fillId="2" borderId="0" xfId="0" applyFont="1" applyFill="1" applyBorder="1" applyAlignment="1">
      <alignment vertical="center" wrapText="1"/>
    </xf>
    <xf numFmtId="0" fontId="11" fillId="11" borderId="0" xfId="1" applyFont="1" applyFill="1" applyAlignment="1">
      <alignment horizontal="left" vertical="center"/>
    </xf>
    <xf numFmtId="0" fontId="11" fillId="11" borderId="0" xfId="1" applyFont="1" applyFill="1" applyAlignment="1">
      <alignment horizontal="left" vertical="center" indent="1"/>
    </xf>
    <xf numFmtId="0" fontId="12" fillId="11" borderId="0" xfId="1" applyFont="1" applyFill="1" applyAlignment="1">
      <alignment horizontal="left" vertical="center"/>
    </xf>
    <xf numFmtId="0" fontId="12" fillId="11" borderId="0" xfId="1" applyFont="1" applyFill="1" applyAlignment="1">
      <alignment horizontal="left" vertical="center" indent="1"/>
    </xf>
    <xf numFmtId="0" fontId="6" fillId="2" borderId="0" xfId="1" applyFill="1"/>
    <xf numFmtId="0" fontId="22" fillId="2" borderId="0" xfId="1" applyFont="1" applyFill="1"/>
    <xf numFmtId="0" fontId="7" fillId="2" borderId="0" xfId="1" applyFont="1" applyFill="1"/>
    <xf numFmtId="0" fontId="26" fillId="2" borderId="0" xfId="1" applyFont="1" applyFill="1"/>
    <xf numFmtId="164" fontId="8" fillId="2" borderId="0" xfId="1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vertical="center" wrapText="1"/>
    </xf>
    <xf numFmtId="164" fontId="30" fillId="5" borderId="0" xfId="1" applyNumberFormat="1" applyFont="1" applyFill="1" applyAlignment="1">
      <alignment horizontal="left" vertical="center" indent="1"/>
    </xf>
    <xf numFmtId="0" fontId="14" fillId="0" borderId="0" xfId="0" applyFont="1" applyAlignment="1">
      <alignment horizontal="right" vertical="center"/>
    </xf>
    <xf numFmtId="0" fontId="50" fillId="0" borderId="0" xfId="0" applyFont="1" applyAlignment="1">
      <alignment horizontal="left" vertical="center"/>
    </xf>
    <xf numFmtId="0" fontId="0" fillId="0" borderId="0" xfId="0" applyAlignment="1"/>
    <xf numFmtId="0" fontId="50" fillId="0" borderId="0" xfId="0" applyFont="1" applyFill="1" applyAlignment="1">
      <alignment horizontal="left"/>
    </xf>
    <xf numFmtId="0" fontId="52" fillId="0" borderId="0" xfId="0" applyFont="1" applyFill="1" applyAlignment="1">
      <alignment horizontal="left"/>
    </xf>
    <xf numFmtId="0" fontId="0" fillId="0" borderId="0" xfId="0" applyAlignment="1">
      <alignment horizontal="center"/>
    </xf>
    <xf numFmtId="0" fontId="53" fillId="0" borderId="0" xfId="0" applyFont="1" applyFill="1" applyAlignment="1">
      <alignment horizontal="left"/>
    </xf>
    <xf numFmtId="0" fontId="48" fillId="0" borderId="0" xfId="0" applyFont="1" applyFill="1" applyAlignment="1">
      <alignment horizontal="left" vertical="center"/>
    </xf>
    <xf numFmtId="0" fontId="26" fillId="0" borderId="0" xfId="0" applyFont="1"/>
    <xf numFmtId="0" fontId="50" fillId="0" borderId="0" xfId="0" applyFont="1" applyAlignment="1">
      <alignment vertical="center"/>
    </xf>
    <xf numFmtId="0" fontId="0" fillId="0" borderId="0" xfId="0" applyBorder="1"/>
    <xf numFmtId="0" fontId="0" fillId="0" borderId="0" xfId="0" applyFill="1" applyBorder="1" applyAlignment="1">
      <alignment horizontal="centerContinuous" vertical="center"/>
    </xf>
    <xf numFmtId="0" fontId="0" fillId="0" borderId="0" xfId="0" applyAlignment="1">
      <alignment horizontal="center" vertical="center"/>
    </xf>
    <xf numFmtId="0" fontId="54" fillId="0" borderId="0" xfId="0" applyFont="1" applyFill="1" applyBorder="1" applyAlignment="1">
      <alignment horizontal="centerContinuous" vertical="center"/>
    </xf>
    <xf numFmtId="0" fontId="7" fillId="0" borderId="0" xfId="0" applyFont="1" applyAlignment="1">
      <alignment vertical="center"/>
    </xf>
    <xf numFmtId="0" fontId="56" fillId="11" borderId="0" xfId="0" applyFont="1" applyFill="1" applyAlignment="1">
      <alignment horizontal="left" vertical="center"/>
    </xf>
    <xf numFmtId="0" fontId="0" fillId="0" borderId="0" xfId="0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17" fillId="0" borderId="0" xfId="0" applyFont="1"/>
    <xf numFmtId="169" fontId="0" fillId="0" borderId="0" xfId="0" applyNumberFormat="1" applyAlignment="1">
      <alignment horizontal="left" vertical="center"/>
    </xf>
    <xf numFmtId="0" fontId="17" fillId="0" borderId="10" xfId="0" applyFont="1" applyFill="1" applyBorder="1" applyAlignment="1">
      <alignment horizontal="left" vertical="center"/>
    </xf>
    <xf numFmtId="169" fontId="0" fillId="0" borderId="0" xfId="0" applyNumberFormat="1" applyFill="1" applyAlignment="1">
      <alignment horizontal="left" vertical="center"/>
    </xf>
    <xf numFmtId="0" fontId="56" fillId="11" borderId="0" xfId="0" applyFont="1" applyFill="1" applyAlignment="1">
      <alignment horizontal="center" vertical="center"/>
    </xf>
    <xf numFmtId="0" fontId="0" fillId="0" borderId="0" xfId="0" quotePrefix="1"/>
    <xf numFmtId="0" fontId="28" fillId="0" borderId="0" xfId="0" applyFont="1" applyBorder="1" applyAlignment="1">
      <alignment horizontal="right" vertical="center"/>
    </xf>
    <xf numFmtId="0" fontId="58" fillId="11" borderId="2" xfId="0" applyFont="1" applyFill="1" applyBorder="1" applyAlignment="1">
      <alignment horizontal="centerContinuous" vertical="center"/>
    </xf>
    <xf numFmtId="0" fontId="55" fillId="5" borderId="3" xfId="0" applyFont="1" applyFill="1" applyBorder="1" applyAlignment="1">
      <alignment horizontal="centerContinuous" vertical="center"/>
    </xf>
    <xf numFmtId="0" fontId="0" fillId="0" borderId="0" xfId="0" applyFont="1" applyAlignment="1">
      <alignment vertical="center"/>
    </xf>
    <xf numFmtId="0" fontId="17" fillId="0" borderId="0" xfId="0" quotePrefix="1" applyFont="1" applyFill="1" applyAlignment="1">
      <alignment horizontal="center" vertical="center"/>
    </xf>
    <xf numFmtId="0" fontId="59" fillId="14" borderId="0" xfId="0" applyFont="1" applyFill="1"/>
    <xf numFmtId="0" fontId="28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59" fillId="13" borderId="0" xfId="0" quotePrefix="1" applyFont="1" applyFill="1" applyAlignment="1">
      <alignment horizontal="center"/>
    </xf>
    <xf numFmtId="0" fontId="0" fillId="0" borderId="0" xfId="0" applyFont="1"/>
    <xf numFmtId="0" fontId="57" fillId="0" borderId="0" xfId="0" applyFont="1"/>
    <xf numFmtId="0" fontId="0" fillId="0" borderId="0" xfId="0" applyFont="1" applyBorder="1"/>
    <xf numFmtId="0" fontId="62" fillId="11" borderId="0" xfId="1" applyFont="1" applyFill="1" applyAlignment="1">
      <alignment horizontal="center" vertical="center" wrapText="1"/>
    </xf>
    <xf numFmtId="0" fontId="12" fillId="9" borderId="7" xfId="0" applyFont="1" applyFill="1" applyBorder="1" applyAlignment="1">
      <alignment horizontal="center" vertical="center"/>
    </xf>
    <xf numFmtId="0" fontId="11" fillId="9" borderId="0" xfId="0" applyFont="1" applyFill="1" applyAlignment="1">
      <alignment horizontal="centerContinuous" vertical="center" wrapText="1"/>
    </xf>
    <xf numFmtId="0" fontId="12" fillId="9" borderId="5" xfId="0" applyFont="1" applyFill="1" applyBorder="1" applyAlignment="1">
      <alignment horizontal="center" vertical="center"/>
    </xf>
    <xf numFmtId="0" fontId="64" fillId="2" borderId="0" xfId="0" applyFont="1" applyFill="1" applyBorder="1" applyAlignment="1">
      <alignment horizontal="center" vertical="center"/>
    </xf>
    <xf numFmtId="165" fontId="65" fillId="9" borderId="5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vertical="top" wrapText="1"/>
    </xf>
    <xf numFmtId="0" fontId="11" fillId="11" borderId="0" xfId="1" applyFont="1" applyFill="1" applyAlignment="1">
      <alignment vertical="center" wrapText="1"/>
    </xf>
    <xf numFmtId="0" fontId="66" fillId="0" borderId="0" xfId="1" quotePrefix="1" applyFont="1" applyAlignment="1">
      <alignment horizontal="left"/>
    </xf>
    <xf numFmtId="0" fontId="56" fillId="2" borderId="0" xfId="0" applyFont="1" applyFill="1" applyBorder="1" applyAlignment="1">
      <alignment horizontal="left" vertical="center"/>
    </xf>
    <xf numFmtId="0" fontId="67" fillId="2" borderId="0" xfId="0" applyFont="1" applyFill="1" applyBorder="1" applyAlignment="1">
      <alignment horizontal="center" vertical="center" wrapText="1"/>
    </xf>
    <xf numFmtId="0" fontId="70" fillId="13" borderId="0" xfId="0" applyFont="1" applyFill="1" applyAlignment="1">
      <alignment horizontal="centerContinuous" vertical="center" wrapText="1"/>
    </xf>
    <xf numFmtId="0" fontId="69" fillId="2" borderId="11" xfId="0" applyFont="1" applyFill="1" applyBorder="1" applyAlignment="1">
      <alignment horizontal="center" vertical="center" wrapText="1"/>
    </xf>
    <xf numFmtId="0" fontId="68" fillId="2" borderId="11" xfId="0" applyFont="1" applyFill="1" applyBorder="1" applyAlignment="1">
      <alignment horizontal="left" vertical="center"/>
    </xf>
    <xf numFmtId="0" fontId="68" fillId="2" borderId="0" xfId="0" applyFont="1" applyFill="1" applyBorder="1" applyAlignment="1">
      <alignment horizontal="left" vertical="center"/>
    </xf>
    <xf numFmtId="0" fontId="23" fillId="5" borderId="0" xfId="1" quotePrefix="1" applyFont="1" applyFill="1" applyAlignment="1">
      <alignment horizontal="left" vertical="center" indent="1"/>
    </xf>
    <xf numFmtId="0" fontId="0" fillId="0" borderId="0" xfId="0" quotePrefix="1" applyAlignment="1">
      <alignment vertical="center"/>
    </xf>
    <xf numFmtId="165" fontId="43" fillId="3" borderId="6" xfId="0" applyNumberFormat="1" applyFont="1" applyFill="1" applyBorder="1" applyAlignment="1">
      <alignment horizontal="center" vertical="center"/>
    </xf>
    <xf numFmtId="0" fontId="8" fillId="0" borderId="1" xfId="1" applyFont="1" applyFill="1" applyBorder="1" applyAlignment="1" applyProtection="1">
      <alignment horizontal="left" vertical="center"/>
      <protection locked="0"/>
    </xf>
    <xf numFmtId="0" fontId="15" fillId="0" borderId="13" xfId="1" applyFont="1" applyFill="1" applyBorder="1" applyAlignment="1" applyProtection="1">
      <alignment horizontal="center" vertical="center"/>
    </xf>
    <xf numFmtId="0" fontId="8" fillId="0" borderId="1" xfId="1" applyFont="1" applyFill="1" applyBorder="1" applyAlignment="1" applyProtection="1">
      <alignment horizontal="left" vertical="center" indent="1"/>
      <protection locked="0"/>
    </xf>
    <xf numFmtId="0" fontId="9" fillId="0" borderId="1" xfId="1" applyFont="1" applyFill="1" applyBorder="1" applyAlignment="1" applyProtection="1">
      <alignment vertical="center"/>
      <protection locked="0"/>
    </xf>
    <xf numFmtId="0" fontId="9" fillId="0" borderId="1" xfId="1" applyFont="1" applyFill="1" applyBorder="1" applyAlignment="1" applyProtection="1">
      <alignment horizontal="left" vertical="center" indent="1"/>
      <protection locked="0"/>
    </xf>
    <xf numFmtId="0" fontId="8" fillId="0" borderId="1" xfId="1" applyFont="1" applyFill="1" applyBorder="1" applyAlignment="1">
      <alignment horizontal="left" vertical="center"/>
    </xf>
    <xf numFmtId="172" fontId="10" fillId="0" borderId="1" xfId="1" applyNumberFormat="1" applyFont="1" applyFill="1" applyBorder="1" applyAlignment="1" applyProtection="1">
      <alignment horizontal="left" vertical="center"/>
      <protection locked="0"/>
    </xf>
    <xf numFmtId="0" fontId="65" fillId="9" borderId="7" xfId="0" applyFont="1" applyFill="1" applyBorder="1" applyAlignment="1">
      <alignment horizontal="center" vertical="center"/>
    </xf>
    <xf numFmtId="0" fontId="72" fillId="2" borderId="0" xfId="0" applyFont="1" applyFill="1" applyBorder="1" applyAlignment="1">
      <alignment horizontal="center" vertical="center"/>
    </xf>
    <xf numFmtId="0" fontId="41" fillId="2" borderId="0" xfId="0" quotePrefix="1" applyFont="1" applyFill="1" applyBorder="1" applyAlignment="1">
      <alignment vertical="center" wrapText="1"/>
    </xf>
    <xf numFmtId="0" fontId="0" fillId="0" borderId="0" xfId="0" applyAlignment="1">
      <alignment horizontal="right"/>
    </xf>
    <xf numFmtId="0" fontId="17" fillId="0" borderId="0" xfId="0" applyFont="1" applyFill="1" applyAlignment="1">
      <alignment horizontal="center"/>
    </xf>
    <xf numFmtId="0" fontId="73" fillId="2" borderId="0" xfId="1" applyFont="1" applyFill="1" applyAlignment="1">
      <alignment horizontal="right" vertical="center"/>
    </xf>
    <xf numFmtId="1" fontId="74" fillId="2" borderId="0" xfId="1" applyNumberFormat="1" applyFont="1" applyFill="1" applyAlignment="1">
      <alignment horizontal="center" vertical="center"/>
    </xf>
    <xf numFmtId="0" fontId="2" fillId="0" borderId="0" xfId="1" applyFont="1" applyAlignment="1">
      <alignment horizontal="left"/>
    </xf>
    <xf numFmtId="0" fontId="2" fillId="0" borderId="0" xfId="1" quotePrefix="1" applyFont="1" applyAlignment="1">
      <alignment horizontal="left"/>
    </xf>
    <xf numFmtId="0" fontId="2" fillId="0" borderId="0" xfId="1" quotePrefix="1" applyFont="1" applyAlignment="1"/>
    <xf numFmtId="0" fontId="2" fillId="0" borderId="0" xfId="1" applyFont="1"/>
    <xf numFmtId="0" fontId="63" fillId="3" borderId="6" xfId="0" applyFont="1" applyFill="1" applyBorder="1" applyAlignment="1">
      <alignment horizontal="center" vertical="center"/>
    </xf>
    <xf numFmtId="0" fontId="8" fillId="12" borderId="1" xfId="1" applyFont="1" applyFill="1" applyBorder="1" applyAlignment="1">
      <alignment horizontal="left" vertical="center"/>
    </xf>
    <xf numFmtId="0" fontId="36" fillId="3" borderId="4" xfId="0" applyFont="1" applyFill="1" applyBorder="1" applyAlignment="1" applyProtection="1">
      <alignment horizontal="left" vertical="center" indent="1"/>
    </xf>
    <xf numFmtId="0" fontId="36" fillId="3" borderId="1" xfId="0" applyFont="1" applyFill="1" applyBorder="1" applyAlignment="1" applyProtection="1">
      <alignment horizontal="left" vertical="center" indent="1"/>
    </xf>
    <xf numFmtId="0" fontId="77" fillId="9" borderId="0" xfId="0" applyFont="1" applyFill="1" applyAlignment="1">
      <alignment horizontal="centerContinuous" vertical="center" wrapText="1"/>
    </xf>
    <xf numFmtId="0" fontId="49" fillId="0" borderId="0" xfId="0" applyFont="1" applyAlignment="1">
      <alignment horizontal="center"/>
    </xf>
    <xf numFmtId="0" fontId="45" fillId="0" borderId="0" xfId="0" applyFont="1" applyFill="1" applyAlignment="1">
      <alignment horizontal="left"/>
    </xf>
    <xf numFmtId="0" fontId="46" fillId="0" borderId="0" xfId="0" applyFont="1" applyAlignment="1">
      <alignment horizontal="right" vertical="center"/>
    </xf>
    <xf numFmtId="166" fontId="51" fillId="0" borderId="0" xfId="0" applyNumberFormat="1" applyFont="1" applyFill="1" applyBorder="1" applyAlignment="1">
      <alignment horizontal="center" vertical="center"/>
    </xf>
    <xf numFmtId="166" fontId="51" fillId="0" borderId="0" xfId="0" applyNumberFormat="1" applyFont="1" applyFill="1" applyBorder="1" applyAlignment="1">
      <alignment horizontal="right" vertical="center"/>
    </xf>
    <xf numFmtId="0" fontId="44" fillId="0" borderId="0" xfId="0" applyFont="1" applyBorder="1" applyAlignment="1">
      <alignment vertical="center"/>
    </xf>
    <xf numFmtId="0" fontId="44" fillId="0" borderId="0" xfId="0" applyFont="1" applyBorder="1" applyAlignment="1">
      <alignment horizontal="left" vertical="center"/>
    </xf>
    <xf numFmtId="0" fontId="26" fillId="0" borderId="0" xfId="0" applyFont="1" applyBorder="1" applyAlignment="1">
      <alignment horizontal="right"/>
    </xf>
    <xf numFmtId="0" fontId="27" fillId="0" borderId="0" xfId="0" applyFont="1" applyBorder="1" applyAlignment="1">
      <alignment horizontal="center"/>
    </xf>
    <xf numFmtId="0" fontId="19" fillId="15" borderId="21" xfId="0" applyFont="1" applyFill="1" applyBorder="1" applyAlignment="1">
      <alignment horizontal="center" vertical="center" wrapText="1"/>
    </xf>
    <xf numFmtId="175" fontId="79" fillId="0" borderId="0" xfId="0" quotePrefix="1" applyNumberFormat="1" applyFont="1" applyFill="1" applyAlignment="1">
      <alignment horizontal="center" vertical="center"/>
    </xf>
    <xf numFmtId="0" fontId="25" fillId="0" borderId="0" xfId="0" applyFont="1" applyAlignment="1">
      <alignment horizontal="center" vertical="top"/>
    </xf>
    <xf numFmtId="0" fontId="80" fillId="0" borderId="0" xfId="0" applyFont="1"/>
    <xf numFmtId="167" fontId="8" fillId="0" borderId="25" xfId="0" applyNumberFormat="1" applyFont="1" applyFill="1" applyBorder="1" applyAlignment="1" applyProtection="1">
      <alignment horizontal="center" vertical="center"/>
      <protection locked="0"/>
    </xf>
    <xf numFmtId="0" fontId="9" fillId="0" borderId="18" xfId="0" applyNumberFormat="1" applyFont="1" applyBorder="1" applyAlignment="1">
      <alignment horizontal="center" vertical="center"/>
    </xf>
    <xf numFmtId="0" fontId="9" fillId="0" borderId="17" xfId="0" applyFont="1" applyFill="1" applyBorder="1" applyAlignment="1">
      <alignment horizontal="left" vertical="center" wrapText="1"/>
    </xf>
    <xf numFmtId="0" fontId="26" fillId="0" borderId="0" xfId="0" applyFont="1" applyBorder="1" applyAlignment="1">
      <alignment vertical="center" wrapText="1"/>
    </xf>
    <xf numFmtId="166" fontId="51" fillId="0" borderId="0" xfId="0" applyNumberFormat="1" applyFont="1" applyFill="1" applyBorder="1" applyAlignment="1">
      <alignment vertical="center"/>
    </xf>
    <xf numFmtId="0" fontId="10" fillId="0" borderId="0" xfId="0" applyNumberFormat="1" applyFont="1" applyFill="1" applyBorder="1" applyAlignment="1">
      <alignment horizontal="left" vertical="center"/>
    </xf>
    <xf numFmtId="0" fontId="81" fillId="0" borderId="0" xfId="0" applyFont="1" applyFill="1" applyBorder="1" applyAlignment="1">
      <alignment horizontal="center" vertical="center" wrapText="1"/>
    </xf>
    <xf numFmtId="0" fontId="47" fillId="0" borderId="0" xfId="0" applyFont="1" applyBorder="1" applyAlignment="1" applyProtection="1">
      <alignment horizontal="center" vertical="center"/>
      <protection locked="0"/>
    </xf>
    <xf numFmtId="0" fontId="15" fillId="0" borderId="0" xfId="0" applyFont="1" applyBorder="1" applyAlignment="1" applyProtection="1">
      <alignment horizontal="center" vertical="center"/>
      <protection locked="0"/>
    </xf>
    <xf numFmtId="0" fontId="10" fillId="0" borderId="0" xfId="0" applyFont="1" applyBorder="1" applyAlignment="1" applyProtection="1">
      <alignment horizontal="center" vertical="center"/>
      <protection locked="0"/>
    </xf>
    <xf numFmtId="0" fontId="44" fillId="0" borderId="0" xfId="0" applyFont="1" applyFill="1" applyBorder="1" applyAlignment="1">
      <alignment horizontal="center" vertical="center" wrapText="1"/>
    </xf>
    <xf numFmtId="0" fontId="33" fillId="0" borderId="0" xfId="0" applyFont="1" applyBorder="1" applyAlignment="1" applyProtection="1">
      <alignment horizontal="center" vertical="center"/>
      <protection locked="0"/>
    </xf>
    <xf numFmtId="0" fontId="49" fillId="0" borderId="16" xfId="0" applyFont="1" applyFill="1" applyBorder="1" applyAlignment="1">
      <alignment horizontal="right"/>
    </xf>
    <xf numFmtId="0" fontId="9" fillId="0" borderId="3" xfId="0" applyNumberFormat="1" applyFont="1" applyBorder="1" applyAlignment="1">
      <alignment horizontal="left" vertical="center"/>
    </xf>
    <xf numFmtId="0" fontId="78" fillId="0" borderId="0" xfId="0" applyFont="1" applyAlignment="1">
      <alignment horizontal="left" vertical="center"/>
    </xf>
    <xf numFmtId="166" fontId="85" fillId="0" borderId="0" xfId="0" applyNumberFormat="1" applyFont="1" applyFill="1" applyBorder="1" applyAlignment="1">
      <alignment horizontal="right" vertical="center"/>
    </xf>
    <xf numFmtId="0" fontId="46" fillId="0" borderId="40" xfId="0" applyFont="1" applyFill="1" applyBorder="1" applyAlignment="1">
      <alignment horizontal="left" vertical="top"/>
    </xf>
    <xf numFmtId="0" fontId="45" fillId="0" borderId="10" xfId="0" applyFont="1" applyFill="1" applyBorder="1" applyAlignment="1">
      <alignment horizontal="center" vertical="center" wrapText="1"/>
    </xf>
    <xf numFmtId="0" fontId="46" fillId="0" borderId="41" xfId="0" applyFont="1" applyFill="1" applyBorder="1" applyAlignment="1">
      <alignment horizontal="left" vertical="center"/>
    </xf>
    <xf numFmtId="0" fontId="48" fillId="0" borderId="42" xfId="0" applyFont="1" applyFill="1" applyBorder="1" applyAlignment="1">
      <alignment horizontal="left" vertical="center" wrapText="1"/>
    </xf>
    <xf numFmtId="0" fontId="46" fillId="0" borderId="43" xfId="0" applyFont="1" applyFill="1" applyBorder="1" applyAlignment="1">
      <alignment horizontal="center" vertical="center" wrapText="1"/>
    </xf>
    <xf numFmtId="0" fontId="46" fillId="0" borderId="42" xfId="0" applyFont="1" applyFill="1" applyBorder="1" applyAlignment="1">
      <alignment horizontal="left" vertical="center"/>
    </xf>
    <xf numFmtId="0" fontId="46" fillId="0" borderId="10" xfId="0" applyFont="1" applyFill="1" applyBorder="1" applyAlignment="1">
      <alignment horizontal="left" vertical="top"/>
    </xf>
    <xf numFmtId="0" fontId="45" fillId="0" borderId="0" xfId="0" applyFont="1" applyFill="1" applyBorder="1" applyAlignment="1">
      <alignment horizontal="center" vertical="center" wrapText="1"/>
    </xf>
    <xf numFmtId="0" fontId="46" fillId="0" borderId="0" xfId="0" applyFont="1" applyFill="1" applyBorder="1" applyAlignment="1">
      <alignment horizontal="left" vertical="top"/>
    </xf>
    <xf numFmtId="175" fontId="8" fillId="0" borderId="0" xfId="0" applyNumberFormat="1" applyFont="1" applyFill="1" applyBorder="1" applyAlignment="1">
      <alignment horizontal="center" vertical="center" textRotation="255" wrapText="1"/>
    </xf>
    <xf numFmtId="0" fontId="50" fillId="0" borderId="0" xfId="0" applyNumberFormat="1" applyFont="1" applyFill="1" applyBorder="1" applyAlignment="1">
      <alignment horizontal="left" vertical="center"/>
    </xf>
    <xf numFmtId="0" fontId="48" fillId="0" borderId="0" xfId="0" applyFont="1" applyBorder="1" applyAlignment="1" applyProtection="1">
      <alignment horizontal="center" vertical="center"/>
      <protection locked="0"/>
    </xf>
    <xf numFmtId="0" fontId="50" fillId="0" borderId="0" xfId="0" applyFont="1" applyBorder="1" applyAlignment="1" applyProtection="1">
      <alignment horizontal="center" vertical="center"/>
      <protection locked="0"/>
    </xf>
    <xf numFmtId="0" fontId="48" fillId="0" borderId="44" xfId="0" applyFont="1" applyFill="1" applyBorder="1" applyAlignment="1">
      <alignment horizontal="left" vertical="center" wrapText="1"/>
    </xf>
    <xf numFmtId="0" fontId="45" fillId="0" borderId="45" xfId="0" applyFont="1" applyFill="1" applyBorder="1" applyAlignment="1">
      <alignment horizontal="center" vertical="center" wrapText="1"/>
    </xf>
    <xf numFmtId="166" fontId="25" fillId="0" borderId="0" xfId="0" applyNumberFormat="1" applyFont="1"/>
    <xf numFmtId="166" fontId="84" fillId="0" borderId="20" xfId="0" applyNumberFormat="1" applyFont="1" applyFill="1" applyBorder="1" applyAlignment="1">
      <alignment horizontal="centerContinuous" vertical="center"/>
    </xf>
    <xf numFmtId="166" fontId="84" fillId="0" borderId="24" xfId="0" applyNumberFormat="1" applyFont="1" applyFill="1" applyBorder="1" applyAlignment="1">
      <alignment horizontal="centerContinuous" vertical="center"/>
    </xf>
    <xf numFmtId="166" fontId="84" fillId="0" borderId="19" xfId="0" applyNumberFormat="1" applyFont="1" applyFill="1" applyBorder="1" applyAlignment="1">
      <alignment horizontal="centerContinuous" vertical="center"/>
    </xf>
    <xf numFmtId="0" fontId="13" fillId="0" borderId="14" xfId="1" applyNumberFormat="1" applyFont="1" applyFill="1" applyBorder="1" applyAlignment="1">
      <alignment horizontal="center" vertical="center"/>
    </xf>
    <xf numFmtId="0" fontId="16" fillId="0" borderId="0" xfId="1" applyNumberFormat="1" applyFont="1" applyBorder="1" applyAlignment="1">
      <alignment horizontal="center" vertical="center"/>
    </xf>
    <xf numFmtId="0" fontId="13" fillId="0" borderId="0" xfId="1" applyFont="1" applyFill="1" applyAlignment="1">
      <alignment horizontal="right" vertical="center"/>
    </xf>
    <xf numFmtId="0" fontId="17" fillId="0" borderId="0" xfId="0" applyFont="1" applyAlignment="1">
      <alignment horizontal="center" vertical="center"/>
    </xf>
    <xf numFmtId="0" fontId="29" fillId="0" borderId="0" xfId="0" quotePrefix="1" applyFont="1"/>
    <xf numFmtId="0" fontId="58" fillId="11" borderId="16" xfId="0" applyFont="1" applyFill="1" applyBorder="1" applyAlignment="1">
      <alignment horizontal="centerContinuous" vertical="center"/>
    </xf>
    <xf numFmtId="0" fontId="57" fillId="0" borderId="0" xfId="0" applyFont="1" applyAlignment="1">
      <alignment vertical="center"/>
    </xf>
    <xf numFmtId="0" fontId="0" fillId="0" borderId="19" xfId="0" applyBorder="1" applyAlignment="1">
      <alignment horizontal="centerContinuous"/>
    </xf>
    <xf numFmtId="0" fontId="77" fillId="11" borderId="2" xfId="0" applyFont="1" applyFill="1" applyBorder="1" applyAlignment="1">
      <alignment horizontal="centerContinuous" vertical="center"/>
    </xf>
    <xf numFmtId="0" fontId="8" fillId="5" borderId="3" xfId="0" applyFont="1" applyFill="1" applyBorder="1" applyAlignment="1">
      <alignment horizontal="centerContinuous" vertical="center"/>
    </xf>
    <xf numFmtId="0" fontId="13" fillId="0" borderId="10" xfId="0" applyFont="1" applyFill="1" applyBorder="1" applyAlignment="1">
      <alignment horizontal="left"/>
    </xf>
    <xf numFmtId="0" fontId="88" fillId="0" borderId="0" xfId="0" applyFont="1" applyBorder="1" applyAlignment="1">
      <alignment horizontal="right" vertical="center"/>
    </xf>
    <xf numFmtId="0" fontId="88" fillId="0" borderId="0" xfId="0" applyFont="1" applyAlignment="1">
      <alignment horizontal="left" vertical="center"/>
    </xf>
    <xf numFmtId="0" fontId="14" fillId="0" borderId="10" xfId="0" applyFont="1" applyBorder="1" applyAlignment="1">
      <alignment horizontal="right"/>
    </xf>
    <xf numFmtId="168" fontId="89" fillId="0" borderId="0" xfId="0" applyNumberFormat="1" applyFont="1" applyAlignment="1">
      <alignment horizontal="right" vertical="center"/>
    </xf>
    <xf numFmtId="169" fontId="89" fillId="0" borderId="0" xfId="0" applyNumberFormat="1" applyFont="1" applyFill="1" applyAlignment="1">
      <alignment horizontal="left" vertical="center"/>
    </xf>
    <xf numFmtId="168" fontId="89" fillId="0" borderId="0" xfId="0" applyNumberFormat="1" applyFont="1" applyFill="1" applyAlignment="1">
      <alignment horizontal="right" vertical="center"/>
    </xf>
    <xf numFmtId="0" fontId="11" fillId="11" borderId="0" xfId="1" applyFont="1" applyFill="1" applyAlignment="1">
      <alignment horizontal="center" vertical="center" wrapText="1"/>
    </xf>
    <xf numFmtId="0" fontId="63" fillId="0" borderId="12" xfId="1" applyNumberFormat="1" applyFont="1" applyFill="1" applyBorder="1" applyAlignment="1" applyProtection="1">
      <alignment horizontal="center" vertical="center"/>
      <protection locked="0"/>
    </xf>
    <xf numFmtId="0" fontId="1" fillId="0" borderId="0" xfId="1" quotePrefix="1" applyFont="1"/>
    <xf numFmtId="0" fontId="63" fillId="0" borderId="12" xfId="1" applyNumberFormat="1" applyFont="1" applyFill="1" applyBorder="1" applyAlignment="1">
      <alignment horizontal="center" vertical="center"/>
    </xf>
    <xf numFmtId="0" fontId="63" fillId="12" borderId="12" xfId="1" applyNumberFormat="1" applyFont="1" applyFill="1" applyBorder="1" applyAlignment="1">
      <alignment horizontal="center" vertical="center"/>
    </xf>
    <xf numFmtId="164" fontId="15" fillId="3" borderId="4" xfId="0" quotePrefix="1" applyNumberFormat="1" applyFont="1" applyFill="1" applyBorder="1" applyAlignment="1" applyProtection="1">
      <alignment horizontal="center" vertical="center"/>
    </xf>
    <xf numFmtId="0" fontId="11" fillId="9" borderId="7" xfId="0" applyFont="1" applyFill="1" applyBorder="1" applyAlignment="1">
      <alignment horizontal="left" vertical="center" indent="1"/>
    </xf>
    <xf numFmtId="0" fontId="11" fillId="9" borderId="7" xfId="0" applyFont="1" applyFill="1" applyBorder="1" applyAlignment="1">
      <alignment horizontal="center" vertical="center"/>
    </xf>
    <xf numFmtId="0" fontId="11" fillId="15" borderId="10" xfId="0" applyFont="1" applyFill="1" applyBorder="1" applyAlignment="1">
      <alignment vertical="center"/>
    </xf>
    <xf numFmtId="0" fontId="11" fillId="16" borderId="10" xfId="0" applyFont="1" applyFill="1" applyBorder="1" applyAlignment="1">
      <alignment vertical="center"/>
    </xf>
    <xf numFmtId="0" fontId="11" fillId="15" borderId="46" xfId="0" applyFont="1" applyFill="1" applyBorder="1" applyAlignment="1">
      <alignment vertical="center"/>
    </xf>
    <xf numFmtId="0" fontId="11" fillId="16" borderId="47" xfId="0" applyFont="1" applyFill="1" applyBorder="1" applyAlignment="1">
      <alignment vertical="center"/>
    </xf>
    <xf numFmtId="0" fontId="9" fillId="18" borderId="0" xfId="0" applyFont="1" applyFill="1" applyBorder="1" applyAlignment="1">
      <alignment vertical="center"/>
    </xf>
    <xf numFmtId="1" fontId="9" fillId="18" borderId="0" xfId="0" applyNumberFormat="1" applyFont="1" applyFill="1" applyBorder="1" applyAlignment="1">
      <alignment horizontal="center" vertical="center"/>
    </xf>
    <xf numFmtId="0" fontId="9" fillId="18" borderId="0" xfId="0" applyFont="1" applyFill="1" applyBorder="1" applyAlignment="1">
      <alignment horizontal="center" vertical="center"/>
    </xf>
    <xf numFmtId="0" fontId="45" fillId="0" borderId="28" xfId="0" applyNumberFormat="1" applyFont="1" applyFill="1" applyBorder="1" applyAlignment="1" applyProtection="1">
      <alignment horizontal="center" vertical="center"/>
      <protection locked="0"/>
    </xf>
    <xf numFmtId="0" fontId="90" fillId="0" borderId="9" xfId="0" applyFont="1" applyBorder="1" applyAlignment="1">
      <alignment horizontal="center" vertical="center"/>
    </xf>
    <xf numFmtId="0" fontId="90" fillId="0" borderId="23" xfId="0" applyFont="1" applyFill="1" applyBorder="1" applyAlignment="1">
      <alignment horizontal="center" vertical="center"/>
    </xf>
    <xf numFmtId="0" fontId="90" fillId="0" borderId="22" xfId="0" applyFont="1" applyFill="1" applyBorder="1" applyAlignment="1">
      <alignment horizontal="center" vertical="center"/>
    </xf>
    <xf numFmtId="0" fontId="91" fillId="4" borderId="0" xfId="0" applyFont="1" applyFill="1" applyAlignment="1">
      <alignment horizontal="center" vertical="center" wrapText="1"/>
    </xf>
    <xf numFmtId="0" fontId="25" fillId="0" borderId="0" xfId="0" applyFont="1"/>
    <xf numFmtId="0" fontId="19" fillId="4" borderId="0" xfId="0" applyFont="1" applyFill="1" applyAlignment="1">
      <alignment horizontal="center" vertical="center"/>
    </xf>
    <xf numFmtId="0" fontId="50" fillId="19" borderId="26" xfId="0" applyFont="1" applyFill="1" applyBorder="1" applyAlignment="1"/>
    <xf numFmtId="0" fontId="50" fillId="19" borderId="33" xfId="0" applyFont="1" applyFill="1" applyBorder="1" applyAlignment="1"/>
    <xf numFmtId="0" fontId="45" fillId="19" borderId="27" xfId="0" applyFont="1" applyFill="1" applyBorder="1" applyAlignment="1" applyProtection="1">
      <alignment horizontal="center" vertical="center" wrapText="1"/>
      <protection locked="0"/>
    </xf>
    <xf numFmtId="0" fontId="48" fillId="19" borderId="38" xfId="0" applyFont="1" applyFill="1" applyBorder="1" applyAlignment="1">
      <alignment vertical="top"/>
    </xf>
    <xf numFmtId="0" fontId="48" fillId="19" borderId="38" xfId="0" applyFont="1" applyFill="1" applyBorder="1" applyAlignment="1">
      <alignment vertical="top" wrapText="1"/>
    </xf>
    <xf numFmtId="0" fontId="48" fillId="19" borderId="39" xfId="0" applyFont="1" applyFill="1" applyBorder="1" applyAlignment="1">
      <alignment vertical="top" wrapText="1"/>
    </xf>
    <xf numFmtId="0" fontId="45" fillId="19" borderId="37" xfId="0" applyFont="1" applyFill="1" applyBorder="1" applyAlignment="1" applyProtection="1">
      <alignment horizontal="center" vertical="center" wrapText="1"/>
      <protection locked="0"/>
    </xf>
    <xf numFmtId="0" fontId="92" fillId="7" borderId="0" xfId="2" applyNumberFormat="1" applyFont="1" applyFill="1" applyAlignment="1">
      <alignment horizontal="left"/>
    </xf>
    <xf numFmtId="0" fontId="94" fillId="7" borderId="0" xfId="2" applyNumberFormat="1" applyFont="1" applyFill="1" applyAlignment="1">
      <alignment horizontal="left"/>
    </xf>
    <xf numFmtId="0" fontId="19" fillId="11" borderId="0" xfId="1" applyFont="1" applyFill="1" applyAlignment="1">
      <alignment horizontal="center" vertical="center"/>
    </xf>
    <xf numFmtId="0" fontId="19" fillId="11" borderId="0" xfId="1" applyFont="1" applyFill="1" applyAlignment="1">
      <alignment horizontal="left" vertical="center"/>
    </xf>
    <xf numFmtId="49" fontId="44" fillId="0" borderId="51" xfId="1" applyNumberFormat="1" applyFont="1" applyFill="1" applyBorder="1" applyAlignment="1" applyProtection="1">
      <alignment horizontal="center" vertical="center"/>
      <protection locked="0"/>
    </xf>
    <xf numFmtId="0" fontId="50" fillId="13" borderId="0" xfId="0" applyFont="1" applyFill="1" applyAlignment="1">
      <alignment horizontal="center" vertical="center"/>
    </xf>
    <xf numFmtId="0" fontId="9" fillId="17" borderId="0" xfId="0" applyFont="1" applyFill="1" applyBorder="1" applyAlignment="1">
      <alignment horizontal="center"/>
    </xf>
    <xf numFmtId="0" fontId="45" fillId="0" borderId="0" xfId="0" applyFont="1" applyAlignment="1">
      <alignment horizontal="right"/>
    </xf>
    <xf numFmtId="173" fontId="76" fillId="0" borderId="51" xfId="1" applyNumberFormat="1" applyFont="1" applyFill="1" applyBorder="1" applyAlignment="1" applyProtection="1">
      <alignment horizontal="center" vertical="center"/>
    </xf>
    <xf numFmtId="0" fontId="42" fillId="10" borderId="0" xfId="0" applyFont="1" applyFill="1" applyAlignment="1">
      <alignment horizontal="center" vertical="center"/>
    </xf>
    <xf numFmtId="167" fontId="56" fillId="11" borderId="52" xfId="0" applyNumberFormat="1" applyFont="1" applyFill="1" applyBorder="1" applyAlignment="1">
      <alignment horizontal="left" vertical="center"/>
    </xf>
    <xf numFmtId="0" fontId="56" fillId="11" borderId="52" xfId="0" applyFont="1" applyFill="1" applyBorder="1" applyAlignment="1">
      <alignment horizontal="left" vertical="center"/>
    </xf>
    <xf numFmtId="174" fontId="9" fillId="0" borderId="34" xfId="0" applyNumberFormat="1" applyFont="1" applyFill="1" applyBorder="1" applyAlignment="1">
      <alignment horizontal="centerContinuous" vertical="center" wrapText="1"/>
    </xf>
    <xf numFmtId="174" fontId="9" fillId="0" borderId="15" xfId="0" applyNumberFormat="1" applyFont="1" applyFill="1" applyBorder="1" applyAlignment="1">
      <alignment horizontal="centerContinuous" vertical="center" wrapText="1"/>
    </xf>
    <xf numFmtId="172" fontId="0" fillId="0" borderId="0" xfId="0" applyNumberFormat="1"/>
    <xf numFmtId="0" fontId="24" fillId="0" borderId="0" xfId="0" applyFont="1"/>
    <xf numFmtId="0" fontId="0" fillId="0" borderId="0" xfId="0" applyAlignment="1">
      <alignment vertical="top"/>
    </xf>
    <xf numFmtId="0" fontId="95" fillId="11" borderId="52" xfId="0" applyFont="1" applyFill="1" applyBorder="1" applyAlignment="1">
      <alignment horizontal="left" vertical="center"/>
    </xf>
    <xf numFmtId="0" fontId="56" fillId="11" borderId="52" xfId="0" applyFont="1" applyFill="1" applyBorder="1" applyAlignment="1">
      <alignment horizontal="center" vertical="center"/>
    </xf>
    <xf numFmtId="0" fontId="9" fillId="0" borderId="53" xfId="0" applyNumberFormat="1" applyFont="1" applyBorder="1" applyAlignment="1">
      <alignment horizontal="left" vertical="center"/>
    </xf>
    <xf numFmtId="0" fontId="96" fillId="0" borderId="0" xfId="1" applyFont="1" applyAlignment="1">
      <alignment horizontal="right"/>
    </xf>
    <xf numFmtId="176" fontId="76" fillId="0" borderId="1" xfId="1" applyNumberFormat="1" applyFont="1" applyFill="1" applyBorder="1" applyAlignment="1" applyProtection="1">
      <alignment horizontal="center" vertical="center"/>
    </xf>
    <xf numFmtId="176" fontId="97" fillId="18" borderId="21" xfId="1" quotePrefix="1" applyNumberFormat="1" applyFont="1" applyFill="1" applyBorder="1" applyAlignment="1" applyProtection="1">
      <alignment horizontal="center" vertical="center"/>
      <protection locked="0"/>
    </xf>
    <xf numFmtId="177" fontId="12" fillId="9" borderId="5" xfId="0" applyNumberFormat="1" applyFont="1" applyFill="1" applyBorder="1" applyAlignment="1">
      <alignment horizontal="center" vertical="center"/>
    </xf>
    <xf numFmtId="0" fontId="89" fillId="0" borderId="0" xfId="0" applyFont="1" applyFill="1" applyAlignment="1">
      <alignment vertical="center"/>
    </xf>
    <xf numFmtId="0" fontId="89" fillId="0" borderId="0" xfId="0" applyFont="1" applyAlignment="1">
      <alignment vertical="center"/>
    </xf>
    <xf numFmtId="0" fontId="13" fillId="0" borderId="21" xfId="1" applyFont="1" applyFill="1" applyBorder="1" applyAlignment="1">
      <alignment horizontal="left" vertical="center"/>
    </xf>
    <xf numFmtId="0" fontId="2" fillId="0" borderId="21" xfId="1" quotePrefix="1" applyFont="1" applyFill="1" applyBorder="1" applyAlignment="1">
      <alignment horizontal="left"/>
    </xf>
    <xf numFmtId="0" fontId="6" fillId="0" borderId="21" xfId="1" applyFill="1" applyBorder="1" applyAlignment="1">
      <alignment horizontal="left"/>
    </xf>
    <xf numFmtId="0" fontId="26" fillId="0" borderId="21" xfId="1" applyFont="1" applyFill="1" applyBorder="1" applyAlignment="1">
      <alignment horizontal="left" vertical="center"/>
    </xf>
    <xf numFmtId="0" fontId="6" fillId="0" borderId="21" xfId="1" applyFill="1" applyBorder="1"/>
    <xf numFmtId="0" fontId="13" fillId="0" borderId="21" xfId="1" applyFont="1" applyFill="1" applyBorder="1" applyAlignment="1">
      <alignment horizontal="centerContinuous" vertical="center"/>
    </xf>
    <xf numFmtId="0" fontId="2" fillId="0" borderId="21" xfId="1" applyFont="1" applyFill="1" applyBorder="1"/>
    <xf numFmtId="0" fontId="16" fillId="0" borderId="0" xfId="1" applyFont="1" applyFill="1" applyAlignment="1">
      <alignment horizontal="right" vertical="center"/>
    </xf>
    <xf numFmtId="0" fontId="6" fillId="0" borderId="0" xfId="1" applyFill="1"/>
    <xf numFmtId="178" fontId="84" fillId="0" borderId="20" xfId="0" applyNumberFormat="1" applyFont="1" applyFill="1" applyBorder="1" applyAlignment="1">
      <alignment horizontal="centerContinuous" vertical="center"/>
    </xf>
    <xf numFmtId="178" fontId="87" fillId="3" borderId="4" xfId="0" applyNumberFormat="1" applyFont="1" applyFill="1" applyBorder="1" applyAlignment="1" applyProtection="1">
      <alignment horizontal="center" vertical="center"/>
    </xf>
    <xf numFmtId="178" fontId="87" fillId="3" borderId="1" xfId="0" applyNumberFormat="1" applyFont="1" applyFill="1" applyBorder="1" applyAlignment="1" applyProtection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53" xfId="0" applyFill="1" applyBorder="1" applyAlignment="1">
      <alignment horizontal="left" vertical="center"/>
    </xf>
    <xf numFmtId="167" fontId="0" fillId="0" borderId="53" xfId="0" applyNumberFormat="1" applyFill="1" applyBorder="1" applyAlignment="1">
      <alignment horizontal="left" vertical="center"/>
    </xf>
    <xf numFmtId="167" fontId="0" fillId="12" borderId="53" xfId="0" applyNumberFormat="1" applyFill="1" applyBorder="1" applyAlignment="1">
      <alignment horizontal="left" vertical="center"/>
    </xf>
    <xf numFmtId="0" fontId="0" fillId="12" borderId="53" xfId="0" applyFill="1" applyBorder="1" applyAlignment="1">
      <alignment horizontal="left" vertical="center"/>
    </xf>
    <xf numFmtId="0" fontId="0" fillId="0" borderId="53" xfId="0" applyFill="1" applyBorder="1" applyAlignment="1">
      <alignment horizontal="center" vertical="center"/>
    </xf>
    <xf numFmtId="0" fontId="0" fillId="12" borderId="53" xfId="0" applyFill="1" applyBorder="1" applyAlignment="1">
      <alignment horizontal="center" vertical="center"/>
    </xf>
    <xf numFmtId="0" fontId="0" fillId="0" borderId="0" xfId="0" applyFill="1" applyAlignment="1">
      <alignment horizontal="left"/>
    </xf>
    <xf numFmtId="179" fontId="57" fillId="0" borderId="53" xfId="0" applyNumberFormat="1" applyFont="1" applyFill="1" applyBorder="1" applyAlignment="1">
      <alignment horizontal="left" vertical="center"/>
    </xf>
    <xf numFmtId="179" fontId="57" fillId="12" borderId="53" xfId="0" applyNumberFormat="1" applyFont="1" applyFill="1" applyBorder="1" applyAlignment="1">
      <alignment horizontal="left" vertical="center"/>
    </xf>
    <xf numFmtId="0" fontId="57" fillId="0" borderId="0" xfId="0" applyFont="1" applyFill="1"/>
    <xf numFmtId="0" fontId="0" fillId="0" borderId="16" xfId="0" applyFill="1" applyBorder="1" applyAlignment="1">
      <alignment horizontal="left" vertical="center"/>
    </xf>
    <xf numFmtId="0" fontId="17" fillId="0" borderId="3" xfId="0" applyFont="1" applyFill="1" applyBorder="1" applyAlignment="1">
      <alignment horizontal="left" vertical="center"/>
    </xf>
    <xf numFmtId="0" fontId="17" fillId="0" borderId="3" xfId="0" applyFont="1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2" fillId="0" borderId="0" xfId="1" applyFont="1" applyAlignment="1">
      <alignment horizontal="center"/>
    </xf>
    <xf numFmtId="164" fontId="30" fillId="5" borderId="0" xfId="1" applyNumberFormat="1" applyFont="1" applyFill="1" applyAlignment="1">
      <alignment horizontal="center" vertical="center"/>
    </xf>
    <xf numFmtId="0" fontId="13" fillId="0" borderId="21" xfId="1" applyFont="1" applyFill="1" applyBorder="1" applyAlignment="1">
      <alignment horizontal="center" vertical="center"/>
    </xf>
    <xf numFmtId="0" fontId="6" fillId="0" borderId="0" xfId="1" applyFill="1" applyAlignment="1">
      <alignment horizontal="center"/>
    </xf>
    <xf numFmtId="170" fontId="44" fillId="0" borderId="12" xfId="1" applyNumberFormat="1" applyFont="1" applyFill="1" applyBorder="1" applyAlignment="1" applyProtection="1">
      <alignment horizontal="center" vertical="center"/>
      <protection locked="0"/>
    </xf>
    <xf numFmtId="0" fontId="9" fillId="0" borderId="53" xfId="0" applyNumberFormat="1" applyFont="1" applyBorder="1" applyAlignment="1">
      <alignment horizontal="center" vertical="center"/>
    </xf>
    <xf numFmtId="0" fontId="9" fillId="0" borderId="54" xfId="0" applyFont="1" applyFill="1" applyBorder="1" applyAlignment="1">
      <alignment horizontal="left" vertical="center" wrapText="1"/>
    </xf>
    <xf numFmtId="0" fontId="98" fillId="7" borderId="0" xfId="2" applyNumberFormat="1" applyFont="1" applyFill="1" applyAlignment="1">
      <alignment horizontal="right" vertical="center" indent="1"/>
    </xf>
    <xf numFmtId="15" fontId="98" fillId="7" borderId="0" xfId="2" applyNumberFormat="1" applyFont="1" applyFill="1" applyAlignment="1">
      <alignment horizontal="right" vertical="center"/>
    </xf>
    <xf numFmtId="170" fontId="44" fillId="0" borderId="1" xfId="1" applyNumberFormat="1" applyFont="1" applyFill="1" applyBorder="1" applyAlignment="1" applyProtection="1">
      <alignment horizontal="left" vertical="center"/>
      <protection locked="0"/>
    </xf>
    <xf numFmtId="0" fontId="62" fillId="11" borderId="0" xfId="1" applyFont="1" applyFill="1" applyAlignment="1">
      <alignment horizontal="center" vertical="center"/>
    </xf>
    <xf numFmtId="0" fontId="8" fillId="12" borderId="1" xfId="1" applyFont="1" applyFill="1" applyBorder="1" applyAlignment="1" applyProtection="1">
      <alignment horizontal="left" vertical="center"/>
      <protection locked="0"/>
    </xf>
    <xf numFmtId="0" fontId="63" fillId="12" borderId="12" xfId="1" applyNumberFormat="1" applyFont="1" applyFill="1" applyBorder="1" applyAlignment="1" applyProtection="1">
      <alignment horizontal="center" vertical="center"/>
      <protection locked="0"/>
    </xf>
    <xf numFmtId="173" fontId="76" fillId="12" borderId="51" xfId="1" applyNumberFormat="1" applyFont="1" applyFill="1" applyBorder="1" applyAlignment="1" applyProtection="1">
      <alignment horizontal="center" vertical="center"/>
    </xf>
    <xf numFmtId="176" fontId="76" fillId="12" borderId="1" xfId="1" applyNumberFormat="1" applyFont="1" applyFill="1" applyBorder="1" applyAlignment="1" applyProtection="1">
      <alignment horizontal="center" vertical="center"/>
    </xf>
    <xf numFmtId="172" fontId="10" fillId="12" borderId="1" xfId="1" applyNumberFormat="1" applyFont="1" applyFill="1" applyBorder="1" applyAlignment="1" applyProtection="1">
      <alignment horizontal="left" vertical="center"/>
      <protection locked="0"/>
    </xf>
    <xf numFmtId="49" fontId="44" fillId="12" borderId="51" xfId="1" applyNumberFormat="1" applyFont="1" applyFill="1" applyBorder="1" applyAlignment="1" applyProtection="1">
      <alignment horizontal="center" vertical="center"/>
      <protection locked="0"/>
    </xf>
    <xf numFmtId="170" fontId="44" fillId="12" borderId="1" xfId="1" applyNumberFormat="1" applyFont="1" applyFill="1" applyBorder="1" applyAlignment="1" applyProtection="1">
      <alignment horizontal="left" vertical="center"/>
      <protection locked="0"/>
    </xf>
    <xf numFmtId="170" fontId="44" fillId="12" borderId="12" xfId="1" applyNumberFormat="1" applyFont="1" applyFill="1" applyBorder="1" applyAlignment="1" applyProtection="1">
      <alignment horizontal="center" vertical="center"/>
      <protection locked="0"/>
    </xf>
    <xf numFmtId="0" fontId="15" fillId="12" borderId="13" xfId="1" applyFont="1" applyFill="1" applyBorder="1" applyAlignment="1" applyProtection="1">
      <alignment horizontal="center" vertical="center"/>
    </xf>
    <xf numFmtId="0" fontId="8" fillId="12" borderId="1" xfId="1" applyFont="1" applyFill="1" applyBorder="1" applyAlignment="1" applyProtection="1">
      <alignment horizontal="left" vertical="center" indent="1"/>
      <protection locked="0"/>
    </xf>
    <xf numFmtId="0" fontId="9" fillId="12" borderId="1" xfId="1" applyFont="1" applyFill="1" applyBorder="1" applyAlignment="1" applyProtection="1">
      <alignment vertical="center"/>
      <protection locked="0"/>
    </xf>
    <xf numFmtId="0" fontId="9" fillId="12" borderId="1" xfId="1" applyFont="1" applyFill="1" applyBorder="1" applyAlignment="1" applyProtection="1">
      <alignment horizontal="left" vertical="center" indent="1"/>
      <protection locked="0"/>
    </xf>
    <xf numFmtId="0" fontId="0" fillId="0" borderId="55" xfId="0" applyBorder="1" applyAlignment="1">
      <alignment horizontal="center"/>
    </xf>
    <xf numFmtId="0" fontId="0" fillId="20" borderId="55" xfId="0" applyFill="1" applyBorder="1" applyAlignment="1">
      <alignment horizontal="center" vertical="center"/>
    </xf>
    <xf numFmtId="0" fontId="0" fillId="0" borderId="57" xfId="0" applyBorder="1" applyAlignment="1">
      <alignment horizontal="center"/>
    </xf>
    <xf numFmtId="0" fontId="0" fillId="20" borderId="57" xfId="0" applyFill="1" applyBorder="1" applyAlignment="1">
      <alignment horizontal="center" vertical="center"/>
    </xf>
    <xf numFmtId="0" fontId="0" fillId="21" borderId="55" xfId="0" applyFill="1" applyBorder="1" applyAlignment="1">
      <alignment horizontal="center"/>
    </xf>
    <xf numFmtId="0" fontId="0" fillId="21" borderId="57" xfId="0" applyFill="1" applyBorder="1" applyAlignment="1">
      <alignment horizontal="center"/>
    </xf>
    <xf numFmtId="0" fontId="9" fillId="20" borderId="56" xfId="0" applyFont="1" applyFill="1" applyBorder="1" applyAlignment="1">
      <alignment horizontal="center" vertical="center"/>
    </xf>
    <xf numFmtId="0" fontId="9" fillId="21" borderId="56" xfId="0" applyFont="1" applyFill="1" applyBorder="1" applyAlignment="1">
      <alignment horizontal="right"/>
    </xf>
    <xf numFmtId="0" fontId="9" fillId="0" borderId="56" xfId="0" applyFont="1" applyBorder="1" applyAlignment="1">
      <alignment horizontal="right"/>
    </xf>
    <xf numFmtId="0" fontId="0" fillId="22" borderId="55" xfId="0" applyFill="1" applyBorder="1" applyAlignment="1">
      <alignment horizontal="center"/>
    </xf>
    <xf numFmtId="0" fontId="9" fillId="23" borderId="56" xfId="0" applyFont="1" applyFill="1" applyBorder="1" applyAlignment="1">
      <alignment horizontal="right"/>
    </xf>
    <xf numFmtId="0" fontId="0" fillId="24" borderId="57" xfId="0" applyFill="1" applyBorder="1" applyAlignment="1">
      <alignment horizontal="center"/>
    </xf>
    <xf numFmtId="0" fontId="9" fillId="12" borderId="56" xfId="0" applyFont="1" applyFill="1" applyBorder="1" applyAlignment="1">
      <alignment horizontal="right"/>
    </xf>
    <xf numFmtId="0" fontId="0" fillId="12" borderId="57" xfId="0" applyFill="1" applyBorder="1" applyAlignment="1">
      <alignment horizontal="center"/>
    </xf>
    <xf numFmtId="0" fontId="0" fillId="12" borderId="55" xfId="0" applyFill="1" applyBorder="1" applyAlignment="1">
      <alignment horizontal="center"/>
    </xf>
    <xf numFmtId="0" fontId="9" fillId="22" borderId="56" xfId="0" applyFont="1" applyFill="1" applyBorder="1" applyAlignment="1">
      <alignment horizontal="right"/>
    </xf>
    <xf numFmtId="0" fontId="0" fillId="22" borderId="57" xfId="0" applyFill="1" applyBorder="1" applyAlignment="1">
      <alignment horizontal="center"/>
    </xf>
    <xf numFmtId="0" fontId="0" fillId="23" borderId="55" xfId="0" applyFill="1" applyBorder="1" applyAlignment="1">
      <alignment horizontal="center"/>
    </xf>
    <xf numFmtId="0" fontId="0" fillId="23" borderId="57" xfId="0" applyFill="1" applyBorder="1" applyAlignment="1">
      <alignment horizontal="center"/>
    </xf>
    <xf numFmtId="0" fontId="0" fillId="24" borderId="55" xfId="0" applyFill="1" applyBorder="1" applyAlignment="1">
      <alignment horizontal="center"/>
    </xf>
    <xf numFmtId="0" fontId="9" fillId="24" borderId="56" xfId="0" applyFont="1" applyFill="1" applyBorder="1" applyAlignment="1">
      <alignment horizontal="right"/>
    </xf>
    <xf numFmtId="0" fontId="0" fillId="25" borderId="55" xfId="0" applyFill="1" applyBorder="1" applyAlignment="1">
      <alignment horizontal="center"/>
    </xf>
    <xf numFmtId="0" fontId="9" fillId="25" borderId="56" xfId="0" applyFont="1" applyFill="1" applyBorder="1" applyAlignment="1">
      <alignment horizontal="right"/>
    </xf>
    <xf numFmtId="0" fontId="0" fillId="25" borderId="57" xfId="0" applyFill="1" applyBorder="1" applyAlignment="1">
      <alignment horizontal="center"/>
    </xf>
    <xf numFmtId="0" fontId="0" fillId="26" borderId="55" xfId="0" applyFill="1" applyBorder="1" applyAlignment="1">
      <alignment horizontal="center"/>
    </xf>
    <xf numFmtId="0" fontId="9" fillId="26" borderId="56" xfId="0" applyFont="1" applyFill="1" applyBorder="1" applyAlignment="1">
      <alignment horizontal="right"/>
    </xf>
    <xf numFmtId="0" fontId="0" fillId="26" borderId="57" xfId="0" applyFill="1" applyBorder="1" applyAlignment="1">
      <alignment horizontal="center"/>
    </xf>
    <xf numFmtId="0" fontId="0" fillId="27" borderId="55" xfId="0" applyFill="1" applyBorder="1" applyAlignment="1">
      <alignment horizontal="center"/>
    </xf>
    <xf numFmtId="0" fontId="9" fillId="27" borderId="56" xfId="0" applyFont="1" applyFill="1" applyBorder="1" applyAlignment="1">
      <alignment horizontal="right"/>
    </xf>
    <xf numFmtId="0" fontId="0" fillId="27" borderId="57" xfId="0" applyFill="1" applyBorder="1" applyAlignment="1">
      <alignment horizontal="center"/>
    </xf>
    <xf numFmtId="0" fontId="86" fillId="8" borderId="0" xfId="2" applyNumberFormat="1" applyFont="1" applyFill="1" applyAlignment="1" applyProtection="1">
      <alignment horizontal="center" vertical="center" wrapText="1"/>
      <protection locked="0"/>
    </xf>
    <xf numFmtId="175" fontId="50" fillId="0" borderId="0" xfId="0" applyNumberFormat="1" applyFont="1" applyFill="1" applyBorder="1" applyAlignment="1">
      <alignment horizontal="center" vertical="center" textRotation="255" wrapText="1"/>
    </xf>
    <xf numFmtId="175" fontId="50" fillId="0" borderId="31" xfId="0" applyNumberFormat="1" applyFont="1" applyFill="1" applyBorder="1" applyAlignment="1">
      <alignment horizontal="center" vertical="center" textRotation="255" wrapText="1"/>
    </xf>
    <xf numFmtId="0" fontId="26" fillId="0" borderId="0" xfId="0" applyFont="1" applyBorder="1" applyAlignment="1">
      <alignment horizontal="right" vertical="center" wrapText="1"/>
    </xf>
    <xf numFmtId="0" fontId="82" fillId="0" borderId="0" xfId="0" applyFont="1" applyBorder="1" applyAlignment="1">
      <alignment horizontal="left" vertical="top" wrapText="1" readingOrder="1"/>
    </xf>
    <xf numFmtId="0" fontId="50" fillId="19" borderId="30" xfId="0" applyFont="1" applyFill="1" applyBorder="1" applyAlignment="1">
      <alignment horizontal="center" vertical="center"/>
    </xf>
    <xf numFmtId="0" fontId="50" fillId="19" borderId="32" xfId="0" applyFont="1" applyFill="1" applyBorder="1" applyAlignment="1">
      <alignment horizontal="center" vertical="center"/>
    </xf>
    <xf numFmtId="0" fontId="45" fillId="19" borderId="35" xfId="0" applyFont="1" applyFill="1" applyBorder="1" applyAlignment="1" applyProtection="1">
      <alignment horizontal="center" vertical="center" wrapText="1"/>
      <protection locked="0"/>
    </xf>
    <xf numFmtId="0" fontId="0" fillId="19" borderId="36" xfId="0" applyFill="1" applyBorder="1"/>
    <xf numFmtId="0" fontId="50" fillId="0" borderId="48" xfId="0" applyFont="1" applyBorder="1" applyAlignment="1" applyProtection="1">
      <alignment horizontal="center" vertical="center" wrapText="1"/>
      <protection locked="0"/>
    </xf>
    <xf numFmtId="0" fontId="50" fillId="0" borderId="49" xfId="0" applyFont="1" applyBorder="1" applyAlignment="1" applyProtection="1">
      <alignment horizontal="center" vertical="center" wrapText="1"/>
      <protection locked="0"/>
    </xf>
    <xf numFmtId="0" fontId="50" fillId="0" borderId="50" xfId="0" applyFont="1" applyBorder="1" applyAlignment="1" applyProtection="1">
      <alignment horizontal="center" vertical="center" wrapText="1"/>
      <protection locked="0"/>
    </xf>
    <xf numFmtId="0" fontId="50" fillId="0" borderId="29" xfId="0" applyFont="1" applyBorder="1" applyAlignment="1" applyProtection="1">
      <alignment horizontal="center" vertical="center" wrapText="1"/>
      <protection locked="0"/>
    </xf>
    <xf numFmtId="0" fontId="83" fillId="0" borderId="0" xfId="0" applyFont="1" applyAlignment="1">
      <alignment horizontal="left" vertical="top"/>
    </xf>
    <xf numFmtId="0" fontId="49" fillId="0" borderId="16" xfId="0" applyFont="1" applyBorder="1" applyAlignment="1">
      <alignment horizontal="center"/>
    </xf>
    <xf numFmtId="0" fontId="80" fillId="0" borderId="0" xfId="0" applyFont="1" applyFill="1" applyBorder="1" applyAlignment="1">
      <alignment horizontal="left" vertical="top" wrapText="1"/>
    </xf>
    <xf numFmtId="0" fontId="80" fillId="0" borderId="0" xfId="0" applyFont="1" applyAlignment="1">
      <alignment horizontal="left" vertical="top" wrapText="1"/>
    </xf>
    <xf numFmtId="0" fontId="46" fillId="0" borderId="0" xfId="0" applyFont="1" applyAlignment="1">
      <alignment horizontal="left" vertical="center" wrapText="1" indent="1"/>
    </xf>
    <xf numFmtId="0" fontId="57" fillId="0" borderId="0" xfId="0" applyFont="1" applyAlignment="1">
      <alignment horizontal="center" vertical="center"/>
    </xf>
    <xf numFmtId="0" fontId="57" fillId="0" borderId="0" xfId="0" applyFont="1" applyAlignment="1">
      <alignment horizontal="left" vertical="center" wrapText="1"/>
    </xf>
  </cellXfs>
  <cellStyles count="7">
    <cellStyle name="Euro" xfId="5"/>
    <cellStyle name="Normal" xfId="0" builtinId="0"/>
    <cellStyle name="Normal 2" xfId="1"/>
    <cellStyle name="Normal 3" xfId="2"/>
    <cellStyle name="Normal 4" xfId="3"/>
    <cellStyle name="Normal 5" xfId="4"/>
    <cellStyle name="Normal 6" xfId="6"/>
  </cellStyles>
  <dxfs count="16">
    <dxf>
      <font>
        <b/>
        <i val="0"/>
      </font>
      <border>
        <bottom/>
      </border>
    </dxf>
    <dxf>
      <font>
        <color theme="0"/>
      </font>
      <border>
        <top/>
        <bottom/>
      </border>
    </dxf>
    <dxf>
      <font>
        <color rgb="FFFF0000"/>
      </font>
    </dxf>
    <dxf>
      <font>
        <b/>
        <i val="0"/>
        <color theme="0"/>
      </font>
    </dxf>
    <dxf>
      <font>
        <b/>
        <i val="0"/>
        <color theme="0"/>
      </font>
    </dxf>
    <dxf>
      <font>
        <b/>
        <i val="0"/>
        <color rgb="FFFFFF00"/>
      </font>
    </dxf>
    <dxf>
      <font>
        <b/>
        <i val="0"/>
        <color rgb="FFFFFF00"/>
      </font>
    </dxf>
    <dxf>
      <font>
        <b/>
        <i val="0"/>
        <color rgb="FFFF0000"/>
      </font>
    </dxf>
    <dxf>
      <font>
        <b val="0"/>
        <i val="0"/>
        <color auto="1"/>
      </font>
    </dxf>
    <dxf>
      <fill>
        <patternFill>
          <bgColor rgb="FFFFFF99"/>
        </patternFill>
      </fill>
    </dxf>
    <dxf>
      <font>
        <b/>
        <i val="0"/>
        <color rgb="FFFF0000"/>
      </font>
    </dxf>
    <dxf>
      <font>
        <b val="0"/>
        <i val="0"/>
        <color auto="1"/>
      </font>
    </dxf>
    <dxf>
      <font>
        <b val="0"/>
        <i val="0"/>
        <color auto="1"/>
      </font>
    </dxf>
    <dxf>
      <font>
        <b val="0"/>
        <i val="0"/>
        <color auto="1"/>
      </font>
    </dxf>
    <dxf>
      <font>
        <b/>
        <i val="0"/>
        <color rgb="FFFF0000"/>
      </font>
    </dxf>
    <dxf>
      <fill>
        <patternFill>
          <bgColor rgb="FFFFFF99"/>
        </patternFill>
      </fill>
    </dxf>
  </dxfs>
  <tableStyles count="0" defaultTableStyle="TableStyleMedium9" defaultPivotStyle="PivotStyleLight16"/>
  <colors>
    <mruColors>
      <color rgb="FFCCFFCC"/>
      <color rgb="FFFFFFCC"/>
      <color rgb="FF66FFCC"/>
      <color rgb="FFCCECFF"/>
      <color rgb="FF99FFCC"/>
      <color rgb="FFFFFF99"/>
      <color rgb="FFEEEEEE"/>
      <color rgb="FFDDDDDD"/>
      <color rgb="FFCC0000"/>
      <color rgb="FF33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31323</xdr:colOff>
      <xdr:row>3</xdr:row>
      <xdr:rowOff>306351</xdr:rowOff>
    </xdr:from>
    <xdr:to>
      <xdr:col>2</xdr:col>
      <xdr:colOff>2409</xdr:colOff>
      <xdr:row>3</xdr:row>
      <xdr:rowOff>1019553</xdr:rowOff>
    </xdr:to>
    <xdr:sp macro="[0]!page_INSCRIPTION_PESEE" textlink="">
      <xdr:nvSpPr>
        <xdr:cNvPr id="12" name="Rectangle à coins arrondis 11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/>
      </xdr:nvSpPr>
      <xdr:spPr>
        <a:xfrm>
          <a:off x="507573" y="1203047"/>
          <a:ext cx="2447586" cy="713202"/>
        </a:xfrm>
        <a:prstGeom prst="roundRect">
          <a:avLst/>
        </a:prstGeom>
        <a:solidFill>
          <a:schemeClr val="accent5">
            <a:lumMod val="7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latin typeface="Arial" pitchFamily="34" charset="0"/>
              <a:cs typeface="Arial" pitchFamily="34" charset="0"/>
            </a:rPr>
            <a:t>INSCRIPTION</a:t>
          </a:r>
        </a:p>
        <a:p>
          <a:pPr algn="ctr"/>
          <a:r>
            <a:rPr lang="fr-FR" sz="1400" b="1">
              <a:latin typeface="Arial" pitchFamily="34" charset="0"/>
              <a:cs typeface="Arial" pitchFamily="34" charset="0"/>
            </a:rPr>
            <a:t>PES</a:t>
          </a:r>
          <a:r>
            <a:rPr lang="fr-FR" sz="1400" b="1" i="0">
              <a:solidFill>
                <a:schemeClr val="lt1"/>
              </a:solidFill>
              <a:latin typeface="Arial" pitchFamily="34" charset="0"/>
              <a:ea typeface="+mn-ea"/>
              <a:cs typeface="Arial" pitchFamily="34" charset="0"/>
            </a:rPr>
            <a:t>É</a:t>
          </a:r>
          <a:r>
            <a:rPr lang="fr-FR" sz="1400" b="1">
              <a:latin typeface="Arial" pitchFamily="34" charset="0"/>
              <a:cs typeface="Arial" pitchFamily="34" charset="0"/>
            </a:rPr>
            <a:t>E</a:t>
          </a:r>
        </a:p>
      </xdr:txBody>
    </xdr:sp>
    <xdr:clientData/>
  </xdr:twoCellAnchor>
  <xdr:twoCellAnchor editAs="absolute">
    <xdr:from>
      <xdr:col>2</xdr:col>
      <xdr:colOff>574878</xdr:colOff>
      <xdr:row>3</xdr:row>
      <xdr:rowOff>320530</xdr:rowOff>
    </xdr:from>
    <xdr:to>
      <xdr:col>3</xdr:col>
      <xdr:colOff>1511302</xdr:colOff>
      <xdr:row>3</xdr:row>
      <xdr:rowOff>1033204</xdr:rowOff>
    </xdr:to>
    <xdr:sp macro="[0]!CLASSEMENT_INDIV" textlink="">
      <xdr:nvSpPr>
        <xdr:cNvPr id="13" name="Rectangle à coins arrondis 12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/>
      </xdr:nvSpPr>
      <xdr:spPr>
        <a:xfrm>
          <a:off x="3556203" y="1217226"/>
          <a:ext cx="2450899" cy="712674"/>
        </a:xfrm>
        <a:prstGeom prst="roundRect">
          <a:avLst/>
        </a:prstGeom>
        <a:solidFill>
          <a:srgbClr val="3333FF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latin typeface="Arial" pitchFamily="34" charset="0"/>
              <a:cs typeface="Arial" pitchFamily="34" charset="0"/>
            </a:rPr>
            <a:t>CLASSEMENTS</a:t>
          </a:r>
        </a:p>
        <a:p>
          <a:pPr algn="ctr"/>
          <a:r>
            <a:rPr lang="fr-FR" sz="1000" b="1">
              <a:solidFill>
                <a:schemeClr val="bg1">
                  <a:lumMod val="75000"/>
                </a:schemeClr>
              </a:solidFill>
              <a:latin typeface="Arial" pitchFamily="34" charset="0"/>
              <a:cs typeface="Arial" pitchFamily="34" charset="0"/>
            </a:rPr>
            <a:t>INDIVIDUELS - PAR ÉQUIPES</a:t>
          </a:r>
        </a:p>
      </xdr:txBody>
    </xdr:sp>
    <xdr:clientData/>
  </xdr:twoCellAnchor>
  <xdr:twoCellAnchor editAs="absolute">
    <xdr:from>
      <xdr:col>0</xdr:col>
      <xdr:colOff>475264</xdr:colOff>
      <xdr:row>3</xdr:row>
      <xdr:rowOff>1461463</xdr:rowOff>
    </xdr:from>
    <xdr:to>
      <xdr:col>1</xdr:col>
      <xdr:colOff>2446600</xdr:colOff>
      <xdr:row>4</xdr:row>
      <xdr:rowOff>688948</xdr:rowOff>
    </xdr:to>
    <xdr:sp macro="[0]!page_RECAP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/>
      </xdr:nvSpPr>
      <xdr:spPr>
        <a:xfrm>
          <a:off x="475264" y="2356537"/>
          <a:ext cx="2447586" cy="715007"/>
        </a:xfrm>
        <a:prstGeom prst="roundRect">
          <a:avLst/>
        </a:prstGeom>
        <a:solidFill>
          <a:srgbClr val="FF66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  <a:latin typeface="Arial" pitchFamily="34" charset="0"/>
              <a:cs typeface="Arial" pitchFamily="34" charset="0"/>
            </a:rPr>
            <a:t>TABLEAUX DE BORD</a:t>
          </a:r>
        </a:p>
        <a:p>
          <a:pPr algn="ctr"/>
          <a:r>
            <a:rPr lang="fr-FR" sz="1000" b="1">
              <a:solidFill>
                <a:schemeClr val="accent5">
                  <a:lumMod val="40000"/>
                  <a:lumOff val="60000"/>
                </a:schemeClr>
              </a:solidFill>
              <a:latin typeface="Arial" pitchFamily="34" charset="0"/>
              <a:cs typeface="Arial" pitchFamily="34" charset="0"/>
            </a:rPr>
            <a:t>TABLEAUX APPARIEMENT</a:t>
          </a:r>
        </a:p>
      </xdr:txBody>
    </xdr:sp>
    <xdr:clientData/>
  </xdr:twoCellAnchor>
  <xdr:twoCellAnchor editAs="absolute">
    <xdr:from>
      <xdr:col>3</xdr:col>
      <xdr:colOff>754846</xdr:colOff>
      <xdr:row>4</xdr:row>
      <xdr:rowOff>940778</xdr:rowOff>
    </xdr:from>
    <xdr:to>
      <xdr:col>3</xdr:col>
      <xdr:colOff>1480609</xdr:colOff>
      <xdr:row>4</xdr:row>
      <xdr:rowOff>1182237</xdr:rowOff>
    </xdr:to>
    <xdr:sp macro="[0]!QUITTER" textlink="">
      <xdr:nvSpPr>
        <xdr:cNvPr id="11" name="Rectangle à coins arrondis 10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/>
      </xdr:nvSpPr>
      <xdr:spPr>
        <a:xfrm>
          <a:off x="5252450" y="3323318"/>
          <a:ext cx="725763" cy="241459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800" b="1">
              <a:solidFill>
                <a:schemeClr val="bg1"/>
              </a:solidFill>
              <a:latin typeface="Arial" pitchFamily="34" charset="0"/>
              <a:cs typeface="Arial" pitchFamily="34" charset="0"/>
            </a:rPr>
            <a:t>QUITTER</a:t>
          </a:r>
          <a:endParaRPr lang="fr-FR" sz="800" b="1">
            <a:solidFill>
              <a:schemeClr val="accent5">
                <a:lumMod val="40000"/>
                <a:lumOff val="60000"/>
              </a:schemeClr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2</xdr:col>
      <xdr:colOff>1283276</xdr:colOff>
      <xdr:row>3</xdr:row>
      <xdr:rowOff>1445710</xdr:rowOff>
    </xdr:from>
    <xdr:to>
      <xdr:col>3</xdr:col>
      <xdr:colOff>1476888</xdr:colOff>
      <xdr:row>4</xdr:row>
      <xdr:rowOff>236562</xdr:rowOff>
    </xdr:to>
    <xdr:sp macro="[0]!IMPRIMER_POULE_VIERGE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>
          <a:off x="4263807" y="2342648"/>
          <a:ext cx="1709675" cy="275164"/>
        </a:xfrm>
        <a:prstGeom prst="roundRect">
          <a:avLst/>
        </a:prstGeom>
        <a:solidFill>
          <a:schemeClr val="accent1">
            <a:lumMod val="7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fr-FR" sz="800" b="1">
              <a:solidFill>
                <a:schemeClr val="bg1"/>
              </a:solidFill>
              <a:latin typeface="Arial" pitchFamily="34" charset="0"/>
              <a:cs typeface="Arial" pitchFamily="34" charset="0"/>
            </a:rPr>
            <a:t>   IMPRIMER 1 POULE VIERGE</a:t>
          </a:r>
          <a:endParaRPr lang="fr-FR" sz="800" b="1">
            <a:solidFill>
              <a:schemeClr val="accent5">
                <a:lumMod val="40000"/>
                <a:lumOff val="60000"/>
              </a:schemeClr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2</xdr:col>
      <xdr:colOff>1290665</xdr:colOff>
      <xdr:row>4</xdr:row>
      <xdr:rowOff>382557</xdr:rowOff>
    </xdr:from>
    <xdr:to>
      <xdr:col>3</xdr:col>
      <xdr:colOff>1492504</xdr:colOff>
      <xdr:row>4</xdr:row>
      <xdr:rowOff>663454</xdr:rowOff>
    </xdr:to>
    <xdr:sp macro="[0]!PDF_TOUTES_LES_POULES" textlink="">
      <xdr:nvSpPr>
        <xdr:cNvPr id="10" name="Rectangle à coins arrondis 9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/>
      </xdr:nvSpPr>
      <xdr:spPr>
        <a:xfrm>
          <a:off x="4272159" y="2765097"/>
          <a:ext cx="1717949" cy="280897"/>
        </a:xfrm>
        <a:prstGeom prst="roundRect">
          <a:avLst/>
        </a:prstGeom>
        <a:solidFill>
          <a:schemeClr val="accent1">
            <a:lumMod val="7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fr-FR" sz="800" b="1">
              <a:solidFill>
                <a:schemeClr val="bg1"/>
              </a:solidFill>
              <a:latin typeface="Arial" pitchFamily="34" charset="0"/>
              <a:cs typeface="Arial" pitchFamily="34" charset="0"/>
            </a:rPr>
            <a:t>   PDF RÉSULTATS</a:t>
          </a:r>
          <a:r>
            <a:rPr lang="fr-FR" sz="800" b="1" baseline="0">
              <a:solidFill>
                <a:schemeClr val="bg1"/>
              </a:solidFill>
              <a:latin typeface="Arial" pitchFamily="34" charset="0"/>
              <a:cs typeface="Arial" pitchFamily="34" charset="0"/>
            </a:rPr>
            <a:t> </a:t>
          </a:r>
          <a:r>
            <a:rPr lang="fr-FR" sz="600" b="1" baseline="0">
              <a:solidFill>
                <a:schemeClr val="bg1"/>
              </a:solidFill>
              <a:latin typeface="Arial" pitchFamily="34" charset="0"/>
              <a:cs typeface="Arial" pitchFamily="34" charset="0"/>
            </a:rPr>
            <a:t>&amp;</a:t>
          </a:r>
          <a:r>
            <a:rPr lang="fr-FR" sz="800" b="1" baseline="0">
              <a:solidFill>
                <a:schemeClr val="bg1"/>
              </a:solidFill>
              <a:latin typeface="Arial" pitchFamily="34" charset="0"/>
              <a:cs typeface="Arial" pitchFamily="34" charset="0"/>
            </a:rPr>
            <a:t> POULES</a:t>
          </a:r>
          <a:endParaRPr lang="fr-FR" sz="800" b="1">
            <a:solidFill>
              <a:schemeClr val="accent5">
                <a:lumMod val="40000"/>
                <a:lumOff val="60000"/>
              </a:schemeClr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0</xdr:col>
      <xdr:colOff>56362</xdr:colOff>
      <xdr:row>0</xdr:row>
      <xdr:rowOff>22544</xdr:rowOff>
    </xdr:from>
    <xdr:to>
      <xdr:col>0</xdr:col>
      <xdr:colOff>400164</xdr:colOff>
      <xdr:row>1</xdr:row>
      <xdr:rowOff>5636</xdr:rowOff>
    </xdr:to>
    <xdr:sp macro="[0]!retablit_menu" textlink="">
      <xdr:nvSpPr>
        <xdr:cNvPr id="9" name="Rectangle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/>
      </xdr:nvSpPr>
      <xdr:spPr>
        <a:xfrm>
          <a:off x="56362" y="22544"/>
          <a:ext cx="343802" cy="219808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endParaRPr lang="fr-FR" sz="700" b="1">
            <a:solidFill>
              <a:schemeClr val="tx1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188984</xdr:colOff>
      <xdr:row>0</xdr:row>
      <xdr:rowOff>102081</xdr:rowOff>
    </xdr:from>
    <xdr:to>
      <xdr:col>16</xdr:col>
      <xdr:colOff>539754</xdr:colOff>
      <xdr:row>2</xdr:row>
      <xdr:rowOff>14231</xdr:rowOff>
    </xdr:to>
    <xdr:sp macro="[0]!page_ACCUEIL" textlink="">
      <xdr:nvSpPr>
        <xdr:cNvPr id="8" name="Text Box 4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9521736" y="102081"/>
          <a:ext cx="1007907" cy="260799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ACCUEIL</a:t>
          </a:r>
        </a:p>
      </xdr:txBody>
    </xdr:sp>
    <xdr:clientData fPrintsWithSheet="0"/>
  </xdr:twoCellAnchor>
  <xdr:twoCellAnchor editAs="oneCell">
    <xdr:from>
      <xdr:col>15</xdr:col>
      <xdr:colOff>188984</xdr:colOff>
      <xdr:row>2</xdr:row>
      <xdr:rowOff>181307</xdr:rowOff>
    </xdr:from>
    <xdr:to>
      <xdr:col>16</xdr:col>
      <xdr:colOff>543199</xdr:colOff>
      <xdr:row>3</xdr:row>
      <xdr:rowOff>242919</xdr:rowOff>
    </xdr:to>
    <xdr:sp macro="[0]!Imprimer_page_inscription_pesee" textlink="">
      <xdr:nvSpPr>
        <xdr:cNvPr id="12" name="Text Box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 txBox="1">
          <a:spLocks noChangeArrowheads="1"/>
        </xdr:cNvSpPr>
      </xdr:nvSpPr>
      <xdr:spPr bwMode="auto">
        <a:xfrm>
          <a:off x="9521736" y="452201"/>
          <a:ext cx="1011352" cy="253860"/>
        </a:xfrm>
        <a:prstGeom prst="rect">
          <a:avLst/>
        </a:prstGeom>
        <a:solidFill>
          <a:schemeClr val="accent5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IMPRIMER </a:t>
          </a:r>
          <a:endParaRPr lang="fr-FR" sz="800" b="0" i="0" u="none" strike="noStrike" baseline="0">
            <a:solidFill>
              <a:schemeClr val="bg1"/>
            </a:solidFill>
            <a:latin typeface="Arial"/>
            <a:cs typeface="Arial"/>
          </a:endParaRPr>
        </a:p>
      </xdr:txBody>
    </xdr:sp>
    <xdr:clientData fPrintsWithSheet="0"/>
  </xdr:twoCellAnchor>
  <xdr:twoCellAnchor editAs="absolute">
    <xdr:from>
      <xdr:col>0</xdr:col>
      <xdr:colOff>81005</xdr:colOff>
      <xdr:row>0</xdr:row>
      <xdr:rowOff>36212</xdr:rowOff>
    </xdr:from>
    <xdr:to>
      <xdr:col>0</xdr:col>
      <xdr:colOff>356075</xdr:colOff>
      <xdr:row>1</xdr:row>
      <xdr:rowOff>169136</xdr:rowOff>
    </xdr:to>
    <xdr:sp macro="[0]!retablit_menu" textlink="">
      <xdr:nvSpPr>
        <xdr:cNvPr id="16" name="Rectangle 15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/>
      </xdr:nvSpPr>
      <xdr:spPr>
        <a:xfrm>
          <a:off x="81005" y="36212"/>
          <a:ext cx="275070" cy="2575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endParaRPr lang="fr-FR" sz="700" b="1">
            <a:solidFill>
              <a:schemeClr val="tx1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15</xdr:col>
      <xdr:colOff>209350</xdr:colOff>
      <xdr:row>6</xdr:row>
      <xdr:rowOff>29813</xdr:rowOff>
    </xdr:from>
    <xdr:to>
      <xdr:col>16</xdr:col>
      <xdr:colOff>593211</xdr:colOff>
      <xdr:row>6</xdr:row>
      <xdr:rowOff>275724</xdr:rowOff>
    </xdr:to>
    <xdr:sp macro="[0]!page_RECAP" textlink="">
      <xdr:nvSpPr>
        <xdr:cNvPr id="11" name="Text Box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 txBox="1">
          <a:spLocks noChangeArrowheads="1"/>
        </xdr:cNvSpPr>
      </xdr:nvSpPr>
      <xdr:spPr bwMode="auto">
        <a:xfrm>
          <a:off x="10394252" y="1237558"/>
          <a:ext cx="1043763" cy="245911"/>
        </a:xfrm>
        <a:prstGeom prst="rect">
          <a:avLst/>
        </a:prstGeom>
        <a:solidFill>
          <a:srgbClr val="FF6600"/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36000" tIns="36000" rIns="36000" bIns="3600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TABLEAU BORD</a:t>
          </a:r>
        </a:p>
      </xdr:txBody>
    </xdr:sp>
    <xdr:clientData fPrintsWithSheet="0"/>
  </xdr:twoCellAnchor>
  <xdr:twoCellAnchor editAs="oneCell">
    <xdr:from>
      <xdr:col>15</xdr:col>
      <xdr:colOff>196897</xdr:colOff>
      <xdr:row>4</xdr:row>
      <xdr:rowOff>22810</xdr:rowOff>
    </xdr:from>
    <xdr:to>
      <xdr:col>16</xdr:col>
      <xdr:colOff>548781</xdr:colOff>
      <xdr:row>5</xdr:row>
      <xdr:rowOff>38967</xdr:rowOff>
    </xdr:to>
    <xdr:sp macro="[0]!message_page_inscription_pesee" textlink="">
      <xdr:nvSpPr>
        <xdr:cNvPr id="13" name="Text Box 4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 txBox="1">
          <a:spLocks noChangeArrowheads="1"/>
        </xdr:cNvSpPr>
      </xdr:nvSpPr>
      <xdr:spPr bwMode="auto">
        <a:xfrm>
          <a:off x="9529649" y="791801"/>
          <a:ext cx="1009021" cy="260836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MESSAGE</a:t>
          </a:r>
          <a:endParaRPr lang="fr-FR" sz="800" b="0" i="0" u="none" strike="noStrike" baseline="0">
            <a:solidFill>
              <a:schemeClr val="bg1"/>
            </a:solidFill>
            <a:latin typeface="Arial"/>
            <a:cs typeface="Arial"/>
          </a:endParaRPr>
        </a:p>
      </xdr:txBody>
    </xdr:sp>
    <xdr:clientData fPrintsWithSheet="0"/>
  </xdr:twoCellAnchor>
  <xdr:twoCellAnchor editAs="absolute">
    <xdr:from>
      <xdr:col>6</xdr:col>
      <xdr:colOff>99693</xdr:colOff>
      <xdr:row>0</xdr:row>
      <xdr:rowOff>96369</xdr:rowOff>
    </xdr:from>
    <xdr:to>
      <xdr:col>7</xdr:col>
      <xdr:colOff>528844</xdr:colOff>
      <xdr:row>2</xdr:row>
      <xdr:rowOff>8111</xdr:rowOff>
    </xdr:to>
    <xdr:sp macro="[0]!AJOUTER_LUTTEURS_INSCRIPTIONS" textlink="">
      <xdr:nvSpPr>
        <xdr:cNvPr id="20" name="Text Box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 txBox="1">
          <a:spLocks noChangeArrowheads="1"/>
        </xdr:cNvSpPr>
      </xdr:nvSpPr>
      <xdr:spPr bwMode="auto">
        <a:xfrm>
          <a:off x="3197543" y="96369"/>
          <a:ext cx="1159105" cy="267817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AJOUTER LUTTEUR</a:t>
          </a:r>
          <a:endParaRPr lang="fr-FR" sz="800" b="0" i="0" u="none" strike="noStrike" baseline="0">
            <a:solidFill>
              <a:schemeClr val="bg1"/>
            </a:solidFill>
            <a:latin typeface="Arial"/>
            <a:cs typeface="Arial"/>
          </a:endParaRPr>
        </a:p>
      </xdr:txBody>
    </xdr:sp>
    <xdr:clientData fPrintsWithSheet="0"/>
  </xdr:twoCellAnchor>
  <xdr:twoCellAnchor editAs="absolute">
    <xdr:from>
      <xdr:col>8</xdr:col>
      <xdr:colOff>82537</xdr:colOff>
      <xdr:row>0</xdr:row>
      <xdr:rowOff>98647</xdr:rowOff>
    </xdr:from>
    <xdr:to>
      <xdr:col>10</xdr:col>
      <xdr:colOff>401560</xdr:colOff>
      <xdr:row>2</xdr:row>
      <xdr:rowOff>8972</xdr:rowOff>
    </xdr:to>
    <xdr:sp macro="[0]!TRI_AGE_POIDS_POULE" textlink="">
      <xdr:nvSpPr>
        <xdr:cNvPr id="21" name="Text Box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 txBox="1">
          <a:spLocks noChangeArrowheads="1"/>
        </xdr:cNvSpPr>
      </xdr:nvSpPr>
      <xdr:spPr bwMode="auto">
        <a:xfrm>
          <a:off x="4488962" y="98647"/>
          <a:ext cx="1404082" cy="266400"/>
        </a:xfrm>
        <a:prstGeom prst="rect">
          <a:avLst/>
        </a:prstGeom>
        <a:solidFill>
          <a:schemeClr val="accent1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CONSTITUTION POULES</a:t>
          </a:r>
        </a:p>
      </xdr:txBody>
    </xdr:sp>
    <xdr:clientData fPrintsWithSheet="0"/>
  </xdr:twoCellAnchor>
  <xdr:twoCellAnchor editAs="absolute">
    <xdr:from>
      <xdr:col>4</xdr:col>
      <xdr:colOff>483203</xdr:colOff>
      <xdr:row>0</xdr:row>
      <xdr:rowOff>96647</xdr:rowOff>
    </xdr:from>
    <xdr:to>
      <xdr:col>5</xdr:col>
      <xdr:colOff>375929</xdr:colOff>
      <xdr:row>2</xdr:row>
      <xdr:rowOff>6972</xdr:rowOff>
    </xdr:to>
    <xdr:sp macro="[0]!BOITE_DIALOGUE_TRI_PAGE_INSCRIPTION" textlink="">
      <xdr:nvSpPr>
        <xdr:cNvPr id="15" name="Text Box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 txBox="1">
          <a:spLocks noChangeArrowheads="1"/>
        </xdr:cNvSpPr>
      </xdr:nvSpPr>
      <xdr:spPr bwMode="auto">
        <a:xfrm>
          <a:off x="2530633" y="96647"/>
          <a:ext cx="515857" cy="266400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TRI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287750</xdr:colOff>
      <xdr:row>1</xdr:row>
      <xdr:rowOff>122981</xdr:rowOff>
    </xdr:from>
    <xdr:to>
      <xdr:col>12</xdr:col>
      <xdr:colOff>1367750</xdr:colOff>
      <xdr:row>2</xdr:row>
      <xdr:rowOff>108523</xdr:rowOff>
    </xdr:to>
    <xdr:sp macro="[0]!page_ACCUEIL" textlink="">
      <xdr:nvSpPr>
        <xdr:cNvPr id="11" name="Text Box 4">
          <a:extLst>
            <a:ext uri="{FF2B5EF4-FFF2-40B4-BE49-F238E27FC236}">
              <a16:creationId xmlns:a16="http://schemas.microsoft.com/office/drawing/2014/main" xmlns="" id="{00000000-0008-0000-0200-00000B000000}"/>
            </a:ext>
          </a:extLst>
        </xdr:cNvPr>
        <xdr:cNvSpPr txBox="1">
          <a:spLocks noChangeArrowheads="1"/>
        </xdr:cNvSpPr>
      </xdr:nvSpPr>
      <xdr:spPr bwMode="auto">
        <a:xfrm flipH="1">
          <a:off x="7791793" y="263785"/>
          <a:ext cx="1080000" cy="316847"/>
        </a:xfrm>
        <a:prstGeom prst="rect">
          <a:avLst/>
        </a:prstGeom>
        <a:solidFill>
          <a:schemeClr val="accent5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chemeClr val="bg1"/>
              </a:solidFill>
              <a:latin typeface="Arial"/>
              <a:cs typeface="Arial"/>
            </a:rPr>
            <a:t>ACCUEIL</a:t>
          </a:r>
        </a:p>
      </xdr:txBody>
    </xdr:sp>
    <xdr:clientData fPrintsWithSheet="0"/>
  </xdr:twoCellAnchor>
  <xdr:twoCellAnchor editAs="oneCell">
    <xdr:from>
      <xdr:col>12</xdr:col>
      <xdr:colOff>296036</xdr:colOff>
      <xdr:row>3</xdr:row>
      <xdr:rowOff>69929</xdr:rowOff>
    </xdr:from>
    <xdr:to>
      <xdr:col>12</xdr:col>
      <xdr:colOff>1376036</xdr:colOff>
      <xdr:row>4</xdr:row>
      <xdr:rowOff>249453</xdr:rowOff>
    </xdr:to>
    <xdr:sp macro="[0]!page_INSCRIPTION_PESEE" textlink="">
      <xdr:nvSpPr>
        <xdr:cNvPr id="12" name="Text Box 4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 txBox="1">
          <a:spLocks noChangeArrowheads="1"/>
        </xdr:cNvSpPr>
      </xdr:nvSpPr>
      <xdr:spPr bwMode="auto">
        <a:xfrm>
          <a:off x="7800079" y="707690"/>
          <a:ext cx="1080000" cy="394871"/>
        </a:xfrm>
        <a:prstGeom prst="rect">
          <a:avLst/>
        </a:prstGeom>
        <a:solidFill>
          <a:schemeClr val="accent5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chemeClr val="bg1"/>
              </a:solidFill>
              <a:latin typeface="Arial"/>
              <a:cs typeface="Arial"/>
            </a:rPr>
            <a:t>INSCRIPTION PESÉE</a:t>
          </a:r>
        </a:p>
      </xdr:txBody>
    </xdr:sp>
    <xdr:clientData fPrintsWithSheet="0"/>
  </xdr:twoCellAnchor>
  <xdr:twoCellAnchor>
    <xdr:from>
      <xdr:col>11</xdr:col>
      <xdr:colOff>464038</xdr:colOff>
      <xdr:row>3</xdr:row>
      <xdr:rowOff>164630</xdr:rowOff>
    </xdr:from>
    <xdr:to>
      <xdr:col>11</xdr:col>
      <xdr:colOff>1343268</xdr:colOff>
      <xdr:row>4</xdr:row>
      <xdr:rowOff>183173</xdr:rowOff>
    </xdr:to>
    <xdr:sp macro="[0]!masquer_colonne_page_recap" textlink="">
      <xdr:nvSpPr>
        <xdr:cNvPr id="14" name="Text Box 4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 txBox="1">
          <a:spLocks noChangeArrowheads="1"/>
        </xdr:cNvSpPr>
      </xdr:nvSpPr>
      <xdr:spPr bwMode="auto">
        <a:xfrm flipH="1">
          <a:off x="9883205" y="870186"/>
          <a:ext cx="879230" cy="241968"/>
        </a:xfrm>
        <a:prstGeom prst="rect">
          <a:avLst/>
        </a:prstGeom>
        <a:solidFill>
          <a:schemeClr val="accent1"/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chemeClr val="bg1"/>
              </a:solidFill>
              <a:latin typeface="Arial"/>
              <a:cs typeface="Arial"/>
            </a:rPr>
            <a:t>Masquer</a:t>
          </a:r>
        </a:p>
      </xdr:txBody>
    </xdr:sp>
    <xdr:clientData fPrintsWithSheet="0"/>
  </xdr:twoCellAnchor>
  <xdr:twoCellAnchor editAs="oneCell">
    <xdr:from>
      <xdr:col>12</xdr:col>
      <xdr:colOff>1546970</xdr:colOff>
      <xdr:row>3</xdr:row>
      <xdr:rowOff>66440</xdr:rowOff>
    </xdr:from>
    <xdr:to>
      <xdr:col>12</xdr:col>
      <xdr:colOff>2626970</xdr:colOff>
      <xdr:row>4</xdr:row>
      <xdr:rowOff>245964</xdr:rowOff>
    </xdr:to>
    <xdr:sp macro="[0]!AFFICHER_COLONNE_PAGE_RECAP" textlink="">
      <xdr:nvSpPr>
        <xdr:cNvPr id="10" name="Text Box 4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 txBox="1">
          <a:spLocks noChangeArrowheads="1"/>
        </xdr:cNvSpPr>
      </xdr:nvSpPr>
      <xdr:spPr bwMode="auto">
        <a:xfrm>
          <a:off x="9051013" y="704201"/>
          <a:ext cx="1080000" cy="394871"/>
        </a:xfrm>
        <a:prstGeom prst="rect">
          <a:avLst/>
        </a:prstGeom>
        <a:solidFill>
          <a:schemeClr val="accent5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chemeClr val="bg1"/>
              </a:solidFill>
              <a:latin typeface="Arial"/>
              <a:cs typeface="Arial"/>
            </a:rPr>
            <a:t>SUPPRESSION POULES</a:t>
          </a:r>
        </a:p>
      </xdr:txBody>
    </xdr:sp>
    <xdr:clientData fPrintsWithSheet="0"/>
  </xdr:twoCellAnchor>
  <xdr:twoCellAnchor editAs="oneCell">
    <xdr:from>
      <xdr:col>0</xdr:col>
      <xdr:colOff>488678</xdr:colOff>
      <xdr:row>3</xdr:row>
      <xdr:rowOff>186733</xdr:rowOff>
    </xdr:from>
    <xdr:to>
      <xdr:col>0</xdr:col>
      <xdr:colOff>1925994</xdr:colOff>
      <xdr:row>5</xdr:row>
      <xdr:rowOff>130638</xdr:rowOff>
    </xdr:to>
    <xdr:sp macro="[0]!IMPRIMER_TOUTES_LES_POULES" textlink="">
      <xdr:nvSpPr>
        <xdr:cNvPr id="8" name="Text Box 4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 txBox="1">
          <a:spLocks noChangeArrowheads="1"/>
        </xdr:cNvSpPr>
      </xdr:nvSpPr>
      <xdr:spPr bwMode="auto">
        <a:xfrm flipH="1">
          <a:off x="488678" y="821733"/>
          <a:ext cx="1437316" cy="449553"/>
        </a:xfrm>
        <a:prstGeom prst="rect">
          <a:avLst/>
        </a:prstGeom>
        <a:solidFill>
          <a:srgbClr val="FF0000"/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chemeClr val="bg1"/>
              </a:solidFill>
              <a:latin typeface="Arial"/>
              <a:cs typeface="Arial"/>
            </a:rPr>
            <a:t>IMPRIMER TOUTES</a:t>
          </a:r>
        </a:p>
        <a:p>
          <a:pPr algn="ctr" rtl="0">
            <a:defRPr sz="1000"/>
          </a:pPr>
          <a:r>
            <a:rPr lang="fr-FR" sz="1000" b="1" i="0" u="none" strike="noStrike" baseline="0">
              <a:solidFill>
                <a:schemeClr val="bg1"/>
              </a:solidFill>
              <a:latin typeface="Arial"/>
              <a:cs typeface="Arial"/>
            </a:rPr>
            <a:t>LES   POULES</a:t>
          </a:r>
        </a:p>
      </xdr:txBody>
    </xdr:sp>
    <xdr:clientData fPrintsWithSheet="0"/>
  </xdr:twoCellAnchor>
  <xdr:twoCellAnchor editAs="oneCell">
    <xdr:from>
      <xdr:col>0</xdr:col>
      <xdr:colOff>488677</xdr:colOff>
      <xdr:row>1</xdr:row>
      <xdr:rowOff>108857</xdr:rowOff>
    </xdr:from>
    <xdr:to>
      <xdr:col>0</xdr:col>
      <xdr:colOff>1939600</xdr:colOff>
      <xdr:row>3</xdr:row>
      <xdr:rowOff>68035</xdr:rowOff>
    </xdr:to>
    <xdr:sp macro="[0]!CREER_TOUTES_LES_POULES" textlink="">
      <xdr:nvSpPr>
        <xdr:cNvPr id="9" name="Text Box 4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 txBox="1">
          <a:spLocks noChangeArrowheads="1"/>
        </xdr:cNvSpPr>
      </xdr:nvSpPr>
      <xdr:spPr bwMode="auto">
        <a:xfrm flipH="1">
          <a:off x="488677" y="249968"/>
          <a:ext cx="1450923" cy="453067"/>
        </a:xfrm>
        <a:prstGeom prst="rect">
          <a:avLst/>
        </a:prstGeom>
        <a:solidFill>
          <a:srgbClr val="FF0000"/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chemeClr val="bg1"/>
              </a:solidFill>
              <a:latin typeface="Arial"/>
              <a:cs typeface="Arial"/>
            </a:rPr>
            <a:t>CRÉER  TOUTES</a:t>
          </a:r>
        </a:p>
        <a:p>
          <a:pPr algn="ctr" rtl="0">
            <a:defRPr sz="1000"/>
          </a:pPr>
          <a:r>
            <a:rPr lang="fr-FR" sz="1000" b="1" i="0" u="none" strike="noStrike" baseline="0">
              <a:solidFill>
                <a:schemeClr val="bg1"/>
              </a:solidFill>
              <a:latin typeface="Arial"/>
              <a:cs typeface="Arial"/>
            </a:rPr>
            <a:t>LES POULES</a:t>
          </a:r>
        </a:p>
      </xdr:txBody>
    </xdr:sp>
    <xdr:clientData fPrintsWithSheet="0"/>
  </xdr:twoCellAnchor>
  <xdr:twoCellAnchor editAs="absolute">
    <xdr:from>
      <xdr:col>0</xdr:col>
      <xdr:colOff>47037</xdr:colOff>
      <xdr:row>0</xdr:row>
      <xdr:rowOff>47036</xdr:rowOff>
    </xdr:from>
    <xdr:to>
      <xdr:col>0</xdr:col>
      <xdr:colOff>423333</xdr:colOff>
      <xdr:row>1</xdr:row>
      <xdr:rowOff>105832</xdr:rowOff>
    </xdr:to>
    <xdr:sp macro="[0]!retablit_menu" textlink="">
      <xdr:nvSpPr>
        <xdr:cNvPr id="13" name="Rectangle 12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/>
      </xdr:nvSpPr>
      <xdr:spPr>
        <a:xfrm>
          <a:off x="47037" y="47036"/>
          <a:ext cx="376296" cy="27046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endParaRPr lang="fr-FR" sz="700" b="1">
            <a:solidFill>
              <a:schemeClr val="tx1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15874</xdr:rowOff>
    </xdr:from>
    <xdr:to>
      <xdr:col>0</xdr:col>
      <xdr:colOff>431799</xdr:colOff>
      <xdr:row>0</xdr:row>
      <xdr:rowOff>279400</xdr:rowOff>
    </xdr:to>
    <xdr:sp macro="[0]!retablit_menu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/>
      </xdr:nvSpPr>
      <xdr:spPr>
        <a:xfrm>
          <a:off x="0" y="15874"/>
          <a:ext cx="431799" cy="2635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21</xdr:col>
      <xdr:colOff>266700</xdr:colOff>
      <xdr:row>1</xdr:row>
      <xdr:rowOff>0</xdr:rowOff>
    </xdr:from>
    <xdr:ext cx="1209675" cy="252000"/>
    <xdr:sp macro="[0]!page_ACCUEIL" textlink="">
      <xdr:nvSpPr>
        <xdr:cNvPr id="3" name="Text Box 4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7505700" y="361950"/>
          <a:ext cx="1209675" cy="252000"/>
        </a:xfrm>
        <a:prstGeom prst="rect">
          <a:avLst/>
        </a:prstGeom>
        <a:solidFill>
          <a:schemeClr val="accent1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ACCUEIL</a:t>
          </a:r>
        </a:p>
      </xdr:txBody>
    </xdr:sp>
    <xdr:clientData fPrintsWithSheet="0"/>
  </xdr:oneCellAnchor>
  <xdr:twoCellAnchor editAs="oneCell">
    <xdr:from>
      <xdr:col>21</xdr:col>
      <xdr:colOff>266700</xdr:colOff>
      <xdr:row>1</xdr:row>
      <xdr:rowOff>322296</xdr:rowOff>
    </xdr:from>
    <xdr:to>
      <xdr:col>21</xdr:col>
      <xdr:colOff>1466849</xdr:colOff>
      <xdr:row>2</xdr:row>
      <xdr:rowOff>247649</xdr:rowOff>
    </xdr:to>
    <xdr:sp macro="[0]!page_RECAP" textlink="">
      <xdr:nvSpPr>
        <xdr:cNvPr id="4" name="Text Box 4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 txBox="1">
          <a:spLocks noChangeArrowheads="1"/>
        </xdr:cNvSpPr>
      </xdr:nvSpPr>
      <xdr:spPr bwMode="auto">
        <a:xfrm>
          <a:off x="7839075" y="684246"/>
          <a:ext cx="1200149" cy="306353"/>
        </a:xfrm>
        <a:prstGeom prst="rect">
          <a:avLst/>
        </a:prstGeom>
        <a:solidFill>
          <a:srgbClr val="FF6600"/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TABLEAU DE BORD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0</xdr:row>
          <xdr:rowOff>47625</xdr:rowOff>
        </xdr:from>
        <xdr:to>
          <xdr:col>4</xdr:col>
          <xdr:colOff>1085850</xdr:colOff>
          <xdr:row>0</xdr:row>
          <xdr:rowOff>247650</xdr:rowOff>
        </xdr:to>
        <xdr:sp macro="" textlink="">
          <xdr:nvSpPr>
            <xdr:cNvPr id="151582" name="Button 30" hidden="1">
              <a:extLst>
                <a:ext uri="{63B3BB69-23CF-44E3-9099-C40C66FF867C}">
                  <a14:compatExt spid="_x0000_s15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Tapis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333375</xdr:colOff>
          <xdr:row>0</xdr:row>
          <xdr:rowOff>38100</xdr:rowOff>
        </xdr:from>
        <xdr:to>
          <xdr:col>7</xdr:col>
          <xdr:colOff>133350</xdr:colOff>
          <xdr:row>0</xdr:row>
          <xdr:rowOff>257175</xdr:rowOff>
        </xdr:to>
        <xdr:sp macro="" textlink="">
          <xdr:nvSpPr>
            <xdr:cNvPr id="151585" name="Button 33" hidden="1">
              <a:extLst>
                <a:ext uri="{63B3BB69-23CF-44E3-9099-C40C66FF867C}">
                  <a14:compatExt spid="_x0000_s15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du tableau 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234950</xdr:colOff>
      <xdr:row>0</xdr:row>
      <xdr:rowOff>276225</xdr:rowOff>
    </xdr:from>
    <xdr:to>
      <xdr:col>14</xdr:col>
      <xdr:colOff>1206125</xdr:colOff>
      <xdr:row>1</xdr:row>
      <xdr:rowOff>162075</xdr:rowOff>
    </xdr:to>
    <xdr:sp macro="[0]!page_ACCUEIL" textlink="">
      <xdr:nvSpPr>
        <xdr:cNvPr id="3" name="Text Box 4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 txBox="1">
          <a:spLocks noChangeArrowheads="1"/>
        </xdr:cNvSpPr>
      </xdr:nvSpPr>
      <xdr:spPr bwMode="auto">
        <a:xfrm>
          <a:off x="6991350" y="323850"/>
          <a:ext cx="1476000" cy="324000"/>
        </a:xfrm>
        <a:prstGeom prst="rect">
          <a:avLst/>
        </a:prstGeom>
        <a:solidFill>
          <a:schemeClr val="accent1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900" b="1" i="0" u="none" strike="noStrike" baseline="0">
              <a:solidFill>
                <a:schemeClr val="bg1"/>
              </a:solidFill>
              <a:latin typeface="Arial"/>
              <a:cs typeface="Arial"/>
            </a:rPr>
            <a:t>ACCUEIL</a:t>
          </a:r>
        </a:p>
      </xdr:txBody>
    </xdr:sp>
    <xdr:clientData fPrintsWithSheet="0"/>
  </xdr:twoCellAnchor>
  <xdr:twoCellAnchor editAs="absolute">
    <xdr:from>
      <xdr:col>13</xdr:col>
      <xdr:colOff>234951</xdr:colOff>
      <xdr:row>2</xdr:row>
      <xdr:rowOff>55597</xdr:rowOff>
    </xdr:from>
    <xdr:to>
      <xdr:col>14</xdr:col>
      <xdr:colOff>1206126</xdr:colOff>
      <xdr:row>3</xdr:row>
      <xdr:rowOff>131947</xdr:rowOff>
    </xdr:to>
    <xdr:sp macro="[0]!page_RECAP" textlink="">
      <xdr:nvSpPr>
        <xdr:cNvPr id="4" name="Text Box 4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 txBox="1">
          <a:spLocks noChangeArrowheads="1"/>
        </xdr:cNvSpPr>
      </xdr:nvSpPr>
      <xdr:spPr bwMode="auto">
        <a:xfrm>
          <a:off x="7296151" y="674722"/>
          <a:ext cx="1476000" cy="324000"/>
        </a:xfrm>
        <a:prstGeom prst="rect">
          <a:avLst/>
        </a:prstGeom>
        <a:solidFill>
          <a:srgbClr val="FF6600"/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900" b="1" i="0" u="none" strike="noStrike" baseline="0">
              <a:solidFill>
                <a:schemeClr val="bg1"/>
              </a:solidFill>
              <a:latin typeface="Arial"/>
              <a:cs typeface="Arial"/>
            </a:rPr>
            <a:t>TABLEAU DE BORD</a:t>
          </a:r>
        </a:p>
      </xdr:txBody>
    </xdr:sp>
    <xdr:clientData fPrintsWithSheet="0"/>
  </xdr:twoCellAnchor>
  <xdr:twoCellAnchor editAs="absolute">
    <xdr:from>
      <xdr:col>13</xdr:col>
      <xdr:colOff>225425</xdr:colOff>
      <xdr:row>4</xdr:row>
      <xdr:rowOff>38099</xdr:rowOff>
    </xdr:from>
    <xdr:to>
      <xdr:col>14</xdr:col>
      <xdr:colOff>1196600</xdr:colOff>
      <xdr:row>5</xdr:row>
      <xdr:rowOff>57150</xdr:rowOff>
    </xdr:to>
    <xdr:sp macro="[0]!CLASSEMENT_INDIV" textlink="">
      <xdr:nvSpPr>
        <xdr:cNvPr id="5" name="Text Box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 txBox="1">
          <a:spLocks noChangeArrowheads="1"/>
        </xdr:cNvSpPr>
      </xdr:nvSpPr>
      <xdr:spPr bwMode="auto">
        <a:xfrm>
          <a:off x="7410450" y="1133474"/>
          <a:ext cx="1476000" cy="304801"/>
        </a:xfrm>
        <a:prstGeom prst="rect">
          <a:avLst/>
        </a:prstGeom>
        <a:solidFill>
          <a:schemeClr val="accent1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900" b="1" i="0" u="none" strike="noStrike" baseline="0">
              <a:solidFill>
                <a:schemeClr val="bg1"/>
              </a:solidFill>
              <a:latin typeface="Arial"/>
              <a:cs typeface="Arial"/>
            </a:rPr>
            <a:t>CLASSEMENT  INDIV.</a:t>
          </a:r>
        </a:p>
      </xdr:txBody>
    </xdr:sp>
    <xdr:clientData fPrintsWithSheet="0"/>
  </xdr:twoCellAnchor>
  <xdr:twoCellAnchor editAs="absolute">
    <xdr:from>
      <xdr:col>0</xdr:col>
      <xdr:colOff>0</xdr:colOff>
      <xdr:row>0</xdr:row>
      <xdr:rowOff>1</xdr:rowOff>
    </xdr:from>
    <xdr:to>
      <xdr:col>0</xdr:col>
      <xdr:colOff>64008</xdr:colOff>
      <xdr:row>0</xdr:row>
      <xdr:rowOff>50293</xdr:rowOff>
    </xdr:to>
    <xdr:sp macro="[0]!retablit_menu" textlink="">
      <xdr:nvSpPr>
        <xdr:cNvPr id="6" name="Rectangle 5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/>
      </xdr:nvSpPr>
      <xdr:spPr>
        <a:xfrm>
          <a:off x="0" y="1"/>
          <a:ext cx="64008" cy="5029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 fPrintsWithSheet="0"/>
  </xdr:twoCellAnchor>
  <xdr:twoCellAnchor editAs="absolute">
    <xdr:from>
      <xdr:col>13</xdr:col>
      <xdr:colOff>254000</xdr:colOff>
      <xdr:row>6</xdr:row>
      <xdr:rowOff>133350</xdr:rowOff>
    </xdr:from>
    <xdr:to>
      <xdr:col>14</xdr:col>
      <xdr:colOff>1225175</xdr:colOff>
      <xdr:row>6</xdr:row>
      <xdr:rowOff>133501</xdr:rowOff>
    </xdr:to>
    <xdr:sp macro="[0]!CLT_EQUIPES" textlink="">
      <xdr:nvSpPr>
        <xdr:cNvPr id="8" name="Text Box 4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 txBox="1">
          <a:spLocks noChangeArrowheads="1"/>
        </xdr:cNvSpPr>
      </xdr:nvSpPr>
      <xdr:spPr bwMode="auto">
        <a:xfrm>
          <a:off x="7315200" y="2638426"/>
          <a:ext cx="1476000" cy="324000"/>
        </a:xfrm>
        <a:prstGeom prst="rect">
          <a:avLst/>
        </a:prstGeom>
        <a:solidFill>
          <a:schemeClr val="accent1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900" b="1" i="0" u="none" strike="noStrike" baseline="0">
              <a:solidFill>
                <a:schemeClr val="bg1"/>
              </a:solidFill>
              <a:latin typeface="Arial"/>
              <a:cs typeface="Arial"/>
            </a:rPr>
            <a:t>CLASSEMENT EQUIPES</a:t>
          </a:r>
        </a:p>
      </xdr:txBody>
    </xdr:sp>
    <xdr:clientData fPrintsWithSheet="0"/>
  </xdr:twoCellAnchor>
  <xdr:twoCellAnchor editAs="absolute">
    <xdr:from>
      <xdr:col>13</xdr:col>
      <xdr:colOff>244475</xdr:colOff>
      <xdr:row>5</xdr:row>
      <xdr:rowOff>161924</xdr:rowOff>
    </xdr:from>
    <xdr:to>
      <xdr:col>14</xdr:col>
      <xdr:colOff>1206500</xdr:colOff>
      <xdr:row>7</xdr:row>
      <xdr:rowOff>1199</xdr:rowOff>
    </xdr:to>
    <xdr:sp macro="[0]!CLT_EQUIPES" textlink="">
      <xdr:nvSpPr>
        <xdr:cNvPr id="10" name="Text Box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 txBox="1">
          <a:spLocks noChangeArrowheads="1"/>
        </xdr:cNvSpPr>
      </xdr:nvSpPr>
      <xdr:spPr bwMode="auto">
        <a:xfrm>
          <a:off x="7429500" y="1543049"/>
          <a:ext cx="1466850" cy="306000"/>
        </a:xfrm>
        <a:prstGeom prst="rect">
          <a:avLst/>
        </a:prstGeom>
        <a:solidFill>
          <a:schemeClr val="accent1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900" b="1" i="0" u="none" strike="noStrike" baseline="0">
              <a:solidFill>
                <a:schemeClr val="bg1"/>
              </a:solidFill>
              <a:latin typeface="Arial"/>
              <a:cs typeface="Arial"/>
            </a:rPr>
            <a:t>CLASSEMENT EQUIPES</a:t>
          </a:r>
        </a:p>
      </xdr:txBody>
    </xdr:sp>
    <xdr:clientData fPrintsWithSheet="0"/>
  </xdr:twoCellAnchor>
  <xdr:twoCellAnchor editAs="absolute">
    <xdr:from>
      <xdr:col>13</xdr:col>
      <xdr:colOff>234950</xdr:colOff>
      <xdr:row>7</xdr:row>
      <xdr:rowOff>114300</xdr:rowOff>
    </xdr:from>
    <xdr:to>
      <xdr:col>14</xdr:col>
      <xdr:colOff>530226</xdr:colOff>
      <xdr:row>9</xdr:row>
      <xdr:rowOff>66675</xdr:rowOff>
    </xdr:to>
    <xdr:sp macro="[0]!Imprimer_classement_equipes" textlink="">
      <xdr:nvSpPr>
        <xdr:cNvPr id="11" name="Text Box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 txBox="1">
          <a:spLocks noChangeArrowheads="1"/>
        </xdr:cNvSpPr>
      </xdr:nvSpPr>
      <xdr:spPr bwMode="auto">
        <a:xfrm>
          <a:off x="7419975" y="1962150"/>
          <a:ext cx="800101" cy="295275"/>
        </a:xfrm>
        <a:prstGeom prst="rect">
          <a:avLst/>
        </a:prstGeom>
        <a:solidFill>
          <a:schemeClr val="accent5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900" b="1" i="0" u="none" strike="noStrike" baseline="0">
              <a:solidFill>
                <a:schemeClr val="bg1"/>
              </a:solidFill>
              <a:latin typeface="Arial"/>
              <a:cs typeface="Arial"/>
            </a:rPr>
            <a:t>IMPRIMER</a:t>
          </a:r>
        </a:p>
      </xdr:txBody>
    </xdr:sp>
    <xdr:clientData fPrintsWithSheet="0"/>
  </xdr:twoCellAnchor>
  <xdr:twoCellAnchor editAs="absolute">
    <xdr:from>
      <xdr:col>14</xdr:col>
      <xdr:colOff>730251</xdr:colOff>
      <xdr:row>7</xdr:row>
      <xdr:rowOff>114300</xdr:rowOff>
    </xdr:from>
    <xdr:to>
      <xdr:col>14</xdr:col>
      <xdr:colOff>1225175</xdr:colOff>
      <xdr:row>9</xdr:row>
      <xdr:rowOff>66675</xdr:rowOff>
    </xdr:to>
    <xdr:sp macro="[0]!PDF_classement_equipes" textlink="">
      <xdr:nvSpPr>
        <xdr:cNvPr id="12" name="Text Box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 txBox="1">
          <a:spLocks noChangeArrowheads="1"/>
        </xdr:cNvSpPr>
      </xdr:nvSpPr>
      <xdr:spPr bwMode="auto">
        <a:xfrm>
          <a:off x="8420101" y="1962150"/>
          <a:ext cx="494924" cy="295275"/>
        </a:xfrm>
        <a:prstGeom prst="rect">
          <a:avLst/>
        </a:prstGeom>
        <a:solidFill>
          <a:srgbClr val="FF0000"/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900" b="1" i="0" u="none" strike="noStrike" baseline="0">
              <a:solidFill>
                <a:schemeClr val="bg1"/>
              </a:solidFill>
              <a:latin typeface="Arial"/>
              <a:cs typeface="Arial"/>
            </a:rPr>
            <a:t>PDF</a:t>
          </a:r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133349</xdr:colOff>
      <xdr:row>0</xdr:row>
      <xdr:rowOff>114300</xdr:rowOff>
    </xdr:from>
    <xdr:ext cx="1209675" cy="252000"/>
    <xdr:sp macro="[0]!page_ACCUEIL" textlink="">
      <xdr:nvSpPr>
        <xdr:cNvPr id="4" name="Text Box 4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 txBox="1">
          <a:spLocks noChangeArrowheads="1"/>
        </xdr:cNvSpPr>
      </xdr:nvSpPr>
      <xdr:spPr bwMode="auto">
        <a:xfrm>
          <a:off x="7058024" y="114300"/>
          <a:ext cx="1209675" cy="252000"/>
        </a:xfrm>
        <a:prstGeom prst="rect">
          <a:avLst/>
        </a:prstGeom>
        <a:solidFill>
          <a:schemeClr val="accent1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ACCUEIL</a:t>
          </a:r>
        </a:p>
      </xdr:txBody>
    </xdr:sp>
    <xdr:clientData fPrintsWithSheet="0"/>
  </xdr:oneCellAnchor>
  <xdr:twoCellAnchor editAs="oneCell">
    <xdr:from>
      <xdr:col>9</xdr:col>
      <xdr:colOff>133350</xdr:colOff>
      <xdr:row>1</xdr:row>
      <xdr:rowOff>122272</xdr:rowOff>
    </xdr:from>
    <xdr:to>
      <xdr:col>9</xdr:col>
      <xdr:colOff>1352550</xdr:colOff>
      <xdr:row>2</xdr:row>
      <xdr:rowOff>50422</xdr:rowOff>
    </xdr:to>
    <xdr:sp macro="[0]!page_RECAP" textlink="">
      <xdr:nvSpPr>
        <xdr:cNvPr id="5" name="Text Box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 txBox="1">
          <a:spLocks noChangeArrowheads="1"/>
        </xdr:cNvSpPr>
      </xdr:nvSpPr>
      <xdr:spPr bwMode="auto">
        <a:xfrm>
          <a:off x="7058025" y="446122"/>
          <a:ext cx="1219200" cy="252000"/>
        </a:xfrm>
        <a:prstGeom prst="rect">
          <a:avLst/>
        </a:prstGeom>
        <a:solidFill>
          <a:srgbClr val="FF6600"/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TABLEAU DE BORD</a:t>
          </a:r>
        </a:p>
      </xdr:txBody>
    </xdr:sp>
    <xdr:clientData fPrintsWithSheet="0"/>
  </xdr:twoCellAnchor>
  <xdr:twoCellAnchor editAs="absolute">
    <xdr:from>
      <xdr:col>0</xdr:col>
      <xdr:colOff>0</xdr:colOff>
      <xdr:row>0</xdr:row>
      <xdr:rowOff>0</xdr:rowOff>
    </xdr:from>
    <xdr:to>
      <xdr:col>1</xdr:col>
      <xdr:colOff>174625</xdr:colOff>
      <xdr:row>0</xdr:row>
      <xdr:rowOff>309562</xdr:rowOff>
    </xdr:to>
    <xdr:sp macro="[0]!retablit_menu" textlink="">
      <xdr:nvSpPr>
        <xdr:cNvPr id="7" name="Rectangle 6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/>
      </xdr:nvSpPr>
      <xdr:spPr>
        <a:xfrm>
          <a:off x="0" y="0"/>
          <a:ext cx="476250" cy="30956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 fPrintsWithSheet="0"/>
  </xdr:twoCellAnchor>
  <xdr:twoCellAnchor editAs="oneCell">
    <xdr:from>
      <xdr:col>9</xdr:col>
      <xdr:colOff>123824</xdr:colOff>
      <xdr:row>2</xdr:row>
      <xdr:rowOff>142875</xdr:rowOff>
    </xdr:from>
    <xdr:to>
      <xdr:col>9</xdr:col>
      <xdr:colOff>1352549</xdr:colOff>
      <xdr:row>3</xdr:row>
      <xdr:rowOff>193575</xdr:rowOff>
    </xdr:to>
    <xdr:sp macro="[0]!Imprimer_classement_indiv" textlink="">
      <xdr:nvSpPr>
        <xdr:cNvPr id="9" name="Text Box 4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 txBox="1">
          <a:spLocks noChangeArrowheads="1"/>
        </xdr:cNvSpPr>
      </xdr:nvSpPr>
      <xdr:spPr bwMode="auto">
        <a:xfrm>
          <a:off x="7048499" y="790575"/>
          <a:ext cx="1228725" cy="241200"/>
        </a:xfrm>
        <a:prstGeom prst="rect">
          <a:avLst/>
        </a:prstGeom>
        <a:solidFill>
          <a:schemeClr val="accent5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IMPRIMER</a:t>
          </a:r>
        </a:p>
      </xdr:txBody>
    </xdr:sp>
    <xdr:clientData fPrintsWithSheet="0"/>
  </xdr:twoCellAnchor>
  <xdr:twoCellAnchor editAs="oneCell">
    <xdr:from>
      <xdr:col>9</xdr:col>
      <xdr:colOff>133349</xdr:colOff>
      <xdr:row>4</xdr:row>
      <xdr:rowOff>76198</xdr:rowOff>
    </xdr:from>
    <xdr:to>
      <xdr:col>9</xdr:col>
      <xdr:colOff>1343024</xdr:colOff>
      <xdr:row>5</xdr:row>
      <xdr:rowOff>22123</xdr:rowOff>
    </xdr:to>
    <xdr:sp macro="[0]!CLT_EQUIPES" textlink="">
      <xdr:nvSpPr>
        <xdr:cNvPr id="11" name="Text Box 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 txBox="1">
          <a:spLocks noChangeArrowheads="1"/>
        </xdr:cNvSpPr>
      </xdr:nvSpPr>
      <xdr:spPr bwMode="auto">
        <a:xfrm>
          <a:off x="7058024" y="1133473"/>
          <a:ext cx="1209675" cy="241200"/>
        </a:xfrm>
        <a:prstGeom prst="rect">
          <a:avLst/>
        </a:prstGeom>
        <a:solidFill>
          <a:schemeClr val="accent1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CLASS. EQUIPES</a:t>
          </a:r>
        </a:p>
      </xdr:txBody>
    </xdr:sp>
    <xdr:clientData fPrintsWithSheet="0"/>
  </xdr:twoCellAnchor>
  <xdr:twoCellAnchor>
    <xdr:from>
      <xdr:col>4</xdr:col>
      <xdr:colOff>400050</xdr:colOff>
      <xdr:row>3</xdr:row>
      <xdr:rowOff>104773</xdr:rowOff>
    </xdr:from>
    <xdr:to>
      <xdr:col>4</xdr:col>
      <xdr:colOff>1390650</xdr:colOff>
      <xdr:row>4</xdr:row>
      <xdr:rowOff>126898</xdr:rowOff>
    </xdr:to>
    <xdr:sp macro="[0]!TRI_AGE_CLT_INDIV" textlink="">
      <xdr:nvSpPr>
        <xdr:cNvPr id="8" name="Text Box 4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 txBox="1">
          <a:spLocks noChangeArrowheads="1"/>
        </xdr:cNvSpPr>
      </xdr:nvSpPr>
      <xdr:spPr bwMode="auto">
        <a:xfrm>
          <a:off x="2695575" y="942973"/>
          <a:ext cx="990600" cy="241200"/>
        </a:xfrm>
        <a:prstGeom prst="rect">
          <a:avLst/>
        </a:prstGeom>
        <a:solidFill>
          <a:schemeClr val="accent1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TRI PAR AGE</a:t>
          </a:r>
        </a:p>
      </xdr:txBody>
    </xdr:sp>
    <xdr:clientData fPrintsWithSheet="0"/>
  </xdr:twoCellAnchor>
  <xdr:twoCellAnchor>
    <xdr:from>
      <xdr:col>1</xdr:col>
      <xdr:colOff>1238250</xdr:colOff>
      <xdr:row>3</xdr:row>
      <xdr:rowOff>95248</xdr:rowOff>
    </xdr:from>
    <xdr:to>
      <xdr:col>4</xdr:col>
      <xdr:colOff>238125</xdr:colOff>
      <xdr:row>4</xdr:row>
      <xdr:rowOff>117373</xdr:rowOff>
    </xdr:to>
    <xdr:sp macro="[0]!CLASSEMENT_INDIV" textlink="">
      <xdr:nvSpPr>
        <xdr:cNvPr id="10" name="Text Box 4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 txBox="1">
          <a:spLocks noChangeArrowheads="1"/>
        </xdr:cNvSpPr>
      </xdr:nvSpPr>
      <xdr:spPr bwMode="auto">
        <a:xfrm>
          <a:off x="1543050" y="933448"/>
          <a:ext cx="990600" cy="241200"/>
        </a:xfrm>
        <a:prstGeom prst="rect">
          <a:avLst/>
        </a:prstGeom>
        <a:solidFill>
          <a:schemeClr val="accent1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TRI PAR POULE</a:t>
          </a: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15874</xdr:rowOff>
    </xdr:from>
    <xdr:to>
      <xdr:col>0</xdr:col>
      <xdr:colOff>431799</xdr:colOff>
      <xdr:row>0</xdr:row>
      <xdr:rowOff>279400</xdr:rowOff>
    </xdr:to>
    <xdr:sp macro="[0]!retablit_menu" textlink="">
      <xdr:nvSpPr>
        <xdr:cNvPr id="2" name="Rectangle 1">
          <a:extLst>
            <a:ext uri="{FF2B5EF4-FFF2-40B4-BE49-F238E27FC236}">
              <a16:creationId xmlns:a16="http://schemas.microsoft.com/office/drawing/2014/main" xmlns="" id="{FCA2874D-3576-4709-9736-E5DEBBD045F3}"/>
            </a:ext>
          </a:extLst>
        </xdr:cNvPr>
        <xdr:cNvSpPr/>
      </xdr:nvSpPr>
      <xdr:spPr>
        <a:xfrm>
          <a:off x="0" y="15874"/>
          <a:ext cx="431799" cy="2635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21</xdr:col>
      <xdr:colOff>266700</xdr:colOff>
      <xdr:row>1</xdr:row>
      <xdr:rowOff>0</xdr:rowOff>
    </xdr:from>
    <xdr:ext cx="1209675" cy="252000"/>
    <xdr:sp macro="[0]!page_ACCUEIL" textlink="">
      <xdr:nvSpPr>
        <xdr:cNvPr id="3" name="Text Box 4">
          <a:extLst>
            <a:ext uri="{FF2B5EF4-FFF2-40B4-BE49-F238E27FC236}">
              <a16:creationId xmlns:a16="http://schemas.microsoft.com/office/drawing/2014/main" xmlns="" id="{2CF382DF-2224-4151-9D51-548E3D5A35D2}"/>
            </a:ext>
          </a:extLst>
        </xdr:cNvPr>
        <xdr:cNvSpPr txBox="1">
          <a:spLocks noChangeArrowheads="1"/>
        </xdr:cNvSpPr>
      </xdr:nvSpPr>
      <xdr:spPr bwMode="auto">
        <a:xfrm>
          <a:off x="7839075" y="361950"/>
          <a:ext cx="1209675" cy="252000"/>
        </a:xfrm>
        <a:prstGeom prst="rect">
          <a:avLst/>
        </a:prstGeom>
        <a:solidFill>
          <a:schemeClr val="accent1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ACCUEIL</a:t>
          </a:r>
        </a:p>
      </xdr:txBody>
    </xdr:sp>
    <xdr:clientData fPrintsWithSheet="0"/>
  </xdr:oneCellAnchor>
  <xdr:twoCellAnchor editAs="oneCell">
    <xdr:from>
      <xdr:col>21</xdr:col>
      <xdr:colOff>266700</xdr:colOff>
      <xdr:row>1</xdr:row>
      <xdr:rowOff>322296</xdr:rowOff>
    </xdr:from>
    <xdr:to>
      <xdr:col>21</xdr:col>
      <xdr:colOff>1466849</xdr:colOff>
      <xdr:row>2</xdr:row>
      <xdr:rowOff>247649</xdr:rowOff>
    </xdr:to>
    <xdr:sp macro="[0]!page_RECAP" textlink="">
      <xdr:nvSpPr>
        <xdr:cNvPr id="4" name="Text Box 4">
          <a:extLst>
            <a:ext uri="{FF2B5EF4-FFF2-40B4-BE49-F238E27FC236}">
              <a16:creationId xmlns:a16="http://schemas.microsoft.com/office/drawing/2014/main" xmlns="" id="{8BE8C72B-329E-4BDC-8D13-84908FB3019C}"/>
            </a:ext>
          </a:extLst>
        </xdr:cNvPr>
        <xdr:cNvSpPr txBox="1">
          <a:spLocks noChangeArrowheads="1"/>
        </xdr:cNvSpPr>
      </xdr:nvSpPr>
      <xdr:spPr bwMode="auto">
        <a:xfrm>
          <a:off x="7839075" y="684246"/>
          <a:ext cx="1200149" cy="306353"/>
        </a:xfrm>
        <a:prstGeom prst="rect">
          <a:avLst/>
        </a:prstGeom>
        <a:solidFill>
          <a:srgbClr val="FF6600"/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TABLEAU DE BORD</a:t>
          </a:r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15874</xdr:rowOff>
    </xdr:from>
    <xdr:to>
      <xdr:col>0</xdr:col>
      <xdr:colOff>431799</xdr:colOff>
      <xdr:row>0</xdr:row>
      <xdr:rowOff>279400</xdr:rowOff>
    </xdr:to>
    <xdr:sp macro="[0]!retablit_menu" textlink="">
      <xdr:nvSpPr>
        <xdr:cNvPr id="2" name="Rectangle 1">
          <a:extLst>
            <a:ext uri="{FF2B5EF4-FFF2-40B4-BE49-F238E27FC236}">
              <a16:creationId xmlns:a16="http://schemas.microsoft.com/office/drawing/2014/main" xmlns="" id="{C9C4D29B-F4BB-4E16-9EE5-18DBB352F3B7}"/>
            </a:ext>
          </a:extLst>
        </xdr:cNvPr>
        <xdr:cNvSpPr/>
      </xdr:nvSpPr>
      <xdr:spPr>
        <a:xfrm>
          <a:off x="0" y="15874"/>
          <a:ext cx="431799" cy="2635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21</xdr:col>
      <xdr:colOff>266700</xdr:colOff>
      <xdr:row>1</xdr:row>
      <xdr:rowOff>0</xdr:rowOff>
    </xdr:from>
    <xdr:ext cx="1209675" cy="252000"/>
    <xdr:sp macro="[0]!page_ACCUEIL" textlink="">
      <xdr:nvSpPr>
        <xdr:cNvPr id="3" name="Text Box 4">
          <a:extLst>
            <a:ext uri="{FF2B5EF4-FFF2-40B4-BE49-F238E27FC236}">
              <a16:creationId xmlns:a16="http://schemas.microsoft.com/office/drawing/2014/main" xmlns="" id="{5548914C-1317-46EA-AD22-DB2529EC75ED}"/>
            </a:ext>
          </a:extLst>
        </xdr:cNvPr>
        <xdr:cNvSpPr txBox="1">
          <a:spLocks noChangeArrowheads="1"/>
        </xdr:cNvSpPr>
      </xdr:nvSpPr>
      <xdr:spPr bwMode="auto">
        <a:xfrm>
          <a:off x="7839075" y="361950"/>
          <a:ext cx="1209675" cy="252000"/>
        </a:xfrm>
        <a:prstGeom prst="rect">
          <a:avLst/>
        </a:prstGeom>
        <a:solidFill>
          <a:schemeClr val="accent1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ACCUEIL</a:t>
          </a:r>
        </a:p>
      </xdr:txBody>
    </xdr:sp>
    <xdr:clientData fPrintsWithSheet="0"/>
  </xdr:oneCellAnchor>
  <xdr:twoCellAnchor editAs="oneCell">
    <xdr:from>
      <xdr:col>21</xdr:col>
      <xdr:colOff>266700</xdr:colOff>
      <xdr:row>1</xdr:row>
      <xdr:rowOff>322296</xdr:rowOff>
    </xdr:from>
    <xdr:to>
      <xdr:col>21</xdr:col>
      <xdr:colOff>1466849</xdr:colOff>
      <xdr:row>2</xdr:row>
      <xdr:rowOff>247649</xdr:rowOff>
    </xdr:to>
    <xdr:sp macro="[0]!page_RECAP" textlink="">
      <xdr:nvSpPr>
        <xdr:cNvPr id="4" name="Text Box 4">
          <a:extLst>
            <a:ext uri="{FF2B5EF4-FFF2-40B4-BE49-F238E27FC236}">
              <a16:creationId xmlns:a16="http://schemas.microsoft.com/office/drawing/2014/main" xmlns="" id="{01B7F79A-99CC-4B7C-BDE3-52D005F9FC84}"/>
            </a:ext>
          </a:extLst>
        </xdr:cNvPr>
        <xdr:cNvSpPr txBox="1">
          <a:spLocks noChangeArrowheads="1"/>
        </xdr:cNvSpPr>
      </xdr:nvSpPr>
      <xdr:spPr bwMode="auto">
        <a:xfrm>
          <a:off x="7839075" y="684246"/>
          <a:ext cx="1200149" cy="306353"/>
        </a:xfrm>
        <a:prstGeom prst="rect">
          <a:avLst/>
        </a:prstGeom>
        <a:solidFill>
          <a:srgbClr val="FF6600"/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TABLEAU DE BORD</a:t>
          </a:r>
        </a:p>
      </xdr:txBody>
    </xdr:sp>
    <xdr:clientData fPrintsWithSheet="0"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15874</xdr:rowOff>
    </xdr:from>
    <xdr:to>
      <xdr:col>0</xdr:col>
      <xdr:colOff>431799</xdr:colOff>
      <xdr:row>0</xdr:row>
      <xdr:rowOff>279400</xdr:rowOff>
    </xdr:to>
    <xdr:sp macro="[0]!retablit_menu" textlink="">
      <xdr:nvSpPr>
        <xdr:cNvPr id="2" name="Rectangle 1">
          <a:extLst>
            <a:ext uri="{FF2B5EF4-FFF2-40B4-BE49-F238E27FC236}">
              <a16:creationId xmlns:a16="http://schemas.microsoft.com/office/drawing/2014/main" xmlns="" id="{6057DF42-FA0C-4EE8-9310-9256C92A5911}"/>
            </a:ext>
          </a:extLst>
        </xdr:cNvPr>
        <xdr:cNvSpPr/>
      </xdr:nvSpPr>
      <xdr:spPr>
        <a:xfrm>
          <a:off x="0" y="15874"/>
          <a:ext cx="431799" cy="2635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21</xdr:col>
      <xdr:colOff>266700</xdr:colOff>
      <xdr:row>1</xdr:row>
      <xdr:rowOff>0</xdr:rowOff>
    </xdr:from>
    <xdr:ext cx="1209675" cy="252000"/>
    <xdr:sp macro="[0]!page_ACCUEIL" textlink="">
      <xdr:nvSpPr>
        <xdr:cNvPr id="3" name="Text Box 4">
          <a:extLst>
            <a:ext uri="{FF2B5EF4-FFF2-40B4-BE49-F238E27FC236}">
              <a16:creationId xmlns:a16="http://schemas.microsoft.com/office/drawing/2014/main" xmlns="" id="{00F8D062-4360-49B4-B94C-792141CC3E38}"/>
            </a:ext>
          </a:extLst>
        </xdr:cNvPr>
        <xdr:cNvSpPr txBox="1">
          <a:spLocks noChangeArrowheads="1"/>
        </xdr:cNvSpPr>
      </xdr:nvSpPr>
      <xdr:spPr bwMode="auto">
        <a:xfrm>
          <a:off x="7839075" y="361950"/>
          <a:ext cx="1209675" cy="252000"/>
        </a:xfrm>
        <a:prstGeom prst="rect">
          <a:avLst/>
        </a:prstGeom>
        <a:solidFill>
          <a:schemeClr val="accent1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ACCUEIL</a:t>
          </a:r>
        </a:p>
      </xdr:txBody>
    </xdr:sp>
    <xdr:clientData fPrintsWithSheet="0"/>
  </xdr:oneCellAnchor>
  <xdr:twoCellAnchor editAs="oneCell">
    <xdr:from>
      <xdr:col>21</xdr:col>
      <xdr:colOff>266700</xdr:colOff>
      <xdr:row>1</xdr:row>
      <xdr:rowOff>322296</xdr:rowOff>
    </xdr:from>
    <xdr:to>
      <xdr:col>21</xdr:col>
      <xdr:colOff>1466849</xdr:colOff>
      <xdr:row>2</xdr:row>
      <xdr:rowOff>247649</xdr:rowOff>
    </xdr:to>
    <xdr:sp macro="[0]!page_RECAP" textlink="">
      <xdr:nvSpPr>
        <xdr:cNvPr id="4" name="Text Box 4">
          <a:extLst>
            <a:ext uri="{FF2B5EF4-FFF2-40B4-BE49-F238E27FC236}">
              <a16:creationId xmlns:a16="http://schemas.microsoft.com/office/drawing/2014/main" xmlns="" id="{5ADD08FC-581D-4116-ABD8-B424637696B7}"/>
            </a:ext>
          </a:extLst>
        </xdr:cNvPr>
        <xdr:cNvSpPr txBox="1">
          <a:spLocks noChangeArrowheads="1"/>
        </xdr:cNvSpPr>
      </xdr:nvSpPr>
      <xdr:spPr bwMode="auto">
        <a:xfrm>
          <a:off x="7839075" y="684246"/>
          <a:ext cx="1200149" cy="306353"/>
        </a:xfrm>
        <a:prstGeom prst="rect">
          <a:avLst/>
        </a:prstGeom>
        <a:solidFill>
          <a:srgbClr val="FF6600"/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TABLEAU DE BORD</a:t>
          </a:r>
        </a:p>
      </xdr:txBody>
    </xdr:sp>
    <xdr:clientData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15874</xdr:rowOff>
    </xdr:from>
    <xdr:to>
      <xdr:col>0</xdr:col>
      <xdr:colOff>431799</xdr:colOff>
      <xdr:row>0</xdr:row>
      <xdr:rowOff>279400</xdr:rowOff>
    </xdr:to>
    <xdr:sp macro="[0]!retablit_menu" textlink="">
      <xdr:nvSpPr>
        <xdr:cNvPr id="2" name="Rectangle 1">
          <a:extLst>
            <a:ext uri="{FF2B5EF4-FFF2-40B4-BE49-F238E27FC236}">
              <a16:creationId xmlns:a16="http://schemas.microsoft.com/office/drawing/2014/main" xmlns="" id="{35924B46-102F-413C-B67B-22CD44C85D0A}"/>
            </a:ext>
          </a:extLst>
        </xdr:cNvPr>
        <xdr:cNvSpPr/>
      </xdr:nvSpPr>
      <xdr:spPr>
        <a:xfrm>
          <a:off x="0" y="15874"/>
          <a:ext cx="431799" cy="2635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21</xdr:col>
      <xdr:colOff>266700</xdr:colOff>
      <xdr:row>1</xdr:row>
      <xdr:rowOff>0</xdr:rowOff>
    </xdr:from>
    <xdr:ext cx="1209675" cy="252000"/>
    <xdr:sp macro="[0]!page_ACCUEIL" textlink="">
      <xdr:nvSpPr>
        <xdr:cNvPr id="3" name="Text Box 4">
          <a:extLst>
            <a:ext uri="{FF2B5EF4-FFF2-40B4-BE49-F238E27FC236}">
              <a16:creationId xmlns:a16="http://schemas.microsoft.com/office/drawing/2014/main" xmlns="" id="{D5DD94F0-28D1-43C9-839A-5FFEE380193F}"/>
            </a:ext>
          </a:extLst>
        </xdr:cNvPr>
        <xdr:cNvSpPr txBox="1">
          <a:spLocks noChangeArrowheads="1"/>
        </xdr:cNvSpPr>
      </xdr:nvSpPr>
      <xdr:spPr bwMode="auto">
        <a:xfrm>
          <a:off x="7839075" y="361950"/>
          <a:ext cx="1209675" cy="252000"/>
        </a:xfrm>
        <a:prstGeom prst="rect">
          <a:avLst/>
        </a:prstGeom>
        <a:solidFill>
          <a:schemeClr val="accent1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ACCUEIL</a:t>
          </a:r>
        </a:p>
      </xdr:txBody>
    </xdr:sp>
    <xdr:clientData fPrintsWithSheet="0"/>
  </xdr:oneCellAnchor>
  <xdr:twoCellAnchor editAs="oneCell">
    <xdr:from>
      <xdr:col>21</xdr:col>
      <xdr:colOff>266700</xdr:colOff>
      <xdr:row>1</xdr:row>
      <xdr:rowOff>322296</xdr:rowOff>
    </xdr:from>
    <xdr:to>
      <xdr:col>21</xdr:col>
      <xdr:colOff>1466849</xdr:colOff>
      <xdr:row>2</xdr:row>
      <xdr:rowOff>247649</xdr:rowOff>
    </xdr:to>
    <xdr:sp macro="[0]!page_RECAP" textlink="">
      <xdr:nvSpPr>
        <xdr:cNvPr id="4" name="Text Box 4">
          <a:extLst>
            <a:ext uri="{FF2B5EF4-FFF2-40B4-BE49-F238E27FC236}">
              <a16:creationId xmlns:a16="http://schemas.microsoft.com/office/drawing/2014/main" xmlns="" id="{CCA84AE9-0AD1-4E19-8730-78E32389F9A0}"/>
            </a:ext>
          </a:extLst>
        </xdr:cNvPr>
        <xdr:cNvSpPr txBox="1">
          <a:spLocks noChangeArrowheads="1"/>
        </xdr:cNvSpPr>
      </xdr:nvSpPr>
      <xdr:spPr bwMode="auto">
        <a:xfrm>
          <a:off x="7839075" y="684246"/>
          <a:ext cx="1200149" cy="306353"/>
        </a:xfrm>
        <a:prstGeom prst="rect">
          <a:avLst/>
        </a:prstGeom>
        <a:solidFill>
          <a:srgbClr val="FF6600"/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TABLEAU DE BORD</a:t>
          </a:r>
        </a:p>
      </xdr:txBody>
    </xdr:sp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15874</xdr:rowOff>
    </xdr:from>
    <xdr:to>
      <xdr:col>0</xdr:col>
      <xdr:colOff>431799</xdr:colOff>
      <xdr:row>0</xdr:row>
      <xdr:rowOff>279400</xdr:rowOff>
    </xdr:to>
    <xdr:sp macro="[0]!retablit_menu" textlink="">
      <xdr:nvSpPr>
        <xdr:cNvPr id="2" name="Rectangle 1">
          <a:extLst>
            <a:ext uri="{FF2B5EF4-FFF2-40B4-BE49-F238E27FC236}">
              <a16:creationId xmlns:a16="http://schemas.microsoft.com/office/drawing/2014/main" xmlns="" id="{CCEFA0DB-A621-490F-9239-99C716DFE9C4}"/>
            </a:ext>
          </a:extLst>
        </xdr:cNvPr>
        <xdr:cNvSpPr/>
      </xdr:nvSpPr>
      <xdr:spPr>
        <a:xfrm>
          <a:off x="0" y="15874"/>
          <a:ext cx="431799" cy="2635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21</xdr:col>
      <xdr:colOff>266700</xdr:colOff>
      <xdr:row>1</xdr:row>
      <xdr:rowOff>0</xdr:rowOff>
    </xdr:from>
    <xdr:ext cx="1209675" cy="252000"/>
    <xdr:sp macro="[0]!page_ACCUEIL" textlink="">
      <xdr:nvSpPr>
        <xdr:cNvPr id="3" name="Text Box 4">
          <a:extLst>
            <a:ext uri="{FF2B5EF4-FFF2-40B4-BE49-F238E27FC236}">
              <a16:creationId xmlns:a16="http://schemas.microsoft.com/office/drawing/2014/main" xmlns="" id="{CBAD855B-F9DD-43D9-BDDF-E2EDB05D8EDE}"/>
            </a:ext>
          </a:extLst>
        </xdr:cNvPr>
        <xdr:cNvSpPr txBox="1">
          <a:spLocks noChangeArrowheads="1"/>
        </xdr:cNvSpPr>
      </xdr:nvSpPr>
      <xdr:spPr bwMode="auto">
        <a:xfrm>
          <a:off x="7839075" y="361950"/>
          <a:ext cx="1209675" cy="252000"/>
        </a:xfrm>
        <a:prstGeom prst="rect">
          <a:avLst/>
        </a:prstGeom>
        <a:solidFill>
          <a:schemeClr val="accent1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ACCUEIL</a:t>
          </a:r>
        </a:p>
      </xdr:txBody>
    </xdr:sp>
    <xdr:clientData fPrintsWithSheet="0"/>
  </xdr:oneCellAnchor>
  <xdr:twoCellAnchor editAs="oneCell">
    <xdr:from>
      <xdr:col>21</xdr:col>
      <xdr:colOff>266700</xdr:colOff>
      <xdr:row>1</xdr:row>
      <xdr:rowOff>322296</xdr:rowOff>
    </xdr:from>
    <xdr:to>
      <xdr:col>21</xdr:col>
      <xdr:colOff>1466849</xdr:colOff>
      <xdr:row>2</xdr:row>
      <xdr:rowOff>247649</xdr:rowOff>
    </xdr:to>
    <xdr:sp macro="[0]!page_RECAP" textlink="">
      <xdr:nvSpPr>
        <xdr:cNvPr id="4" name="Text Box 4">
          <a:extLst>
            <a:ext uri="{FF2B5EF4-FFF2-40B4-BE49-F238E27FC236}">
              <a16:creationId xmlns:a16="http://schemas.microsoft.com/office/drawing/2014/main" xmlns="" id="{38686187-5E20-4B1C-AFC7-8364CEBD94DD}"/>
            </a:ext>
          </a:extLst>
        </xdr:cNvPr>
        <xdr:cNvSpPr txBox="1">
          <a:spLocks noChangeArrowheads="1"/>
        </xdr:cNvSpPr>
      </xdr:nvSpPr>
      <xdr:spPr bwMode="auto">
        <a:xfrm>
          <a:off x="7839075" y="684246"/>
          <a:ext cx="1200149" cy="306353"/>
        </a:xfrm>
        <a:prstGeom prst="rect">
          <a:avLst/>
        </a:prstGeom>
        <a:solidFill>
          <a:srgbClr val="FF6600"/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TABLEAU DE BORD</a:t>
          </a:r>
        </a:p>
      </xdr:txBody>
    </xdr:sp>
    <xdr:clientData fPrint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15874</xdr:rowOff>
    </xdr:from>
    <xdr:to>
      <xdr:col>0</xdr:col>
      <xdr:colOff>431799</xdr:colOff>
      <xdr:row>0</xdr:row>
      <xdr:rowOff>279400</xdr:rowOff>
    </xdr:to>
    <xdr:sp macro="[0]!retablit_menu" textlink="">
      <xdr:nvSpPr>
        <xdr:cNvPr id="2" name="Rectangle 1">
          <a:extLst>
            <a:ext uri="{FF2B5EF4-FFF2-40B4-BE49-F238E27FC236}">
              <a16:creationId xmlns:a16="http://schemas.microsoft.com/office/drawing/2014/main" xmlns="" id="{449BD329-4C90-49D7-96FF-B06A695874F0}"/>
            </a:ext>
          </a:extLst>
        </xdr:cNvPr>
        <xdr:cNvSpPr/>
      </xdr:nvSpPr>
      <xdr:spPr>
        <a:xfrm>
          <a:off x="0" y="15874"/>
          <a:ext cx="431799" cy="2635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21</xdr:col>
      <xdr:colOff>266700</xdr:colOff>
      <xdr:row>1</xdr:row>
      <xdr:rowOff>0</xdr:rowOff>
    </xdr:from>
    <xdr:ext cx="1209675" cy="252000"/>
    <xdr:sp macro="[0]!page_ACCUEIL" textlink="">
      <xdr:nvSpPr>
        <xdr:cNvPr id="3" name="Text Box 4">
          <a:extLst>
            <a:ext uri="{FF2B5EF4-FFF2-40B4-BE49-F238E27FC236}">
              <a16:creationId xmlns:a16="http://schemas.microsoft.com/office/drawing/2014/main" xmlns="" id="{E8780E96-E056-4494-A1B4-A1A64E9ADD28}"/>
            </a:ext>
          </a:extLst>
        </xdr:cNvPr>
        <xdr:cNvSpPr txBox="1">
          <a:spLocks noChangeArrowheads="1"/>
        </xdr:cNvSpPr>
      </xdr:nvSpPr>
      <xdr:spPr bwMode="auto">
        <a:xfrm>
          <a:off x="7839075" y="361950"/>
          <a:ext cx="1209675" cy="252000"/>
        </a:xfrm>
        <a:prstGeom prst="rect">
          <a:avLst/>
        </a:prstGeom>
        <a:solidFill>
          <a:schemeClr val="accent1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ACCUEIL</a:t>
          </a:r>
        </a:p>
      </xdr:txBody>
    </xdr:sp>
    <xdr:clientData fPrintsWithSheet="0"/>
  </xdr:oneCellAnchor>
  <xdr:twoCellAnchor editAs="oneCell">
    <xdr:from>
      <xdr:col>21</xdr:col>
      <xdr:colOff>266700</xdr:colOff>
      <xdr:row>1</xdr:row>
      <xdr:rowOff>322296</xdr:rowOff>
    </xdr:from>
    <xdr:to>
      <xdr:col>21</xdr:col>
      <xdr:colOff>1466849</xdr:colOff>
      <xdr:row>2</xdr:row>
      <xdr:rowOff>247649</xdr:rowOff>
    </xdr:to>
    <xdr:sp macro="[0]!page_RECAP" textlink="">
      <xdr:nvSpPr>
        <xdr:cNvPr id="4" name="Text Box 4">
          <a:extLst>
            <a:ext uri="{FF2B5EF4-FFF2-40B4-BE49-F238E27FC236}">
              <a16:creationId xmlns:a16="http://schemas.microsoft.com/office/drawing/2014/main" xmlns="" id="{D358F8DC-79F5-42CB-8E12-CDBE0CD808CC}"/>
            </a:ext>
          </a:extLst>
        </xdr:cNvPr>
        <xdr:cNvSpPr txBox="1">
          <a:spLocks noChangeArrowheads="1"/>
        </xdr:cNvSpPr>
      </xdr:nvSpPr>
      <xdr:spPr bwMode="auto">
        <a:xfrm>
          <a:off x="7839075" y="684246"/>
          <a:ext cx="1200149" cy="306353"/>
        </a:xfrm>
        <a:prstGeom prst="rect">
          <a:avLst/>
        </a:prstGeom>
        <a:solidFill>
          <a:srgbClr val="FF6600"/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TABLEAU DE BORD</a:t>
          </a:r>
        </a:p>
      </xdr:txBody>
    </xdr:sp>
    <xdr:clientData fPrintsWithSheet="0"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15874</xdr:rowOff>
    </xdr:from>
    <xdr:to>
      <xdr:col>0</xdr:col>
      <xdr:colOff>431799</xdr:colOff>
      <xdr:row>0</xdr:row>
      <xdr:rowOff>279400</xdr:rowOff>
    </xdr:to>
    <xdr:sp macro="[0]!retablit_menu" textlink="">
      <xdr:nvSpPr>
        <xdr:cNvPr id="2" name="Rectangle 1">
          <a:extLst>
            <a:ext uri="{FF2B5EF4-FFF2-40B4-BE49-F238E27FC236}">
              <a16:creationId xmlns:a16="http://schemas.microsoft.com/office/drawing/2014/main" xmlns="" id="{4D3F8E9A-434B-4E72-9F2A-EF5CE8FA674E}"/>
            </a:ext>
          </a:extLst>
        </xdr:cNvPr>
        <xdr:cNvSpPr/>
      </xdr:nvSpPr>
      <xdr:spPr>
        <a:xfrm>
          <a:off x="0" y="15874"/>
          <a:ext cx="431799" cy="2635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21</xdr:col>
      <xdr:colOff>266700</xdr:colOff>
      <xdr:row>1</xdr:row>
      <xdr:rowOff>0</xdr:rowOff>
    </xdr:from>
    <xdr:ext cx="1209675" cy="252000"/>
    <xdr:sp macro="[0]!page_ACCUEIL" textlink="">
      <xdr:nvSpPr>
        <xdr:cNvPr id="3" name="Text Box 4">
          <a:extLst>
            <a:ext uri="{FF2B5EF4-FFF2-40B4-BE49-F238E27FC236}">
              <a16:creationId xmlns:a16="http://schemas.microsoft.com/office/drawing/2014/main" xmlns="" id="{492B7BCF-2CE0-444E-A885-252B3EE0E7C8}"/>
            </a:ext>
          </a:extLst>
        </xdr:cNvPr>
        <xdr:cNvSpPr txBox="1">
          <a:spLocks noChangeArrowheads="1"/>
        </xdr:cNvSpPr>
      </xdr:nvSpPr>
      <xdr:spPr bwMode="auto">
        <a:xfrm>
          <a:off x="7839075" y="361950"/>
          <a:ext cx="1209675" cy="252000"/>
        </a:xfrm>
        <a:prstGeom prst="rect">
          <a:avLst/>
        </a:prstGeom>
        <a:solidFill>
          <a:schemeClr val="accent1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ACCUEIL</a:t>
          </a:r>
        </a:p>
      </xdr:txBody>
    </xdr:sp>
    <xdr:clientData fPrintsWithSheet="0"/>
  </xdr:oneCellAnchor>
  <xdr:twoCellAnchor editAs="oneCell">
    <xdr:from>
      <xdr:col>21</xdr:col>
      <xdr:colOff>266700</xdr:colOff>
      <xdr:row>1</xdr:row>
      <xdr:rowOff>322296</xdr:rowOff>
    </xdr:from>
    <xdr:to>
      <xdr:col>21</xdr:col>
      <xdr:colOff>1466849</xdr:colOff>
      <xdr:row>2</xdr:row>
      <xdr:rowOff>247649</xdr:rowOff>
    </xdr:to>
    <xdr:sp macro="[0]!page_RECAP" textlink="">
      <xdr:nvSpPr>
        <xdr:cNvPr id="4" name="Text Box 4">
          <a:extLst>
            <a:ext uri="{FF2B5EF4-FFF2-40B4-BE49-F238E27FC236}">
              <a16:creationId xmlns:a16="http://schemas.microsoft.com/office/drawing/2014/main" xmlns="" id="{73B80C97-17AD-4ACB-ABA0-0099D66A1348}"/>
            </a:ext>
          </a:extLst>
        </xdr:cNvPr>
        <xdr:cNvSpPr txBox="1">
          <a:spLocks noChangeArrowheads="1"/>
        </xdr:cNvSpPr>
      </xdr:nvSpPr>
      <xdr:spPr bwMode="auto">
        <a:xfrm>
          <a:off x="7839075" y="684246"/>
          <a:ext cx="1200149" cy="306353"/>
        </a:xfrm>
        <a:prstGeom prst="rect">
          <a:avLst/>
        </a:prstGeom>
        <a:solidFill>
          <a:srgbClr val="FF6600"/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TABLEAU DE BORD</a:t>
          </a:r>
        </a:p>
      </xdr:txBody>
    </xdr:sp>
    <xdr:clientData fPrintsWithSheet="0"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15874</xdr:rowOff>
    </xdr:from>
    <xdr:to>
      <xdr:col>0</xdr:col>
      <xdr:colOff>431799</xdr:colOff>
      <xdr:row>0</xdr:row>
      <xdr:rowOff>279400</xdr:rowOff>
    </xdr:to>
    <xdr:sp macro="[0]!retablit_menu" textlink="">
      <xdr:nvSpPr>
        <xdr:cNvPr id="2" name="Rectangle 1">
          <a:extLst>
            <a:ext uri="{FF2B5EF4-FFF2-40B4-BE49-F238E27FC236}">
              <a16:creationId xmlns:a16="http://schemas.microsoft.com/office/drawing/2014/main" xmlns="" id="{2DC1EF65-2A1F-4821-BE19-6E88479A765B}"/>
            </a:ext>
          </a:extLst>
        </xdr:cNvPr>
        <xdr:cNvSpPr/>
      </xdr:nvSpPr>
      <xdr:spPr>
        <a:xfrm>
          <a:off x="0" y="15874"/>
          <a:ext cx="431799" cy="2635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21</xdr:col>
      <xdr:colOff>266700</xdr:colOff>
      <xdr:row>1</xdr:row>
      <xdr:rowOff>0</xdr:rowOff>
    </xdr:from>
    <xdr:ext cx="1209675" cy="252000"/>
    <xdr:sp macro="[0]!page_ACCUEIL" textlink="">
      <xdr:nvSpPr>
        <xdr:cNvPr id="3" name="Text Box 4">
          <a:extLst>
            <a:ext uri="{FF2B5EF4-FFF2-40B4-BE49-F238E27FC236}">
              <a16:creationId xmlns:a16="http://schemas.microsoft.com/office/drawing/2014/main" xmlns="" id="{3C758E2C-6137-495C-ADD4-E9399712DE76}"/>
            </a:ext>
          </a:extLst>
        </xdr:cNvPr>
        <xdr:cNvSpPr txBox="1">
          <a:spLocks noChangeArrowheads="1"/>
        </xdr:cNvSpPr>
      </xdr:nvSpPr>
      <xdr:spPr bwMode="auto">
        <a:xfrm>
          <a:off x="7839075" y="361950"/>
          <a:ext cx="1209675" cy="252000"/>
        </a:xfrm>
        <a:prstGeom prst="rect">
          <a:avLst/>
        </a:prstGeom>
        <a:solidFill>
          <a:schemeClr val="accent1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ACCUEIL</a:t>
          </a:r>
        </a:p>
      </xdr:txBody>
    </xdr:sp>
    <xdr:clientData fPrintsWithSheet="0"/>
  </xdr:oneCellAnchor>
  <xdr:twoCellAnchor editAs="oneCell">
    <xdr:from>
      <xdr:col>21</xdr:col>
      <xdr:colOff>266700</xdr:colOff>
      <xdr:row>1</xdr:row>
      <xdr:rowOff>322296</xdr:rowOff>
    </xdr:from>
    <xdr:to>
      <xdr:col>21</xdr:col>
      <xdr:colOff>1466849</xdr:colOff>
      <xdr:row>2</xdr:row>
      <xdr:rowOff>247649</xdr:rowOff>
    </xdr:to>
    <xdr:sp macro="[0]!page_RECAP" textlink="">
      <xdr:nvSpPr>
        <xdr:cNvPr id="4" name="Text Box 4">
          <a:extLst>
            <a:ext uri="{FF2B5EF4-FFF2-40B4-BE49-F238E27FC236}">
              <a16:creationId xmlns:a16="http://schemas.microsoft.com/office/drawing/2014/main" xmlns="" id="{B9105B17-AFDC-4AEF-98DF-D79CFC9AAF5C}"/>
            </a:ext>
          </a:extLst>
        </xdr:cNvPr>
        <xdr:cNvSpPr txBox="1">
          <a:spLocks noChangeArrowheads="1"/>
        </xdr:cNvSpPr>
      </xdr:nvSpPr>
      <xdr:spPr bwMode="auto">
        <a:xfrm>
          <a:off x="7839075" y="684246"/>
          <a:ext cx="1200149" cy="306353"/>
        </a:xfrm>
        <a:prstGeom prst="rect">
          <a:avLst/>
        </a:prstGeom>
        <a:solidFill>
          <a:srgbClr val="FF6600"/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TABLEAU DE BORD</a:t>
          </a:r>
        </a:p>
      </xdr:txBody>
    </xdr:sp>
    <xdr:clientData fPrintsWithSheet="0"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15874</xdr:rowOff>
    </xdr:from>
    <xdr:to>
      <xdr:col>0</xdr:col>
      <xdr:colOff>431799</xdr:colOff>
      <xdr:row>0</xdr:row>
      <xdr:rowOff>279400</xdr:rowOff>
    </xdr:to>
    <xdr:sp macro="[0]!retablit_menu" textlink="">
      <xdr:nvSpPr>
        <xdr:cNvPr id="2" name="Rectangle 1">
          <a:extLst>
            <a:ext uri="{FF2B5EF4-FFF2-40B4-BE49-F238E27FC236}">
              <a16:creationId xmlns:a16="http://schemas.microsoft.com/office/drawing/2014/main" xmlns="" id="{6A643977-2A4D-4064-BA69-22D9EBFB5165}"/>
            </a:ext>
          </a:extLst>
        </xdr:cNvPr>
        <xdr:cNvSpPr/>
      </xdr:nvSpPr>
      <xdr:spPr>
        <a:xfrm>
          <a:off x="0" y="15874"/>
          <a:ext cx="431799" cy="2635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21</xdr:col>
      <xdr:colOff>266700</xdr:colOff>
      <xdr:row>1</xdr:row>
      <xdr:rowOff>0</xdr:rowOff>
    </xdr:from>
    <xdr:ext cx="1209675" cy="252000"/>
    <xdr:sp macro="[0]!page_ACCUEIL" textlink="">
      <xdr:nvSpPr>
        <xdr:cNvPr id="3" name="Text Box 4">
          <a:extLst>
            <a:ext uri="{FF2B5EF4-FFF2-40B4-BE49-F238E27FC236}">
              <a16:creationId xmlns:a16="http://schemas.microsoft.com/office/drawing/2014/main" xmlns="" id="{4B18EC8B-ACED-4604-A2F6-0D50D329B760}"/>
            </a:ext>
          </a:extLst>
        </xdr:cNvPr>
        <xdr:cNvSpPr txBox="1">
          <a:spLocks noChangeArrowheads="1"/>
        </xdr:cNvSpPr>
      </xdr:nvSpPr>
      <xdr:spPr bwMode="auto">
        <a:xfrm>
          <a:off x="7839075" y="361950"/>
          <a:ext cx="1209675" cy="252000"/>
        </a:xfrm>
        <a:prstGeom prst="rect">
          <a:avLst/>
        </a:prstGeom>
        <a:solidFill>
          <a:schemeClr val="accent1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ACCUEIL</a:t>
          </a:r>
        </a:p>
      </xdr:txBody>
    </xdr:sp>
    <xdr:clientData fPrintsWithSheet="0"/>
  </xdr:oneCellAnchor>
  <xdr:twoCellAnchor editAs="oneCell">
    <xdr:from>
      <xdr:col>21</xdr:col>
      <xdr:colOff>266700</xdr:colOff>
      <xdr:row>1</xdr:row>
      <xdr:rowOff>322296</xdr:rowOff>
    </xdr:from>
    <xdr:to>
      <xdr:col>21</xdr:col>
      <xdr:colOff>1466849</xdr:colOff>
      <xdr:row>2</xdr:row>
      <xdr:rowOff>247649</xdr:rowOff>
    </xdr:to>
    <xdr:sp macro="[0]!page_RECAP" textlink="">
      <xdr:nvSpPr>
        <xdr:cNvPr id="4" name="Text Box 4">
          <a:extLst>
            <a:ext uri="{FF2B5EF4-FFF2-40B4-BE49-F238E27FC236}">
              <a16:creationId xmlns:a16="http://schemas.microsoft.com/office/drawing/2014/main" xmlns="" id="{4398BB78-F78C-445E-B967-638F5025348F}"/>
            </a:ext>
          </a:extLst>
        </xdr:cNvPr>
        <xdr:cNvSpPr txBox="1">
          <a:spLocks noChangeArrowheads="1"/>
        </xdr:cNvSpPr>
      </xdr:nvSpPr>
      <xdr:spPr bwMode="auto">
        <a:xfrm>
          <a:off x="7839075" y="684246"/>
          <a:ext cx="1200149" cy="306353"/>
        </a:xfrm>
        <a:prstGeom prst="rect">
          <a:avLst/>
        </a:prstGeom>
        <a:solidFill>
          <a:srgbClr val="FF6600"/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TABLEAU DE BORD</a:t>
          </a:r>
        </a:p>
      </xdr:txBody>
    </xdr:sp>
    <xdr:clientData fPrintsWithSheet="0"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15874</xdr:rowOff>
    </xdr:from>
    <xdr:to>
      <xdr:col>0</xdr:col>
      <xdr:colOff>431799</xdr:colOff>
      <xdr:row>0</xdr:row>
      <xdr:rowOff>279400</xdr:rowOff>
    </xdr:to>
    <xdr:sp macro="[0]!retablit_menu" textlink="">
      <xdr:nvSpPr>
        <xdr:cNvPr id="2" name="Rectangle 1">
          <a:extLst>
            <a:ext uri="{FF2B5EF4-FFF2-40B4-BE49-F238E27FC236}">
              <a16:creationId xmlns:a16="http://schemas.microsoft.com/office/drawing/2014/main" xmlns="" id="{D9AC98EB-76F1-481C-B764-0490CE645CA2}"/>
            </a:ext>
          </a:extLst>
        </xdr:cNvPr>
        <xdr:cNvSpPr/>
      </xdr:nvSpPr>
      <xdr:spPr>
        <a:xfrm>
          <a:off x="0" y="15874"/>
          <a:ext cx="431799" cy="2635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21</xdr:col>
      <xdr:colOff>266700</xdr:colOff>
      <xdr:row>1</xdr:row>
      <xdr:rowOff>0</xdr:rowOff>
    </xdr:from>
    <xdr:ext cx="1209675" cy="252000"/>
    <xdr:sp macro="[0]!page_ACCUEIL" textlink="">
      <xdr:nvSpPr>
        <xdr:cNvPr id="3" name="Text Box 4">
          <a:extLst>
            <a:ext uri="{FF2B5EF4-FFF2-40B4-BE49-F238E27FC236}">
              <a16:creationId xmlns:a16="http://schemas.microsoft.com/office/drawing/2014/main" xmlns="" id="{B8B94ACD-054E-4DC3-A2C9-2300C4C85A1D}"/>
            </a:ext>
          </a:extLst>
        </xdr:cNvPr>
        <xdr:cNvSpPr txBox="1">
          <a:spLocks noChangeArrowheads="1"/>
        </xdr:cNvSpPr>
      </xdr:nvSpPr>
      <xdr:spPr bwMode="auto">
        <a:xfrm>
          <a:off x="7839075" y="361950"/>
          <a:ext cx="1209675" cy="252000"/>
        </a:xfrm>
        <a:prstGeom prst="rect">
          <a:avLst/>
        </a:prstGeom>
        <a:solidFill>
          <a:schemeClr val="accent1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ACCUEIL</a:t>
          </a:r>
        </a:p>
      </xdr:txBody>
    </xdr:sp>
    <xdr:clientData fPrintsWithSheet="0"/>
  </xdr:oneCellAnchor>
  <xdr:twoCellAnchor editAs="oneCell">
    <xdr:from>
      <xdr:col>21</xdr:col>
      <xdr:colOff>266700</xdr:colOff>
      <xdr:row>1</xdr:row>
      <xdr:rowOff>322296</xdr:rowOff>
    </xdr:from>
    <xdr:to>
      <xdr:col>21</xdr:col>
      <xdr:colOff>1466849</xdr:colOff>
      <xdr:row>2</xdr:row>
      <xdr:rowOff>247649</xdr:rowOff>
    </xdr:to>
    <xdr:sp macro="[0]!page_RECAP" textlink="">
      <xdr:nvSpPr>
        <xdr:cNvPr id="4" name="Text Box 4">
          <a:extLst>
            <a:ext uri="{FF2B5EF4-FFF2-40B4-BE49-F238E27FC236}">
              <a16:creationId xmlns:a16="http://schemas.microsoft.com/office/drawing/2014/main" xmlns="" id="{70FACA58-C232-4F49-B174-3E18EC9E2DA1}"/>
            </a:ext>
          </a:extLst>
        </xdr:cNvPr>
        <xdr:cNvSpPr txBox="1">
          <a:spLocks noChangeArrowheads="1"/>
        </xdr:cNvSpPr>
      </xdr:nvSpPr>
      <xdr:spPr bwMode="auto">
        <a:xfrm>
          <a:off x="7839075" y="684246"/>
          <a:ext cx="1200149" cy="306353"/>
        </a:xfrm>
        <a:prstGeom prst="rect">
          <a:avLst/>
        </a:prstGeom>
        <a:solidFill>
          <a:srgbClr val="FF6600"/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TABLEAU DE BORD</a:t>
          </a:r>
        </a:p>
      </xdr:txBody>
    </xdr:sp>
    <xdr:clientData fPrintsWithSheet="0"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15874</xdr:rowOff>
    </xdr:from>
    <xdr:to>
      <xdr:col>0</xdr:col>
      <xdr:colOff>431799</xdr:colOff>
      <xdr:row>0</xdr:row>
      <xdr:rowOff>279400</xdr:rowOff>
    </xdr:to>
    <xdr:sp macro="[0]!retablit_menu" textlink="">
      <xdr:nvSpPr>
        <xdr:cNvPr id="2" name="Rectangle 1">
          <a:extLst>
            <a:ext uri="{FF2B5EF4-FFF2-40B4-BE49-F238E27FC236}">
              <a16:creationId xmlns:a16="http://schemas.microsoft.com/office/drawing/2014/main" xmlns="" id="{B07DE67F-13FB-48E3-85C8-121B4800F1C5}"/>
            </a:ext>
          </a:extLst>
        </xdr:cNvPr>
        <xdr:cNvSpPr/>
      </xdr:nvSpPr>
      <xdr:spPr>
        <a:xfrm>
          <a:off x="0" y="15874"/>
          <a:ext cx="431799" cy="2635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21</xdr:col>
      <xdr:colOff>266700</xdr:colOff>
      <xdr:row>1</xdr:row>
      <xdr:rowOff>0</xdr:rowOff>
    </xdr:from>
    <xdr:ext cx="1209675" cy="252000"/>
    <xdr:sp macro="[0]!page_ACCUEIL" textlink="">
      <xdr:nvSpPr>
        <xdr:cNvPr id="3" name="Text Box 4">
          <a:extLst>
            <a:ext uri="{FF2B5EF4-FFF2-40B4-BE49-F238E27FC236}">
              <a16:creationId xmlns:a16="http://schemas.microsoft.com/office/drawing/2014/main" xmlns="" id="{6639BB92-168E-4073-914B-C644AB89462F}"/>
            </a:ext>
          </a:extLst>
        </xdr:cNvPr>
        <xdr:cNvSpPr txBox="1">
          <a:spLocks noChangeArrowheads="1"/>
        </xdr:cNvSpPr>
      </xdr:nvSpPr>
      <xdr:spPr bwMode="auto">
        <a:xfrm>
          <a:off x="7839075" y="361950"/>
          <a:ext cx="1209675" cy="252000"/>
        </a:xfrm>
        <a:prstGeom prst="rect">
          <a:avLst/>
        </a:prstGeom>
        <a:solidFill>
          <a:schemeClr val="accent1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ACCUEIL</a:t>
          </a:r>
        </a:p>
      </xdr:txBody>
    </xdr:sp>
    <xdr:clientData fPrintsWithSheet="0"/>
  </xdr:oneCellAnchor>
  <xdr:twoCellAnchor editAs="oneCell">
    <xdr:from>
      <xdr:col>21</xdr:col>
      <xdr:colOff>266700</xdr:colOff>
      <xdr:row>1</xdr:row>
      <xdr:rowOff>322296</xdr:rowOff>
    </xdr:from>
    <xdr:to>
      <xdr:col>21</xdr:col>
      <xdr:colOff>1466849</xdr:colOff>
      <xdr:row>2</xdr:row>
      <xdr:rowOff>247649</xdr:rowOff>
    </xdr:to>
    <xdr:sp macro="[0]!page_RECAP" textlink="">
      <xdr:nvSpPr>
        <xdr:cNvPr id="4" name="Text Box 4">
          <a:extLst>
            <a:ext uri="{FF2B5EF4-FFF2-40B4-BE49-F238E27FC236}">
              <a16:creationId xmlns:a16="http://schemas.microsoft.com/office/drawing/2014/main" xmlns="" id="{DF50F73D-60BE-4A68-AEE0-777D308D8B2C}"/>
            </a:ext>
          </a:extLst>
        </xdr:cNvPr>
        <xdr:cNvSpPr txBox="1">
          <a:spLocks noChangeArrowheads="1"/>
        </xdr:cNvSpPr>
      </xdr:nvSpPr>
      <xdr:spPr bwMode="auto">
        <a:xfrm>
          <a:off x="7839075" y="684246"/>
          <a:ext cx="1200149" cy="306353"/>
        </a:xfrm>
        <a:prstGeom prst="rect">
          <a:avLst/>
        </a:prstGeom>
        <a:solidFill>
          <a:srgbClr val="FF6600"/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TABLEAU DE BORD</a:t>
          </a:r>
        </a:p>
      </xdr:txBody>
    </xdr:sp>
    <xdr:clientData fPrintsWithSheet="0"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15874</xdr:rowOff>
    </xdr:from>
    <xdr:to>
      <xdr:col>0</xdr:col>
      <xdr:colOff>431799</xdr:colOff>
      <xdr:row>0</xdr:row>
      <xdr:rowOff>279400</xdr:rowOff>
    </xdr:to>
    <xdr:sp macro="[0]!retablit_menu" textlink="">
      <xdr:nvSpPr>
        <xdr:cNvPr id="2" name="Rectangle 1">
          <a:extLst>
            <a:ext uri="{FF2B5EF4-FFF2-40B4-BE49-F238E27FC236}">
              <a16:creationId xmlns:a16="http://schemas.microsoft.com/office/drawing/2014/main" xmlns="" id="{CBEBB669-3643-46BB-9FCF-0DB00FAE5B43}"/>
            </a:ext>
          </a:extLst>
        </xdr:cNvPr>
        <xdr:cNvSpPr/>
      </xdr:nvSpPr>
      <xdr:spPr>
        <a:xfrm>
          <a:off x="0" y="15874"/>
          <a:ext cx="431799" cy="2635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21</xdr:col>
      <xdr:colOff>266700</xdr:colOff>
      <xdr:row>1</xdr:row>
      <xdr:rowOff>0</xdr:rowOff>
    </xdr:from>
    <xdr:ext cx="1209675" cy="252000"/>
    <xdr:sp macro="[0]!page_ACCUEIL" textlink="">
      <xdr:nvSpPr>
        <xdr:cNvPr id="3" name="Text Box 4">
          <a:extLst>
            <a:ext uri="{FF2B5EF4-FFF2-40B4-BE49-F238E27FC236}">
              <a16:creationId xmlns:a16="http://schemas.microsoft.com/office/drawing/2014/main" xmlns="" id="{E9B90214-6058-44BD-9EAB-B990195FA58D}"/>
            </a:ext>
          </a:extLst>
        </xdr:cNvPr>
        <xdr:cNvSpPr txBox="1">
          <a:spLocks noChangeArrowheads="1"/>
        </xdr:cNvSpPr>
      </xdr:nvSpPr>
      <xdr:spPr bwMode="auto">
        <a:xfrm>
          <a:off x="7839075" y="361950"/>
          <a:ext cx="1209675" cy="252000"/>
        </a:xfrm>
        <a:prstGeom prst="rect">
          <a:avLst/>
        </a:prstGeom>
        <a:solidFill>
          <a:schemeClr val="accent1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ACCUEIL</a:t>
          </a:r>
        </a:p>
      </xdr:txBody>
    </xdr:sp>
    <xdr:clientData fPrintsWithSheet="0"/>
  </xdr:oneCellAnchor>
  <xdr:twoCellAnchor editAs="oneCell">
    <xdr:from>
      <xdr:col>21</xdr:col>
      <xdr:colOff>266700</xdr:colOff>
      <xdr:row>1</xdr:row>
      <xdr:rowOff>322296</xdr:rowOff>
    </xdr:from>
    <xdr:to>
      <xdr:col>21</xdr:col>
      <xdr:colOff>1466849</xdr:colOff>
      <xdr:row>2</xdr:row>
      <xdr:rowOff>247649</xdr:rowOff>
    </xdr:to>
    <xdr:sp macro="[0]!page_RECAP" textlink="">
      <xdr:nvSpPr>
        <xdr:cNvPr id="4" name="Text Box 4">
          <a:extLst>
            <a:ext uri="{FF2B5EF4-FFF2-40B4-BE49-F238E27FC236}">
              <a16:creationId xmlns:a16="http://schemas.microsoft.com/office/drawing/2014/main" xmlns="" id="{7BDACA37-21E5-4692-8D3F-C17D25496F50}"/>
            </a:ext>
          </a:extLst>
        </xdr:cNvPr>
        <xdr:cNvSpPr txBox="1">
          <a:spLocks noChangeArrowheads="1"/>
        </xdr:cNvSpPr>
      </xdr:nvSpPr>
      <xdr:spPr bwMode="auto">
        <a:xfrm>
          <a:off x="7839075" y="684246"/>
          <a:ext cx="1200149" cy="306353"/>
        </a:xfrm>
        <a:prstGeom prst="rect">
          <a:avLst/>
        </a:prstGeom>
        <a:solidFill>
          <a:srgbClr val="FF6600"/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TABLEAU DE BORD</a:t>
          </a:r>
        </a:p>
      </xdr:txBody>
    </xdr:sp>
    <xdr:clientData fPrintsWithSheet="0"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15874</xdr:rowOff>
    </xdr:from>
    <xdr:to>
      <xdr:col>0</xdr:col>
      <xdr:colOff>431799</xdr:colOff>
      <xdr:row>0</xdr:row>
      <xdr:rowOff>279400</xdr:rowOff>
    </xdr:to>
    <xdr:sp macro="[0]!retablit_menu" textlink="">
      <xdr:nvSpPr>
        <xdr:cNvPr id="2" name="Rectangle 1">
          <a:extLst>
            <a:ext uri="{FF2B5EF4-FFF2-40B4-BE49-F238E27FC236}">
              <a16:creationId xmlns:a16="http://schemas.microsoft.com/office/drawing/2014/main" xmlns="" id="{0CB0FE94-B4D8-4237-B399-7FE00DD04DE6}"/>
            </a:ext>
          </a:extLst>
        </xdr:cNvPr>
        <xdr:cNvSpPr/>
      </xdr:nvSpPr>
      <xdr:spPr>
        <a:xfrm>
          <a:off x="0" y="15874"/>
          <a:ext cx="431799" cy="2635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21</xdr:col>
      <xdr:colOff>266700</xdr:colOff>
      <xdr:row>1</xdr:row>
      <xdr:rowOff>0</xdr:rowOff>
    </xdr:from>
    <xdr:ext cx="1209675" cy="252000"/>
    <xdr:sp macro="[0]!page_ACCUEIL" textlink="">
      <xdr:nvSpPr>
        <xdr:cNvPr id="3" name="Text Box 4">
          <a:extLst>
            <a:ext uri="{FF2B5EF4-FFF2-40B4-BE49-F238E27FC236}">
              <a16:creationId xmlns:a16="http://schemas.microsoft.com/office/drawing/2014/main" xmlns="" id="{851EFBD2-0E5F-4000-A6AF-DB63A96DA904}"/>
            </a:ext>
          </a:extLst>
        </xdr:cNvPr>
        <xdr:cNvSpPr txBox="1">
          <a:spLocks noChangeArrowheads="1"/>
        </xdr:cNvSpPr>
      </xdr:nvSpPr>
      <xdr:spPr bwMode="auto">
        <a:xfrm>
          <a:off x="7839075" y="361950"/>
          <a:ext cx="1209675" cy="252000"/>
        </a:xfrm>
        <a:prstGeom prst="rect">
          <a:avLst/>
        </a:prstGeom>
        <a:solidFill>
          <a:schemeClr val="accent1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ACCUEIL</a:t>
          </a:r>
        </a:p>
      </xdr:txBody>
    </xdr:sp>
    <xdr:clientData fPrintsWithSheet="0"/>
  </xdr:oneCellAnchor>
  <xdr:twoCellAnchor editAs="oneCell">
    <xdr:from>
      <xdr:col>21</xdr:col>
      <xdr:colOff>266700</xdr:colOff>
      <xdr:row>1</xdr:row>
      <xdr:rowOff>322296</xdr:rowOff>
    </xdr:from>
    <xdr:to>
      <xdr:col>21</xdr:col>
      <xdr:colOff>1466849</xdr:colOff>
      <xdr:row>2</xdr:row>
      <xdr:rowOff>247649</xdr:rowOff>
    </xdr:to>
    <xdr:sp macro="[0]!page_RECAP" textlink="">
      <xdr:nvSpPr>
        <xdr:cNvPr id="4" name="Text Box 4">
          <a:extLst>
            <a:ext uri="{FF2B5EF4-FFF2-40B4-BE49-F238E27FC236}">
              <a16:creationId xmlns:a16="http://schemas.microsoft.com/office/drawing/2014/main" xmlns="" id="{18266846-CD93-43EE-B8C2-2862802A08AD}"/>
            </a:ext>
          </a:extLst>
        </xdr:cNvPr>
        <xdr:cNvSpPr txBox="1">
          <a:spLocks noChangeArrowheads="1"/>
        </xdr:cNvSpPr>
      </xdr:nvSpPr>
      <xdr:spPr bwMode="auto">
        <a:xfrm>
          <a:off x="7839075" y="684246"/>
          <a:ext cx="1200149" cy="306353"/>
        </a:xfrm>
        <a:prstGeom prst="rect">
          <a:avLst/>
        </a:prstGeom>
        <a:solidFill>
          <a:srgbClr val="FF6600"/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TABLEAU DE BORD</a:t>
          </a:r>
        </a:p>
      </xdr:txBody>
    </xdr:sp>
    <xdr:clientData fPrintsWithSheet="0"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15874</xdr:rowOff>
    </xdr:from>
    <xdr:to>
      <xdr:col>0</xdr:col>
      <xdr:colOff>431799</xdr:colOff>
      <xdr:row>0</xdr:row>
      <xdr:rowOff>279400</xdr:rowOff>
    </xdr:to>
    <xdr:sp macro="[0]!retablit_menu" textlink="">
      <xdr:nvSpPr>
        <xdr:cNvPr id="2" name="Rectangle 1">
          <a:extLst>
            <a:ext uri="{FF2B5EF4-FFF2-40B4-BE49-F238E27FC236}">
              <a16:creationId xmlns:a16="http://schemas.microsoft.com/office/drawing/2014/main" xmlns="" id="{ECA5E1DD-10D4-41D1-9C0E-7B625526FF8A}"/>
            </a:ext>
          </a:extLst>
        </xdr:cNvPr>
        <xdr:cNvSpPr/>
      </xdr:nvSpPr>
      <xdr:spPr>
        <a:xfrm>
          <a:off x="0" y="15874"/>
          <a:ext cx="431799" cy="2635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21</xdr:col>
      <xdr:colOff>266700</xdr:colOff>
      <xdr:row>1</xdr:row>
      <xdr:rowOff>0</xdr:rowOff>
    </xdr:from>
    <xdr:ext cx="1209675" cy="252000"/>
    <xdr:sp macro="[0]!page_ACCUEIL" textlink="">
      <xdr:nvSpPr>
        <xdr:cNvPr id="3" name="Text Box 4">
          <a:extLst>
            <a:ext uri="{FF2B5EF4-FFF2-40B4-BE49-F238E27FC236}">
              <a16:creationId xmlns:a16="http://schemas.microsoft.com/office/drawing/2014/main" xmlns="" id="{DB0E2583-8639-43FE-B7C4-74FEE4A28474}"/>
            </a:ext>
          </a:extLst>
        </xdr:cNvPr>
        <xdr:cNvSpPr txBox="1">
          <a:spLocks noChangeArrowheads="1"/>
        </xdr:cNvSpPr>
      </xdr:nvSpPr>
      <xdr:spPr bwMode="auto">
        <a:xfrm>
          <a:off x="7839075" y="361950"/>
          <a:ext cx="1209675" cy="252000"/>
        </a:xfrm>
        <a:prstGeom prst="rect">
          <a:avLst/>
        </a:prstGeom>
        <a:solidFill>
          <a:schemeClr val="accent1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ACCUEIL</a:t>
          </a:r>
        </a:p>
      </xdr:txBody>
    </xdr:sp>
    <xdr:clientData fPrintsWithSheet="0"/>
  </xdr:oneCellAnchor>
  <xdr:twoCellAnchor editAs="oneCell">
    <xdr:from>
      <xdr:col>21</xdr:col>
      <xdr:colOff>266700</xdr:colOff>
      <xdr:row>1</xdr:row>
      <xdr:rowOff>322296</xdr:rowOff>
    </xdr:from>
    <xdr:to>
      <xdr:col>21</xdr:col>
      <xdr:colOff>1466849</xdr:colOff>
      <xdr:row>2</xdr:row>
      <xdr:rowOff>247649</xdr:rowOff>
    </xdr:to>
    <xdr:sp macro="[0]!page_RECAP" textlink="">
      <xdr:nvSpPr>
        <xdr:cNvPr id="4" name="Text Box 4">
          <a:extLst>
            <a:ext uri="{FF2B5EF4-FFF2-40B4-BE49-F238E27FC236}">
              <a16:creationId xmlns:a16="http://schemas.microsoft.com/office/drawing/2014/main" xmlns="" id="{A60E28BC-789A-40F4-928B-749BF6857CDB}"/>
            </a:ext>
          </a:extLst>
        </xdr:cNvPr>
        <xdr:cNvSpPr txBox="1">
          <a:spLocks noChangeArrowheads="1"/>
        </xdr:cNvSpPr>
      </xdr:nvSpPr>
      <xdr:spPr bwMode="auto">
        <a:xfrm>
          <a:off x="7839075" y="684246"/>
          <a:ext cx="1200149" cy="306353"/>
        </a:xfrm>
        <a:prstGeom prst="rect">
          <a:avLst/>
        </a:prstGeom>
        <a:solidFill>
          <a:srgbClr val="FF6600"/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TABLEAU DE BORD</a:t>
          </a:r>
        </a:p>
      </xdr:txBody>
    </xdr:sp>
    <xdr:clientData fPrintsWithSheet="0"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15874</xdr:rowOff>
    </xdr:from>
    <xdr:to>
      <xdr:col>0</xdr:col>
      <xdr:colOff>431799</xdr:colOff>
      <xdr:row>0</xdr:row>
      <xdr:rowOff>279400</xdr:rowOff>
    </xdr:to>
    <xdr:sp macro="[0]!retablit_menu" textlink="">
      <xdr:nvSpPr>
        <xdr:cNvPr id="2" name="Rectangle 1">
          <a:extLst>
            <a:ext uri="{FF2B5EF4-FFF2-40B4-BE49-F238E27FC236}">
              <a16:creationId xmlns:a16="http://schemas.microsoft.com/office/drawing/2014/main" xmlns="" id="{159EB3DC-F5EA-404A-88CA-80E07FBB4FE7}"/>
            </a:ext>
          </a:extLst>
        </xdr:cNvPr>
        <xdr:cNvSpPr/>
      </xdr:nvSpPr>
      <xdr:spPr>
        <a:xfrm>
          <a:off x="0" y="15874"/>
          <a:ext cx="431799" cy="2635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21</xdr:col>
      <xdr:colOff>266700</xdr:colOff>
      <xdr:row>1</xdr:row>
      <xdr:rowOff>0</xdr:rowOff>
    </xdr:from>
    <xdr:ext cx="1209675" cy="252000"/>
    <xdr:sp macro="[0]!page_ACCUEIL" textlink="">
      <xdr:nvSpPr>
        <xdr:cNvPr id="3" name="Text Box 4">
          <a:extLst>
            <a:ext uri="{FF2B5EF4-FFF2-40B4-BE49-F238E27FC236}">
              <a16:creationId xmlns:a16="http://schemas.microsoft.com/office/drawing/2014/main" xmlns="" id="{B93AC53D-CA34-42A2-81BF-4D5CA0B7A24A}"/>
            </a:ext>
          </a:extLst>
        </xdr:cNvPr>
        <xdr:cNvSpPr txBox="1">
          <a:spLocks noChangeArrowheads="1"/>
        </xdr:cNvSpPr>
      </xdr:nvSpPr>
      <xdr:spPr bwMode="auto">
        <a:xfrm>
          <a:off x="7839075" y="361950"/>
          <a:ext cx="1209675" cy="252000"/>
        </a:xfrm>
        <a:prstGeom prst="rect">
          <a:avLst/>
        </a:prstGeom>
        <a:solidFill>
          <a:schemeClr val="accent1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ACCUEIL</a:t>
          </a:r>
        </a:p>
      </xdr:txBody>
    </xdr:sp>
    <xdr:clientData fPrintsWithSheet="0"/>
  </xdr:oneCellAnchor>
  <xdr:twoCellAnchor editAs="oneCell">
    <xdr:from>
      <xdr:col>21</xdr:col>
      <xdr:colOff>266700</xdr:colOff>
      <xdr:row>1</xdr:row>
      <xdr:rowOff>322296</xdr:rowOff>
    </xdr:from>
    <xdr:to>
      <xdr:col>21</xdr:col>
      <xdr:colOff>1466849</xdr:colOff>
      <xdr:row>2</xdr:row>
      <xdr:rowOff>247649</xdr:rowOff>
    </xdr:to>
    <xdr:sp macro="[0]!page_RECAP" textlink="">
      <xdr:nvSpPr>
        <xdr:cNvPr id="4" name="Text Box 4">
          <a:extLst>
            <a:ext uri="{FF2B5EF4-FFF2-40B4-BE49-F238E27FC236}">
              <a16:creationId xmlns:a16="http://schemas.microsoft.com/office/drawing/2014/main" xmlns="" id="{D59449FC-21B9-43EE-99BC-11DF0046F581}"/>
            </a:ext>
          </a:extLst>
        </xdr:cNvPr>
        <xdr:cNvSpPr txBox="1">
          <a:spLocks noChangeArrowheads="1"/>
        </xdr:cNvSpPr>
      </xdr:nvSpPr>
      <xdr:spPr bwMode="auto">
        <a:xfrm>
          <a:off x="7839075" y="684246"/>
          <a:ext cx="1200149" cy="306353"/>
        </a:xfrm>
        <a:prstGeom prst="rect">
          <a:avLst/>
        </a:prstGeom>
        <a:solidFill>
          <a:srgbClr val="FF6600"/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TABLEAU DE BORD</a:t>
          </a:r>
        </a:p>
      </xdr:txBody>
    </xdr:sp>
    <xdr:clientData fPrintsWithSheet="0"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15874</xdr:rowOff>
    </xdr:from>
    <xdr:to>
      <xdr:col>0</xdr:col>
      <xdr:colOff>431799</xdr:colOff>
      <xdr:row>0</xdr:row>
      <xdr:rowOff>279400</xdr:rowOff>
    </xdr:to>
    <xdr:sp macro="[0]!retablit_menu" textlink="">
      <xdr:nvSpPr>
        <xdr:cNvPr id="2" name="Rectangle 1">
          <a:extLst>
            <a:ext uri="{FF2B5EF4-FFF2-40B4-BE49-F238E27FC236}">
              <a16:creationId xmlns:a16="http://schemas.microsoft.com/office/drawing/2014/main" xmlns="" id="{710C3169-A77E-46CD-8D9E-22E08601A86E}"/>
            </a:ext>
          </a:extLst>
        </xdr:cNvPr>
        <xdr:cNvSpPr/>
      </xdr:nvSpPr>
      <xdr:spPr>
        <a:xfrm>
          <a:off x="0" y="15874"/>
          <a:ext cx="431799" cy="2635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21</xdr:col>
      <xdr:colOff>266700</xdr:colOff>
      <xdr:row>1</xdr:row>
      <xdr:rowOff>0</xdr:rowOff>
    </xdr:from>
    <xdr:ext cx="1209675" cy="252000"/>
    <xdr:sp macro="[0]!page_ACCUEIL" textlink="">
      <xdr:nvSpPr>
        <xdr:cNvPr id="3" name="Text Box 4">
          <a:extLst>
            <a:ext uri="{FF2B5EF4-FFF2-40B4-BE49-F238E27FC236}">
              <a16:creationId xmlns:a16="http://schemas.microsoft.com/office/drawing/2014/main" xmlns="" id="{F674FE9E-D5CF-43E4-BAF8-CAB91C6EAA8E}"/>
            </a:ext>
          </a:extLst>
        </xdr:cNvPr>
        <xdr:cNvSpPr txBox="1">
          <a:spLocks noChangeArrowheads="1"/>
        </xdr:cNvSpPr>
      </xdr:nvSpPr>
      <xdr:spPr bwMode="auto">
        <a:xfrm>
          <a:off x="7839075" y="361950"/>
          <a:ext cx="1209675" cy="252000"/>
        </a:xfrm>
        <a:prstGeom prst="rect">
          <a:avLst/>
        </a:prstGeom>
        <a:solidFill>
          <a:schemeClr val="accent1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ACCUEIL</a:t>
          </a:r>
        </a:p>
      </xdr:txBody>
    </xdr:sp>
    <xdr:clientData fPrintsWithSheet="0"/>
  </xdr:oneCellAnchor>
  <xdr:twoCellAnchor editAs="oneCell">
    <xdr:from>
      <xdr:col>21</xdr:col>
      <xdr:colOff>266700</xdr:colOff>
      <xdr:row>1</xdr:row>
      <xdr:rowOff>322296</xdr:rowOff>
    </xdr:from>
    <xdr:to>
      <xdr:col>21</xdr:col>
      <xdr:colOff>1466849</xdr:colOff>
      <xdr:row>2</xdr:row>
      <xdr:rowOff>247649</xdr:rowOff>
    </xdr:to>
    <xdr:sp macro="[0]!page_RECAP" textlink="">
      <xdr:nvSpPr>
        <xdr:cNvPr id="4" name="Text Box 4">
          <a:extLst>
            <a:ext uri="{FF2B5EF4-FFF2-40B4-BE49-F238E27FC236}">
              <a16:creationId xmlns:a16="http://schemas.microsoft.com/office/drawing/2014/main" xmlns="" id="{09FD0960-755B-4405-AA65-04756CEC47D2}"/>
            </a:ext>
          </a:extLst>
        </xdr:cNvPr>
        <xdr:cNvSpPr txBox="1">
          <a:spLocks noChangeArrowheads="1"/>
        </xdr:cNvSpPr>
      </xdr:nvSpPr>
      <xdr:spPr bwMode="auto">
        <a:xfrm>
          <a:off x="7839075" y="684246"/>
          <a:ext cx="1200149" cy="306353"/>
        </a:xfrm>
        <a:prstGeom prst="rect">
          <a:avLst/>
        </a:prstGeom>
        <a:solidFill>
          <a:srgbClr val="FF6600"/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TABLEAU DE BORD</a:t>
          </a:r>
        </a:p>
      </xdr:txBody>
    </xdr:sp>
    <xdr:clientData fPrintsWithSheet="0"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15874</xdr:rowOff>
    </xdr:from>
    <xdr:to>
      <xdr:col>0</xdr:col>
      <xdr:colOff>431799</xdr:colOff>
      <xdr:row>0</xdr:row>
      <xdr:rowOff>279400</xdr:rowOff>
    </xdr:to>
    <xdr:sp macro="[0]!retablit_menu" textlink="">
      <xdr:nvSpPr>
        <xdr:cNvPr id="2" name="Rectangle 1">
          <a:extLst>
            <a:ext uri="{FF2B5EF4-FFF2-40B4-BE49-F238E27FC236}">
              <a16:creationId xmlns:a16="http://schemas.microsoft.com/office/drawing/2014/main" xmlns="" id="{74263421-1F85-460C-A008-00BBCF5ABA2B}"/>
            </a:ext>
          </a:extLst>
        </xdr:cNvPr>
        <xdr:cNvSpPr/>
      </xdr:nvSpPr>
      <xdr:spPr>
        <a:xfrm>
          <a:off x="0" y="15874"/>
          <a:ext cx="431799" cy="2635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21</xdr:col>
      <xdr:colOff>266700</xdr:colOff>
      <xdr:row>1</xdr:row>
      <xdr:rowOff>0</xdr:rowOff>
    </xdr:from>
    <xdr:ext cx="1209675" cy="252000"/>
    <xdr:sp macro="[0]!page_ACCUEIL" textlink="">
      <xdr:nvSpPr>
        <xdr:cNvPr id="3" name="Text Box 4">
          <a:extLst>
            <a:ext uri="{FF2B5EF4-FFF2-40B4-BE49-F238E27FC236}">
              <a16:creationId xmlns:a16="http://schemas.microsoft.com/office/drawing/2014/main" xmlns="" id="{8E908644-02F4-4926-88DA-98E49F39BF9B}"/>
            </a:ext>
          </a:extLst>
        </xdr:cNvPr>
        <xdr:cNvSpPr txBox="1">
          <a:spLocks noChangeArrowheads="1"/>
        </xdr:cNvSpPr>
      </xdr:nvSpPr>
      <xdr:spPr bwMode="auto">
        <a:xfrm>
          <a:off x="7839075" y="361950"/>
          <a:ext cx="1209675" cy="252000"/>
        </a:xfrm>
        <a:prstGeom prst="rect">
          <a:avLst/>
        </a:prstGeom>
        <a:solidFill>
          <a:schemeClr val="accent1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ACCUEIL</a:t>
          </a:r>
        </a:p>
      </xdr:txBody>
    </xdr:sp>
    <xdr:clientData fPrintsWithSheet="0"/>
  </xdr:oneCellAnchor>
  <xdr:twoCellAnchor editAs="oneCell">
    <xdr:from>
      <xdr:col>21</xdr:col>
      <xdr:colOff>266700</xdr:colOff>
      <xdr:row>1</xdr:row>
      <xdr:rowOff>322296</xdr:rowOff>
    </xdr:from>
    <xdr:to>
      <xdr:col>21</xdr:col>
      <xdr:colOff>1466849</xdr:colOff>
      <xdr:row>2</xdr:row>
      <xdr:rowOff>247649</xdr:rowOff>
    </xdr:to>
    <xdr:sp macro="[0]!page_RECAP" textlink="">
      <xdr:nvSpPr>
        <xdr:cNvPr id="4" name="Text Box 4">
          <a:extLst>
            <a:ext uri="{FF2B5EF4-FFF2-40B4-BE49-F238E27FC236}">
              <a16:creationId xmlns:a16="http://schemas.microsoft.com/office/drawing/2014/main" xmlns="" id="{775792E1-E8F0-435D-AE88-3401CF7DE22F}"/>
            </a:ext>
          </a:extLst>
        </xdr:cNvPr>
        <xdr:cNvSpPr txBox="1">
          <a:spLocks noChangeArrowheads="1"/>
        </xdr:cNvSpPr>
      </xdr:nvSpPr>
      <xdr:spPr bwMode="auto">
        <a:xfrm>
          <a:off x="7839075" y="684246"/>
          <a:ext cx="1200149" cy="306353"/>
        </a:xfrm>
        <a:prstGeom prst="rect">
          <a:avLst/>
        </a:prstGeom>
        <a:solidFill>
          <a:srgbClr val="FF6600"/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TABLEAU DE BORD</a:t>
          </a:r>
        </a:p>
      </xdr:txBody>
    </xdr:sp>
    <xdr:clientData fPrintsWithSheet="0"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15874</xdr:rowOff>
    </xdr:from>
    <xdr:to>
      <xdr:col>0</xdr:col>
      <xdr:colOff>431799</xdr:colOff>
      <xdr:row>0</xdr:row>
      <xdr:rowOff>279400</xdr:rowOff>
    </xdr:to>
    <xdr:sp macro="[0]!retablit_menu" textlink="">
      <xdr:nvSpPr>
        <xdr:cNvPr id="2" name="Rectangle 1">
          <a:extLst>
            <a:ext uri="{FF2B5EF4-FFF2-40B4-BE49-F238E27FC236}">
              <a16:creationId xmlns:a16="http://schemas.microsoft.com/office/drawing/2014/main" xmlns="" id="{E80F6360-7180-42F6-AE27-8A3300CC5C4F}"/>
            </a:ext>
          </a:extLst>
        </xdr:cNvPr>
        <xdr:cNvSpPr/>
      </xdr:nvSpPr>
      <xdr:spPr>
        <a:xfrm>
          <a:off x="0" y="15874"/>
          <a:ext cx="431799" cy="2635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21</xdr:col>
      <xdr:colOff>266700</xdr:colOff>
      <xdr:row>1</xdr:row>
      <xdr:rowOff>0</xdr:rowOff>
    </xdr:from>
    <xdr:ext cx="1209675" cy="252000"/>
    <xdr:sp macro="[0]!page_ACCUEIL" textlink="">
      <xdr:nvSpPr>
        <xdr:cNvPr id="3" name="Text Box 4">
          <a:extLst>
            <a:ext uri="{FF2B5EF4-FFF2-40B4-BE49-F238E27FC236}">
              <a16:creationId xmlns:a16="http://schemas.microsoft.com/office/drawing/2014/main" xmlns="" id="{AD820C4B-C7B7-45F2-BF00-3ECC865FDEA2}"/>
            </a:ext>
          </a:extLst>
        </xdr:cNvPr>
        <xdr:cNvSpPr txBox="1">
          <a:spLocks noChangeArrowheads="1"/>
        </xdr:cNvSpPr>
      </xdr:nvSpPr>
      <xdr:spPr bwMode="auto">
        <a:xfrm>
          <a:off x="7839075" y="361950"/>
          <a:ext cx="1209675" cy="252000"/>
        </a:xfrm>
        <a:prstGeom prst="rect">
          <a:avLst/>
        </a:prstGeom>
        <a:solidFill>
          <a:schemeClr val="accent1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ACCUEIL</a:t>
          </a:r>
        </a:p>
      </xdr:txBody>
    </xdr:sp>
    <xdr:clientData fPrintsWithSheet="0"/>
  </xdr:oneCellAnchor>
  <xdr:twoCellAnchor editAs="oneCell">
    <xdr:from>
      <xdr:col>21</xdr:col>
      <xdr:colOff>266700</xdr:colOff>
      <xdr:row>1</xdr:row>
      <xdr:rowOff>322296</xdr:rowOff>
    </xdr:from>
    <xdr:to>
      <xdr:col>21</xdr:col>
      <xdr:colOff>1466849</xdr:colOff>
      <xdr:row>2</xdr:row>
      <xdr:rowOff>247649</xdr:rowOff>
    </xdr:to>
    <xdr:sp macro="[0]!page_RECAP" textlink="">
      <xdr:nvSpPr>
        <xdr:cNvPr id="4" name="Text Box 4">
          <a:extLst>
            <a:ext uri="{FF2B5EF4-FFF2-40B4-BE49-F238E27FC236}">
              <a16:creationId xmlns:a16="http://schemas.microsoft.com/office/drawing/2014/main" xmlns="" id="{D740663D-7659-4C0A-88D9-989F003C503D}"/>
            </a:ext>
          </a:extLst>
        </xdr:cNvPr>
        <xdr:cNvSpPr txBox="1">
          <a:spLocks noChangeArrowheads="1"/>
        </xdr:cNvSpPr>
      </xdr:nvSpPr>
      <xdr:spPr bwMode="auto">
        <a:xfrm>
          <a:off x="7839075" y="684246"/>
          <a:ext cx="1200149" cy="306353"/>
        </a:xfrm>
        <a:prstGeom prst="rect">
          <a:avLst/>
        </a:prstGeom>
        <a:solidFill>
          <a:srgbClr val="FF6600"/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TABLEAU DE BORD</a:t>
          </a:r>
        </a:p>
      </xdr:txBody>
    </xdr:sp>
    <xdr:clientData fPrintsWithSheet="0"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15874</xdr:rowOff>
    </xdr:from>
    <xdr:to>
      <xdr:col>0</xdr:col>
      <xdr:colOff>431799</xdr:colOff>
      <xdr:row>0</xdr:row>
      <xdr:rowOff>279400</xdr:rowOff>
    </xdr:to>
    <xdr:sp macro="[0]!retablit_menu" textlink="">
      <xdr:nvSpPr>
        <xdr:cNvPr id="2" name="Rectangle 1">
          <a:extLst>
            <a:ext uri="{FF2B5EF4-FFF2-40B4-BE49-F238E27FC236}">
              <a16:creationId xmlns:a16="http://schemas.microsoft.com/office/drawing/2014/main" xmlns="" id="{DB34C66D-FD83-41A7-8F69-F91C62869472}"/>
            </a:ext>
          </a:extLst>
        </xdr:cNvPr>
        <xdr:cNvSpPr/>
      </xdr:nvSpPr>
      <xdr:spPr>
        <a:xfrm>
          <a:off x="0" y="15874"/>
          <a:ext cx="431799" cy="2635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21</xdr:col>
      <xdr:colOff>266700</xdr:colOff>
      <xdr:row>1</xdr:row>
      <xdr:rowOff>0</xdr:rowOff>
    </xdr:from>
    <xdr:ext cx="1209675" cy="252000"/>
    <xdr:sp macro="[0]!page_ACCUEIL" textlink="">
      <xdr:nvSpPr>
        <xdr:cNvPr id="3" name="Text Box 4">
          <a:extLst>
            <a:ext uri="{FF2B5EF4-FFF2-40B4-BE49-F238E27FC236}">
              <a16:creationId xmlns:a16="http://schemas.microsoft.com/office/drawing/2014/main" xmlns="" id="{87D63170-722C-4556-926F-D44E3BE40D3B}"/>
            </a:ext>
          </a:extLst>
        </xdr:cNvPr>
        <xdr:cNvSpPr txBox="1">
          <a:spLocks noChangeArrowheads="1"/>
        </xdr:cNvSpPr>
      </xdr:nvSpPr>
      <xdr:spPr bwMode="auto">
        <a:xfrm>
          <a:off x="7839075" y="361950"/>
          <a:ext cx="1209675" cy="252000"/>
        </a:xfrm>
        <a:prstGeom prst="rect">
          <a:avLst/>
        </a:prstGeom>
        <a:solidFill>
          <a:schemeClr val="accent1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ACCUEIL</a:t>
          </a:r>
        </a:p>
      </xdr:txBody>
    </xdr:sp>
    <xdr:clientData fPrintsWithSheet="0"/>
  </xdr:oneCellAnchor>
  <xdr:twoCellAnchor editAs="oneCell">
    <xdr:from>
      <xdr:col>21</xdr:col>
      <xdr:colOff>266700</xdr:colOff>
      <xdr:row>1</xdr:row>
      <xdr:rowOff>322296</xdr:rowOff>
    </xdr:from>
    <xdr:to>
      <xdr:col>21</xdr:col>
      <xdr:colOff>1466849</xdr:colOff>
      <xdr:row>2</xdr:row>
      <xdr:rowOff>247649</xdr:rowOff>
    </xdr:to>
    <xdr:sp macro="[0]!page_RECAP" textlink="">
      <xdr:nvSpPr>
        <xdr:cNvPr id="4" name="Text Box 4">
          <a:extLst>
            <a:ext uri="{FF2B5EF4-FFF2-40B4-BE49-F238E27FC236}">
              <a16:creationId xmlns:a16="http://schemas.microsoft.com/office/drawing/2014/main" xmlns="" id="{FD7CCFA0-DB15-46FF-B2F1-C0BFA96209BF}"/>
            </a:ext>
          </a:extLst>
        </xdr:cNvPr>
        <xdr:cNvSpPr txBox="1">
          <a:spLocks noChangeArrowheads="1"/>
        </xdr:cNvSpPr>
      </xdr:nvSpPr>
      <xdr:spPr bwMode="auto">
        <a:xfrm>
          <a:off x="7839075" y="684246"/>
          <a:ext cx="1200149" cy="306353"/>
        </a:xfrm>
        <a:prstGeom prst="rect">
          <a:avLst/>
        </a:prstGeom>
        <a:solidFill>
          <a:srgbClr val="FF6600"/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TABLEAU DE BORD</a:t>
          </a:r>
        </a:p>
      </xdr:txBody>
    </xdr:sp>
    <xdr:clientData fPrintsWithSheet="0"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15874</xdr:rowOff>
    </xdr:from>
    <xdr:to>
      <xdr:col>0</xdr:col>
      <xdr:colOff>431799</xdr:colOff>
      <xdr:row>0</xdr:row>
      <xdr:rowOff>279400</xdr:rowOff>
    </xdr:to>
    <xdr:sp macro="[0]!retablit_menu" textlink="">
      <xdr:nvSpPr>
        <xdr:cNvPr id="2" name="Rectangle 1">
          <a:extLst>
            <a:ext uri="{FF2B5EF4-FFF2-40B4-BE49-F238E27FC236}">
              <a16:creationId xmlns:a16="http://schemas.microsoft.com/office/drawing/2014/main" xmlns="" id="{7D60C049-FB71-4ECD-B152-E0826B6C7325}"/>
            </a:ext>
          </a:extLst>
        </xdr:cNvPr>
        <xdr:cNvSpPr/>
      </xdr:nvSpPr>
      <xdr:spPr>
        <a:xfrm>
          <a:off x="0" y="15874"/>
          <a:ext cx="431799" cy="2635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21</xdr:col>
      <xdr:colOff>266700</xdr:colOff>
      <xdr:row>1</xdr:row>
      <xdr:rowOff>0</xdr:rowOff>
    </xdr:from>
    <xdr:ext cx="1209675" cy="252000"/>
    <xdr:sp macro="[0]!page_ACCUEIL" textlink="">
      <xdr:nvSpPr>
        <xdr:cNvPr id="3" name="Text Box 4">
          <a:extLst>
            <a:ext uri="{FF2B5EF4-FFF2-40B4-BE49-F238E27FC236}">
              <a16:creationId xmlns:a16="http://schemas.microsoft.com/office/drawing/2014/main" xmlns="" id="{C43AE3D4-F0D7-4AD6-9F24-DC1D48A21000}"/>
            </a:ext>
          </a:extLst>
        </xdr:cNvPr>
        <xdr:cNvSpPr txBox="1">
          <a:spLocks noChangeArrowheads="1"/>
        </xdr:cNvSpPr>
      </xdr:nvSpPr>
      <xdr:spPr bwMode="auto">
        <a:xfrm>
          <a:off x="7839075" y="361950"/>
          <a:ext cx="1209675" cy="252000"/>
        </a:xfrm>
        <a:prstGeom prst="rect">
          <a:avLst/>
        </a:prstGeom>
        <a:solidFill>
          <a:schemeClr val="accent1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ACCUEIL</a:t>
          </a:r>
        </a:p>
      </xdr:txBody>
    </xdr:sp>
    <xdr:clientData fPrintsWithSheet="0"/>
  </xdr:oneCellAnchor>
  <xdr:twoCellAnchor editAs="oneCell">
    <xdr:from>
      <xdr:col>21</xdr:col>
      <xdr:colOff>266700</xdr:colOff>
      <xdr:row>1</xdr:row>
      <xdr:rowOff>322296</xdr:rowOff>
    </xdr:from>
    <xdr:to>
      <xdr:col>21</xdr:col>
      <xdr:colOff>1466849</xdr:colOff>
      <xdr:row>2</xdr:row>
      <xdr:rowOff>247649</xdr:rowOff>
    </xdr:to>
    <xdr:sp macro="[0]!page_RECAP" textlink="">
      <xdr:nvSpPr>
        <xdr:cNvPr id="4" name="Text Box 4">
          <a:extLst>
            <a:ext uri="{FF2B5EF4-FFF2-40B4-BE49-F238E27FC236}">
              <a16:creationId xmlns:a16="http://schemas.microsoft.com/office/drawing/2014/main" xmlns="" id="{C37063A0-006C-4601-8E41-C5F9E24C9FC0}"/>
            </a:ext>
          </a:extLst>
        </xdr:cNvPr>
        <xdr:cNvSpPr txBox="1">
          <a:spLocks noChangeArrowheads="1"/>
        </xdr:cNvSpPr>
      </xdr:nvSpPr>
      <xdr:spPr bwMode="auto">
        <a:xfrm>
          <a:off x="7839075" y="684246"/>
          <a:ext cx="1200149" cy="306353"/>
        </a:xfrm>
        <a:prstGeom prst="rect">
          <a:avLst/>
        </a:prstGeom>
        <a:solidFill>
          <a:srgbClr val="FF6600"/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TABLEAU DE BORD</a:t>
          </a:r>
        </a:p>
      </xdr:txBody>
    </xdr:sp>
    <xdr:clientData fPrintsWithSheet="0"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15874</xdr:rowOff>
    </xdr:from>
    <xdr:to>
      <xdr:col>0</xdr:col>
      <xdr:colOff>431799</xdr:colOff>
      <xdr:row>0</xdr:row>
      <xdr:rowOff>279400</xdr:rowOff>
    </xdr:to>
    <xdr:sp macro="[0]!retablit_menu" textlink="">
      <xdr:nvSpPr>
        <xdr:cNvPr id="2" name="Rectangle 1">
          <a:extLst>
            <a:ext uri="{FF2B5EF4-FFF2-40B4-BE49-F238E27FC236}">
              <a16:creationId xmlns:a16="http://schemas.microsoft.com/office/drawing/2014/main" xmlns="" id="{96BE19A8-AC25-4930-BEBA-9154D59F6EF7}"/>
            </a:ext>
          </a:extLst>
        </xdr:cNvPr>
        <xdr:cNvSpPr/>
      </xdr:nvSpPr>
      <xdr:spPr>
        <a:xfrm>
          <a:off x="0" y="15874"/>
          <a:ext cx="431799" cy="2635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21</xdr:col>
      <xdr:colOff>266700</xdr:colOff>
      <xdr:row>1</xdr:row>
      <xdr:rowOff>0</xdr:rowOff>
    </xdr:from>
    <xdr:ext cx="1209675" cy="252000"/>
    <xdr:sp macro="[0]!page_ACCUEIL" textlink="">
      <xdr:nvSpPr>
        <xdr:cNvPr id="3" name="Text Box 4">
          <a:extLst>
            <a:ext uri="{FF2B5EF4-FFF2-40B4-BE49-F238E27FC236}">
              <a16:creationId xmlns:a16="http://schemas.microsoft.com/office/drawing/2014/main" xmlns="" id="{8CF327C8-176F-4C18-AF71-96B503433EF7}"/>
            </a:ext>
          </a:extLst>
        </xdr:cNvPr>
        <xdr:cNvSpPr txBox="1">
          <a:spLocks noChangeArrowheads="1"/>
        </xdr:cNvSpPr>
      </xdr:nvSpPr>
      <xdr:spPr bwMode="auto">
        <a:xfrm>
          <a:off x="7839075" y="361950"/>
          <a:ext cx="1209675" cy="252000"/>
        </a:xfrm>
        <a:prstGeom prst="rect">
          <a:avLst/>
        </a:prstGeom>
        <a:solidFill>
          <a:schemeClr val="accent1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ACCUEIL</a:t>
          </a:r>
        </a:p>
      </xdr:txBody>
    </xdr:sp>
    <xdr:clientData fPrintsWithSheet="0"/>
  </xdr:oneCellAnchor>
  <xdr:twoCellAnchor editAs="oneCell">
    <xdr:from>
      <xdr:col>21</xdr:col>
      <xdr:colOff>266700</xdr:colOff>
      <xdr:row>1</xdr:row>
      <xdr:rowOff>322296</xdr:rowOff>
    </xdr:from>
    <xdr:to>
      <xdr:col>21</xdr:col>
      <xdr:colOff>1466849</xdr:colOff>
      <xdr:row>2</xdr:row>
      <xdr:rowOff>247649</xdr:rowOff>
    </xdr:to>
    <xdr:sp macro="[0]!page_RECAP" textlink="">
      <xdr:nvSpPr>
        <xdr:cNvPr id="4" name="Text Box 4">
          <a:extLst>
            <a:ext uri="{FF2B5EF4-FFF2-40B4-BE49-F238E27FC236}">
              <a16:creationId xmlns:a16="http://schemas.microsoft.com/office/drawing/2014/main" xmlns="" id="{633F781B-037A-4C83-AE29-EA86DCACBB50}"/>
            </a:ext>
          </a:extLst>
        </xdr:cNvPr>
        <xdr:cNvSpPr txBox="1">
          <a:spLocks noChangeArrowheads="1"/>
        </xdr:cNvSpPr>
      </xdr:nvSpPr>
      <xdr:spPr bwMode="auto">
        <a:xfrm>
          <a:off x="7839075" y="684246"/>
          <a:ext cx="1200149" cy="306353"/>
        </a:xfrm>
        <a:prstGeom prst="rect">
          <a:avLst/>
        </a:prstGeom>
        <a:solidFill>
          <a:srgbClr val="FF6600"/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TABLEAU DE BORD</a:t>
          </a:r>
        </a:p>
      </xdr:txBody>
    </xdr:sp>
    <xdr:clientData fPrintsWithSheet="0"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15874</xdr:rowOff>
    </xdr:from>
    <xdr:to>
      <xdr:col>0</xdr:col>
      <xdr:colOff>431799</xdr:colOff>
      <xdr:row>0</xdr:row>
      <xdr:rowOff>279400</xdr:rowOff>
    </xdr:to>
    <xdr:sp macro="[0]!retablit_menu" textlink="">
      <xdr:nvSpPr>
        <xdr:cNvPr id="2" name="Rectangle 1">
          <a:extLst>
            <a:ext uri="{FF2B5EF4-FFF2-40B4-BE49-F238E27FC236}">
              <a16:creationId xmlns:a16="http://schemas.microsoft.com/office/drawing/2014/main" xmlns="" id="{0E2CD44D-9592-4F08-8AC5-142AACDA9725}"/>
            </a:ext>
          </a:extLst>
        </xdr:cNvPr>
        <xdr:cNvSpPr/>
      </xdr:nvSpPr>
      <xdr:spPr>
        <a:xfrm>
          <a:off x="0" y="15874"/>
          <a:ext cx="431799" cy="2635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21</xdr:col>
      <xdr:colOff>266700</xdr:colOff>
      <xdr:row>1</xdr:row>
      <xdr:rowOff>0</xdr:rowOff>
    </xdr:from>
    <xdr:ext cx="1209675" cy="252000"/>
    <xdr:sp macro="[0]!page_ACCUEIL" textlink="">
      <xdr:nvSpPr>
        <xdr:cNvPr id="3" name="Text Box 4">
          <a:extLst>
            <a:ext uri="{FF2B5EF4-FFF2-40B4-BE49-F238E27FC236}">
              <a16:creationId xmlns:a16="http://schemas.microsoft.com/office/drawing/2014/main" xmlns="" id="{B078583E-B35C-47C4-9DB0-5660077EC208}"/>
            </a:ext>
          </a:extLst>
        </xdr:cNvPr>
        <xdr:cNvSpPr txBox="1">
          <a:spLocks noChangeArrowheads="1"/>
        </xdr:cNvSpPr>
      </xdr:nvSpPr>
      <xdr:spPr bwMode="auto">
        <a:xfrm>
          <a:off x="7839075" y="361950"/>
          <a:ext cx="1209675" cy="252000"/>
        </a:xfrm>
        <a:prstGeom prst="rect">
          <a:avLst/>
        </a:prstGeom>
        <a:solidFill>
          <a:schemeClr val="accent1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ACCUEIL</a:t>
          </a:r>
        </a:p>
      </xdr:txBody>
    </xdr:sp>
    <xdr:clientData fPrintsWithSheet="0"/>
  </xdr:oneCellAnchor>
  <xdr:twoCellAnchor editAs="oneCell">
    <xdr:from>
      <xdr:col>21</xdr:col>
      <xdr:colOff>266700</xdr:colOff>
      <xdr:row>1</xdr:row>
      <xdr:rowOff>322296</xdr:rowOff>
    </xdr:from>
    <xdr:to>
      <xdr:col>21</xdr:col>
      <xdr:colOff>1466849</xdr:colOff>
      <xdr:row>2</xdr:row>
      <xdr:rowOff>247649</xdr:rowOff>
    </xdr:to>
    <xdr:sp macro="[0]!page_RECAP" textlink="">
      <xdr:nvSpPr>
        <xdr:cNvPr id="4" name="Text Box 4">
          <a:extLst>
            <a:ext uri="{FF2B5EF4-FFF2-40B4-BE49-F238E27FC236}">
              <a16:creationId xmlns:a16="http://schemas.microsoft.com/office/drawing/2014/main" xmlns="" id="{5ED4C7FF-DE27-4CBF-83D7-D82580310288}"/>
            </a:ext>
          </a:extLst>
        </xdr:cNvPr>
        <xdr:cNvSpPr txBox="1">
          <a:spLocks noChangeArrowheads="1"/>
        </xdr:cNvSpPr>
      </xdr:nvSpPr>
      <xdr:spPr bwMode="auto">
        <a:xfrm>
          <a:off x="7839075" y="684246"/>
          <a:ext cx="1200149" cy="306353"/>
        </a:xfrm>
        <a:prstGeom prst="rect">
          <a:avLst/>
        </a:prstGeom>
        <a:solidFill>
          <a:srgbClr val="FF6600"/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TABLEAU DE BORD</a:t>
          </a:r>
        </a:p>
      </xdr:txBody>
    </xdr:sp>
    <xdr:clientData fPrintsWithSheet="0"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15874</xdr:rowOff>
    </xdr:from>
    <xdr:to>
      <xdr:col>0</xdr:col>
      <xdr:colOff>431799</xdr:colOff>
      <xdr:row>0</xdr:row>
      <xdr:rowOff>279400</xdr:rowOff>
    </xdr:to>
    <xdr:sp macro="[0]!retablit_menu" textlink="">
      <xdr:nvSpPr>
        <xdr:cNvPr id="2" name="Rectangle 1">
          <a:extLst>
            <a:ext uri="{FF2B5EF4-FFF2-40B4-BE49-F238E27FC236}">
              <a16:creationId xmlns:a16="http://schemas.microsoft.com/office/drawing/2014/main" xmlns="" id="{AB291C16-1D59-43F2-9C9F-3107A5CC146E}"/>
            </a:ext>
          </a:extLst>
        </xdr:cNvPr>
        <xdr:cNvSpPr/>
      </xdr:nvSpPr>
      <xdr:spPr>
        <a:xfrm>
          <a:off x="0" y="15874"/>
          <a:ext cx="431799" cy="2635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21</xdr:col>
      <xdr:colOff>266700</xdr:colOff>
      <xdr:row>1</xdr:row>
      <xdr:rowOff>0</xdr:rowOff>
    </xdr:from>
    <xdr:ext cx="1209675" cy="252000"/>
    <xdr:sp macro="[0]!page_ACCUEIL" textlink="">
      <xdr:nvSpPr>
        <xdr:cNvPr id="3" name="Text Box 4">
          <a:extLst>
            <a:ext uri="{FF2B5EF4-FFF2-40B4-BE49-F238E27FC236}">
              <a16:creationId xmlns:a16="http://schemas.microsoft.com/office/drawing/2014/main" xmlns="" id="{1FBA7929-23F0-4B2C-8160-DBA2274FF6FE}"/>
            </a:ext>
          </a:extLst>
        </xdr:cNvPr>
        <xdr:cNvSpPr txBox="1">
          <a:spLocks noChangeArrowheads="1"/>
        </xdr:cNvSpPr>
      </xdr:nvSpPr>
      <xdr:spPr bwMode="auto">
        <a:xfrm>
          <a:off x="7839075" y="361950"/>
          <a:ext cx="1209675" cy="252000"/>
        </a:xfrm>
        <a:prstGeom prst="rect">
          <a:avLst/>
        </a:prstGeom>
        <a:solidFill>
          <a:schemeClr val="accent1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ACCUEIL</a:t>
          </a:r>
        </a:p>
      </xdr:txBody>
    </xdr:sp>
    <xdr:clientData fPrintsWithSheet="0"/>
  </xdr:oneCellAnchor>
  <xdr:twoCellAnchor editAs="oneCell">
    <xdr:from>
      <xdr:col>21</xdr:col>
      <xdr:colOff>266700</xdr:colOff>
      <xdr:row>1</xdr:row>
      <xdr:rowOff>322296</xdr:rowOff>
    </xdr:from>
    <xdr:to>
      <xdr:col>21</xdr:col>
      <xdr:colOff>1466849</xdr:colOff>
      <xdr:row>2</xdr:row>
      <xdr:rowOff>247649</xdr:rowOff>
    </xdr:to>
    <xdr:sp macro="[0]!page_RECAP" textlink="">
      <xdr:nvSpPr>
        <xdr:cNvPr id="4" name="Text Box 4">
          <a:extLst>
            <a:ext uri="{FF2B5EF4-FFF2-40B4-BE49-F238E27FC236}">
              <a16:creationId xmlns:a16="http://schemas.microsoft.com/office/drawing/2014/main" xmlns="" id="{597B2139-BA87-4D88-BD7B-2416B4ABABC1}"/>
            </a:ext>
          </a:extLst>
        </xdr:cNvPr>
        <xdr:cNvSpPr txBox="1">
          <a:spLocks noChangeArrowheads="1"/>
        </xdr:cNvSpPr>
      </xdr:nvSpPr>
      <xdr:spPr bwMode="auto">
        <a:xfrm>
          <a:off x="7839075" y="684246"/>
          <a:ext cx="1200149" cy="306353"/>
        </a:xfrm>
        <a:prstGeom prst="rect">
          <a:avLst/>
        </a:prstGeom>
        <a:solidFill>
          <a:srgbClr val="FF6600"/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TABLEAU DE BORD</a:t>
          </a:r>
        </a:p>
      </xdr:txBody>
    </xdr:sp>
    <xdr:clientData fPrintsWithSheet="0"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15874</xdr:rowOff>
    </xdr:from>
    <xdr:to>
      <xdr:col>0</xdr:col>
      <xdr:colOff>431799</xdr:colOff>
      <xdr:row>0</xdr:row>
      <xdr:rowOff>279400</xdr:rowOff>
    </xdr:to>
    <xdr:sp macro="[0]!retablit_menu" textlink="">
      <xdr:nvSpPr>
        <xdr:cNvPr id="2" name="Rectangle 1">
          <a:extLst>
            <a:ext uri="{FF2B5EF4-FFF2-40B4-BE49-F238E27FC236}">
              <a16:creationId xmlns:a16="http://schemas.microsoft.com/office/drawing/2014/main" xmlns="" id="{AF19F4FF-1FBD-4550-A183-698132872233}"/>
            </a:ext>
          </a:extLst>
        </xdr:cNvPr>
        <xdr:cNvSpPr/>
      </xdr:nvSpPr>
      <xdr:spPr>
        <a:xfrm>
          <a:off x="0" y="15874"/>
          <a:ext cx="431799" cy="2635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21</xdr:col>
      <xdr:colOff>266700</xdr:colOff>
      <xdr:row>1</xdr:row>
      <xdr:rowOff>0</xdr:rowOff>
    </xdr:from>
    <xdr:ext cx="1209675" cy="252000"/>
    <xdr:sp macro="[0]!page_ACCUEIL" textlink="">
      <xdr:nvSpPr>
        <xdr:cNvPr id="3" name="Text Box 4">
          <a:extLst>
            <a:ext uri="{FF2B5EF4-FFF2-40B4-BE49-F238E27FC236}">
              <a16:creationId xmlns:a16="http://schemas.microsoft.com/office/drawing/2014/main" xmlns="" id="{491D7766-C125-4416-BCD9-272B3AE6F92C}"/>
            </a:ext>
          </a:extLst>
        </xdr:cNvPr>
        <xdr:cNvSpPr txBox="1">
          <a:spLocks noChangeArrowheads="1"/>
        </xdr:cNvSpPr>
      </xdr:nvSpPr>
      <xdr:spPr bwMode="auto">
        <a:xfrm>
          <a:off x="7839075" y="361950"/>
          <a:ext cx="1209675" cy="252000"/>
        </a:xfrm>
        <a:prstGeom prst="rect">
          <a:avLst/>
        </a:prstGeom>
        <a:solidFill>
          <a:schemeClr val="accent1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ACCUEIL</a:t>
          </a:r>
        </a:p>
      </xdr:txBody>
    </xdr:sp>
    <xdr:clientData fPrintsWithSheet="0"/>
  </xdr:oneCellAnchor>
  <xdr:twoCellAnchor editAs="oneCell">
    <xdr:from>
      <xdr:col>21</xdr:col>
      <xdr:colOff>266700</xdr:colOff>
      <xdr:row>1</xdr:row>
      <xdr:rowOff>322296</xdr:rowOff>
    </xdr:from>
    <xdr:to>
      <xdr:col>21</xdr:col>
      <xdr:colOff>1466849</xdr:colOff>
      <xdr:row>2</xdr:row>
      <xdr:rowOff>247649</xdr:rowOff>
    </xdr:to>
    <xdr:sp macro="[0]!page_RECAP" textlink="">
      <xdr:nvSpPr>
        <xdr:cNvPr id="4" name="Text Box 4">
          <a:extLst>
            <a:ext uri="{FF2B5EF4-FFF2-40B4-BE49-F238E27FC236}">
              <a16:creationId xmlns:a16="http://schemas.microsoft.com/office/drawing/2014/main" xmlns="" id="{D981E336-B74C-4A29-A10A-90E9654FB638}"/>
            </a:ext>
          </a:extLst>
        </xdr:cNvPr>
        <xdr:cNvSpPr txBox="1">
          <a:spLocks noChangeArrowheads="1"/>
        </xdr:cNvSpPr>
      </xdr:nvSpPr>
      <xdr:spPr bwMode="auto">
        <a:xfrm>
          <a:off x="7839075" y="684246"/>
          <a:ext cx="1200149" cy="306353"/>
        </a:xfrm>
        <a:prstGeom prst="rect">
          <a:avLst/>
        </a:prstGeom>
        <a:solidFill>
          <a:srgbClr val="FF6600"/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TABLEAU DE BORD</a:t>
          </a:r>
        </a:p>
      </xdr:txBody>
    </xdr:sp>
    <xdr:clientData fPrintsWithSheet="0"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15874</xdr:rowOff>
    </xdr:from>
    <xdr:to>
      <xdr:col>0</xdr:col>
      <xdr:colOff>431799</xdr:colOff>
      <xdr:row>0</xdr:row>
      <xdr:rowOff>279400</xdr:rowOff>
    </xdr:to>
    <xdr:sp macro="[0]!retablit_menu" textlink="">
      <xdr:nvSpPr>
        <xdr:cNvPr id="2" name="Rectangle 1">
          <a:extLst>
            <a:ext uri="{FF2B5EF4-FFF2-40B4-BE49-F238E27FC236}">
              <a16:creationId xmlns:a16="http://schemas.microsoft.com/office/drawing/2014/main" xmlns="" id="{E2FB3B7F-9426-4989-A8F8-B83ED40AB36B}"/>
            </a:ext>
          </a:extLst>
        </xdr:cNvPr>
        <xdr:cNvSpPr/>
      </xdr:nvSpPr>
      <xdr:spPr>
        <a:xfrm>
          <a:off x="0" y="15874"/>
          <a:ext cx="431799" cy="2635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21</xdr:col>
      <xdr:colOff>266700</xdr:colOff>
      <xdr:row>1</xdr:row>
      <xdr:rowOff>0</xdr:rowOff>
    </xdr:from>
    <xdr:ext cx="1209675" cy="252000"/>
    <xdr:sp macro="[0]!page_ACCUEIL" textlink="">
      <xdr:nvSpPr>
        <xdr:cNvPr id="3" name="Text Box 4">
          <a:extLst>
            <a:ext uri="{FF2B5EF4-FFF2-40B4-BE49-F238E27FC236}">
              <a16:creationId xmlns:a16="http://schemas.microsoft.com/office/drawing/2014/main" xmlns="" id="{2C2DD402-3595-4924-8EA6-E8CAA6EE37C7}"/>
            </a:ext>
          </a:extLst>
        </xdr:cNvPr>
        <xdr:cNvSpPr txBox="1">
          <a:spLocks noChangeArrowheads="1"/>
        </xdr:cNvSpPr>
      </xdr:nvSpPr>
      <xdr:spPr bwMode="auto">
        <a:xfrm>
          <a:off x="7839075" y="361950"/>
          <a:ext cx="1209675" cy="252000"/>
        </a:xfrm>
        <a:prstGeom prst="rect">
          <a:avLst/>
        </a:prstGeom>
        <a:solidFill>
          <a:schemeClr val="accent1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ACCUEIL</a:t>
          </a:r>
        </a:p>
      </xdr:txBody>
    </xdr:sp>
    <xdr:clientData fPrintsWithSheet="0"/>
  </xdr:oneCellAnchor>
  <xdr:twoCellAnchor editAs="oneCell">
    <xdr:from>
      <xdr:col>21</xdr:col>
      <xdr:colOff>266700</xdr:colOff>
      <xdr:row>1</xdr:row>
      <xdr:rowOff>322296</xdr:rowOff>
    </xdr:from>
    <xdr:to>
      <xdr:col>21</xdr:col>
      <xdr:colOff>1466849</xdr:colOff>
      <xdr:row>2</xdr:row>
      <xdr:rowOff>247649</xdr:rowOff>
    </xdr:to>
    <xdr:sp macro="[0]!page_RECAP" textlink="">
      <xdr:nvSpPr>
        <xdr:cNvPr id="4" name="Text Box 4">
          <a:extLst>
            <a:ext uri="{FF2B5EF4-FFF2-40B4-BE49-F238E27FC236}">
              <a16:creationId xmlns:a16="http://schemas.microsoft.com/office/drawing/2014/main" xmlns="" id="{B29328F3-61BD-4175-8AC6-F1B4667DDE95}"/>
            </a:ext>
          </a:extLst>
        </xdr:cNvPr>
        <xdr:cNvSpPr txBox="1">
          <a:spLocks noChangeArrowheads="1"/>
        </xdr:cNvSpPr>
      </xdr:nvSpPr>
      <xdr:spPr bwMode="auto">
        <a:xfrm>
          <a:off x="7839075" y="684246"/>
          <a:ext cx="1200149" cy="306353"/>
        </a:xfrm>
        <a:prstGeom prst="rect">
          <a:avLst/>
        </a:prstGeom>
        <a:solidFill>
          <a:srgbClr val="FF6600"/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TABLEAU DE BORD</a:t>
          </a:r>
        </a:p>
      </xdr:txBody>
    </xdr:sp>
    <xdr:clientData fPrintsWithSheet="0"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15874</xdr:rowOff>
    </xdr:from>
    <xdr:to>
      <xdr:col>0</xdr:col>
      <xdr:colOff>431799</xdr:colOff>
      <xdr:row>0</xdr:row>
      <xdr:rowOff>279400</xdr:rowOff>
    </xdr:to>
    <xdr:sp macro="[0]!retablit_menu" textlink="">
      <xdr:nvSpPr>
        <xdr:cNvPr id="2" name="Rectangle 1">
          <a:extLst>
            <a:ext uri="{FF2B5EF4-FFF2-40B4-BE49-F238E27FC236}">
              <a16:creationId xmlns:a16="http://schemas.microsoft.com/office/drawing/2014/main" xmlns="" id="{6C523210-0879-4266-AF87-1B4D68B61AEE}"/>
            </a:ext>
          </a:extLst>
        </xdr:cNvPr>
        <xdr:cNvSpPr/>
      </xdr:nvSpPr>
      <xdr:spPr>
        <a:xfrm>
          <a:off x="0" y="15874"/>
          <a:ext cx="431799" cy="2635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21</xdr:col>
      <xdr:colOff>266700</xdr:colOff>
      <xdr:row>1</xdr:row>
      <xdr:rowOff>0</xdr:rowOff>
    </xdr:from>
    <xdr:ext cx="1209675" cy="252000"/>
    <xdr:sp macro="[0]!page_ACCUEIL" textlink="">
      <xdr:nvSpPr>
        <xdr:cNvPr id="3" name="Text Box 4">
          <a:extLst>
            <a:ext uri="{FF2B5EF4-FFF2-40B4-BE49-F238E27FC236}">
              <a16:creationId xmlns:a16="http://schemas.microsoft.com/office/drawing/2014/main" xmlns="" id="{D5953C95-B95F-4308-9C04-F32F632EF8CB}"/>
            </a:ext>
          </a:extLst>
        </xdr:cNvPr>
        <xdr:cNvSpPr txBox="1">
          <a:spLocks noChangeArrowheads="1"/>
        </xdr:cNvSpPr>
      </xdr:nvSpPr>
      <xdr:spPr bwMode="auto">
        <a:xfrm>
          <a:off x="7839075" y="361950"/>
          <a:ext cx="1209675" cy="252000"/>
        </a:xfrm>
        <a:prstGeom prst="rect">
          <a:avLst/>
        </a:prstGeom>
        <a:solidFill>
          <a:schemeClr val="accent1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ACCUEIL</a:t>
          </a:r>
        </a:p>
      </xdr:txBody>
    </xdr:sp>
    <xdr:clientData fPrintsWithSheet="0"/>
  </xdr:oneCellAnchor>
  <xdr:twoCellAnchor editAs="oneCell">
    <xdr:from>
      <xdr:col>21</xdr:col>
      <xdr:colOff>266700</xdr:colOff>
      <xdr:row>1</xdr:row>
      <xdr:rowOff>322296</xdr:rowOff>
    </xdr:from>
    <xdr:to>
      <xdr:col>21</xdr:col>
      <xdr:colOff>1466849</xdr:colOff>
      <xdr:row>2</xdr:row>
      <xdr:rowOff>247649</xdr:rowOff>
    </xdr:to>
    <xdr:sp macro="[0]!page_RECAP" textlink="">
      <xdr:nvSpPr>
        <xdr:cNvPr id="4" name="Text Box 4">
          <a:extLst>
            <a:ext uri="{FF2B5EF4-FFF2-40B4-BE49-F238E27FC236}">
              <a16:creationId xmlns:a16="http://schemas.microsoft.com/office/drawing/2014/main" xmlns="" id="{24F9FF87-2379-45E3-9F36-99C391A3973D}"/>
            </a:ext>
          </a:extLst>
        </xdr:cNvPr>
        <xdr:cNvSpPr txBox="1">
          <a:spLocks noChangeArrowheads="1"/>
        </xdr:cNvSpPr>
      </xdr:nvSpPr>
      <xdr:spPr bwMode="auto">
        <a:xfrm>
          <a:off x="7839075" y="684246"/>
          <a:ext cx="1200149" cy="306353"/>
        </a:xfrm>
        <a:prstGeom prst="rect">
          <a:avLst/>
        </a:prstGeom>
        <a:solidFill>
          <a:srgbClr val="FF6600"/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TABLEAU DE BORD</a:t>
          </a:r>
        </a:p>
      </xdr:txBody>
    </xdr:sp>
    <xdr:clientData fPrintsWithSheet="0"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15874</xdr:rowOff>
    </xdr:from>
    <xdr:to>
      <xdr:col>0</xdr:col>
      <xdr:colOff>431799</xdr:colOff>
      <xdr:row>0</xdr:row>
      <xdr:rowOff>279400</xdr:rowOff>
    </xdr:to>
    <xdr:sp macro="[0]!retablit_menu" textlink="">
      <xdr:nvSpPr>
        <xdr:cNvPr id="2" name="Rectangle 1">
          <a:extLst>
            <a:ext uri="{FF2B5EF4-FFF2-40B4-BE49-F238E27FC236}">
              <a16:creationId xmlns:a16="http://schemas.microsoft.com/office/drawing/2014/main" xmlns="" id="{6236ABC4-FD3A-446A-B456-32CA3E88AF67}"/>
            </a:ext>
          </a:extLst>
        </xdr:cNvPr>
        <xdr:cNvSpPr/>
      </xdr:nvSpPr>
      <xdr:spPr>
        <a:xfrm>
          <a:off x="0" y="15874"/>
          <a:ext cx="431799" cy="2635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21</xdr:col>
      <xdr:colOff>266700</xdr:colOff>
      <xdr:row>1</xdr:row>
      <xdr:rowOff>0</xdr:rowOff>
    </xdr:from>
    <xdr:ext cx="1209675" cy="252000"/>
    <xdr:sp macro="[0]!page_ACCUEIL" textlink="">
      <xdr:nvSpPr>
        <xdr:cNvPr id="3" name="Text Box 4">
          <a:extLst>
            <a:ext uri="{FF2B5EF4-FFF2-40B4-BE49-F238E27FC236}">
              <a16:creationId xmlns:a16="http://schemas.microsoft.com/office/drawing/2014/main" xmlns="" id="{91AF697D-1349-416D-968C-42C532B14B58}"/>
            </a:ext>
          </a:extLst>
        </xdr:cNvPr>
        <xdr:cNvSpPr txBox="1">
          <a:spLocks noChangeArrowheads="1"/>
        </xdr:cNvSpPr>
      </xdr:nvSpPr>
      <xdr:spPr bwMode="auto">
        <a:xfrm>
          <a:off x="7839075" y="361950"/>
          <a:ext cx="1209675" cy="252000"/>
        </a:xfrm>
        <a:prstGeom prst="rect">
          <a:avLst/>
        </a:prstGeom>
        <a:solidFill>
          <a:schemeClr val="accent1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ACCUEIL</a:t>
          </a:r>
        </a:p>
      </xdr:txBody>
    </xdr:sp>
    <xdr:clientData fPrintsWithSheet="0"/>
  </xdr:oneCellAnchor>
  <xdr:twoCellAnchor editAs="oneCell">
    <xdr:from>
      <xdr:col>21</xdr:col>
      <xdr:colOff>266700</xdr:colOff>
      <xdr:row>1</xdr:row>
      <xdr:rowOff>322296</xdr:rowOff>
    </xdr:from>
    <xdr:to>
      <xdr:col>21</xdr:col>
      <xdr:colOff>1466849</xdr:colOff>
      <xdr:row>2</xdr:row>
      <xdr:rowOff>247649</xdr:rowOff>
    </xdr:to>
    <xdr:sp macro="[0]!page_RECAP" textlink="">
      <xdr:nvSpPr>
        <xdr:cNvPr id="4" name="Text Box 4">
          <a:extLst>
            <a:ext uri="{FF2B5EF4-FFF2-40B4-BE49-F238E27FC236}">
              <a16:creationId xmlns:a16="http://schemas.microsoft.com/office/drawing/2014/main" xmlns="" id="{1C78CAC3-B76B-45E6-B3A0-716BE8773E92}"/>
            </a:ext>
          </a:extLst>
        </xdr:cNvPr>
        <xdr:cNvSpPr txBox="1">
          <a:spLocks noChangeArrowheads="1"/>
        </xdr:cNvSpPr>
      </xdr:nvSpPr>
      <xdr:spPr bwMode="auto">
        <a:xfrm>
          <a:off x="7839075" y="684246"/>
          <a:ext cx="1200149" cy="306353"/>
        </a:xfrm>
        <a:prstGeom prst="rect">
          <a:avLst/>
        </a:prstGeom>
        <a:solidFill>
          <a:srgbClr val="FF6600"/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TABLEAU DE BORD</a:t>
          </a:r>
        </a:p>
      </xdr:txBody>
    </xdr:sp>
    <xdr:clientData fPrintsWithSheet="0"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15874</xdr:rowOff>
    </xdr:from>
    <xdr:to>
      <xdr:col>0</xdr:col>
      <xdr:colOff>431799</xdr:colOff>
      <xdr:row>0</xdr:row>
      <xdr:rowOff>279400</xdr:rowOff>
    </xdr:to>
    <xdr:sp macro="[0]!retablit_menu" textlink="">
      <xdr:nvSpPr>
        <xdr:cNvPr id="2" name="Rectangle 1">
          <a:extLst>
            <a:ext uri="{FF2B5EF4-FFF2-40B4-BE49-F238E27FC236}">
              <a16:creationId xmlns:a16="http://schemas.microsoft.com/office/drawing/2014/main" xmlns="" id="{721030F7-3797-4F3B-A517-84C00D79FCAA}"/>
            </a:ext>
          </a:extLst>
        </xdr:cNvPr>
        <xdr:cNvSpPr/>
      </xdr:nvSpPr>
      <xdr:spPr>
        <a:xfrm>
          <a:off x="0" y="15874"/>
          <a:ext cx="431799" cy="2635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21</xdr:col>
      <xdr:colOff>266700</xdr:colOff>
      <xdr:row>1</xdr:row>
      <xdr:rowOff>0</xdr:rowOff>
    </xdr:from>
    <xdr:ext cx="1209675" cy="252000"/>
    <xdr:sp macro="[0]!page_ACCUEIL" textlink="">
      <xdr:nvSpPr>
        <xdr:cNvPr id="3" name="Text Box 4">
          <a:extLst>
            <a:ext uri="{FF2B5EF4-FFF2-40B4-BE49-F238E27FC236}">
              <a16:creationId xmlns:a16="http://schemas.microsoft.com/office/drawing/2014/main" xmlns="" id="{B88370B5-11E7-4162-8A5D-BF897398DE55}"/>
            </a:ext>
          </a:extLst>
        </xdr:cNvPr>
        <xdr:cNvSpPr txBox="1">
          <a:spLocks noChangeArrowheads="1"/>
        </xdr:cNvSpPr>
      </xdr:nvSpPr>
      <xdr:spPr bwMode="auto">
        <a:xfrm>
          <a:off x="7839075" y="361950"/>
          <a:ext cx="1209675" cy="252000"/>
        </a:xfrm>
        <a:prstGeom prst="rect">
          <a:avLst/>
        </a:prstGeom>
        <a:solidFill>
          <a:schemeClr val="accent1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ACCUEIL</a:t>
          </a:r>
        </a:p>
      </xdr:txBody>
    </xdr:sp>
    <xdr:clientData fPrintsWithSheet="0"/>
  </xdr:oneCellAnchor>
  <xdr:twoCellAnchor editAs="oneCell">
    <xdr:from>
      <xdr:col>21</xdr:col>
      <xdr:colOff>266700</xdr:colOff>
      <xdr:row>1</xdr:row>
      <xdr:rowOff>322296</xdr:rowOff>
    </xdr:from>
    <xdr:to>
      <xdr:col>21</xdr:col>
      <xdr:colOff>1466849</xdr:colOff>
      <xdr:row>2</xdr:row>
      <xdr:rowOff>247649</xdr:rowOff>
    </xdr:to>
    <xdr:sp macro="[0]!page_RECAP" textlink="">
      <xdr:nvSpPr>
        <xdr:cNvPr id="4" name="Text Box 4">
          <a:extLst>
            <a:ext uri="{FF2B5EF4-FFF2-40B4-BE49-F238E27FC236}">
              <a16:creationId xmlns:a16="http://schemas.microsoft.com/office/drawing/2014/main" xmlns="" id="{3658B13F-5B2F-4463-8F48-95C1125C02F0}"/>
            </a:ext>
          </a:extLst>
        </xdr:cNvPr>
        <xdr:cNvSpPr txBox="1">
          <a:spLocks noChangeArrowheads="1"/>
        </xdr:cNvSpPr>
      </xdr:nvSpPr>
      <xdr:spPr bwMode="auto">
        <a:xfrm>
          <a:off x="7839075" y="684246"/>
          <a:ext cx="1200149" cy="306353"/>
        </a:xfrm>
        <a:prstGeom prst="rect">
          <a:avLst/>
        </a:prstGeom>
        <a:solidFill>
          <a:srgbClr val="FF6600"/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TABLEAU DE BORD</a:t>
          </a:r>
        </a:p>
      </xdr:txBody>
    </xdr:sp>
    <xdr:clientData fPrintsWithSheet="0"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15874</xdr:rowOff>
    </xdr:from>
    <xdr:to>
      <xdr:col>0</xdr:col>
      <xdr:colOff>431799</xdr:colOff>
      <xdr:row>0</xdr:row>
      <xdr:rowOff>279400</xdr:rowOff>
    </xdr:to>
    <xdr:sp macro="[0]!retablit_menu" textlink="">
      <xdr:nvSpPr>
        <xdr:cNvPr id="2" name="Rectangle 1">
          <a:extLst>
            <a:ext uri="{FF2B5EF4-FFF2-40B4-BE49-F238E27FC236}">
              <a16:creationId xmlns:a16="http://schemas.microsoft.com/office/drawing/2014/main" xmlns="" id="{964714C2-8413-4C43-8B6A-9384578DA6B8}"/>
            </a:ext>
          </a:extLst>
        </xdr:cNvPr>
        <xdr:cNvSpPr/>
      </xdr:nvSpPr>
      <xdr:spPr>
        <a:xfrm>
          <a:off x="0" y="15874"/>
          <a:ext cx="431799" cy="2635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21</xdr:col>
      <xdr:colOff>266700</xdr:colOff>
      <xdr:row>1</xdr:row>
      <xdr:rowOff>0</xdr:rowOff>
    </xdr:from>
    <xdr:ext cx="1209675" cy="252000"/>
    <xdr:sp macro="[0]!page_ACCUEIL" textlink="">
      <xdr:nvSpPr>
        <xdr:cNvPr id="3" name="Text Box 4">
          <a:extLst>
            <a:ext uri="{FF2B5EF4-FFF2-40B4-BE49-F238E27FC236}">
              <a16:creationId xmlns:a16="http://schemas.microsoft.com/office/drawing/2014/main" xmlns="" id="{D2D1E47E-3E6E-4BFD-8A10-70EDAF5779DF}"/>
            </a:ext>
          </a:extLst>
        </xdr:cNvPr>
        <xdr:cNvSpPr txBox="1">
          <a:spLocks noChangeArrowheads="1"/>
        </xdr:cNvSpPr>
      </xdr:nvSpPr>
      <xdr:spPr bwMode="auto">
        <a:xfrm>
          <a:off x="7839075" y="361950"/>
          <a:ext cx="1209675" cy="252000"/>
        </a:xfrm>
        <a:prstGeom prst="rect">
          <a:avLst/>
        </a:prstGeom>
        <a:solidFill>
          <a:schemeClr val="accent1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ACCUEIL</a:t>
          </a:r>
        </a:p>
      </xdr:txBody>
    </xdr:sp>
    <xdr:clientData fPrintsWithSheet="0"/>
  </xdr:oneCellAnchor>
  <xdr:twoCellAnchor editAs="oneCell">
    <xdr:from>
      <xdr:col>21</xdr:col>
      <xdr:colOff>266700</xdr:colOff>
      <xdr:row>1</xdr:row>
      <xdr:rowOff>322296</xdr:rowOff>
    </xdr:from>
    <xdr:to>
      <xdr:col>21</xdr:col>
      <xdr:colOff>1466849</xdr:colOff>
      <xdr:row>2</xdr:row>
      <xdr:rowOff>247649</xdr:rowOff>
    </xdr:to>
    <xdr:sp macro="[0]!page_RECAP" textlink="">
      <xdr:nvSpPr>
        <xdr:cNvPr id="4" name="Text Box 4">
          <a:extLst>
            <a:ext uri="{FF2B5EF4-FFF2-40B4-BE49-F238E27FC236}">
              <a16:creationId xmlns:a16="http://schemas.microsoft.com/office/drawing/2014/main" xmlns="" id="{3BDBFF82-1558-4457-9B8F-E855A271D4B7}"/>
            </a:ext>
          </a:extLst>
        </xdr:cNvPr>
        <xdr:cNvSpPr txBox="1">
          <a:spLocks noChangeArrowheads="1"/>
        </xdr:cNvSpPr>
      </xdr:nvSpPr>
      <xdr:spPr bwMode="auto">
        <a:xfrm>
          <a:off x="7839075" y="684246"/>
          <a:ext cx="1200149" cy="306353"/>
        </a:xfrm>
        <a:prstGeom prst="rect">
          <a:avLst/>
        </a:prstGeom>
        <a:solidFill>
          <a:srgbClr val="FF6600"/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TABLEAU DE BORD</a:t>
          </a:r>
        </a:p>
      </xdr:txBody>
    </xdr:sp>
    <xdr:clientData fPrintsWithSheet="0"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15874</xdr:rowOff>
    </xdr:from>
    <xdr:to>
      <xdr:col>0</xdr:col>
      <xdr:colOff>431799</xdr:colOff>
      <xdr:row>0</xdr:row>
      <xdr:rowOff>279400</xdr:rowOff>
    </xdr:to>
    <xdr:sp macro="[0]!retablit_menu" textlink="">
      <xdr:nvSpPr>
        <xdr:cNvPr id="2" name="Rectangle 1">
          <a:extLst>
            <a:ext uri="{FF2B5EF4-FFF2-40B4-BE49-F238E27FC236}">
              <a16:creationId xmlns:a16="http://schemas.microsoft.com/office/drawing/2014/main" xmlns="" id="{0F353E2E-D2C1-4694-880C-EB5996E1BD61}"/>
            </a:ext>
          </a:extLst>
        </xdr:cNvPr>
        <xdr:cNvSpPr/>
      </xdr:nvSpPr>
      <xdr:spPr>
        <a:xfrm>
          <a:off x="0" y="15874"/>
          <a:ext cx="431799" cy="2635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21</xdr:col>
      <xdr:colOff>266700</xdr:colOff>
      <xdr:row>1</xdr:row>
      <xdr:rowOff>0</xdr:rowOff>
    </xdr:from>
    <xdr:ext cx="1209675" cy="252000"/>
    <xdr:sp macro="[0]!page_ACCUEIL" textlink="">
      <xdr:nvSpPr>
        <xdr:cNvPr id="3" name="Text Box 4">
          <a:extLst>
            <a:ext uri="{FF2B5EF4-FFF2-40B4-BE49-F238E27FC236}">
              <a16:creationId xmlns:a16="http://schemas.microsoft.com/office/drawing/2014/main" xmlns="" id="{FE7746FD-778B-4B2B-B216-6541B6E0DD76}"/>
            </a:ext>
          </a:extLst>
        </xdr:cNvPr>
        <xdr:cNvSpPr txBox="1">
          <a:spLocks noChangeArrowheads="1"/>
        </xdr:cNvSpPr>
      </xdr:nvSpPr>
      <xdr:spPr bwMode="auto">
        <a:xfrm>
          <a:off x="7839075" y="361950"/>
          <a:ext cx="1209675" cy="252000"/>
        </a:xfrm>
        <a:prstGeom prst="rect">
          <a:avLst/>
        </a:prstGeom>
        <a:solidFill>
          <a:schemeClr val="accent1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ACCUEIL</a:t>
          </a:r>
        </a:p>
      </xdr:txBody>
    </xdr:sp>
    <xdr:clientData fPrintsWithSheet="0"/>
  </xdr:oneCellAnchor>
  <xdr:twoCellAnchor editAs="oneCell">
    <xdr:from>
      <xdr:col>21</xdr:col>
      <xdr:colOff>266700</xdr:colOff>
      <xdr:row>1</xdr:row>
      <xdr:rowOff>322296</xdr:rowOff>
    </xdr:from>
    <xdr:to>
      <xdr:col>21</xdr:col>
      <xdr:colOff>1466849</xdr:colOff>
      <xdr:row>2</xdr:row>
      <xdr:rowOff>247649</xdr:rowOff>
    </xdr:to>
    <xdr:sp macro="[0]!page_RECAP" textlink="">
      <xdr:nvSpPr>
        <xdr:cNvPr id="4" name="Text Box 4">
          <a:extLst>
            <a:ext uri="{FF2B5EF4-FFF2-40B4-BE49-F238E27FC236}">
              <a16:creationId xmlns:a16="http://schemas.microsoft.com/office/drawing/2014/main" xmlns="" id="{C494AF51-5AE3-4A81-B8FB-4FDB9C3F1EDF}"/>
            </a:ext>
          </a:extLst>
        </xdr:cNvPr>
        <xdr:cNvSpPr txBox="1">
          <a:spLocks noChangeArrowheads="1"/>
        </xdr:cNvSpPr>
      </xdr:nvSpPr>
      <xdr:spPr bwMode="auto">
        <a:xfrm>
          <a:off x="7839075" y="684246"/>
          <a:ext cx="1200149" cy="306353"/>
        </a:xfrm>
        <a:prstGeom prst="rect">
          <a:avLst/>
        </a:prstGeom>
        <a:solidFill>
          <a:srgbClr val="FF6600"/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TABLEAU DE BORD</a:t>
          </a:r>
        </a:p>
      </xdr:txBody>
    </xdr:sp>
    <xdr:clientData fPrintsWithSheet="0"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15874</xdr:rowOff>
    </xdr:from>
    <xdr:to>
      <xdr:col>0</xdr:col>
      <xdr:colOff>431799</xdr:colOff>
      <xdr:row>0</xdr:row>
      <xdr:rowOff>279400</xdr:rowOff>
    </xdr:to>
    <xdr:sp macro="[0]!retablit_menu" textlink="">
      <xdr:nvSpPr>
        <xdr:cNvPr id="2" name="Rectangle 1">
          <a:extLst>
            <a:ext uri="{FF2B5EF4-FFF2-40B4-BE49-F238E27FC236}">
              <a16:creationId xmlns:a16="http://schemas.microsoft.com/office/drawing/2014/main" xmlns="" id="{9DF3A2A8-41D1-4B88-9EC1-67F3ADAB43F8}"/>
            </a:ext>
          </a:extLst>
        </xdr:cNvPr>
        <xdr:cNvSpPr/>
      </xdr:nvSpPr>
      <xdr:spPr>
        <a:xfrm>
          <a:off x="0" y="15874"/>
          <a:ext cx="431799" cy="2635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21</xdr:col>
      <xdr:colOff>266700</xdr:colOff>
      <xdr:row>1</xdr:row>
      <xdr:rowOff>0</xdr:rowOff>
    </xdr:from>
    <xdr:ext cx="1209675" cy="252000"/>
    <xdr:sp macro="[0]!page_ACCUEIL" textlink="">
      <xdr:nvSpPr>
        <xdr:cNvPr id="3" name="Text Box 4">
          <a:extLst>
            <a:ext uri="{FF2B5EF4-FFF2-40B4-BE49-F238E27FC236}">
              <a16:creationId xmlns:a16="http://schemas.microsoft.com/office/drawing/2014/main" xmlns="" id="{6B4C7893-B359-4503-B7AB-F774E6D34F4A}"/>
            </a:ext>
          </a:extLst>
        </xdr:cNvPr>
        <xdr:cNvSpPr txBox="1">
          <a:spLocks noChangeArrowheads="1"/>
        </xdr:cNvSpPr>
      </xdr:nvSpPr>
      <xdr:spPr bwMode="auto">
        <a:xfrm>
          <a:off x="7839075" y="361950"/>
          <a:ext cx="1209675" cy="252000"/>
        </a:xfrm>
        <a:prstGeom prst="rect">
          <a:avLst/>
        </a:prstGeom>
        <a:solidFill>
          <a:schemeClr val="accent1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ACCUEIL</a:t>
          </a:r>
        </a:p>
      </xdr:txBody>
    </xdr:sp>
    <xdr:clientData fPrintsWithSheet="0"/>
  </xdr:oneCellAnchor>
  <xdr:twoCellAnchor editAs="oneCell">
    <xdr:from>
      <xdr:col>21</xdr:col>
      <xdr:colOff>266700</xdr:colOff>
      <xdr:row>1</xdr:row>
      <xdr:rowOff>322296</xdr:rowOff>
    </xdr:from>
    <xdr:to>
      <xdr:col>21</xdr:col>
      <xdr:colOff>1466849</xdr:colOff>
      <xdr:row>2</xdr:row>
      <xdr:rowOff>247649</xdr:rowOff>
    </xdr:to>
    <xdr:sp macro="[0]!page_RECAP" textlink="">
      <xdr:nvSpPr>
        <xdr:cNvPr id="4" name="Text Box 4">
          <a:extLst>
            <a:ext uri="{FF2B5EF4-FFF2-40B4-BE49-F238E27FC236}">
              <a16:creationId xmlns:a16="http://schemas.microsoft.com/office/drawing/2014/main" xmlns="" id="{6285C1CC-537C-4DBE-BF9A-378357D41CEA}"/>
            </a:ext>
          </a:extLst>
        </xdr:cNvPr>
        <xdr:cNvSpPr txBox="1">
          <a:spLocks noChangeArrowheads="1"/>
        </xdr:cNvSpPr>
      </xdr:nvSpPr>
      <xdr:spPr bwMode="auto">
        <a:xfrm>
          <a:off x="7839075" y="684246"/>
          <a:ext cx="1200149" cy="306353"/>
        </a:xfrm>
        <a:prstGeom prst="rect">
          <a:avLst/>
        </a:prstGeom>
        <a:solidFill>
          <a:srgbClr val="FF6600"/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TABLEAU DE BORD</a:t>
          </a:r>
        </a:p>
      </xdr:txBody>
    </xdr:sp>
    <xdr:clientData fPrintsWithSheet="0"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15874</xdr:rowOff>
    </xdr:from>
    <xdr:to>
      <xdr:col>0</xdr:col>
      <xdr:colOff>431799</xdr:colOff>
      <xdr:row>0</xdr:row>
      <xdr:rowOff>279400</xdr:rowOff>
    </xdr:to>
    <xdr:sp macro="[0]!retablit_menu" textlink="">
      <xdr:nvSpPr>
        <xdr:cNvPr id="2" name="Rectangle 1">
          <a:extLst>
            <a:ext uri="{FF2B5EF4-FFF2-40B4-BE49-F238E27FC236}">
              <a16:creationId xmlns:a16="http://schemas.microsoft.com/office/drawing/2014/main" xmlns="" id="{87910872-E39E-469B-AEB1-7D051AF92DA0}"/>
            </a:ext>
          </a:extLst>
        </xdr:cNvPr>
        <xdr:cNvSpPr/>
      </xdr:nvSpPr>
      <xdr:spPr>
        <a:xfrm>
          <a:off x="0" y="15874"/>
          <a:ext cx="431799" cy="2635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21</xdr:col>
      <xdr:colOff>266700</xdr:colOff>
      <xdr:row>1</xdr:row>
      <xdr:rowOff>0</xdr:rowOff>
    </xdr:from>
    <xdr:ext cx="1209675" cy="252000"/>
    <xdr:sp macro="[0]!page_ACCUEIL" textlink="">
      <xdr:nvSpPr>
        <xdr:cNvPr id="3" name="Text Box 4">
          <a:extLst>
            <a:ext uri="{FF2B5EF4-FFF2-40B4-BE49-F238E27FC236}">
              <a16:creationId xmlns:a16="http://schemas.microsoft.com/office/drawing/2014/main" xmlns="" id="{62B85CED-6DB3-470D-9A61-B9CD622C2BB1}"/>
            </a:ext>
          </a:extLst>
        </xdr:cNvPr>
        <xdr:cNvSpPr txBox="1">
          <a:spLocks noChangeArrowheads="1"/>
        </xdr:cNvSpPr>
      </xdr:nvSpPr>
      <xdr:spPr bwMode="auto">
        <a:xfrm>
          <a:off x="7839075" y="361950"/>
          <a:ext cx="1209675" cy="252000"/>
        </a:xfrm>
        <a:prstGeom prst="rect">
          <a:avLst/>
        </a:prstGeom>
        <a:solidFill>
          <a:schemeClr val="accent1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ACCUEIL</a:t>
          </a:r>
        </a:p>
      </xdr:txBody>
    </xdr:sp>
    <xdr:clientData fPrintsWithSheet="0"/>
  </xdr:oneCellAnchor>
  <xdr:twoCellAnchor editAs="oneCell">
    <xdr:from>
      <xdr:col>21</xdr:col>
      <xdr:colOff>266700</xdr:colOff>
      <xdr:row>1</xdr:row>
      <xdr:rowOff>322296</xdr:rowOff>
    </xdr:from>
    <xdr:to>
      <xdr:col>21</xdr:col>
      <xdr:colOff>1466849</xdr:colOff>
      <xdr:row>2</xdr:row>
      <xdr:rowOff>247649</xdr:rowOff>
    </xdr:to>
    <xdr:sp macro="[0]!page_RECAP" textlink="">
      <xdr:nvSpPr>
        <xdr:cNvPr id="4" name="Text Box 4">
          <a:extLst>
            <a:ext uri="{FF2B5EF4-FFF2-40B4-BE49-F238E27FC236}">
              <a16:creationId xmlns:a16="http://schemas.microsoft.com/office/drawing/2014/main" xmlns="" id="{7A6D3EBC-5D5C-4B90-AE82-A8F7CAB1C5DE}"/>
            </a:ext>
          </a:extLst>
        </xdr:cNvPr>
        <xdr:cNvSpPr txBox="1">
          <a:spLocks noChangeArrowheads="1"/>
        </xdr:cNvSpPr>
      </xdr:nvSpPr>
      <xdr:spPr bwMode="auto">
        <a:xfrm>
          <a:off x="7839075" y="684246"/>
          <a:ext cx="1200149" cy="306353"/>
        </a:xfrm>
        <a:prstGeom prst="rect">
          <a:avLst/>
        </a:prstGeom>
        <a:solidFill>
          <a:srgbClr val="FF6600"/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TABLEAU DE BORD</a:t>
          </a:r>
        </a:p>
      </xdr:txBody>
    </xdr:sp>
    <xdr:clientData fPrintsWithSheet="0"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15874</xdr:rowOff>
    </xdr:from>
    <xdr:to>
      <xdr:col>0</xdr:col>
      <xdr:colOff>431799</xdr:colOff>
      <xdr:row>0</xdr:row>
      <xdr:rowOff>279400</xdr:rowOff>
    </xdr:to>
    <xdr:sp macro="[0]!retablit_menu" textlink="">
      <xdr:nvSpPr>
        <xdr:cNvPr id="2" name="Rectangle 1">
          <a:extLst>
            <a:ext uri="{FF2B5EF4-FFF2-40B4-BE49-F238E27FC236}">
              <a16:creationId xmlns:a16="http://schemas.microsoft.com/office/drawing/2014/main" xmlns="" id="{BED6EE12-8992-4537-A2FD-E75206E4D05A}"/>
            </a:ext>
          </a:extLst>
        </xdr:cNvPr>
        <xdr:cNvSpPr/>
      </xdr:nvSpPr>
      <xdr:spPr>
        <a:xfrm>
          <a:off x="0" y="15874"/>
          <a:ext cx="431799" cy="2635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21</xdr:col>
      <xdr:colOff>266700</xdr:colOff>
      <xdr:row>1</xdr:row>
      <xdr:rowOff>0</xdr:rowOff>
    </xdr:from>
    <xdr:ext cx="1209675" cy="252000"/>
    <xdr:sp macro="[0]!page_ACCUEIL" textlink="">
      <xdr:nvSpPr>
        <xdr:cNvPr id="3" name="Text Box 4">
          <a:extLst>
            <a:ext uri="{FF2B5EF4-FFF2-40B4-BE49-F238E27FC236}">
              <a16:creationId xmlns:a16="http://schemas.microsoft.com/office/drawing/2014/main" xmlns="" id="{B8CE0D02-060E-4EC6-BC2C-7054925A20B4}"/>
            </a:ext>
          </a:extLst>
        </xdr:cNvPr>
        <xdr:cNvSpPr txBox="1">
          <a:spLocks noChangeArrowheads="1"/>
        </xdr:cNvSpPr>
      </xdr:nvSpPr>
      <xdr:spPr bwMode="auto">
        <a:xfrm>
          <a:off x="7839075" y="361950"/>
          <a:ext cx="1209675" cy="252000"/>
        </a:xfrm>
        <a:prstGeom prst="rect">
          <a:avLst/>
        </a:prstGeom>
        <a:solidFill>
          <a:schemeClr val="accent1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ACCUEIL</a:t>
          </a:r>
        </a:p>
      </xdr:txBody>
    </xdr:sp>
    <xdr:clientData fPrintsWithSheet="0"/>
  </xdr:oneCellAnchor>
  <xdr:twoCellAnchor editAs="oneCell">
    <xdr:from>
      <xdr:col>21</xdr:col>
      <xdr:colOff>266700</xdr:colOff>
      <xdr:row>1</xdr:row>
      <xdr:rowOff>322296</xdr:rowOff>
    </xdr:from>
    <xdr:to>
      <xdr:col>21</xdr:col>
      <xdr:colOff>1466849</xdr:colOff>
      <xdr:row>2</xdr:row>
      <xdr:rowOff>247649</xdr:rowOff>
    </xdr:to>
    <xdr:sp macro="[0]!page_RECAP" textlink="">
      <xdr:nvSpPr>
        <xdr:cNvPr id="4" name="Text Box 4">
          <a:extLst>
            <a:ext uri="{FF2B5EF4-FFF2-40B4-BE49-F238E27FC236}">
              <a16:creationId xmlns:a16="http://schemas.microsoft.com/office/drawing/2014/main" xmlns="" id="{FE5599B8-F23D-4629-8438-176AE0440CCF}"/>
            </a:ext>
          </a:extLst>
        </xdr:cNvPr>
        <xdr:cNvSpPr txBox="1">
          <a:spLocks noChangeArrowheads="1"/>
        </xdr:cNvSpPr>
      </xdr:nvSpPr>
      <xdr:spPr bwMode="auto">
        <a:xfrm>
          <a:off x="7839075" y="684246"/>
          <a:ext cx="1200149" cy="306353"/>
        </a:xfrm>
        <a:prstGeom prst="rect">
          <a:avLst/>
        </a:prstGeom>
        <a:solidFill>
          <a:srgbClr val="FF6600"/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TABLEAU DE BORD</a:t>
          </a:r>
        </a:p>
      </xdr:txBody>
    </xdr:sp>
    <xdr:clientData fPrintsWithSheet="0"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15874</xdr:rowOff>
    </xdr:from>
    <xdr:to>
      <xdr:col>0</xdr:col>
      <xdr:colOff>431799</xdr:colOff>
      <xdr:row>0</xdr:row>
      <xdr:rowOff>279400</xdr:rowOff>
    </xdr:to>
    <xdr:sp macro="[0]!retablit_menu" textlink="">
      <xdr:nvSpPr>
        <xdr:cNvPr id="2" name="Rectangle 1">
          <a:extLst>
            <a:ext uri="{FF2B5EF4-FFF2-40B4-BE49-F238E27FC236}">
              <a16:creationId xmlns:a16="http://schemas.microsoft.com/office/drawing/2014/main" xmlns="" id="{4F984FA4-745D-4315-8CAF-DAC0263F11F4}"/>
            </a:ext>
          </a:extLst>
        </xdr:cNvPr>
        <xdr:cNvSpPr/>
      </xdr:nvSpPr>
      <xdr:spPr>
        <a:xfrm>
          <a:off x="0" y="15874"/>
          <a:ext cx="431799" cy="2635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21</xdr:col>
      <xdr:colOff>266700</xdr:colOff>
      <xdr:row>1</xdr:row>
      <xdr:rowOff>0</xdr:rowOff>
    </xdr:from>
    <xdr:ext cx="1209675" cy="252000"/>
    <xdr:sp macro="[0]!page_ACCUEIL" textlink="">
      <xdr:nvSpPr>
        <xdr:cNvPr id="3" name="Text Box 4">
          <a:extLst>
            <a:ext uri="{FF2B5EF4-FFF2-40B4-BE49-F238E27FC236}">
              <a16:creationId xmlns:a16="http://schemas.microsoft.com/office/drawing/2014/main" xmlns="" id="{C5190AEF-5D65-4EFC-A48A-C5B285D58BBD}"/>
            </a:ext>
          </a:extLst>
        </xdr:cNvPr>
        <xdr:cNvSpPr txBox="1">
          <a:spLocks noChangeArrowheads="1"/>
        </xdr:cNvSpPr>
      </xdr:nvSpPr>
      <xdr:spPr bwMode="auto">
        <a:xfrm>
          <a:off x="7839075" y="361950"/>
          <a:ext cx="1209675" cy="252000"/>
        </a:xfrm>
        <a:prstGeom prst="rect">
          <a:avLst/>
        </a:prstGeom>
        <a:solidFill>
          <a:schemeClr val="accent1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ACCUEIL</a:t>
          </a:r>
        </a:p>
      </xdr:txBody>
    </xdr:sp>
    <xdr:clientData fPrintsWithSheet="0"/>
  </xdr:oneCellAnchor>
  <xdr:twoCellAnchor editAs="oneCell">
    <xdr:from>
      <xdr:col>21</xdr:col>
      <xdr:colOff>266700</xdr:colOff>
      <xdr:row>1</xdr:row>
      <xdr:rowOff>322296</xdr:rowOff>
    </xdr:from>
    <xdr:to>
      <xdr:col>21</xdr:col>
      <xdr:colOff>1466849</xdr:colOff>
      <xdr:row>2</xdr:row>
      <xdr:rowOff>247649</xdr:rowOff>
    </xdr:to>
    <xdr:sp macro="[0]!page_RECAP" textlink="">
      <xdr:nvSpPr>
        <xdr:cNvPr id="4" name="Text Box 4">
          <a:extLst>
            <a:ext uri="{FF2B5EF4-FFF2-40B4-BE49-F238E27FC236}">
              <a16:creationId xmlns:a16="http://schemas.microsoft.com/office/drawing/2014/main" xmlns="" id="{B6794BF7-3EED-49B0-9D5B-D1D4AC05F873}"/>
            </a:ext>
          </a:extLst>
        </xdr:cNvPr>
        <xdr:cNvSpPr txBox="1">
          <a:spLocks noChangeArrowheads="1"/>
        </xdr:cNvSpPr>
      </xdr:nvSpPr>
      <xdr:spPr bwMode="auto">
        <a:xfrm>
          <a:off x="7839075" y="684246"/>
          <a:ext cx="1200149" cy="306353"/>
        </a:xfrm>
        <a:prstGeom prst="rect">
          <a:avLst/>
        </a:prstGeom>
        <a:solidFill>
          <a:srgbClr val="FF6600"/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TABLEAU DE BORD</a:t>
          </a:r>
        </a:p>
      </xdr:txBody>
    </xdr:sp>
    <xdr:clientData fPrintsWithSheet="0"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15874</xdr:rowOff>
    </xdr:from>
    <xdr:to>
      <xdr:col>0</xdr:col>
      <xdr:colOff>431799</xdr:colOff>
      <xdr:row>0</xdr:row>
      <xdr:rowOff>279400</xdr:rowOff>
    </xdr:to>
    <xdr:sp macro="[0]!retablit_menu" textlink="">
      <xdr:nvSpPr>
        <xdr:cNvPr id="2" name="Rectangle 1">
          <a:extLst>
            <a:ext uri="{FF2B5EF4-FFF2-40B4-BE49-F238E27FC236}">
              <a16:creationId xmlns:a16="http://schemas.microsoft.com/office/drawing/2014/main" xmlns="" id="{C6467CC5-F208-454B-8E05-67475928D5AC}"/>
            </a:ext>
          </a:extLst>
        </xdr:cNvPr>
        <xdr:cNvSpPr/>
      </xdr:nvSpPr>
      <xdr:spPr>
        <a:xfrm>
          <a:off x="0" y="15874"/>
          <a:ext cx="431799" cy="2635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21</xdr:col>
      <xdr:colOff>266700</xdr:colOff>
      <xdr:row>1</xdr:row>
      <xdr:rowOff>0</xdr:rowOff>
    </xdr:from>
    <xdr:ext cx="1209675" cy="252000"/>
    <xdr:sp macro="[0]!page_ACCUEIL" textlink="">
      <xdr:nvSpPr>
        <xdr:cNvPr id="3" name="Text Box 4">
          <a:extLst>
            <a:ext uri="{FF2B5EF4-FFF2-40B4-BE49-F238E27FC236}">
              <a16:creationId xmlns:a16="http://schemas.microsoft.com/office/drawing/2014/main" xmlns="" id="{58A5ECCE-7E39-4A6A-847F-D7CBB817AEED}"/>
            </a:ext>
          </a:extLst>
        </xdr:cNvPr>
        <xdr:cNvSpPr txBox="1">
          <a:spLocks noChangeArrowheads="1"/>
        </xdr:cNvSpPr>
      </xdr:nvSpPr>
      <xdr:spPr bwMode="auto">
        <a:xfrm>
          <a:off x="7839075" y="361950"/>
          <a:ext cx="1209675" cy="252000"/>
        </a:xfrm>
        <a:prstGeom prst="rect">
          <a:avLst/>
        </a:prstGeom>
        <a:solidFill>
          <a:schemeClr val="accent1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ACCUEIL</a:t>
          </a:r>
        </a:p>
      </xdr:txBody>
    </xdr:sp>
    <xdr:clientData fPrintsWithSheet="0"/>
  </xdr:oneCellAnchor>
  <xdr:twoCellAnchor editAs="oneCell">
    <xdr:from>
      <xdr:col>21</xdr:col>
      <xdr:colOff>266700</xdr:colOff>
      <xdr:row>1</xdr:row>
      <xdr:rowOff>322296</xdr:rowOff>
    </xdr:from>
    <xdr:to>
      <xdr:col>21</xdr:col>
      <xdr:colOff>1466849</xdr:colOff>
      <xdr:row>2</xdr:row>
      <xdr:rowOff>247649</xdr:rowOff>
    </xdr:to>
    <xdr:sp macro="[0]!page_RECAP" textlink="">
      <xdr:nvSpPr>
        <xdr:cNvPr id="4" name="Text Box 4">
          <a:extLst>
            <a:ext uri="{FF2B5EF4-FFF2-40B4-BE49-F238E27FC236}">
              <a16:creationId xmlns:a16="http://schemas.microsoft.com/office/drawing/2014/main" xmlns="" id="{2B7791DF-76E6-4630-A3D5-2494EE8073E1}"/>
            </a:ext>
          </a:extLst>
        </xdr:cNvPr>
        <xdr:cNvSpPr txBox="1">
          <a:spLocks noChangeArrowheads="1"/>
        </xdr:cNvSpPr>
      </xdr:nvSpPr>
      <xdr:spPr bwMode="auto">
        <a:xfrm>
          <a:off x="7839075" y="684246"/>
          <a:ext cx="1200149" cy="306353"/>
        </a:xfrm>
        <a:prstGeom prst="rect">
          <a:avLst/>
        </a:prstGeom>
        <a:solidFill>
          <a:srgbClr val="FF6600"/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TABLEAU DE BORD</a:t>
          </a:r>
        </a:p>
      </xdr:txBody>
    </xdr:sp>
    <xdr:clientData fPrintsWithSheet="0"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15874</xdr:rowOff>
    </xdr:from>
    <xdr:to>
      <xdr:col>0</xdr:col>
      <xdr:colOff>431799</xdr:colOff>
      <xdr:row>0</xdr:row>
      <xdr:rowOff>279400</xdr:rowOff>
    </xdr:to>
    <xdr:sp macro="[0]!retablit_menu" textlink="">
      <xdr:nvSpPr>
        <xdr:cNvPr id="2" name="Rectangle 1">
          <a:extLst>
            <a:ext uri="{FF2B5EF4-FFF2-40B4-BE49-F238E27FC236}">
              <a16:creationId xmlns:a16="http://schemas.microsoft.com/office/drawing/2014/main" xmlns="" id="{3B49755D-DEC8-4572-A890-E994760A4C49}"/>
            </a:ext>
          </a:extLst>
        </xdr:cNvPr>
        <xdr:cNvSpPr/>
      </xdr:nvSpPr>
      <xdr:spPr>
        <a:xfrm>
          <a:off x="0" y="15874"/>
          <a:ext cx="431799" cy="2635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21</xdr:col>
      <xdr:colOff>266700</xdr:colOff>
      <xdr:row>1</xdr:row>
      <xdr:rowOff>0</xdr:rowOff>
    </xdr:from>
    <xdr:ext cx="1209675" cy="252000"/>
    <xdr:sp macro="[0]!page_ACCUEIL" textlink="">
      <xdr:nvSpPr>
        <xdr:cNvPr id="3" name="Text Box 4">
          <a:extLst>
            <a:ext uri="{FF2B5EF4-FFF2-40B4-BE49-F238E27FC236}">
              <a16:creationId xmlns:a16="http://schemas.microsoft.com/office/drawing/2014/main" xmlns="" id="{A39A90DA-CD45-49AD-9812-9D67545F65FE}"/>
            </a:ext>
          </a:extLst>
        </xdr:cNvPr>
        <xdr:cNvSpPr txBox="1">
          <a:spLocks noChangeArrowheads="1"/>
        </xdr:cNvSpPr>
      </xdr:nvSpPr>
      <xdr:spPr bwMode="auto">
        <a:xfrm>
          <a:off x="7839075" y="361950"/>
          <a:ext cx="1209675" cy="252000"/>
        </a:xfrm>
        <a:prstGeom prst="rect">
          <a:avLst/>
        </a:prstGeom>
        <a:solidFill>
          <a:schemeClr val="accent1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ACCUEIL</a:t>
          </a:r>
        </a:p>
      </xdr:txBody>
    </xdr:sp>
    <xdr:clientData fPrintsWithSheet="0"/>
  </xdr:oneCellAnchor>
  <xdr:twoCellAnchor editAs="oneCell">
    <xdr:from>
      <xdr:col>21</xdr:col>
      <xdr:colOff>266700</xdr:colOff>
      <xdr:row>1</xdr:row>
      <xdr:rowOff>322296</xdr:rowOff>
    </xdr:from>
    <xdr:to>
      <xdr:col>21</xdr:col>
      <xdr:colOff>1466849</xdr:colOff>
      <xdr:row>2</xdr:row>
      <xdr:rowOff>247649</xdr:rowOff>
    </xdr:to>
    <xdr:sp macro="[0]!page_RECAP" textlink="">
      <xdr:nvSpPr>
        <xdr:cNvPr id="4" name="Text Box 4">
          <a:extLst>
            <a:ext uri="{FF2B5EF4-FFF2-40B4-BE49-F238E27FC236}">
              <a16:creationId xmlns:a16="http://schemas.microsoft.com/office/drawing/2014/main" xmlns="" id="{C6DAD4F2-0D9E-41D8-9BC7-F94D62835EEA}"/>
            </a:ext>
          </a:extLst>
        </xdr:cNvPr>
        <xdr:cNvSpPr txBox="1">
          <a:spLocks noChangeArrowheads="1"/>
        </xdr:cNvSpPr>
      </xdr:nvSpPr>
      <xdr:spPr bwMode="auto">
        <a:xfrm>
          <a:off x="7839075" y="684246"/>
          <a:ext cx="1200149" cy="306353"/>
        </a:xfrm>
        <a:prstGeom prst="rect">
          <a:avLst/>
        </a:prstGeom>
        <a:solidFill>
          <a:srgbClr val="FF6600"/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TABLEAU DE BORD</a:t>
          </a:r>
        </a:p>
      </xdr:txBody>
    </xdr:sp>
    <xdr:clientData fPrintsWithSheet="0"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15874</xdr:rowOff>
    </xdr:from>
    <xdr:to>
      <xdr:col>0</xdr:col>
      <xdr:colOff>431799</xdr:colOff>
      <xdr:row>0</xdr:row>
      <xdr:rowOff>279400</xdr:rowOff>
    </xdr:to>
    <xdr:sp macro="[0]!retablit_menu" textlink="">
      <xdr:nvSpPr>
        <xdr:cNvPr id="2" name="Rectangle 1">
          <a:extLst>
            <a:ext uri="{FF2B5EF4-FFF2-40B4-BE49-F238E27FC236}">
              <a16:creationId xmlns:a16="http://schemas.microsoft.com/office/drawing/2014/main" xmlns="" id="{0C698BF6-F05D-4A77-B880-687566A927FA}"/>
            </a:ext>
          </a:extLst>
        </xdr:cNvPr>
        <xdr:cNvSpPr/>
      </xdr:nvSpPr>
      <xdr:spPr>
        <a:xfrm>
          <a:off x="0" y="15874"/>
          <a:ext cx="431799" cy="2635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21</xdr:col>
      <xdr:colOff>266700</xdr:colOff>
      <xdr:row>1</xdr:row>
      <xdr:rowOff>0</xdr:rowOff>
    </xdr:from>
    <xdr:ext cx="1209675" cy="252000"/>
    <xdr:sp macro="[0]!page_ACCUEIL" textlink="">
      <xdr:nvSpPr>
        <xdr:cNvPr id="3" name="Text Box 4">
          <a:extLst>
            <a:ext uri="{FF2B5EF4-FFF2-40B4-BE49-F238E27FC236}">
              <a16:creationId xmlns:a16="http://schemas.microsoft.com/office/drawing/2014/main" xmlns="" id="{6C699917-366B-48D9-8F45-1E8A4ABC4AA4}"/>
            </a:ext>
          </a:extLst>
        </xdr:cNvPr>
        <xdr:cNvSpPr txBox="1">
          <a:spLocks noChangeArrowheads="1"/>
        </xdr:cNvSpPr>
      </xdr:nvSpPr>
      <xdr:spPr bwMode="auto">
        <a:xfrm>
          <a:off x="7839075" y="361950"/>
          <a:ext cx="1209675" cy="252000"/>
        </a:xfrm>
        <a:prstGeom prst="rect">
          <a:avLst/>
        </a:prstGeom>
        <a:solidFill>
          <a:schemeClr val="accent1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ACCUEIL</a:t>
          </a:r>
        </a:p>
      </xdr:txBody>
    </xdr:sp>
    <xdr:clientData fPrintsWithSheet="0"/>
  </xdr:oneCellAnchor>
  <xdr:twoCellAnchor editAs="oneCell">
    <xdr:from>
      <xdr:col>21</xdr:col>
      <xdr:colOff>266700</xdr:colOff>
      <xdr:row>1</xdr:row>
      <xdr:rowOff>322296</xdr:rowOff>
    </xdr:from>
    <xdr:to>
      <xdr:col>21</xdr:col>
      <xdr:colOff>1466849</xdr:colOff>
      <xdr:row>2</xdr:row>
      <xdr:rowOff>247649</xdr:rowOff>
    </xdr:to>
    <xdr:sp macro="[0]!page_RECAP" textlink="">
      <xdr:nvSpPr>
        <xdr:cNvPr id="4" name="Text Box 4">
          <a:extLst>
            <a:ext uri="{FF2B5EF4-FFF2-40B4-BE49-F238E27FC236}">
              <a16:creationId xmlns:a16="http://schemas.microsoft.com/office/drawing/2014/main" xmlns="" id="{354739C8-CAD5-41D8-8C98-0874D3CE1A10}"/>
            </a:ext>
          </a:extLst>
        </xdr:cNvPr>
        <xdr:cNvSpPr txBox="1">
          <a:spLocks noChangeArrowheads="1"/>
        </xdr:cNvSpPr>
      </xdr:nvSpPr>
      <xdr:spPr bwMode="auto">
        <a:xfrm>
          <a:off x="7839075" y="684246"/>
          <a:ext cx="1200149" cy="306353"/>
        </a:xfrm>
        <a:prstGeom prst="rect">
          <a:avLst/>
        </a:prstGeom>
        <a:solidFill>
          <a:srgbClr val="FF6600"/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TABLEAU DE BORD</a:t>
          </a:r>
        </a:p>
      </xdr:txBody>
    </xdr:sp>
    <xdr:clientData fPrintsWithSheet="0"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15874</xdr:rowOff>
    </xdr:from>
    <xdr:to>
      <xdr:col>0</xdr:col>
      <xdr:colOff>431799</xdr:colOff>
      <xdr:row>0</xdr:row>
      <xdr:rowOff>279400</xdr:rowOff>
    </xdr:to>
    <xdr:sp macro="[0]!retablit_menu" textlink="">
      <xdr:nvSpPr>
        <xdr:cNvPr id="2" name="Rectangle 1">
          <a:extLst>
            <a:ext uri="{FF2B5EF4-FFF2-40B4-BE49-F238E27FC236}">
              <a16:creationId xmlns:a16="http://schemas.microsoft.com/office/drawing/2014/main" xmlns="" id="{5A61B0A9-A1DE-4A2B-9240-DD53751AA94B}"/>
            </a:ext>
          </a:extLst>
        </xdr:cNvPr>
        <xdr:cNvSpPr/>
      </xdr:nvSpPr>
      <xdr:spPr>
        <a:xfrm>
          <a:off x="0" y="15874"/>
          <a:ext cx="431799" cy="2635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21</xdr:col>
      <xdr:colOff>266700</xdr:colOff>
      <xdr:row>1</xdr:row>
      <xdr:rowOff>0</xdr:rowOff>
    </xdr:from>
    <xdr:ext cx="1209675" cy="252000"/>
    <xdr:sp macro="[0]!page_ACCUEIL" textlink="">
      <xdr:nvSpPr>
        <xdr:cNvPr id="3" name="Text Box 4">
          <a:extLst>
            <a:ext uri="{FF2B5EF4-FFF2-40B4-BE49-F238E27FC236}">
              <a16:creationId xmlns:a16="http://schemas.microsoft.com/office/drawing/2014/main" xmlns="" id="{E3BC5165-DC90-4493-9884-C101BA9395A5}"/>
            </a:ext>
          </a:extLst>
        </xdr:cNvPr>
        <xdr:cNvSpPr txBox="1">
          <a:spLocks noChangeArrowheads="1"/>
        </xdr:cNvSpPr>
      </xdr:nvSpPr>
      <xdr:spPr bwMode="auto">
        <a:xfrm>
          <a:off x="7839075" y="361950"/>
          <a:ext cx="1209675" cy="252000"/>
        </a:xfrm>
        <a:prstGeom prst="rect">
          <a:avLst/>
        </a:prstGeom>
        <a:solidFill>
          <a:schemeClr val="accent1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ACCUEIL</a:t>
          </a:r>
        </a:p>
      </xdr:txBody>
    </xdr:sp>
    <xdr:clientData fPrintsWithSheet="0"/>
  </xdr:oneCellAnchor>
  <xdr:twoCellAnchor editAs="oneCell">
    <xdr:from>
      <xdr:col>21</xdr:col>
      <xdr:colOff>266700</xdr:colOff>
      <xdr:row>1</xdr:row>
      <xdr:rowOff>322296</xdr:rowOff>
    </xdr:from>
    <xdr:to>
      <xdr:col>21</xdr:col>
      <xdr:colOff>1466849</xdr:colOff>
      <xdr:row>2</xdr:row>
      <xdr:rowOff>247649</xdr:rowOff>
    </xdr:to>
    <xdr:sp macro="[0]!page_RECAP" textlink="">
      <xdr:nvSpPr>
        <xdr:cNvPr id="4" name="Text Box 4">
          <a:extLst>
            <a:ext uri="{FF2B5EF4-FFF2-40B4-BE49-F238E27FC236}">
              <a16:creationId xmlns:a16="http://schemas.microsoft.com/office/drawing/2014/main" xmlns="" id="{C82BAA0E-CCE4-4FA6-8C21-186F92A2E0DD}"/>
            </a:ext>
          </a:extLst>
        </xdr:cNvPr>
        <xdr:cNvSpPr txBox="1">
          <a:spLocks noChangeArrowheads="1"/>
        </xdr:cNvSpPr>
      </xdr:nvSpPr>
      <xdr:spPr bwMode="auto">
        <a:xfrm>
          <a:off x="7839075" y="684246"/>
          <a:ext cx="1200149" cy="306353"/>
        </a:xfrm>
        <a:prstGeom prst="rect">
          <a:avLst/>
        </a:prstGeom>
        <a:solidFill>
          <a:srgbClr val="FF6600"/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TABLEAU DE BORD</a:t>
          </a:r>
        </a:p>
      </xdr:txBody>
    </xdr:sp>
    <xdr:clientData fPrintsWithSheet="0"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15874</xdr:rowOff>
    </xdr:from>
    <xdr:to>
      <xdr:col>0</xdr:col>
      <xdr:colOff>431799</xdr:colOff>
      <xdr:row>0</xdr:row>
      <xdr:rowOff>279400</xdr:rowOff>
    </xdr:to>
    <xdr:sp macro="[0]!retablit_menu" textlink="">
      <xdr:nvSpPr>
        <xdr:cNvPr id="2" name="Rectangle 1">
          <a:extLst>
            <a:ext uri="{FF2B5EF4-FFF2-40B4-BE49-F238E27FC236}">
              <a16:creationId xmlns:a16="http://schemas.microsoft.com/office/drawing/2014/main" xmlns="" id="{563009AB-96CA-41E2-8763-77BE54EF64D7}"/>
            </a:ext>
          </a:extLst>
        </xdr:cNvPr>
        <xdr:cNvSpPr/>
      </xdr:nvSpPr>
      <xdr:spPr>
        <a:xfrm>
          <a:off x="0" y="15874"/>
          <a:ext cx="431799" cy="2635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21</xdr:col>
      <xdr:colOff>266700</xdr:colOff>
      <xdr:row>1</xdr:row>
      <xdr:rowOff>0</xdr:rowOff>
    </xdr:from>
    <xdr:ext cx="1209675" cy="252000"/>
    <xdr:sp macro="[0]!page_ACCUEIL" textlink="">
      <xdr:nvSpPr>
        <xdr:cNvPr id="3" name="Text Box 4">
          <a:extLst>
            <a:ext uri="{FF2B5EF4-FFF2-40B4-BE49-F238E27FC236}">
              <a16:creationId xmlns:a16="http://schemas.microsoft.com/office/drawing/2014/main" xmlns="" id="{F9E5403A-AEFA-4092-87E0-087AA0D5D5C4}"/>
            </a:ext>
          </a:extLst>
        </xdr:cNvPr>
        <xdr:cNvSpPr txBox="1">
          <a:spLocks noChangeArrowheads="1"/>
        </xdr:cNvSpPr>
      </xdr:nvSpPr>
      <xdr:spPr bwMode="auto">
        <a:xfrm>
          <a:off x="7839075" y="361950"/>
          <a:ext cx="1209675" cy="252000"/>
        </a:xfrm>
        <a:prstGeom prst="rect">
          <a:avLst/>
        </a:prstGeom>
        <a:solidFill>
          <a:schemeClr val="accent1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ACCUEIL</a:t>
          </a:r>
        </a:p>
      </xdr:txBody>
    </xdr:sp>
    <xdr:clientData fPrintsWithSheet="0"/>
  </xdr:oneCellAnchor>
  <xdr:twoCellAnchor editAs="oneCell">
    <xdr:from>
      <xdr:col>21</xdr:col>
      <xdr:colOff>266700</xdr:colOff>
      <xdr:row>1</xdr:row>
      <xdr:rowOff>322296</xdr:rowOff>
    </xdr:from>
    <xdr:to>
      <xdr:col>21</xdr:col>
      <xdr:colOff>1466849</xdr:colOff>
      <xdr:row>2</xdr:row>
      <xdr:rowOff>247649</xdr:rowOff>
    </xdr:to>
    <xdr:sp macro="[0]!page_RECAP" textlink="">
      <xdr:nvSpPr>
        <xdr:cNvPr id="4" name="Text Box 4">
          <a:extLst>
            <a:ext uri="{FF2B5EF4-FFF2-40B4-BE49-F238E27FC236}">
              <a16:creationId xmlns:a16="http://schemas.microsoft.com/office/drawing/2014/main" xmlns="" id="{183D0913-CA4D-4B42-8CB9-F440789DC47C}"/>
            </a:ext>
          </a:extLst>
        </xdr:cNvPr>
        <xdr:cNvSpPr txBox="1">
          <a:spLocks noChangeArrowheads="1"/>
        </xdr:cNvSpPr>
      </xdr:nvSpPr>
      <xdr:spPr bwMode="auto">
        <a:xfrm>
          <a:off x="7839075" y="684246"/>
          <a:ext cx="1200149" cy="306353"/>
        </a:xfrm>
        <a:prstGeom prst="rect">
          <a:avLst/>
        </a:prstGeom>
        <a:solidFill>
          <a:srgbClr val="FF6600"/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TABLEAU DE BORD</a:t>
          </a:r>
        </a:p>
      </xdr:txBody>
    </xdr:sp>
    <xdr:clientData fPrintsWithSheet="0"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15874</xdr:rowOff>
    </xdr:from>
    <xdr:to>
      <xdr:col>0</xdr:col>
      <xdr:colOff>431799</xdr:colOff>
      <xdr:row>0</xdr:row>
      <xdr:rowOff>279400</xdr:rowOff>
    </xdr:to>
    <xdr:sp macro="[0]!retablit_menu" textlink="">
      <xdr:nvSpPr>
        <xdr:cNvPr id="2" name="Rectangle 1">
          <a:extLst>
            <a:ext uri="{FF2B5EF4-FFF2-40B4-BE49-F238E27FC236}">
              <a16:creationId xmlns:a16="http://schemas.microsoft.com/office/drawing/2014/main" xmlns="" id="{B1997FCA-EC35-491A-A49B-44CBE1FB4A29}"/>
            </a:ext>
          </a:extLst>
        </xdr:cNvPr>
        <xdr:cNvSpPr/>
      </xdr:nvSpPr>
      <xdr:spPr>
        <a:xfrm>
          <a:off x="0" y="15874"/>
          <a:ext cx="431799" cy="2635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21</xdr:col>
      <xdr:colOff>266700</xdr:colOff>
      <xdr:row>1</xdr:row>
      <xdr:rowOff>0</xdr:rowOff>
    </xdr:from>
    <xdr:ext cx="1209675" cy="252000"/>
    <xdr:sp macro="[0]!page_ACCUEIL" textlink="">
      <xdr:nvSpPr>
        <xdr:cNvPr id="3" name="Text Box 4">
          <a:extLst>
            <a:ext uri="{FF2B5EF4-FFF2-40B4-BE49-F238E27FC236}">
              <a16:creationId xmlns:a16="http://schemas.microsoft.com/office/drawing/2014/main" xmlns="" id="{DA8FFEFB-4CFA-4E9E-8B61-0A2A1C366148}"/>
            </a:ext>
          </a:extLst>
        </xdr:cNvPr>
        <xdr:cNvSpPr txBox="1">
          <a:spLocks noChangeArrowheads="1"/>
        </xdr:cNvSpPr>
      </xdr:nvSpPr>
      <xdr:spPr bwMode="auto">
        <a:xfrm>
          <a:off x="7839075" y="361950"/>
          <a:ext cx="1209675" cy="252000"/>
        </a:xfrm>
        <a:prstGeom prst="rect">
          <a:avLst/>
        </a:prstGeom>
        <a:solidFill>
          <a:schemeClr val="accent1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ACCUEIL</a:t>
          </a:r>
        </a:p>
      </xdr:txBody>
    </xdr:sp>
    <xdr:clientData fPrintsWithSheet="0"/>
  </xdr:oneCellAnchor>
  <xdr:twoCellAnchor editAs="oneCell">
    <xdr:from>
      <xdr:col>21</xdr:col>
      <xdr:colOff>266700</xdr:colOff>
      <xdr:row>1</xdr:row>
      <xdr:rowOff>322296</xdr:rowOff>
    </xdr:from>
    <xdr:to>
      <xdr:col>21</xdr:col>
      <xdr:colOff>1466849</xdr:colOff>
      <xdr:row>2</xdr:row>
      <xdr:rowOff>247649</xdr:rowOff>
    </xdr:to>
    <xdr:sp macro="[0]!page_RECAP" textlink="">
      <xdr:nvSpPr>
        <xdr:cNvPr id="4" name="Text Box 4">
          <a:extLst>
            <a:ext uri="{FF2B5EF4-FFF2-40B4-BE49-F238E27FC236}">
              <a16:creationId xmlns:a16="http://schemas.microsoft.com/office/drawing/2014/main" xmlns="" id="{9A683BAA-4190-4A45-BBDB-3AAEC486044E}"/>
            </a:ext>
          </a:extLst>
        </xdr:cNvPr>
        <xdr:cNvSpPr txBox="1">
          <a:spLocks noChangeArrowheads="1"/>
        </xdr:cNvSpPr>
      </xdr:nvSpPr>
      <xdr:spPr bwMode="auto">
        <a:xfrm>
          <a:off x="7839075" y="684246"/>
          <a:ext cx="1200149" cy="306353"/>
        </a:xfrm>
        <a:prstGeom prst="rect">
          <a:avLst/>
        </a:prstGeom>
        <a:solidFill>
          <a:srgbClr val="FF6600"/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TABLEAU DE BORD</a:t>
          </a:r>
        </a:p>
      </xdr:txBody>
    </xdr:sp>
    <xdr:clientData fPrintsWithSheet="0"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15874</xdr:rowOff>
    </xdr:from>
    <xdr:to>
      <xdr:col>0</xdr:col>
      <xdr:colOff>431799</xdr:colOff>
      <xdr:row>0</xdr:row>
      <xdr:rowOff>279400</xdr:rowOff>
    </xdr:to>
    <xdr:sp macro="[0]!retablit_menu" textlink="">
      <xdr:nvSpPr>
        <xdr:cNvPr id="2" name="Rectangle 1">
          <a:extLst>
            <a:ext uri="{FF2B5EF4-FFF2-40B4-BE49-F238E27FC236}">
              <a16:creationId xmlns:a16="http://schemas.microsoft.com/office/drawing/2014/main" xmlns="" id="{1D0FC059-EB13-4BCE-811C-78B28AC8945D}"/>
            </a:ext>
          </a:extLst>
        </xdr:cNvPr>
        <xdr:cNvSpPr/>
      </xdr:nvSpPr>
      <xdr:spPr>
        <a:xfrm>
          <a:off x="0" y="15874"/>
          <a:ext cx="431799" cy="2635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21</xdr:col>
      <xdr:colOff>266700</xdr:colOff>
      <xdr:row>1</xdr:row>
      <xdr:rowOff>0</xdr:rowOff>
    </xdr:from>
    <xdr:ext cx="1209675" cy="252000"/>
    <xdr:sp macro="[0]!page_ACCUEIL" textlink="">
      <xdr:nvSpPr>
        <xdr:cNvPr id="3" name="Text Box 4">
          <a:extLst>
            <a:ext uri="{FF2B5EF4-FFF2-40B4-BE49-F238E27FC236}">
              <a16:creationId xmlns:a16="http://schemas.microsoft.com/office/drawing/2014/main" xmlns="" id="{792A353E-753F-42DC-A90B-8738FA68EF06}"/>
            </a:ext>
          </a:extLst>
        </xdr:cNvPr>
        <xdr:cNvSpPr txBox="1">
          <a:spLocks noChangeArrowheads="1"/>
        </xdr:cNvSpPr>
      </xdr:nvSpPr>
      <xdr:spPr bwMode="auto">
        <a:xfrm>
          <a:off x="7839075" y="361950"/>
          <a:ext cx="1209675" cy="252000"/>
        </a:xfrm>
        <a:prstGeom prst="rect">
          <a:avLst/>
        </a:prstGeom>
        <a:solidFill>
          <a:schemeClr val="accent1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ACCUEIL</a:t>
          </a:r>
        </a:p>
      </xdr:txBody>
    </xdr:sp>
    <xdr:clientData fPrintsWithSheet="0"/>
  </xdr:oneCellAnchor>
  <xdr:twoCellAnchor editAs="oneCell">
    <xdr:from>
      <xdr:col>21</xdr:col>
      <xdr:colOff>266700</xdr:colOff>
      <xdr:row>1</xdr:row>
      <xdr:rowOff>322296</xdr:rowOff>
    </xdr:from>
    <xdr:to>
      <xdr:col>21</xdr:col>
      <xdr:colOff>1466849</xdr:colOff>
      <xdr:row>2</xdr:row>
      <xdr:rowOff>247649</xdr:rowOff>
    </xdr:to>
    <xdr:sp macro="[0]!page_RECAP" textlink="">
      <xdr:nvSpPr>
        <xdr:cNvPr id="4" name="Text Box 4">
          <a:extLst>
            <a:ext uri="{FF2B5EF4-FFF2-40B4-BE49-F238E27FC236}">
              <a16:creationId xmlns:a16="http://schemas.microsoft.com/office/drawing/2014/main" xmlns="" id="{76B244D0-C95F-40B0-A670-200E1BF022BE}"/>
            </a:ext>
          </a:extLst>
        </xdr:cNvPr>
        <xdr:cNvSpPr txBox="1">
          <a:spLocks noChangeArrowheads="1"/>
        </xdr:cNvSpPr>
      </xdr:nvSpPr>
      <xdr:spPr bwMode="auto">
        <a:xfrm>
          <a:off x="7839075" y="684246"/>
          <a:ext cx="1200149" cy="306353"/>
        </a:xfrm>
        <a:prstGeom prst="rect">
          <a:avLst/>
        </a:prstGeom>
        <a:solidFill>
          <a:srgbClr val="FF6600"/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TABLEAU DE BORD</a:t>
          </a:r>
        </a:p>
      </xdr:txBody>
    </xdr:sp>
    <xdr:clientData fPrintsWithSheet="0"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15874</xdr:rowOff>
    </xdr:from>
    <xdr:to>
      <xdr:col>0</xdr:col>
      <xdr:colOff>431799</xdr:colOff>
      <xdr:row>0</xdr:row>
      <xdr:rowOff>279400</xdr:rowOff>
    </xdr:to>
    <xdr:sp macro="[0]!retablit_menu" textlink="">
      <xdr:nvSpPr>
        <xdr:cNvPr id="2" name="Rectangle 1">
          <a:extLst>
            <a:ext uri="{FF2B5EF4-FFF2-40B4-BE49-F238E27FC236}">
              <a16:creationId xmlns:a16="http://schemas.microsoft.com/office/drawing/2014/main" xmlns="" id="{AEDFF0A0-2FF0-4CA7-906A-B5CEC1482256}"/>
            </a:ext>
          </a:extLst>
        </xdr:cNvPr>
        <xdr:cNvSpPr/>
      </xdr:nvSpPr>
      <xdr:spPr>
        <a:xfrm>
          <a:off x="0" y="15874"/>
          <a:ext cx="431799" cy="2635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21</xdr:col>
      <xdr:colOff>266700</xdr:colOff>
      <xdr:row>1</xdr:row>
      <xdr:rowOff>0</xdr:rowOff>
    </xdr:from>
    <xdr:ext cx="1209675" cy="252000"/>
    <xdr:sp macro="[0]!page_ACCUEIL" textlink="">
      <xdr:nvSpPr>
        <xdr:cNvPr id="3" name="Text Box 4">
          <a:extLst>
            <a:ext uri="{FF2B5EF4-FFF2-40B4-BE49-F238E27FC236}">
              <a16:creationId xmlns:a16="http://schemas.microsoft.com/office/drawing/2014/main" xmlns="" id="{2649047F-1405-4480-AF35-C3C04A1AB10F}"/>
            </a:ext>
          </a:extLst>
        </xdr:cNvPr>
        <xdr:cNvSpPr txBox="1">
          <a:spLocks noChangeArrowheads="1"/>
        </xdr:cNvSpPr>
      </xdr:nvSpPr>
      <xdr:spPr bwMode="auto">
        <a:xfrm>
          <a:off x="7839075" y="361950"/>
          <a:ext cx="1209675" cy="252000"/>
        </a:xfrm>
        <a:prstGeom prst="rect">
          <a:avLst/>
        </a:prstGeom>
        <a:solidFill>
          <a:schemeClr val="accent1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ACCUEIL</a:t>
          </a:r>
        </a:p>
      </xdr:txBody>
    </xdr:sp>
    <xdr:clientData fPrintsWithSheet="0"/>
  </xdr:oneCellAnchor>
  <xdr:twoCellAnchor editAs="oneCell">
    <xdr:from>
      <xdr:col>21</xdr:col>
      <xdr:colOff>266700</xdr:colOff>
      <xdr:row>1</xdr:row>
      <xdr:rowOff>322296</xdr:rowOff>
    </xdr:from>
    <xdr:to>
      <xdr:col>21</xdr:col>
      <xdr:colOff>1466849</xdr:colOff>
      <xdr:row>2</xdr:row>
      <xdr:rowOff>247649</xdr:rowOff>
    </xdr:to>
    <xdr:sp macro="[0]!page_RECAP" textlink="">
      <xdr:nvSpPr>
        <xdr:cNvPr id="4" name="Text Box 4">
          <a:extLst>
            <a:ext uri="{FF2B5EF4-FFF2-40B4-BE49-F238E27FC236}">
              <a16:creationId xmlns:a16="http://schemas.microsoft.com/office/drawing/2014/main" xmlns="" id="{C1779BF1-81C5-4A69-9A2C-C9EE44F3EB6A}"/>
            </a:ext>
          </a:extLst>
        </xdr:cNvPr>
        <xdr:cNvSpPr txBox="1">
          <a:spLocks noChangeArrowheads="1"/>
        </xdr:cNvSpPr>
      </xdr:nvSpPr>
      <xdr:spPr bwMode="auto">
        <a:xfrm>
          <a:off x="7839075" y="684246"/>
          <a:ext cx="1200149" cy="306353"/>
        </a:xfrm>
        <a:prstGeom prst="rect">
          <a:avLst/>
        </a:prstGeom>
        <a:solidFill>
          <a:srgbClr val="FF6600"/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TABLEAU DE BORD</a:t>
          </a:r>
        </a:p>
      </xdr:txBody>
    </xdr:sp>
    <xdr:clientData fPrintsWithSheet="0"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15874</xdr:rowOff>
    </xdr:from>
    <xdr:to>
      <xdr:col>0</xdr:col>
      <xdr:colOff>431799</xdr:colOff>
      <xdr:row>0</xdr:row>
      <xdr:rowOff>279400</xdr:rowOff>
    </xdr:to>
    <xdr:sp macro="[0]!retablit_menu" textlink="">
      <xdr:nvSpPr>
        <xdr:cNvPr id="2" name="Rectangle 1">
          <a:extLst>
            <a:ext uri="{FF2B5EF4-FFF2-40B4-BE49-F238E27FC236}">
              <a16:creationId xmlns:a16="http://schemas.microsoft.com/office/drawing/2014/main" xmlns="" id="{5E13249D-ABFF-4A9D-AC67-17698FB13767}"/>
            </a:ext>
          </a:extLst>
        </xdr:cNvPr>
        <xdr:cNvSpPr/>
      </xdr:nvSpPr>
      <xdr:spPr>
        <a:xfrm>
          <a:off x="0" y="15874"/>
          <a:ext cx="431799" cy="2635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21</xdr:col>
      <xdr:colOff>266700</xdr:colOff>
      <xdr:row>1</xdr:row>
      <xdr:rowOff>0</xdr:rowOff>
    </xdr:from>
    <xdr:ext cx="1209675" cy="252000"/>
    <xdr:sp macro="[0]!page_ACCUEIL" textlink="">
      <xdr:nvSpPr>
        <xdr:cNvPr id="3" name="Text Box 4">
          <a:extLst>
            <a:ext uri="{FF2B5EF4-FFF2-40B4-BE49-F238E27FC236}">
              <a16:creationId xmlns:a16="http://schemas.microsoft.com/office/drawing/2014/main" xmlns="" id="{67EB2513-EE02-4E0E-8742-BDF9615D33AF}"/>
            </a:ext>
          </a:extLst>
        </xdr:cNvPr>
        <xdr:cNvSpPr txBox="1">
          <a:spLocks noChangeArrowheads="1"/>
        </xdr:cNvSpPr>
      </xdr:nvSpPr>
      <xdr:spPr bwMode="auto">
        <a:xfrm>
          <a:off x="7839075" y="361950"/>
          <a:ext cx="1209675" cy="252000"/>
        </a:xfrm>
        <a:prstGeom prst="rect">
          <a:avLst/>
        </a:prstGeom>
        <a:solidFill>
          <a:schemeClr val="accent1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ACCUEIL</a:t>
          </a:r>
        </a:p>
      </xdr:txBody>
    </xdr:sp>
    <xdr:clientData fPrintsWithSheet="0"/>
  </xdr:oneCellAnchor>
  <xdr:twoCellAnchor editAs="oneCell">
    <xdr:from>
      <xdr:col>21</xdr:col>
      <xdr:colOff>266700</xdr:colOff>
      <xdr:row>1</xdr:row>
      <xdr:rowOff>322296</xdr:rowOff>
    </xdr:from>
    <xdr:to>
      <xdr:col>21</xdr:col>
      <xdr:colOff>1466849</xdr:colOff>
      <xdr:row>2</xdr:row>
      <xdr:rowOff>247649</xdr:rowOff>
    </xdr:to>
    <xdr:sp macro="[0]!page_RECAP" textlink="">
      <xdr:nvSpPr>
        <xdr:cNvPr id="4" name="Text Box 4">
          <a:extLst>
            <a:ext uri="{FF2B5EF4-FFF2-40B4-BE49-F238E27FC236}">
              <a16:creationId xmlns:a16="http://schemas.microsoft.com/office/drawing/2014/main" xmlns="" id="{883ABD7C-9F12-46D0-B3C5-0A7310C90179}"/>
            </a:ext>
          </a:extLst>
        </xdr:cNvPr>
        <xdr:cNvSpPr txBox="1">
          <a:spLocks noChangeArrowheads="1"/>
        </xdr:cNvSpPr>
      </xdr:nvSpPr>
      <xdr:spPr bwMode="auto">
        <a:xfrm>
          <a:off x="7839075" y="684246"/>
          <a:ext cx="1200149" cy="306353"/>
        </a:xfrm>
        <a:prstGeom prst="rect">
          <a:avLst/>
        </a:prstGeom>
        <a:solidFill>
          <a:srgbClr val="FF6600"/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TABLEAU DE BORD</a:t>
          </a:r>
        </a:p>
      </xdr:txBody>
    </xdr:sp>
    <xdr:clientData fPrintsWithSheet="0"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15874</xdr:rowOff>
    </xdr:from>
    <xdr:to>
      <xdr:col>0</xdr:col>
      <xdr:colOff>431799</xdr:colOff>
      <xdr:row>0</xdr:row>
      <xdr:rowOff>279400</xdr:rowOff>
    </xdr:to>
    <xdr:sp macro="[0]!retablit_menu" textlink="">
      <xdr:nvSpPr>
        <xdr:cNvPr id="2" name="Rectangle 1">
          <a:extLst>
            <a:ext uri="{FF2B5EF4-FFF2-40B4-BE49-F238E27FC236}">
              <a16:creationId xmlns:a16="http://schemas.microsoft.com/office/drawing/2014/main" xmlns="" id="{05EB3895-8AD3-48D7-8B2C-C0E13239DB5F}"/>
            </a:ext>
          </a:extLst>
        </xdr:cNvPr>
        <xdr:cNvSpPr/>
      </xdr:nvSpPr>
      <xdr:spPr>
        <a:xfrm>
          <a:off x="0" y="15874"/>
          <a:ext cx="431799" cy="2635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21</xdr:col>
      <xdr:colOff>266700</xdr:colOff>
      <xdr:row>1</xdr:row>
      <xdr:rowOff>0</xdr:rowOff>
    </xdr:from>
    <xdr:ext cx="1209675" cy="252000"/>
    <xdr:sp macro="[0]!page_ACCUEIL" textlink="">
      <xdr:nvSpPr>
        <xdr:cNvPr id="3" name="Text Box 4">
          <a:extLst>
            <a:ext uri="{FF2B5EF4-FFF2-40B4-BE49-F238E27FC236}">
              <a16:creationId xmlns:a16="http://schemas.microsoft.com/office/drawing/2014/main" xmlns="" id="{1EA717F8-8A36-48AA-BEAF-076C0F059672}"/>
            </a:ext>
          </a:extLst>
        </xdr:cNvPr>
        <xdr:cNvSpPr txBox="1">
          <a:spLocks noChangeArrowheads="1"/>
        </xdr:cNvSpPr>
      </xdr:nvSpPr>
      <xdr:spPr bwMode="auto">
        <a:xfrm>
          <a:off x="7839075" y="361950"/>
          <a:ext cx="1209675" cy="252000"/>
        </a:xfrm>
        <a:prstGeom prst="rect">
          <a:avLst/>
        </a:prstGeom>
        <a:solidFill>
          <a:schemeClr val="accent1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ACCUEIL</a:t>
          </a:r>
        </a:p>
      </xdr:txBody>
    </xdr:sp>
    <xdr:clientData fPrintsWithSheet="0"/>
  </xdr:oneCellAnchor>
  <xdr:twoCellAnchor editAs="oneCell">
    <xdr:from>
      <xdr:col>21</xdr:col>
      <xdr:colOff>266700</xdr:colOff>
      <xdr:row>1</xdr:row>
      <xdr:rowOff>322296</xdr:rowOff>
    </xdr:from>
    <xdr:to>
      <xdr:col>21</xdr:col>
      <xdr:colOff>1466849</xdr:colOff>
      <xdr:row>2</xdr:row>
      <xdr:rowOff>247649</xdr:rowOff>
    </xdr:to>
    <xdr:sp macro="[0]!page_RECAP" textlink="">
      <xdr:nvSpPr>
        <xdr:cNvPr id="4" name="Text Box 4">
          <a:extLst>
            <a:ext uri="{FF2B5EF4-FFF2-40B4-BE49-F238E27FC236}">
              <a16:creationId xmlns:a16="http://schemas.microsoft.com/office/drawing/2014/main" xmlns="" id="{9DAE42C5-E924-45A2-B84B-CD74235995B7}"/>
            </a:ext>
          </a:extLst>
        </xdr:cNvPr>
        <xdr:cNvSpPr txBox="1">
          <a:spLocks noChangeArrowheads="1"/>
        </xdr:cNvSpPr>
      </xdr:nvSpPr>
      <xdr:spPr bwMode="auto">
        <a:xfrm>
          <a:off x="7839075" y="684246"/>
          <a:ext cx="1200149" cy="306353"/>
        </a:xfrm>
        <a:prstGeom prst="rect">
          <a:avLst/>
        </a:prstGeom>
        <a:solidFill>
          <a:srgbClr val="FF6600"/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TABLEAU DE BORD</a:t>
          </a:r>
        </a:p>
      </xdr:txBody>
    </xdr:sp>
    <xdr:clientData fPrintsWithSheet="0"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15874</xdr:rowOff>
    </xdr:from>
    <xdr:to>
      <xdr:col>0</xdr:col>
      <xdr:colOff>431799</xdr:colOff>
      <xdr:row>0</xdr:row>
      <xdr:rowOff>279400</xdr:rowOff>
    </xdr:to>
    <xdr:sp macro="[0]!retablit_menu" textlink="">
      <xdr:nvSpPr>
        <xdr:cNvPr id="2" name="Rectangle 1">
          <a:extLst>
            <a:ext uri="{FF2B5EF4-FFF2-40B4-BE49-F238E27FC236}">
              <a16:creationId xmlns:a16="http://schemas.microsoft.com/office/drawing/2014/main" xmlns="" id="{6AA65736-2BEE-4773-9084-C4DDFA376F33}"/>
            </a:ext>
          </a:extLst>
        </xdr:cNvPr>
        <xdr:cNvSpPr/>
      </xdr:nvSpPr>
      <xdr:spPr>
        <a:xfrm>
          <a:off x="0" y="15874"/>
          <a:ext cx="431799" cy="2635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21</xdr:col>
      <xdr:colOff>266700</xdr:colOff>
      <xdr:row>1</xdr:row>
      <xdr:rowOff>0</xdr:rowOff>
    </xdr:from>
    <xdr:ext cx="1209675" cy="252000"/>
    <xdr:sp macro="[0]!page_ACCUEIL" textlink="">
      <xdr:nvSpPr>
        <xdr:cNvPr id="3" name="Text Box 4">
          <a:extLst>
            <a:ext uri="{FF2B5EF4-FFF2-40B4-BE49-F238E27FC236}">
              <a16:creationId xmlns:a16="http://schemas.microsoft.com/office/drawing/2014/main" xmlns="" id="{8E7AEF0D-D299-46BD-9FD0-DDDD8A31CD16}"/>
            </a:ext>
          </a:extLst>
        </xdr:cNvPr>
        <xdr:cNvSpPr txBox="1">
          <a:spLocks noChangeArrowheads="1"/>
        </xdr:cNvSpPr>
      </xdr:nvSpPr>
      <xdr:spPr bwMode="auto">
        <a:xfrm>
          <a:off x="7839075" y="361950"/>
          <a:ext cx="1209675" cy="252000"/>
        </a:xfrm>
        <a:prstGeom prst="rect">
          <a:avLst/>
        </a:prstGeom>
        <a:solidFill>
          <a:schemeClr val="accent1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ACCUEIL</a:t>
          </a:r>
        </a:p>
      </xdr:txBody>
    </xdr:sp>
    <xdr:clientData fPrintsWithSheet="0"/>
  </xdr:oneCellAnchor>
  <xdr:twoCellAnchor editAs="oneCell">
    <xdr:from>
      <xdr:col>21</xdr:col>
      <xdr:colOff>266700</xdr:colOff>
      <xdr:row>1</xdr:row>
      <xdr:rowOff>322296</xdr:rowOff>
    </xdr:from>
    <xdr:to>
      <xdr:col>21</xdr:col>
      <xdr:colOff>1466849</xdr:colOff>
      <xdr:row>2</xdr:row>
      <xdr:rowOff>247649</xdr:rowOff>
    </xdr:to>
    <xdr:sp macro="[0]!page_RECAP" textlink="">
      <xdr:nvSpPr>
        <xdr:cNvPr id="4" name="Text Box 4">
          <a:extLst>
            <a:ext uri="{FF2B5EF4-FFF2-40B4-BE49-F238E27FC236}">
              <a16:creationId xmlns:a16="http://schemas.microsoft.com/office/drawing/2014/main" xmlns="" id="{3305D7F8-E67E-47C2-81D8-9D7DB5AAB7F7}"/>
            </a:ext>
          </a:extLst>
        </xdr:cNvPr>
        <xdr:cNvSpPr txBox="1">
          <a:spLocks noChangeArrowheads="1"/>
        </xdr:cNvSpPr>
      </xdr:nvSpPr>
      <xdr:spPr bwMode="auto">
        <a:xfrm>
          <a:off x="7839075" y="684246"/>
          <a:ext cx="1200149" cy="306353"/>
        </a:xfrm>
        <a:prstGeom prst="rect">
          <a:avLst/>
        </a:prstGeom>
        <a:solidFill>
          <a:srgbClr val="FF6600"/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TABLEAU DE BORD</a:t>
          </a:r>
        </a:p>
      </xdr:txBody>
    </xdr:sp>
    <xdr:clientData fPrintsWithSheet="0"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15874</xdr:rowOff>
    </xdr:from>
    <xdr:to>
      <xdr:col>0</xdr:col>
      <xdr:colOff>431799</xdr:colOff>
      <xdr:row>0</xdr:row>
      <xdr:rowOff>279400</xdr:rowOff>
    </xdr:to>
    <xdr:sp macro="[0]!retablit_menu" textlink="">
      <xdr:nvSpPr>
        <xdr:cNvPr id="2" name="Rectangle 1">
          <a:extLst>
            <a:ext uri="{FF2B5EF4-FFF2-40B4-BE49-F238E27FC236}">
              <a16:creationId xmlns:a16="http://schemas.microsoft.com/office/drawing/2014/main" xmlns="" id="{9B27FBE2-EE9A-4A82-8B0A-A583D0BD7AD9}"/>
            </a:ext>
          </a:extLst>
        </xdr:cNvPr>
        <xdr:cNvSpPr/>
      </xdr:nvSpPr>
      <xdr:spPr>
        <a:xfrm>
          <a:off x="0" y="15874"/>
          <a:ext cx="431799" cy="2635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21</xdr:col>
      <xdr:colOff>266700</xdr:colOff>
      <xdr:row>1</xdr:row>
      <xdr:rowOff>0</xdr:rowOff>
    </xdr:from>
    <xdr:ext cx="1209675" cy="252000"/>
    <xdr:sp macro="[0]!page_ACCUEIL" textlink="">
      <xdr:nvSpPr>
        <xdr:cNvPr id="3" name="Text Box 4">
          <a:extLst>
            <a:ext uri="{FF2B5EF4-FFF2-40B4-BE49-F238E27FC236}">
              <a16:creationId xmlns:a16="http://schemas.microsoft.com/office/drawing/2014/main" xmlns="" id="{59B0D160-5F29-443F-B8F5-0069765462CA}"/>
            </a:ext>
          </a:extLst>
        </xdr:cNvPr>
        <xdr:cNvSpPr txBox="1">
          <a:spLocks noChangeArrowheads="1"/>
        </xdr:cNvSpPr>
      </xdr:nvSpPr>
      <xdr:spPr bwMode="auto">
        <a:xfrm>
          <a:off x="7839075" y="361950"/>
          <a:ext cx="1209675" cy="252000"/>
        </a:xfrm>
        <a:prstGeom prst="rect">
          <a:avLst/>
        </a:prstGeom>
        <a:solidFill>
          <a:schemeClr val="accent1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ACCUEIL</a:t>
          </a:r>
        </a:p>
      </xdr:txBody>
    </xdr:sp>
    <xdr:clientData fPrintsWithSheet="0"/>
  </xdr:oneCellAnchor>
  <xdr:twoCellAnchor editAs="oneCell">
    <xdr:from>
      <xdr:col>21</xdr:col>
      <xdr:colOff>266700</xdr:colOff>
      <xdr:row>1</xdr:row>
      <xdr:rowOff>322296</xdr:rowOff>
    </xdr:from>
    <xdr:to>
      <xdr:col>21</xdr:col>
      <xdr:colOff>1466849</xdr:colOff>
      <xdr:row>2</xdr:row>
      <xdr:rowOff>247649</xdr:rowOff>
    </xdr:to>
    <xdr:sp macro="[0]!page_RECAP" textlink="">
      <xdr:nvSpPr>
        <xdr:cNvPr id="4" name="Text Box 4">
          <a:extLst>
            <a:ext uri="{FF2B5EF4-FFF2-40B4-BE49-F238E27FC236}">
              <a16:creationId xmlns:a16="http://schemas.microsoft.com/office/drawing/2014/main" xmlns="" id="{75251267-6656-4D7D-AF9E-14E98F7DEFA1}"/>
            </a:ext>
          </a:extLst>
        </xdr:cNvPr>
        <xdr:cNvSpPr txBox="1">
          <a:spLocks noChangeArrowheads="1"/>
        </xdr:cNvSpPr>
      </xdr:nvSpPr>
      <xdr:spPr bwMode="auto">
        <a:xfrm>
          <a:off x="7839075" y="684246"/>
          <a:ext cx="1200149" cy="306353"/>
        </a:xfrm>
        <a:prstGeom prst="rect">
          <a:avLst/>
        </a:prstGeom>
        <a:solidFill>
          <a:srgbClr val="FF6600"/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chemeClr val="bg1"/>
              </a:solidFill>
              <a:latin typeface="Arial"/>
              <a:cs typeface="Arial"/>
            </a:rPr>
            <a:t>TABLEAU DE BORD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txDef>
      <a:spPr bwMode="auto">
        <a:solidFill>
          <a:srgbClr val="FF6600"/>
        </a:solidFill>
        <a:ln w="9525">
          <a:noFill/>
          <a:miter lim="800000"/>
          <a:headEnd/>
          <a:tailEnd/>
        </a:ln>
        <a:effectLst>
          <a:outerShdw blurRad="88900" dist="38100" dir="3300000" sx="101000" sy="101000" algn="tl" rotWithShape="0">
            <a:prstClr val="black">
              <a:alpha val="59000"/>
            </a:prstClr>
          </a:outerShdw>
        </a:effectLst>
      </a:spPr>
      <a:bodyPr vertOverflow="clip" wrap="square" lIns="36000" tIns="36000" rIns="36000" bIns="36000" anchor="ctr" upright="1"/>
      <a:lstStyle>
        <a:defPPr algn="ctr" rtl="0">
          <a:defRPr sz="800" b="1" i="0" u="none" strike="noStrike" baseline="0">
            <a:solidFill>
              <a:schemeClr val="bg1"/>
            </a:solidFill>
            <a:latin typeface="Arial"/>
            <a:cs typeface="Arial"/>
          </a:defRPr>
        </a:defPPr>
      </a:lst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2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1">
    <pageSetUpPr autoPageBreaks="0" fitToPage="1"/>
  </sheetPr>
  <dimension ref="A1:H27"/>
  <sheetViews>
    <sheetView showGridLines="0" zoomScale="148" zoomScaleNormal="148" workbookViewId="0">
      <selection activeCell="E1" sqref="E1"/>
    </sheetView>
  </sheetViews>
  <sheetFormatPr baseColWidth="10" defaultColWidth="0" defaultRowHeight="15" zeroHeight="1" x14ac:dyDescent="0.25"/>
  <cols>
    <col min="1" max="1" width="6.25" style="15" customWidth="1"/>
    <col min="2" max="2" width="32.875" style="15" customWidth="1"/>
    <col min="3" max="3" width="19.875" style="15" customWidth="1"/>
    <col min="4" max="4" width="20.125" style="15" customWidth="1"/>
    <col min="5" max="5" width="7.875" style="15" customWidth="1"/>
    <col min="6" max="6" width="28" style="15" hidden="1" customWidth="1"/>
    <col min="7" max="8" width="0" style="15" hidden="1" customWidth="1"/>
    <col min="9" max="16384" width="29.875" style="15" hidden="1"/>
  </cols>
  <sheetData>
    <row r="1" spans="1:5" ht="18.75" customHeight="1" x14ac:dyDescent="0.25">
      <c r="A1" s="33"/>
      <c r="B1" s="222" t="s">
        <v>64</v>
      </c>
      <c r="C1" s="33"/>
      <c r="D1" s="284" t="s">
        <v>87</v>
      </c>
      <c r="E1" s="283"/>
    </row>
    <row r="2" spans="1:5" ht="25.5" customHeight="1" x14ac:dyDescent="0.25">
      <c r="A2" s="33"/>
      <c r="B2" s="223" t="s">
        <v>63</v>
      </c>
      <c r="C2" s="34"/>
      <c r="D2" s="34"/>
      <c r="E2" s="33"/>
    </row>
    <row r="3" spans="1:5" ht="26.25" customHeight="1" x14ac:dyDescent="0.25">
      <c r="A3" s="33"/>
      <c r="B3" s="329" t="s">
        <v>418</v>
      </c>
      <c r="C3" s="329"/>
      <c r="D3" s="329"/>
      <c r="E3" s="33"/>
    </row>
    <row r="4" spans="1:5" ht="117" customHeight="1" x14ac:dyDescent="0.25">
      <c r="A4" s="33"/>
      <c r="B4" s="33"/>
      <c r="C4" s="33"/>
      <c r="D4" s="33"/>
      <c r="E4" s="33"/>
    </row>
    <row r="5" spans="1:5" ht="125.25" customHeight="1" x14ac:dyDescent="0.25">
      <c r="A5" s="33"/>
      <c r="B5" s="33"/>
      <c r="C5" s="33"/>
      <c r="D5" s="33"/>
      <c r="E5" s="33"/>
    </row>
    <row r="6" spans="1:5" hidden="1" x14ac:dyDescent="0.25"/>
    <row r="7" spans="1:5" hidden="1" x14ac:dyDescent="0.25"/>
    <row r="8" spans="1:5" hidden="1" x14ac:dyDescent="0.25"/>
    <row r="9" spans="1:5" hidden="1" x14ac:dyDescent="0.25"/>
    <row r="10" spans="1:5" hidden="1" x14ac:dyDescent="0.25"/>
    <row r="11" spans="1:5" hidden="1" x14ac:dyDescent="0.25"/>
    <row r="12" spans="1:5" hidden="1" x14ac:dyDescent="0.25"/>
    <row r="13" spans="1:5" hidden="1" x14ac:dyDescent="0.25"/>
    <row r="14" spans="1:5" hidden="1" x14ac:dyDescent="0.25"/>
    <row r="15" spans="1:5" hidden="1" x14ac:dyDescent="0.25"/>
    <row r="16" spans="1:5" hidden="1" x14ac:dyDescent="0.25"/>
    <row r="17" hidden="1" x14ac:dyDescent="0.25"/>
    <row r="18" hidden="1" x14ac:dyDescent="0.25"/>
    <row r="19" hidden="1" x14ac:dyDescent="0.25"/>
    <row r="20" hidden="1" x14ac:dyDescent="0.25"/>
    <row r="21" hidden="1" x14ac:dyDescent="0.25"/>
    <row r="22" hidden="1" x14ac:dyDescent="0.25"/>
    <row r="23" hidden="1" x14ac:dyDescent="0.25"/>
    <row r="24" hidden="1" x14ac:dyDescent="0.25"/>
    <row r="25" hidden="1" x14ac:dyDescent="0.25"/>
    <row r="26" hidden="1" x14ac:dyDescent="0.25"/>
    <row r="27" x14ac:dyDescent="0.25"/>
  </sheetData>
  <sheetProtection sheet="1" objects="1" scenarios="1"/>
  <mergeCells count="1">
    <mergeCell ref="B3:D3"/>
  </mergeCells>
  <printOptions verticalCentered="1"/>
  <pageMargins left="0" right="0" top="0" bottom="0" header="0" footer="0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02">
    <pageSetUpPr autoPageBreaks="0" fitToPage="1"/>
  </sheetPr>
  <dimension ref="A1:AA1500"/>
  <sheetViews>
    <sheetView showGridLines="0" showRowColHeaders="0" zoomScale="127" zoomScaleNormal="127" workbookViewId="0">
      <pane ySplit="7" topLeftCell="A8" activePane="bottomLeft" state="frozen"/>
      <selection activeCell="C5" sqref="C5"/>
      <selection pane="bottomLeft" activeCell="P257" sqref="P257"/>
    </sheetView>
  </sheetViews>
  <sheetFormatPr baseColWidth="10" defaultColWidth="0" defaultRowHeight="15" zeroHeight="1" x14ac:dyDescent="0.25"/>
  <cols>
    <col min="1" max="1" width="5.625" style="1" customWidth="1"/>
    <col min="2" max="2" width="18" style="1" hidden="1" customWidth="1"/>
    <col min="3" max="3" width="14.625" style="5" customWidth="1"/>
    <col min="4" max="4" width="6.625" style="5" customWidth="1"/>
    <col min="5" max="5" width="8.125" style="5" customWidth="1"/>
    <col min="6" max="6" width="5.625" style="5" customWidth="1"/>
    <col min="7" max="7" width="9.625" style="5" customWidth="1"/>
    <col min="8" max="8" width="7.625" style="1" customWidth="1"/>
    <col min="9" max="9" width="10.625" style="1" customWidth="1"/>
    <col min="10" max="10" width="3.625" style="13" customWidth="1"/>
    <col min="11" max="11" width="6.125" style="1" customWidth="1"/>
    <col min="12" max="12" width="18.625" style="1" customWidth="1"/>
    <col min="13" max="13" width="11.625" style="1" customWidth="1"/>
    <col min="14" max="14" width="16.625" style="7" customWidth="1"/>
    <col min="15" max="17" width="8.625" style="1" customWidth="1"/>
    <col min="18" max="18" width="10" style="1" hidden="1" customWidth="1"/>
    <col min="19" max="19" width="3.375" style="1" hidden="1" customWidth="1"/>
    <col min="20" max="21" width="4.625" style="1" customWidth="1"/>
    <col min="22" max="27" width="9.375" style="1" hidden="1" customWidth="1"/>
    <col min="28" max="16384" width="11" style="1" hidden="1"/>
  </cols>
  <sheetData>
    <row r="1" spans="1:21" ht="9.9499999999999993" customHeight="1" x14ac:dyDescent="0.25">
      <c r="C1" s="1"/>
      <c r="N1" s="119"/>
      <c r="P1" s="44"/>
      <c r="Q1" s="44"/>
      <c r="R1" s="44"/>
      <c r="S1" s="44"/>
      <c r="T1" s="44"/>
    </row>
    <row r="2" spans="1:21" ht="18" customHeight="1" x14ac:dyDescent="0.25">
      <c r="D2" s="242"/>
      <c r="H2" s="8"/>
      <c r="I2" s="8"/>
      <c r="K2" s="13"/>
      <c r="L2" s="121"/>
      <c r="M2" s="8"/>
      <c r="N2" s="3" t="str">
        <f>Nature_competition</f>
        <v>COUPE DE DREUX POUSSINS BENJAMINS - 26 novembre 2017</v>
      </c>
      <c r="P2" s="44"/>
      <c r="Q2" s="44"/>
      <c r="R2" s="44"/>
      <c r="S2" s="44"/>
      <c r="T2" s="44"/>
    </row>
    <row r="3" spans="1:21" ht="15" customHeight="1" thickBot="1" x14ac:dyDescent="0.3">
      <c r="D3" s="95"/>
      <c r="E3" s="120"/>
      <c r="F3" s="120"/>
      <c r="G3" s="12"/>
      <c r="H3" s="119"/>
      <c r="I3" s="119"/>
      <c r="J3" s="276"/>
      <c r="N3" s="1"/>
      <c r="P3" s="44"/>
      <c r="Q3" s="44"/>
      <c r="R3" s="44"/>
      <c r="S3" s="44"/>
      <c r="T3" s="44"/>
    </row>
    <row r="4" spans="1:21" s="9" customFormat="1" ht="24" customHeight="1" thickBot="1" x14ac:dyDescent="0.3">
      <c r="C4" s="16" t="s">
        <v>25</v>
      </c>
      <c r="D4" s="16"/>
      <c r="E4" s="102"/>
      <c r="F4" s="102"/>
      <c r="G4" s="32"/>
      <c r="H4" s="50"/>
      <c r="I4" s="50"/>
      <c r="J4" s="277"/>
      <c r="K4" s="32"/>
      <c r="L4" s="32"/>
      <c r="M4" s="178" t="s">
        <v>54</v>
      </c>
      <c r="N4" s="176">
        <f>IF(SUBTOTAL(3,$G$8:$G$300)&lt;&gt;0,SUBTOTAL(3,$G$8:$G$300),"")</f>
        <v>149</v>
      </c>
      <c r="O4" s="1"/>
      <c r="P4" s="45"/>
      <c r="Q4" s="45"/>
      <c r="R4" s="45"/>
      <c r="S4" s="45"/>
      <c r="T4" s="45"/>
    </row>
    <row r="5" spans="1:21" ht="20.100000000000001" customHeight="1" thickTop="1" x14ac:dyDescent="0.25">
      <c r="C5" s="248"/>
      <c r="D5" s="249"/>
      <c r="E5" s="250"/>
      <c r="F5" s="244">
        <v>10</v>
      </c>
      <c r="G5" s="251" t="s">
        <v>82</v>
      </c>
      <c r="H5" s="252"/>
      <c r="I5" s="253"/>
      <c r="J5" s="278"/>
      <c r="K5" s="252"/>
      <c r="L5" s="254"/>
      <c r="M5" s="255" t="s">
        <v>55</v>
      </c>
      <c r="N5" s="177">
        <f>IF(SUBTOTAL(3,$L$8:$L$300)&lt;&gt;0,SUBTOTAL(3,$L$8:$L$300),"")</f>
        <v>260</v>
      </c>
      <c r="P5" s="44"/>
      <c r="Q5" s="44"/>
      <c r="R5" s="117" t="s">
        <v>0</v>
      </c>
      <c r="S5" s="118">
        <f>COUNTA(S8:S100)-1</f>
        <v>41</v>
      </c>
      <c r="T5" s="44"/>
    </row>
    <row r="6" spans="1:21" ht="8.25" customHeight="1" x14ac:dyDescent="0.25">
      <c r="B6" s="122"/>
      <c r="C6" s="256"/>
      <c r="D6" s="256"/>
      <c r="E6" s="256"/>
      <c r="F6" s="256"/>
      <c r="G6" s="256"/>
      <c r="H6" s="256"/>
      <c r="I6" s="256"/>
      <c r="J6" s="279"/>
      <c r="K6" s="256"/>
      <c r="L6" s="256"/>
      <c r="M6" s="256"/>
      <c r="N6" s="1"/>
      <c r="P6" s="44"/>
      <c r="Q6" s="44"/>
      <c r="R6" s="44"/>
      <c r="S6" s="44"/>
      <c r="T6" s="44"/>
    </row>
    <row r="7" spans="1:21" ht="27" customHeight="1" x14ac:dyDescent="0.25">
      <c r="B7" s="14" t="s">
        <v>27</v>
      </c>
      <c r="C7" s="40" t="s">
        <v>31</v>
      </c>
      <c r="D7" s="193" t="s">
        <v>26</v>
      </c>
      <c r="E7" s="87" t="s">
        <v>71</v>
      </c>
      <c r="F7" s="87" t="s">
        <v>81</v>
      </c>
      <c r="G7" s="94" t="s">
        <v>69</v>
      </c>
      <c r="H7" s="224" t="s">
        <v>1</v>
      </c>
      <c r="I7" s="225" t="s">
        <v>66</v>
      </c>
      <c r="J7" s="286" t="s">
        <v>86</v>
      </c>
      <c r="K7" s="87" t="s">
        <v>65</v>
      </c>
      <c r="L7" s="41" t="s">
        <v>2</v>
      </c>
      <c r="M7" s="42" t="s">
        <v>3</v>
      </c>
      <c r="N7" s="43" t="s">
        <v>4</v>
      </c>
      <c r="P7" s="44"/>
      <c r="Q7" s="44"/>
      <c r="R7" s="40" t="s">
        <v>31</v>
      </c>
      <c r="S7" s="193" t="s">
        <v>26</v>
      </c>
      <c r="T7" s="44"/>
    </row>
    <row r="8" spans="1:21" s="2" customFormat="1" ht="20.100000000000001" customHeight="1" x14ac:dyDescent="0.25">
      <c r="A8" s="11"/>
      <c r="B8" s="11" t="str">
        <f t="shared" ref="B8:B71" si="0">C8&amp;"-"&amp;D8&amp;"-"&amp;K8</f>
        <v>BENJAMIN U13-5-1</v>
      </c>
      <c r="C8" s="105" t="s">
        <v>72</v>
      </c>
      <c r="D8" s="194">
        <v>5</v>
      </c>
      <c r="E8" s="230">
        <f t="array" ref="E8">IF(AND(D8&lt;&gt;"",G8&lt;&gt;""),MAX((MAX(IF(D$8:D$300=D8,G$8:G$300))-G8),ABS(MIN(IF(D$8:D$300=D8,G$8:G$300))-G8)),"")</f>
        <v>0.89999999999999858</v>
      </c>
      <c r="F8" s="243">
        <f t="shared" ref="F8:F71" si="1">IF(AND(G8&lt;&gt;"",D8&lt;&gt;""),(E8/G8)*100,"")</f>
        <v>2.9999999999999956</v>
      </c>
      <c r="G8" s="111">
        <v>30</v>
      </c>
      <c r="H8" s="226">
        <v>104316</v>
      </c>
      <c r="I8" s="285" t="s">
        <v>97</v>
      </c>
      <c r="J8" s="280" t="s">
        <v>96</v>
      </c>
      <c r="K8" s="106">
        <f t="shared" ref="K8:K14" si="2">IF(OR(C8="",D8="",G8=""),"",IF(C8&amp;D8=C7&amp;D7,K7+1,1))</f>
        <v>1</v>
      </c>
      <c r="L8" s="107" t="s">
        <v>122</v>
      </c>
      <c r="M8" s="108" t="s">
        <v>123</v>
      </c>
      <c r="N8" s="109" t="s">
        <v>124</v>
      </c>
      <c r="O8" s="195"/>
      <c r="P8" s="47"/>
      <c r="Q8" s="44"/>
      <c r="R8" s="110" t="s">
        <v>72</v>
      </c>
      <c r="S8" s="196">
        <v>5</v>
      </c>
      <c r="T8" s="44"/>
      <c r="U8" s="1"/>
    </row>
    <row r="9" spans="1:21" s="2" customFormat="1" ht="20.100000000000001" customHeight="1" x14ac:dyDescent="0.25">
      <c r="A9" s="11"/>
      <c r="B9" s="11" t="str">
        <f t="shared" si="0"/>
        <v>BENJAMIN U13-5-2</v>
      </c>
      <c r="C9" s="105" t="s">
        <v>72</v>
      </c>
      <c r="D9" s="194">
        <v>5</v>
      </c>
      <c r="E9" s="230">
        <f t="array" ref="E9">IF(AND(D9&lt;&gt;"",G9&lt;&gt;""),MAX((MAX(IF(D$8:D$300=D9,G$8:G$300))-G9),ABS(MIN(IF(D$8:D$300=D9,G$8:G$300))-G9)),"")</f>
        <v>0.44999999999999929</v>
      </c>
      <c r="F9" s="243">
        <f t="shared" si="1"/>
        <v>1.4778325123152687</v>
      </c>
      <c r="G9" s="111">
        <v>30.45</v>
      </c>
      <c r="H9" s="226" t="s">
        <v>608</v>
      </c>
      <c r="I9" s="285" t="s">
        <v>98</v>
      </c>
      <c r="J9" s="280" t="s">
        <v>603</v>
      </c>
      <c r="K9" s="106">
        <f t="shared" si="2"/>
        <v>2</v>
      </c>
      <c r="L9" s="107" t="s">
        <v>606</v>
      </c>
      <c r="M9" s="108" t="s">
        <v>607</v>
      </c>
      <c r="N9" s="109" t="s">
        <v>77</v>
      </c>
      <c r="O9" s="195"/>
      <c r="P9" s="47"/>
      <c r="Q9" s="44"/>
      <c r="R9" s="124" t="s">
        <v>72</v>
      </c>
      <c r="S9" s="197">
        <v>6</v>
      </c>
      <c r="T9" s="44"/>
      <c r="U9" s="1"/>
    </row>
    <row r="10" spans="1:21" s="2" customFormat="1" ht="20.100000000000001" customHeight="1" x14ac:dyDescent="0.25">
      <c r="A10" s="11"/>
      <c r="B10" s="11" t="str">
        <f t="shared" si="0"/>
        <v>BENJAMIN U13-5-3</v>
      </c>
      <c r="C10" s="105" t="s">
        <v>72</v>
      </c>
      <c r="D10" s="194">
        <v>5</v>
      </c>
      <c r="E10" s="230">
        <f t="array" ref="E10">IF(AND(D10&lt;&gt;"",G10&lt;&gt;""),MAX((MAX(IF(D$8:D$300=D10,G$8:G$300))-G10),ABS(MIN(IF(D$8:D$300=D10,G$8:G$300))-G10)),"")</f>
        <v>0.69999999999999929</v>
      </c>
      <c r="F10" s="243">
        <f t="shared" si="1"/>
        <v>2.280130293159607</v>
      </c>
      <c r="G10" s="111">
        <v>30.7</v>
      </c>
      <c r="H10" s="226">
        <v>129279</v>
      </c>
      <c r="I10" s="285" t="s">
        <v>98</v>
      </c>
      <c r="J10" s="280" t="s">
        <v>96</v>
      </c>
      <c r="K10" s="106">
        <f t="shared" si="2"/>
        <v>3</v>
      </c>
      <c r="L10" s="107" t="s">
        <v>177</v>
      </c>
      <c r="M10" s="108" t="s">
        <v>178</v>
      </c>
      <c r="N10" s="109" t="s">
        <v>119</v>
      </c>
      <c r="O10" s="195"/>
      <c r="P10" s="47"/>
      <c r="Q10" s="44"/>
      <c r="R10" s="110" t="s">
        <v>72</v>
      </c>
      <c r="S10" s="196">
        <v>7</v>
      </c>
      <c r="T10" s="44"/>
      <c r="U10" s="1"/>
    </row>
    <row r="11" spans="1:21" s="2" customFormat="1" ht="20.100000000000001" customHeight="1" x14ac:dyDescent="0.25">
      <c r="A11" s="11"/>
      <c r="B11" s="11" t="str">
        <f t="shared" si="0"/>
        <v>BENJAMIN U13-5-4</v>
      </c>
      <c r="C11" s="105" t="s">
        <v>72</v>
      </c>
      <c r="D11" s="194">
        <v>5</v>
      </c>
      <c r="E11" s="230">
        <f t="array" ref="E11">IF(AND(D11&lt;&gt;"",G11&lt;&gt;""),MAX((MAX(IF(D$8:D$300=D11,G$8:G$300))-G11),ABS(MIN(IF(D$8:D$300=D11,G$8:G$300))-G11)),"")</f>
        <v>0.89999999999999858</v>
      </c>
      <c r="F11" s="243">
        <f t="shared" si="1"/>
        <v>2.9126213592232966</v>
      </c>
      <c r="G11" s="111">
        <v>30.9</v>
      </c>
      <c r="H11" s="226">
        <v>110309</v>
      </c>
      <c r="I11" s="285" t="s">
        <v>97</v>
      </c>
      <c r="J11" s="280" t="s">
        <v>96</v>
      </c>
      <c r="K11" s="106">
        <f t="shared" si="2"/>
        <v>4</v>
      </c>
      <c r="L11" s="107" t="s">
        <v>144</v>
      </c>
      <c r="M11" s="108" t="s">
        <v>145</v>
      </c>
      <c r="N11" s="109" t="s">
        <v>77</v>
      </c>
      <c r="O11" s="195"/>
      <c r="P11" s="47"/>
      <c r="Q11" s="44"/>
      <c r="R11" s="124" t="s">
        <v>72</v>
      </c>
      <c r="S11" s="197">
        <v>8</v>
      </c>
      <c r="T11" s="48"/>
      <c r="U11" s="6"/>
    </row>
    <row r="12" spans="1:21" s="2" customFormat="1" ht="20.100000000000001" customHeight="1" x14ac:dyDescent="0.25">
      <c r="A12" s="11"/>
      <c r="B12" s="11" t="str">
        <f t="shared" si="0"/>
        <v>BENJAMIN U13-6-1</v>
      </c>
      <c r="C12" s="287" t="s">
        <v>72</v>
      </c>
      <c r="D12" s="288">
        <v>6</v>
      </c>
      <c r="E12" s="289">
        <f t="array" ref="E12">IF(AND(D12&lt;&gt;"",G12&lt;&gt;""),MAX((MAX(IF(D$8:D$300=D12,G$8:G$300))-G12),ABS(MIN(IF(D$8:D$300=D12,G$8:G$300))-G12)),"")</f>
        <v>0.79999999999999716</v>
      </c>
      <c r="F12" s="290">
        <f t="shared" si="1"/>
        <v>2.4999999999999911</v>
      </c>
      <c r="G12" s="291">
        <v>32</v>
      </c>
      <c r="H12" s="292" t="s">
        <v>602</v>
      </c>
      <c r="I12" s="293" t="s">
        <v>98</v>
      </c>
      <c r="J12" s="294" t="s">
        <v>603</v>
      </c>
      <c r="K12" s="295">
        <f t="shared" si="2"/>
        <v>1</v>
      </c>
      <c r="L12" s="296" t="s">
        <v>604</v>
      </c>
      <c r="M12" s="297" t="s">
        <v>605</v>
      </c>
      <c r="N12" s="298" t="s">
        <v>476</v>
      </c>
      <c r="O12" s="195"/>
      <c r="P12" s="47"/>
      <c r="Q12" s="44"/>
      <c r="R12" s="110" t="s">
        <v>72</v>
      </c>
      <c r="S12" s="196">
        <v>9</v>
      </c>
      <c r="T12" s="48"/>
      <c r="U12" s="6"/>
    </row>
    <row r="13" spans="1:21" s="2" customFormat="1" ht="20.100000000000001" customHeight="1" x14ac:dyDescent="0.25">
      <c r="A13" s="11"/>
      <c r="B13" s="11" t="str">
        <f t="shared" si="0"/>
        <v>BENJAMIN U13-6-2</v>
      </c>
      <c r="C13" s="287" t="s">
        <v>72</v>
      </c>
      <c r="D13" s="288">
        <v>6</v>
      </c>
      <c r="E13" s="289">
        <f t="array" ref="E13">IF(AND(D13&lt;&gt;"",G13&lt;&gt;""),MAX((MAX(IF(D$8:D$300=D13,G$8:G$300))-G13),ABS(MIN(IF(D$8:D$300=D13,G$8:G$300))-G13)),"")</f>
        <v>0.79999999999999716</v>
      </c>
      <c r="F13" s="290">
        <f t="shared" si="1"/>
        <v>2.4999999999999911</v>
      </c>
      <c r="G13" s="291">
        <v>32</v>
      </c>
      <c r="H13" s="292">
        <v>125703</v>
      </c>
      <c r="I13" s="293" t="s">
        <v>98</v>
      </c>
      <c r="J13" s="294" t="s">
        <v>96</v>
      </c>
      <c r="K13" s="295">
        <f t="shared" si="2"/>
        <v>2</v>
      </c>
      <c r="L13" s="296" t="s">
        <v>173</v>
      </c>
      <c r="M13" s="297" t="s">
        <v>174</v>
      </c>
      <c r="N13" s="298" t="s">
        <v>77</v>
      </c>
      <c r="O13" s="195"/>
      <c r="P13" s="47"/>
      <c r="Q13" s="44"/>
      <c r="R13" s="124" t="s">
        <v>72</v>
      </c>
      <c r="S13" s="197">
        <v>10</v>
      </c>
      <c r="T13" s="48"/>
      <c r="U13" s="6"/>
    </row>
    <row r="14" spans="1:21" s="2" customFormat="1" ht="20.100000000000001" customHeight="1" x14ac:dyDescent="0.25">
      <c r="A14" s="11"/>
      <c r="B14" s="11" t="str">
        <f t="shared" si="0"/>
        <v>BENJAMIN U13-6-3</v>
      </c>
      <c r="C14" s="287" t="s">
        <v>72</v>
      </c>
      <c r="D14" s="288">
        <v>6</v>
      </c>
      <c r="E14" s="289">
        <f t="array" ref="E14">IF(AND(D14&lt;&gt;"",G14&lt;&gt;""),MAX((MAX(IF(D$8:D$300=D14,G$8:G$300))-G14),ABS(MIN(IF(D$8:D$300=D14,G$8:G$300))-G14)),"")</f>
        <v>0.79999999999999716</v>
      </c>
      <c r="F14" s="290">
        <f t="shared" si="1"/>
        <v>2.4390243902438939</v>
      </c>
      <c r="G14" s="291">
        <v>32.799999999999997</v>
      </c>
      <c r="H14" s="292">
        <v>127554</v>
      </c>
      <c r="I14" s="293" t="s">
        <v>97</v>
      </c>
      <c r="J14" s="294" t="s">
        <v>96</v>
      </c>
      <c r="K14" s="295">
        <f t="shared" si="2"/>
        <v>3</v>
      </c>
      <c r="L14" s="296" t="s">
        <v>207</v>
      </c>
      <c r="M14" s="297" t="s">
        <v>208</v>
      </c>
      <c r="N14" s="298" t="s">
        <v>106</v>
      </c>
      <c r="O14" s="195"/>
      <c r="P14" s="47"/>
      <c r="Q14" s="44"/>
      <c r="R14" s="110" t="s">
        <v>72</v>
      </c>
      <c r="S14" s="196">
        <v>11</v>
      </c>
      <c r="T14" s="48"/>
      <c r="U14" s="6"/>
    </row>
    <row r="15" spans="1:21" s="2" customFormat="1" ht="20.100000000000001" customHeight="1" x14ac:dyDescent="0.25">
      <c r="A15" s="11"/>
      <c r="B15" s="11" t="str">
        <f t="shared" si="0"/>
        <v>BENJAMIN U13-6-4</v>
      </c>
      <c r="C15" s="287" t="s">
        <v>72</v>
      </c>
      <c r="D15" s="288">
        <v>6</v>
      </c>
      <c r="E15" s="289">
        <f t="array" ref="E15">IF(AND(D15&lt;&gt;"",G15&lt;&gt;""),MAX((MAX(IF(D$8:D$300=D15,G$8:G$300))-G15),ABS(MIN(IF(D$8:D$300=D15,G$8:G$300))-G15)),"")</f>
        <v>0.79999999999999716</v>
      </c>
      <c r="F15" s="290">
        <f t="shared" si="1"/>
        <v>2.4390243902438939</v>
      </c>
      <c r="G15" s="291">
        <v>32.799999999999997</v>
      </c>
      <c r="H15" s="292" t="s">
        <v>448</v>
      </c>
      <c r="I15" s="293" t="s">
        <v>98</v>
      </c>
      <c r="J15" s="294" t="s">
        <v>96</v>
      </c>
      <c r="K15" s="295">
        <v>4</v>
      </c>
      <c r="L15" s="296" t="s">
        <v>477</v>
      </c>
      <c r="M15" s="297" t="s">
        <v>478</v>
      </c>
      <c r="N15" s="298" t="s">
        <v>476</v>
      </c>
      <c r="O15" s="195"/>
      <c r="P15" s="47"/>
      <c r="Q15" s="44"/>
      <c r="R15" s="124" t="s">
        <v>72</v>
      </c>
      <c r="S15" s="197">
        <v>12</v>
      </c>
      <c r="T15" s="48"/>
      <c r="U15" s="6"/>
    </row>
    <row r="16" spans="1:21" s="2" customFormat="1" ht="20.100000000000001" customHeight="1" x14ac:dyDescent="0.25">
      <c r="A16" s="11"/>
      <c r="B16" s="11" t="str">
        <f t="shared" si="0"/>
        <v>BENJAMIN U13-7-1</v>
      </c>
      <c r="C16" s="105" t="s">
        <v>72</v>
      </c>
      <c r="D16" s="194">
        <v>7</v>
      </c>
      <c r="E16" s="230">
        <f t="array" ref="E16">IF(AND(D16&lt;&gt;"",G16&lt;&gt;""),MAX((MAX(IF(D$8:D$300=D16,G$8:G$300))-G16),ABS(MIN(IF(D$8:D$300=D16,G$8:G$300))-G16)),"")</f>
        <v>2.1499999999999986</v>
      </c>
      <c r="F16" s="243">
        <f t="shared" si="1"/>
        <v>6.4467766116941476</v>
      </c>
      <c r="G16" s="111">
        <v>33.35</v>
      </c>
      <c r="H16" s="226">
        <v>87340</v>
      </c>
      <c r="I16" s="285" t="s">
        <v>98</v>
      </c>
      <c r="J16" s="280" t="s">
        <v>96</v>
      </c>
      <c r="K16" s="106">
        <f t="shared" ref="K16:K44" si="3">IF(OR(C16="",D16="",G16=""),"",IF(C16&amp;D16=C15&amp;D15,K15+1,1))</f>
        <v>1</v>
      </c>
      <c r="L16" s="107" t="s">
        <v>166</v>
      </c>
      <c r="M16" s="108" t="s">
        <v>167</v>
      </c>
      <c r="N16" s="109" t="s">
        <v>143</v>
      </c>
      <c r="O16" s="195"/>
      <c r="P16" s="47"/>
      <c r="Q16" s="44"/>
      <c r="R16" s="110" t="s">
        <v>72</v>
      </c>
      <c r="S16" s="196">
        <v>13</v>
      </c>
      <c r="T16" s="46"/>
    </row>
    <row r="17" spans="1:20" s="2" customFormat="1" ht="20.100000000000001" customHeight="1" x14ac:dyDescent="0.25">
      <c r="A17" s="11"/>
      <c r="B17" s="11" t="str">
        <f t="shared" si="0"/>
        <v>BENJAMIN U13-7-2</v>
      </c>
      <c r="C17" s="105" t="s">
        <v>72</v>
      </c>
      <c r="D17" s="194">
        <v>7</v>
      </c>
      <c r="E17" s="230">
        <f t="array" ref="E17">IF(AND(D17&lt;&gt;"",G17&lt;&gt;""),MAX((MAX(IF(D$8:D$300=D17,G$8:G$300))-G17),ABS(MIN(IF(D$8:D$300=D17,G$8:G$300))-G17)),"")</f>
        <v>1.3500000000000014</v>
      </c>
      <c r="F17" s="243">
        <f t="shared" si="1"/>
        <v>3.9531478770131816</v>
      </c>
      <c r="G17" s="111">
        <v>34.15</v>
      </c>
      <c r="H17" s="226">
        <v>90725</v>
      </c>
      <c r="I17" s="285" t="s">
        <v>98</v>
      </c>
      <c r="J17" s="280" t="s">
        <v>96</v>
      </c>
      <c r="K17" s="106">
        <f t="shared" si="3"/>
        <v>2</v>
      </c>
      <c r="L17" s="107" t="s">
        <v>187</v>
      </c>
      <c r="M17" s="108" t="s">
        <v>188</v>
      </c>
      <c r="N17" s="109" t="s">
        <v>140</v>
      </c>
      <c r="O17" s="195"/>
      <c r="P17" s="47"/>
      <c r="Q17" s="44"/>
      <c r="R17" s="124" t="s">
        <v>72</v>
      </c>
      <c r="S17" s="197">
        <v>14</v>
      </c>
      <c r="T17" s="46"/>
    </row>
    <row r="18" spans="1:20" s="2" customFormat="1" ht="20.100000000000001" customHeight="1" x14ac:dyDescent="0.25">
      <c r="A18" s="11"/>
      <c r="B18" s="11" t="str">
        <f t="shared" si="0"/>
        <v>BENJAMIN U13-7-3</v>
      </c>
      <c r="C18" s="105" t="s">
        <v>72</v>
      </c>
      <c r="D18" s="194">
        <v>7</v>
      </c>
      <c r="E18" s="230">
        <f t="array" ref="E18">IF(AND(D18&lt;&gt;"",G18&lt;&gt;""),MAX((MAX(IF(D$8:D$300=D18,G$8:G$300))-G18),ABS(MIN(IF(D$8:D$300=D18,G$8:G$300))-G18)),"")</f>
        <v>1.3500000000000014</v>
      </c>
      <c r="F18" s="243">
        <f t="shared" si="1"/>
        <v>3.8904899135446724</v>
      </c>
      <c r="G18" s="111">
        <v>34.700000000000003</v>
      </c>
      <c r="H18" s="226">
        <v>106384</v>
      </c>
      <c r="I18" s="285" t="s">
        <v>97</v>
      </c>
      <c r="J18" s="280" t="s">
        <v>96</v>
      </c>
      <c r="K18" s="106">
        <f t="shared" si="3"/>
        <v>3</v>
      </c>
      <c r="L18" s="107" t="s">
        <v>157</v>
      </c>
      <c r="M18" s="108" t="s">
        <v>158</v>
      </c>
      <c r="N18" s="109" t="s">
        <v>140</v>
      </c>
      <c r="O18" s="195"/>
      <c r="P18" s="47"/>
      <c r="Q18" s="44"/>
      <c r="R18" s="110" t="s">
        <v>72</v>
      </c>
      <c r="S18" s="196">
        <v>15</v>
      </c>
      <c r="T18" s="46"/>
    </row>
    <row r="19" spans="1:20" s="2" customFormat="1" ht="20.100000000000001" customHeight="1" x14ac:dyDescent="0.25">
      <c r="A19" s="11"/>
      <c r="B19" s="11" t="str">
        <f t="shared" si="0"/>
        <v>BENJAMIN U13-7-4</v>
      </c>
      <c r="C19" s="105" t="s">
        <v>72</v>
      </c>
      <c r="D19" s="194">
        <v>7</v>
      </c>
      <c r="E19" s="230">
        <f t="array" ref="E19">IF(AND(D19&lt;&gt;"",G19&lt;&gt;""),MAX((MAX(IF(D$8:D$300=D19,G$8:G$300))-G19),ABS(MIN(IF(D$8:D$300=D19,G$8:G$300))-G19)),"")</f>
        <v>2.1499999999999986</v>
      </c>
      <c r="F19" s="243">
        <f t="shared" si="1"/>
        <v>6.0563380281690105</v>
      </c>
      <c r="G19" s="111">
        <v>35.5</v>
      </c>
      <c r="H19" s="226">
        <v>141110</v>
      </c>
      <c r="I19" s="285" t="s">
        <v>98</v>
      </c>
      <c r="J19" s="280" t="s">
        <v>96</v>
      </c>
      <c r="K19" s="106">
        <f t="shared" si="3"/>
        <v>4</v>
      </c>
      <c r="L19" s="107" t="s">
        <v>155</v>
      </c>
      <c r="M19" s="108" t="s">
        <v>156</v>
      </c>
      <c r="N19" s="109" t="s">
        <v>119</v>
      </c>
      <c r="O19" s="195"/>
      <c r="P19" s="47"/>
      <c r="Q19" s="44"/>
      <c r="R19" s="124" t="s">
        <v>72</v>
      </c>
      <c r="S19" s="197">
        <v>16</v>
      </c>
      <c r="T19" s="46"/>
    </row>
    <row r="20" spans="1:20" s="2" customFormat="1" ht="20.100000000000001" customHeight="1" x14ac:dyDescent="0.25">
      <c r="B20" s="11" t="str">
        <f t="shared" si="0"/>
        <v>BENJAMIN U13-8-1</v>
      </c>
      <c r="C20" s="287" t="s">
        <v>72</v>
      </c>
      <c r="D20" s="288">
        <v>8</v>
      </c>
      <c r="E20" s="289">
        <f t="array" ref="E20">IF(AND(D20&lt;&gt;"",G20&lt;&gt;""),MAX((MAX(IF(D$8:D$300=D20,G$8:G$300))-G20),ABS(MIN(IF(D$8:D$300=D20,G$8:G$300))-G20)),"")</f>
        <v>1.9500000000000028</v>
      </c>
      <c r="F20" s="290">
        <f t="shared" si="1"/>
        <v>5.469845722300148</v>
      </c>
      <c r="G20" s="291">
        <v>35.65</v>
      </c>
      <c r="H20" s="292" t="s">
        <v>534</v>
      </c>
      <c r="I20" s="293" t="s">
        <v>97</v>
      </c>
      <c r="J20" s="294" t="s">
        <v>96</v>
      </c>
      <c r="K20" s="295">
        <f t="shared" si="3"/>
        <v>1</v>
      </c>
      <c r="L20" s="296" t="s">
        <v>546</v>
      </c>
      <c r="M20" s="297" t="s">
        <v>547</v>
      </c>
      <c r="N20" s="298" t="s">
        <v>594</v>
      </c>
      <c r="O20" s="195"/>
      <c r="P20" s="47"/>
      <c r="Q20" s="44"/>
      <c r="R20" s="110" t="s">
        <v>72</v>
      </c>
      <c r="S20" s="196">
        <v>17</v>
      </c>
      <c r="T20" s="46"/>
    </row>
    <row r="21" spans="1:20" s="2" customFormat="1" ht="20.100000000000001" customHeight="1" x14ac:dyDescent="0.25">
      <c r="B21" s="11" t="str">
        <f t="shared" si="0"/>
        <v>BENJAMIN U13-8-2</v>
      </c>
      <c r="C21" s="287" t="s">
        <v>72</v>
      </c>
      <c r="D21" s="288">
        <v>8</v>
      </c>
      <c r="E21" s="289">
        <f t="array" ref="E21">IF(AND(D21&lt;&gt;"",G21&lt;&gt;""),MAX((MAX(IF(D$8:D$300=D21,G$8:G$300))-G21),ABS(MIN(IF(D$8:D$300=D21,G$8:G$300))-G21)),"")</f>
        <v>1.0500000000000043</v>
      </c>
      <c r="F21" s="290">
        <f t="shared" si="1"/>
        <v>2.8727770177838696</v>
      </c>
      <c r="G21" s="291">
        <v>36.549999999999997</v>
      </c>
      <c r="H21" s="292">
        <v>102387</v>
      </c>
      <c r="I21" s="293" t="s">
        <v>97</v>
      </c>
      <c r="J21" s="294" t="s">
        <v>96</v>
      </c>
      <c r="K21" s="295">
        <f t="shared" si="3"/>
        <v>2</v>
      </c>
      <c r="L21" s="296" t="s">
        <v>200</v>
      </c>
      <c r="M21" s="297" t="s">
        <v>201</v>
      </c>
      <c r="N21" s="298" t="s">
        <v>202</v>
      </c>
      <c r="O21" s="195"/>
      <c r="P21" s="47"/>
      <c r="Q21" s="44"/>
      <c r="R21" s="124" t="s">
        <v>72</v>
      </c>
      <c r="S21" s="197">
        <v>18</v>
      </c>
      <c r="T21" s="46"/>
    </row>
    <row r="22" spans="1:20" s="2" customFormat="1" ht="20.100000000000001" customHeight="1" x14ac:dyDescent="0.25">
      <c r="B22" s="11" t="str">
        <f t="shared" si="0"/>
        <v>BENJAMIN U13-8-3</v>
      </c>
      <c r="C22" s="287" t="s">
        <v>72</v>
      </c>
      <c r="D22" s="288">
        <v>8</v>
      </c>
      <c r="E22" s="289">
        <f t="array" ref="E22">IF(AND(D22&lt;&gt;"",G22&lt;&gt;""),MAX((MAX(IF(D$8:D$300=D22,G$8:G$300))-G22),ABS(MIN(IF(D$8:D$300=D22,G$8:G$300))-G22)),"")</f>
        <v>1.25</v>
      </c>
      <c r="F22" s="290">
        <f t="shared" si="1"/>
        <v>3.3875338753387538</v>
      </c>
      <c r="G22" s="291">
        <v>36.9</v>
      </c>
      <c r="H22" s="292">
        <v>113474</v>
      </c>
      <c r="I22" s="293" t="s">
        <v>97</v>
      </c>
      <c r="J22" s="294" t="s">
        <v>96</v>
      </c>
      <c r="K22" s="295">
        <f t="shared" si="3"/>
        <v>3</v>
      </c>
      <c r="L22" s="296" t="s">
        <v>209</v>
      </c>
      <c r="M22" s="297" t="s">
        <v>126</v>
      </c>
      <c r="N22" s="298" t="s">
        <v>133</v>
      </c>
      <c r="O22" s="195"/>
      <c r="P22" s="47"/>
      <c r="Q22" s="44"/>
      <c r="R22" s="110" t="s">
        <v>72</v>
      </c>
      <c r="S22" s="196">
        <v>19</v>
      </c>
      <c r="T22" s="46"/>
    </row>
    <row r="23" spans="1:20" s="2" customFormat="1" ht="20.100000000000001" customHeight="1" x14ac:dyDescent="0.25">
      <c r="B23" s="11" t="str">
        <f t="shared" si="0"/>
        <v>BENJAMIN U13-8-4</v>
      </c>
      <c r="C23" s="287" t="s">
        <v>72</v>
      </c>
      <c r="D23" s="288">
        <v>8</v>
      </c>
      <c r="E23" s="289">
        <f t="array" ref="E23">IF(AND(D23&lt;&gt;"",G23&lt;&gt;""),MAX((MAX(IF(D$8:D$300=D23,G$8:G$300))-G23),ABS(MIN(IF(D$8:D$300=D23,G$8:G$300))-G23)),"")</f>
        <v>1.9500000000000028</v>
      </c>
      <c r="F23" s="290">
        <f t="shared" si="1"/>
        <v>5.1861702127659646</v>
      </c>
      <c r="G23" s="291">
        <v>37.6</v>
      </c>
      <c r="H23" s="292">
        <v>106559</v>
      </c>
      <c r="I23" s="293" t="s">
        <v>97</v>
      </c>
      <c r="J23" s="294" t="s">
        <v>96</v>
      </c>
      <c r="K23" s="295">
        <f t="shared" si="3"/>
        <v>4</v>
      </c>
      <c r="L23" s="296" t="s">
        <v>138</v>
      </c>
      <c r="M23" s="297" t="s">
        <v>139</v>
      </c>
      <c r="N23" s="298" t="s">
        <v>140</v>
      </c>
      <c r="O23" s="195"/>
      <c r="P23" s="47"/>
      <c r="Q23" s="44"/>
      <c r="R23" s="124" t="s">
        <v>72</v>
      </c>
      <c r="S23" s="197"/>
      <c r="T23" s="46"/>
    </row>
    <row r="24" spans="1:20" s="2" customFormat="1" ht="20.100000000000001" customHeight="1" x14ac:dyDescent="0.25">
      <c r="B24" s="11" t="str">
        <f t="shared" si="0"/>
        <v>BENJAMIN U13-9-1</v>
      </c>
      <c r="C24" s="105" t="s">
        <v>72</v>
      </c>
      <c r="D24" s="194">
        <v>9</v>
      </c>
      <c r="E24" s="230">
        <f t="array" ref="E24">IF(AND(D24&lt;&gt;"",G24&lt;&gt;""),MAX((MAX(IF(D$8:D$300=D24,G$8:G$300))-G24),ABS(MIN(IF(D$8:D$300=D24,G$8:G$300))-G24)),"")</f>
        <v>1.3500000000000014</v>
      </c>
      <c r="F24" s="243">
        <f t="shared" si="1"/>
        <v>3.5386631716906987</v>
      </c>
      <c r="G24" s="111">
        <v>38.15</v>
      </c>
      <c r="H24" s="226" t="s">
        <v>568</v>
      </c>
      <c r="I24" s="285" t="s">
        <v>98</v>
      </c>
      <c r="J24" s="280" t="s">
        <v>96</v>
      </c>
      <c r="K24" s="106">
        <f t="shared" si="3"/>
        <v>1</v>
      </c>
      <c r="L24" s="107" t="s">
        <v>571</v>
      </c>
      <c r="M24" s="108" t="s">
        <v>572</v>
      </c>
      <c r="N24" s="109" t="s">
        <v>143</v>
      </c>
      <c r="O24" s="195"/>
      <c r="P24" s="47"/>
      <c r="Q24" s="44"/>
      <c r="R24" s="110" t="s">
        <v>76</v>
      </c>
      <c r="S24" s="196">
        <v>1</v>
      </c>
      <c r="T24" s="46"/>
    </row>
    <row r="25" spans="1:20" s="2" customFormat="1" ht="20.100000000000001" customHeight="1" x14ac:dyDescent="0.25">
      <c r="B25" s="11" t="str">
        <f t="shared" si="0"/>
        <v>BENJAMIN U13-9-2</v>
      </c>
      <c r="C25" s="105" t="s">
        <v>72</v>
      </c>
      <c r="D25" s="194">
        <v>9</v>
      </c>
      <c r="E25" s="230">
        <f t="array" ref="E25">IF(AND(D25&lt;&gt;"",G25&lt;&gt;""),MAX((MAX(IF(D$8:D$300=D25,G$8:G$300))-G25),ABS(MIN(IF(D$8:D$300=D25,G$8:G$300))-G25)),"")</f>
        <v>0.79999999999999716</v>
      </c>
      <c r="F25" s="243">
        <f t="shared" si="1"/>
        <v>2.067183462532292</v>
      </c>
      <c r="G25" s="111">
        <v>38.700000000000003</v>
      </c>
      <c r="H25" s="226">
        <v>144033</v>
      </c>
      <c r="I25" s="285" t="s">
        <v>98</v>
      </c>
      <c r="J25" s="280" t="s">
        <v>96</v>
      </c>
      <c r="K25" s="106">
        <f t="shared" si="3"/>
        <v>2</v>
      </c>
      <c r="L25" s="107" t="s">
        <v>114</v>
      </c>
      <c r="M25" s="108" t="s">
        <v>115</v>
      </c>
      <c r="N25" s="109" t="s">
        <v>116</v>
      </c>
      <c r="O25" s="195"/>
      <c r="P25" s="47"/>
      <c r="Q25" s="44"/>
      <c r="R25" s="124" t="s">
        <v>76</v>
      </c>
      <c r="S25" s="197">
        <v>2</v>
      </c>
      <c r="T25" s="46"/>
    </row>
    <row r="26" spans="1:20" s="2" customFormat="1" ht="20.100000000000001" customHeight="1" x14ac:dyDescent="0.25">
      <c r="B26" s="11" t="str">
        <f t="shared" si="0"/>
        <v>BENJAMIN U13-9-3</v>
      </c>
      <c r="C26" s="105" t="s">
        <v>72</v>
      </c>
      <c r="D26" s="194">
        <v>9</v>
      </c>
      <c r="E26" s="230">
        <f t="array" ref="E26">IF(AND(D26&lt;&gt;"",G26&lt;&gt;""),MAX((MAX(IF(D$8:D$300=D26,G$8:G$300))-G26),ABS(MIN(IF(D$8:D$300=D26,G$8:G$300))-G26)),"")</f>
        <v>0.95000000000000284</v>
      </c>
      <c r="F26" s="243">
        <f t="shared" si="1"/>
        <v>2.4296675191815926</v>
      </c>
      <c r="G26" s="111">
        <v>39.1</v>
      </c>
      <c r="H26" s="226">
        <v>83569</v>
      </c>
      <c r="I26" s="285" t="s">
        <v>97</v>
      </c>
      <c r="J26" s="280" t="s">
        <v>96</v>
      </c>
      <c r="K26" s="106">
        <f t="shared" si="3"/>
        <v>3</v>
      </c>
      <c r="L26" s="107" t="s">
        <v>179</v>
      </c>
      <c r="M26" s="108" t="s">
        <v>180</v>
      </c>
      <c r="N26" s="109" t="s">
        <v>140</v>
      </c>
      <c r="O26" s="195"/>
      <c r="P26" s="47"/>
      <c r="Q26" s="44"/>
      <c r="R26" s="110" t="s">
        <v>76</v>
      </c>
      <c r="S26" s="196">
        <v>3</v>
      </c>
      <c r="T26" s="46"/>
    </row>
    <row r="27" spans="1:20" s="2" customFormat="1" ht="20.100000000000001" customHeight="1" x14ac:dyDescent="0.25">
      <c r="B27" s="11" t="str">
        <f t="shared" si="0"/>
        <v>BENJAMIN U13-9-4</v>
      </c>
      <c r="C27" s="105" t="s">
        <v>72</v>
      </c>
      <c r="D27" s="194">
        <v>9</v>
      </c>
      <c r="E27" s="230">
        <f t="array" ref="E27">IF(AND(D27&lt;&gt;"",G27&lt;&gt;""),MAX((MAX(IF(D$8:D$300=D27,G$8:G$300))-G27),ABS(MIN(IF(D$8:D$300=D27,G$8:G$300))-G27)),"")</f>
        <v>1.3500000000000014</v>
      </c>
      <c r="F27" s="243">
        <f t="shared" si="1"/>
        <v>3.4177215189873453</v>
      </c>
      <c r="G27" s="111">
        <v>39.5</v>
      </c>
      <c r="H27" s="226">
        <v>97014</v>
      </c>
      <c r="I27" s="285" t="s">
        <v>98</v>
      </c>
      <c r="J27" s="280" t="s">
        <v>96</v>
      </c>
      <c r="K27" s="106">
        <f t="shared" si="3"/>
        <v>4</v>
      </c>
      <c r="L27" s="107" t="s">
        <v>193</v>
      </c>
      <c r="M27" s="108" t="s">
        <v>194</v>
      </c>
      <c r="N27" s="109" t="s">
        <v>170</v>
      </c>
      <c r="O27" s="195"/>
      <c r="P27" s="47"/>
      <c r="Q27" s="44"/>
      <c r="R27" s="124" t="s">
        <v>76</v>
      </c>
      <c r="S27" s="197">
        <v>4</v>
      </c>
      <c r="T27" s="46"/>
    </row>
    <row r="28" spans="1:20" s="2" customFormat="1" ht="20.100000000000001" customHeight="1" x14ac:dyDescent="0.25">
      <c r="B28" s="11" t="str">
        <f t="shared" si="0"/>
        <v>BENJAMIN U13-10-1</v>
      </c>
      <c r="C28" s="287" t="s">
        <v>72</v>
      </c>
      <c r="D28" s="288">
        <v>10</v>
      </c>
      <c r="E28" s="289">
        <f t="array" ref="E28">IF(AND(D28&lt;&gt;"",G28&lt;&gt;""),MAX((MAX(IF(D$8:D$300=D28,G$8:G$300))-G28),ABS(MIN(IF(D$8:D$300=D28,G$8:G$300))-G28)),"")</f>
        <v>0.85000000000000142</v>
      </c>
      <c r="F28" s="290">
        <f t="shared" si="1"/>
        <v>2.1464646464646497</v>
      </c>
      <c r="G28" s="291">
        <v>39.6</v>
      </c>
      <c r="H28" s="292">
        <v>103963</v>
      </c>
      <c r="I28" s="293" t="s">
        <v>97</v>
      </c>
      <c r="J28" s="294" t="s">
        <v>96</v>
      </c>
      <c r="K28" s="295">
        <f t="shared" si="3"/>
        <v>1</v>
      </c>
      <c r="L28" s="296" t="s">
        <v>164</v>
      </c>
      <c r="M28" s="297" t="s">
        <v>165</v>
      </c>
      <c r="N28" s="298" t="s">
        <v>106</v>
      </c>
      <c r="O28" s="195"/>
      <c r="P28" s="47"/>
      <c r="Q28" s="44"/>
      <c r="R28" s="110" t="s">
        <v>76</v>
      </c>
      <c r="S28" s="196"/>
      <c r="T28" s="46"/>
    </row>
    <row r="29" spans="1:20" s="2" customFormat="1" ht="20.100000000000001" customHeight="1" x14ac:dyDescent="0.25">
      <c r="B29" s="11" t="str">
        <f t="shared" si="0"/>
        <v>BENJAMIN U13-10-2</v>
      </c>
      <c r="C29" s="287" t="s">
        <v>72</v>
      </c>
      <c r="D29" s="288">
        <v>10</v>
      </c>
      <c r="E29" s="289">
        <f t="array" ref="E29">IF(AND(D29&lt;&gt;"",G29&lt;&gt;""),MAX((MAX(IF(D$8:D$300=D29,G$8:G$300))-G29),ABS(MIN(IF(D$8:D$300=D29,G$8:G$300))-G29)),"")</f>
        <v>0.65000000000000568</v>
      </c>
      <c r="F29" s="290">
        <f t="shared" si="1"/>
        <v>1.6331658291457429</v>
      </c>
      <c r="G29" s="291">
        <v>39.799999999999997</v>
      </c>
      <c r="H29" s="292" t="s">
        <v>444</v>
      </c>
      <c r="I29" s="293" t="s">
        <v>98</v>
      </c>
      <c r="J29" s="294" t="s">
        <v>96</v>
      </c>
      <c r="K29" s="295">
        <f t="shared" si="3"/>
        <v>2</v>
      </c>
      <c r="L29" s="296" t="s">
        <v>445</v>
      </c>
      <c r="M29" s="297" t="s">
        <v>446</v>
      </c>
      <c r="N29" s="298" t="s">
        <v>437</v>
      </c>
      <c r="O29" s="195"/>
      <c r="P29" s="47"/>
      <c r="Q29" s="44"/>
      <c r="R29" s="124" t="s">
        <v>29</v>
      </c>
      <c r="S29" s="197"/>
      <c r="T29" s="46"/>
    </row>
    <row r="30" spans="1:20" s="2" customFormat="1" ht="20.100000000000001" customHeight="1" x14ac:dyDescent="0.25">
      <c r="B30" s="11" t="str">
        <f t="shared" si="0"/>
        <v>BENJAMIN U13-10-3</v>
      </c>
      <c r="C30" s="287" t="s">
        <v>72</v>
      </c>
      <c r="D30" s="288">
        <v>10</v>
      </c>
      <c r="E30" s="289">
        <f t="array" ref="E30">IF(AND(D30&lt;&gt;"",G30&lt;&gt;""),MAX((MAX(IF(D$8:D$300=D30,G$8:G$300))-G30),ABS(MIN(IF(D$8:D$300=D30,G$8:G$300))-G30)),"")</f>
        <v>0.60000000000000142</v>
      </c>
      <c r="F30" s="290">
        <f t="shared" si="1"/>
        <v>1.4925373134328392</v>
      </c>
      <c r="G30" s="291">
        <v>40.200000000000003</v>
      </c>
      <c r="H30" s="292">
        <v>93675</v>
      </c>
      <c r="I30" s="293" t="s">
        <v>98</v>
      </c>
      <c r="J30" s="294" t="s">
        <v>96</v>
      </c>
      <c r="K30" s="295">
        <f t="shared" si="3"/>
        <v>3</v>
      </c>
      <c r="L30" s="296" t="s">
        <v>211</v>
      </c>
      <c r="M30" s="297" t="s">
        <v>212</v>
      </c>
      <c r="N30" s="298" t="s">
        <v>140</v>
      </c>
      <c r="O30" s="195"/>
      <c r="P30" s="47"/>
      <c r="Q30" s="44"/>
      <c r="R30" s="110" t="s">
        <v>79</v>
      </c>
      <c r="S30" s="196">
        <v>20</v>
      </c>
      <c r="T30" s="46"/>
    </row>
    <row r="31" spans="1:20" s="2" customFormat="1" ht="20.100000000000001" customHeight="1" x14ac:dyDescent="0.25">
      <c r="B31" s="11" t="str">
        <f t="shared" si="0"/>
        <v>BENJAMIN U13-10-4</v>
      </c>
      <c r="C31" s="287" t="s">
        <v>72</v>
      </c>
      <c r="D31" s="288">
        <v>10</v>
      </c>
      <c r="E31" s="289">
        <f t="array" ref="E31">IF(AND(D31&lt;&gt;"",G31&lt;&gt;""),MAX((MAX(IF(D$8:D$300=D31,G$8:G$300))-G31),ABS(MIN(IF(D$8:D$300=D31,G$8:G$300))-G31)),"")</f>
        <v>0.85000000000000142</v>
      </c>
      <c r="F31" s="290">
        <f t="shared" si="1"/>
        <v>2.1013597033374567</v>
      </c>
      <c r="G31" s="291">
        <v>40.450000000000003</v>
      </c>
      <c r="H31" s="292">
        <v>120607</v>
      </c>
      <c r="I31" s="293" t="s">
        <v>98</v>
      </c>
      <c r="J31" s="294" t="s">
        <v>96</v>
      </c>
      <c r="K31" s="295">
        <f t="shared" si="3"/>
        <v>4</v>
      </c>
      <c r="L31" s="296" t="s">
        <v>209</v>
      </c>
      <c r="M31" s="297" t="s">
        <v>210</v>
      </c>
      <c r="N31" s="298" t="s">
        <v>133</v>
      </c>
      <c r="O31" s="195"/>
      <c r="P31" s="47"/>
      <c r="Q31" s="47"/>
      <c r="R31" s="124" t="s">
        <v>79</v>
      </c>
      <c r="S31" s="197">
        <v>21</v>
      </c>
      <c r="T31" s="46"/>
    </row>
    <row r="32" spans="1:20" s="2" customFormat="1" ht="20.100000000000001" customHeight="1" x14ac:dyDescent="0.25">
      <c r="B32" s="11" t="str">
        <f t="shared" si="0"/>
        <v>BENJAMIN U13-11-1</v>
      </c>
      <c r="C32" s="105" t="s">
        <v>72</v>
      </c>
      <c r="D32" s="194">
        <v>11</v>
      </c>
      <c r="E32" s="230">
        <f t="array" ref="E32">IF(AND(D32&lt;&gt;"",G32&lt;&gt;""),MAX((MAX(IF(D$8:D$300=D32,G$8:G$300))-G32),ABS(MIN(IF(D$8:D$300=D32,G$8:G$300))-G32)),"")</f>
        <v>1.0500000000000043</v>
      </c>
      <c r="F32" s="243">
        <f t="shared" si="1"/>
        <v>2.5830258302583129</v>
      </c>
      <c r="G32" s="111">
        <v>40.65</v>
      </c>
      <c r="H32" s="226">
        <v>110606</v>
      </c>
      <c r="I32" s="285" t="s">
        <v>97</v>
      </c>
      <c r="J32" s="280" t="s">
        <v>96</v>
      </c>
      <c r="K32" s="106">
        <f t="shared" si="3"/>
        <v>1</v>
      </c>
      <c r="L32" s="107" t="s">
        <v>127</v>
      </c>
      <c r="M32" s="108" t="s">
        <v>128</v>
      </c>
      <c r="N32" s="109" t="s">
        <v>119</v>
      </c>
      <c r="O32" s="195"/>
      <c r="P32" s="47"/>
      <c r="Q32" s="47"/>
      <c r="R32" s="110" t="s">
        <v>79</v>
      </c>
      <c r="S32" s="196">
        <v>22</v>
      </c>
      <c r="T32" s="46"/>
    </row>
    <row r="33" spans="2:20" s="2" customFormat="1" ht="20.100000000000001" customHeight="1" x14ac:dyDescent="0.25">
      <c r="B33" s="11" t="str">
        <f t="shared" si="0"/>
        <v>BENJAMIN U13-11-2</v>
      </c>
      <c r="C33" s="105" t="s">
        <v>72</v>
      </c>
      <c r="D33" s="194">
        <v>11</v>
      </c>
      <c r="E33" s="230">
        <f t="array" ref="E33">IF(AND(D33&lt;&gt;"",G33&lt;&gt;""),MAX((MAX(IF(D$8:D$300=D33,G$8:G$300))-G33),ABS(MIN(IF(D$8:D$300=D33,G$8:G$300))-G33)),"")</f>
        <v>0.85000000000000142</v>
      </c>
      <c r="F33" s="243">
        <f t="shared" si="1"/>
        <v>2.0481927710843411</v>
      </c>
      <c r="G33" s="111">
        <v>41.5</v>
      </c>
      <c r="H33" s="226" t="s">
        <v>429</v>
      </c>
      <c r="I33" s="285" t="s">
        <v>97</v>
      </c>
      <c r="J33" s="280" t="s">
        <v>96</v>
      </c>
      <c r="K33" s="106">
        <f t="shared" si="3"/>
        <v>2</v>
      </c>
      <c r="L33" s="107" t="s">
        <v>430</v>
      </c>
      <c r="M33" s="108" t="s">
        <v>431</v>
      </c>
      <c r="N33" s="109" t="s">
        <v>202</v>
      </c>
      <c r="O33" s="195"/>
      <c r="P33" s="47"/>
      <c r="Q33" s="47"/>
      <c r="R33" s="124" t="s">
        <v>79</v>
      </c>
      <c r="S33" s="197">
        <v>23</v>
      </c>
      <c r="T33" s="46"/>
    </row>
    <row r="34" spans="2:20" s="2" customFormat="1" ht="20.100000000000001" customHeight="1" x14ac:dyDescent="0.25">
      <c r="B34" s="11" t="str">
        <f t="shared" si="0"/>
        <v>BENJAMIN U13-11-3</v>
      </c>
      <c r="C34" s="105" t="s">
        <v>72</v>
      </c>
      <c r="D34" s="194">
        <v>11</v>
      </c>
      <c r="E34" s="230">
        <f t="array" ref="E34">IF(AND(D34&lt;&gt;"",G34&lt;&gt;""),MAX((MAX(IF(D$8:D$300=D34,G$8:G$300))-G34),ABS(MIN(IF(D$8:D$300=D34,G$8:G$300))-G34)),"")</f>
        <v>1</v>
      </c>
      <c r="F34" s="243">
        <f t="shared" si="1"/>
        <v>2.4009603841536618</v>
      </c>
      <c r="G34" s="111">
        <v>41.65</v>
      </c>
      <c r="H34" s="226">
        <v>132239</v>
      </c>
      <c r="I34" s="285" t="s">
        <v>98</v>
      </c>
      <c r="J34" s="280" t="s">
        <v>96</v>
      </c>
      <c r="K34" s="106">
        <f t="shared" si="3"/>
        <v>3</v>
      </c>
      <c r="L34" s="107" t="s">
        <v>183</v>
      </c>
      <c r="M34" s="108" t="s">
        <v>184</v>
      </c>
      <c r="N34" s="109" t="s">
        <v>116</v>
      </c>
      <c r="O34" s="195"/>
      <c r="P34" s="47"/>
      <c r="Q34" s="47"/>
      <c r="R34" s="110" t="s">
        <v>79</v>
      </c>
      <c r="S34" s="196">
        <v>24</v>
      </c>
      <c r="T34" s="46"/>
    </row>
    <row r="35" spans="2:20" s="2" customFormat="1" ht="20.100000000000001" customHeight="1" x14ac:dyDescent="0.25">
      <c r="B35" s="11" t="str">
        <f t="shared" si="0"/>
        <v>BENJAMIN U13-11-4</v>
      </c>
      <c r="C35" s="105" t="s">
        <v>72</v>
      </c>
      <c r="D35" s="194">
        <v>11</v>
      </c>
      <c r="E35" s="230">
        <f t="array" ref="E35">IF(AND(D35&lt;&gt;"",G35&lt;&gt;""),MAX((MAX(IF(D$8:D$300=D35,G$8:G$300))-G35),ABS(MIN(IF(D$8:D$300=D35,G$8:G$300))-G35)),"")</f>
        <v>1.0500000000000043</v>
      </c>
      <c r="F35" s="243">
        <f t="shared" si="1"/>
        <v>2.5179856115108015</v>
      </c>
      <c r="G35" s="111">
        <v>41.7</v>
      </c>
      <c r="H35" s="226">
        <v>119237</v>
      </c>
      <c r="I35" s="285" t="s">
        <v>97</v>
      </c>
      <c r="J35" s="280" t="s">
        <v>96</v>
      </c>
      <c r="K35" s="106">
        <f t="shared" si="3"/>
        <v>4</v>
      </c>
      <c r="L35" s="107" t="s">
        <v>131</v>
      </c>
      <c r="M35" s="108" t="s">
        <v>132</v>
      </c>
      <c r="N35" s="109" t="s">
        <v>133</v>
      </c>
      <c r="O35" s="195"/>
      <c r="P35" s="47"/>
      <c r="Q35" s="47"/>
      <c r="R35" s="124" t="s">
        <v>79</v>
      </c>
      <c r="S35" s="197">
        <v>25</v>
      </c>
      <c r="T35" s="46"/>
    </row>
    <row r="36" spans="2:20" s="2" customFormat="1" ht="20.100000000000001" customHeight="1" x14ac:dyDescent="0.25">
      <c r="B36" s="11" t="str">
        <f t="shared" si="0"/>
        <v>BENJAMIN U13-12-1</v>
      </c>
      <c r="C36" s="287" t="s">
        <v>72</v>
      </c>
      <c r="D36" s="288">
        <v>12</v>
      </c>
      <c r="E36" s="289">
        <f t="array" ref="E36">IF(AND(D36&lt;&gt;"",G36&lt;&gt;""),MAX((MAX(IF(D$8:D$300=D36,G$8:G$300))-G36),ABS(MIN(IF(D$8:D$300=D36,G$8:G$300))-G36)),"")</f>
        <v>1.2999999999999972</v>
      </c>
      <c r="F36" s="290">
        <f t="shared" si="1"/>
        <v>2.9988465974625078</v>
      </c>
      <c r="G36" s="291">
        <v>43.35</v>
      </c>
      <c r="H36" s="292">
        <v>144030</v>
      </c>
      <c r="I36" s="293" t="s">
        <v>97</v>
      </c>
      <c r="J36" s="294" t="s">
        <v>96</v>
      </c>
      <c r="K36" s="295">
        <f t="shared" si="3"/>
        <v>1</v>
      </c>
      <c r="L36" s="296" t="s">
        <v>185</v>
      </c>
      <c r="M36" s="297" t="s">
        <v>186</v>
      </c>
      <c r="N36" s="298" t="s">
        <v>116</v>
      </c>
      <c r="O36" s="195"/>
      <c r="P36" s="47"/>
      <c r="Q36" s="47"/>
      <c r="R36" s="110" t="s">
        <v>79</v>
      </c>
      <c r="S36" s="196">
        <v>26</v>
      </c>
      <c r="T36" s="46"/>
    </row>
    <row r="37" spans="2:20" s="2" customFormat="1" ht="20.100000000000001" customHeight="1" x14ac:dyDescent="0.25">
      <c r="B37" s="11" t="str">
        <f t="shared" si="0"/>
        <v>BENJAMIN U13-12-2</v>
      </c>
      <c r="C37" s="287" t="s">
        <v>72</v>
      </c>
      <c r="D37" s="288">
        <v>12</v>
      </c>
      <c r="E37" s="289">
        <f t="array" ref="E37">IF(AND(D37&lt;&gt;"",G37&lt;&gt;""),MAX((MAX(IF(D$8:D$300=D37,G$8:G$300))-G37),ABS(MIN(IF(D$8:D$300=D37,G$8:G$300))-G37)),"")</f>
        <v>1.1000000000000014</v>
      </c>
      <c r="F37" s="290">
        <f t="shared" si="1"/>
        <v>2.4746906636670447</v>
      </c>
      <c r="G37" s="291">
        <v>44.45</v>
      </c>
      <c r="H37" s="292">
        <v>123534</v>
      </c>
      <c r="I37" s="293" t="s">
        <v>98</v>
      </c>
      <c r="J37" s="294" t="s">
        <v>96</v>
      </c>
      <c r="K37" s="295">
        <f t="shared" si="3"/>
        <v>2</v>
      </c>
      <c r="L37" s="296" t="s">
        <v>125</v>
      </c>
      <c r="M37" s="297" t="s">
        <v>126</v>
      </c>
      <c r="N37" s="298" t="s">
        <v>116</v>
      </c>
      <c r="O37" s="195"/>
      <c r="P37" s="47"/>
      <c r="Q37" s="47"/>
      <c r="R37" s="124" t="s">
        <v>79</v>
      </c>
      <c r="S37" s="197">
        <v>27</v>
      </c>
      <c r="T37" s="46"/>
    </row>
    <row r="38" spans="2:20" s="2" customFormat="1" ht="20.100000000000001" customHeight="1" x14ac:dyDescent="0.25">
      <c r="B38" s="11" t="str">
        <f t="shared" si="0"/>
        <v>BENJAMIN U13-12-3</v>
      </c>
      <c r="C38" s="287" t="s">
        <v>72</v>
      </c>
      <c r="D38" s="288">
        <v>12</v>
      </c>
      <c r="E38" s="289">
        <f t="array" ref="E38">IF(AND(D38&lt;&gt;"",G38&lt;&gt;""),MAX((MAX(IF(D$8:D$300=D38,G$8:G$300))-G38),ABS(MIN(IF(D$8:D$300=D38,G$8:G$300))-G38)),"")</f>
        <v>1.1499999999999986</v>
      </c>
      <c r="F38" s="290">
        <f t="shared" si="1"/>
        <v>2.5842696629213449</v>
      </c>
      <c r="G38" s="291">
        <v>44.5</v>
      </c>
      <c r="H38" s="292">
        <v>142818</v>
      </c>
      <c r="I38" s="293" t="s">
        <v>98</v>
      </c>
      <c r="J38" s="294" t="s">
        <v>96</v>
      </c>
      <c r="K38" s="295">
        <f t="shared" si="3"/>
        <v>3</v>
      </c>
      <c r="L38" s="296" t="s">
        <v>149</v>
      </c>
      <c r="M38" s="297" t="s">
        <v>150</v>
      </c>
      <c r="N38" s="298" t="s">
        <v>77</v>
      </c>
      <c r="O38" s="195"/>
      <c r="P38" s="47"/>
      <c r="Q38" s="47"/>
      <c r="R38" s="110" t="s">
        <v>79</v>
      </c>
      <c r="S38" s="196">
        <v>28</v>
      </c>
      <c r="T38" s="46"/>
    </row>
    <row r="39" spans="2:20" s="2" customFormat="1" ht="20.100000000000001" customHeight="1" x14ac:dyDescent="0.25">
      <c r="B39" s="11" t="str">
        <f t="shared" si="0"/>
        <v>BENJAMIN U13-12-4</v>
      </c>
      <c r="C39" s="287" t="s">
        <v>72</v>
      </c>
      <c r="D39" s="288">
        <v>12</v>
      </c>
      <c r="E39" s="289">
        <f t="array" ref="E39">IF(AND(D39&lt;&gt;"",G39&lt;&gt;""),MAX((MAX(IF(D$8:D$300=D39,G$8:G$300))-G39),ABS(MIN(IF(D$8:D$300=D39,G$8:G$300))-G39)),"")</f>
        <v>1.2999999999999972</v>
      </c>
      <c r="F39" s="290">
        <f t="shared" si="1"/>
        <v>2.9115341545352678</v>
      </c>
      <c r="G39" s="291">
        <v>44.65</v>
      </c>
      <c r="H39" s="292">
        <v>145118</v>
      </c>
      <c r="I39" s="293" t="s">
        <v>97</v>
      </c>
      <c r="J39" s="294" t="s">
        <v>96</v>
      </c>
      <c r="K39" s="295">
        <f t="shared" si="3"/>
        <v>4</v>
      </c>
      <c r="L39" s="296" t="s">
        <v>175</v>
      </c>
      <c r="M39" s="297" t="s">
        <v>176</v>
      </c>
      <c r="N39" s="298" t="s">
        <v>133</v>
      </c>
      <c r="O39" s="195"/>
      <c r="P39" s="47"/>
      <c r="Q39" s="47"/>
      <c r="R39" s="124" t="s">
        <v>79</v>
      </c>
      <c r="S39" s="197">
        <v>29</v>
      </c>
      <c r="T39" s="46"/>
    </row>
    <row r="40" spans="2:20" s="2" customFormat="1" ht="20.100000000000001" customHeight="1" x14ac:dyDescent="0.25">
      <c r="B40" s="11" t="str">
        <f t="shared" si="0"/>
        <v>BENJAMIN U13-13-1</v>
      </c>
      <c r="C40" s="105" t="s">
        <v>72</v>
      </c>
      <c r="D40" s="194">
        <v>13</v>
      </c>
      <c r="E40" s="230">
        <f t="array" ref="E40">IF(AND(D40&lt;&gt;"",G40&lt;&gt;""),MAX((MAX(IF(D$8:D$300=D40,G$8:G$300))-G40),ABS(MIN(IF(D$8:D$300=D40,G$8:G$300))-G40)),"")</f>
        <v>3.25</v>
      </c>
      <c r="F40" s="243">
        <f t="shared" si="1"/>
        <v>7.1743929359823406</v>
      </c>
      <c r="G40" s="111">
        <v>45.3</v>
      </c>
      <c r="H40" s="226">
        <v>120561</v>
      </c>
      <c r="I40" s="285" t="s">
        <v>98</v>
      </c>
      <c r="J40" s="280" t="s">
        <v>96</v>
      </c>
      <c r="K40" s="106">
        <f t="shared" si="3"/>
        <v>1</v>
      </c>
      <c r="L40" s="107" t="s">
        <v>203</v>
      </c>
      <c r="M40" s="108" t="s">
        <v>204</v>
      </c>
      <c r="N40" s="109" t="s">
        <v>106</v>
      </c>
      <c r="O40" s="195"/>
      <c r="P40" s="47"/>
      <c r="Q40" s="47"/>
      <c r="R40" s="110" t="s">
        <v>79</v>
      </c>
      <c r="S40" s="196">
        <v>30</v>
      </c>
      <c r="T40" s="46"/>
    </row>
    <row r="41" spans="2:20" s="2" customFormat="1" ht="20.100000000000001" customHeight="1" x14ac:dyDescent="0.25">
      <c r="B41" s="11" t="str">
        <f t="shared" si="0"/>
        <v>BENJAMIN U13-13-2</v>
      </c>
      <c r="C41" s="105" t="s">
        <v>72</v>
      </c>
      <c r="D41" s="194">
        <v>13</v>
      </c>
      <c r="E41" s="230">
        <f t="array" ref="E41">IF(AND(D41&lt;&gt;"",G41&lt;&gt;""),MAX((MAX(IF(D$8:D$300=D41,G$8:G$300))-G41),ABS(MIN(IF(D$8:D$300=D41,G$8:G$300))-G41)),"")</f>
        <v>2.1000000000000014</v>
      </c>
      <c r="F41" s="243">
        <f t="shared" si="1"/>
        <v>4.4303797468354462</v>
      </c>
      <c r="G41" s="111">
        <v>47.4</v>
      </c>
      <c r="H41" s="226">
        <v>97933</v>
      </c>
      <c r="I41" s="285" t="s">
        <v>98</v>
      </c>
      <c r="J41" s="280" t="s">
        <v>96</v>
      </c>
      <c r="K41" s="106">
        <f t="shared" si="3"/>
        <v>2</v>
      </c>
      <c r="L41" s="107" t="s">
        <v>161</v>
      </c>
      <c r="M41" s="108" t="s">
        <v>162</v>
      </c>
      <c r="N41" s="109" t="s">
        <v>116</v>
      </c>
      <c r="O41" s="195"/>
      <c r="P41" s="47"/>
      <c r="Q41" s="47"/>
      <c r="R41" s="124" t="s">
        <v>79</v>
      </c>
      <c r="S41" s="197">
        <v>31</v>
      </c>
      <c r="T41" s="46"/>
    </row>
    <row r="42" spans="2:20" s="2" customFormat="1" ht="20.100000000000001" customHeight="1" x14ac:dyDescent="0.25">
      <c r="B42" s="11" t="str">
        <f t="shared" si="0"/>
        <v>BENJAMIN U13-13-3</v>
      </c>
      <c r="C42" s="105" t="s">
        <v>72</v>
      </c>
      <c r="D42" s="194">
        <v>13</v>
      </c>
      <c r="E42" s="230">
        <f t="array" ref="E42">IF(AND(D42&lt;&gt;"",G42&lt;&gt;""),MAX((MAX(IF(D$8:D$300=D42,G$8:G$300))-G42),ABS(MIN(IF(D$8:D$300=D42,G$8:G$300))-G42)),"")</f>
        <v>2.6000000000000014</v>
      </c>
      <c r="F42" s="243">
        <f t="shared" si="1"/>
        <v>5.427974947807936</v>
      </c>
      <c r="G42" s="111">
        <v>47.9</v>
      </c>
      <c r="H42" s="226" t="s">
        <v>424</v>
      </c>
      <c r="I42" s="285" t="s">
        <v>97</v>
      </c>
      <c r="J42" s="280" t="s">
        <v>96</v>
      </c>
      <c r="K42" s="106">
        <f t="shared" si="3"/>
        <v>3</v>
      </c>
      <c r="L42" s="107" t="s">
        <v>425</v>
      </c>
      <c r="M42" s="108" t="s">
        <v>323</v>
      </c>
      <c r="N42" s="109" t="s">
        <v>202</v>
      </c>
      <c r="O42" s="195"/>
      <c r="P42" s="122"/>
      <c r="Q42" s="47"/>
      <c r="R42" s="110" t="s">
        <v>79</v>
      </c>
      <c r="S42" s="196">
        <v>32</v>
      </c>
    </row>
    <row r="43" spans="2:20" s="2" customFormat="1" ht="20.100000000000001" customHeight="1" x14ac:dyDescent="0.25">
      <c r="B43" s="11" t="str">
        <f t="shared" si="0"/>
        <v>BENJAMIN U13-13-4</v>
      </c>
      <c r="C43" s="105" t="s">
        <v>72</v>
      </c>
      <c r="D43" s="194">
        <v>13</v>
      </c>
      <c r="E43" s="230">
        <f t="array" ref="E43">IF(AND(D43&lt;&gt;"",G43&lt;&gt;""),MAX((MAX(IF(D$8:D$300=D43,G$8:G$300))-G43),ABS(MIN(IF(D$8:D$300=D43,G$8:G$300))-G43)),"")</f>
        <v>3.25</v>
      </c>
      <c r="F43" s="243">
        <f t="shared" si="1"/>
        <v>6.6941297631307934</v>
      </c>
      <c r="G43" s="111">
        <v>48.55</v>
      </c>
      <c r="H43" s="226" t="s">
        <v>569</v>
      </c>
      <c r="I43" s="285" t="s">
        <v>97</v>
      </c>
      <c r="J43" s="280" t="s">
        <v>96</v>
      </c>
      <c r="K43" s="106">
        <f t="shared" si="3"/>
        <v>4</v>
      </c>
      <c r="L43" s="107" t="s">
        <v>573</v>
      </c>
      <c r="M43" s="108" t="s">
        <v>574</v>
      </c>
      <c r="N43" s="109" t="s">
        <v>143</v>
      </c>
      <c r="O43" s="195"/>
      <c r="P43" s="122"/>
      <c r="Q43" s="47"/>
      <c r="R43" s="124" t="s">
        <v>79</v>
      </c>
      <c r="S43" s="197">
        <v>33</v>
      </c>
    </row>
    <row r="44" spans="2:20" s="2" customFormat="1" ht="20.100000000000001" customHeight="1" x14ac:dyDescent="0.25">
      <c r="B44" s="11" t="str">
        <f t="shared" si="0"/>
        <v>BENJAMIN U13-14-1</v>
      </c>
      <c r="C44" s="287" t="s">
        <v>72</v>
      </c>
      <c r="D44" s="288">
        <v>14</v>
      </c>
      <c r="E44" s="289">
        <f t="array" ref="E44">IF(AND(D44&lt;&gt;"",G44&lt;&gt;""),MAX((MAX(IF(D$8:D$300=D44,G$8:G$300))-G44),ABS(MIN(IF(D$8:D$300=D44,G$8:G$300))-G44)),"")</f>
        <v>1.1999999999999957</v>
      </c>
      <c r="F44" s="290">
        <f t="shared" si="1"/>
        <v>2.4193548387096686</v>
      </c>
      <c r="G44" s="291">
        <v>49.6</v>
      </c>
      <c r="H44" s="292" t="s">
        <v>567</v>
      </c>
      <c r="I44" s="293" t="s">
        <v>97</v>
      </c>
      <c r="J44" s="294" t="s">
        <v>96</v>
      </c>
      <c r="K44" s="295">
        <f t="shared" si="3"/>
        <v>1</v>
      </c>
      <c r="L44" s="296" t="s">
        <v>571</v>
      </c>
      <c r="M44" s="297" t="s">
        <v>145</v>
      </c>
      <c r="N44" s="298" t="s">
        <v>143</v>
      </c>
      <c r="O44" s="195"/>
      <c r="P44" s="122"/>
      <c r="Q44" s="47"/>
      <c r="R44" s="110" t="s">
        <v>79</v>
      </c>
      <c r="S44" s="196">
        <v>34</v>
      </c>
    </row>
    <row r="45" spans="2:20" s="2" customFormat="1" ht="20.100000000000001" customHeight="1" x14ac:dyDescent="0.25">
      <c r="B45" s="11" t="str">
        <f t="shared" si="0"/>
        <v>BENJAMIN U13-14-4</v>
      </c>
      <c r="C45" s="287" t="s">
        <v>72</v>
      </c>
      <c r="D45" s="288">
        <v>14</v>
      </c>
      <c r="E45" s="289">
        <f t="array" ref="E45">IF(AND(D45&lt;&gt;"",G45&lt;&gt;""),MAX((MAX(IF(D$8:D$300=D45,G$8:G$300))-G45),ABS(MIN(IF(D$8:D$300=D45,G$8:G$300))-G45)),"")</f>
        <v>0.84999999999999432</v>
      </c>
      <c r="F45" s="290">
        <f t="shared" si="1"/>
        <v>1.70170170170169</v>
      </c>
      <c r="G45" s="291">
        <v>49.95</v>
      </c>
      <c r="H45" s="292" t="s">
        <v>611</v>
      </c>
      <c r="I45" s="293" t="s">
        <v>97</v>
      </c>
      <c r="J45" s="294"/>
      <c r="K45" s="295">
        <v>4</v>
      </c>
      <c r="L45" s="296" t="s">
        <v>616</v>
      </c>
      <c r="M45" s="297" t="s">
        <v>617</v>
      </c>
      <c r="N45" s="298" t="s">
        <v>476</v>
      </c>
      <c r="O45" s="195"/>
      <c r="P45" s="122"/>
      <c r="Q45" s="47"/>
      <c r="R45" s="124" t="s">
        <v>79</v>
      </c>
      <c r="S45" s="197">
        <v>35</v>
      </c>
    </row>
    <row r="46" spans="2:20" s="2" customFormat="1" ht="20.100000000000001" customHeight="1" x14ac:dyDescent="0.25">
      <c r="B46" s="11" t="str">
        <f t="shared" si="0"/>
        <v>BENJAMIN U13-14-2</v>
      </c>
      <c r="C46" s="287" t="s">
        <v>72</v>
      </c>
      <c r="D46" s="288">
        <v>14</v>
      </c>
      <c r="E46" s="289">
        <f t="array" ref="E46">IF(AND(D46&lt;&gt;"",G46&lt;&gt;""),MAX((MAX(IF(D$8:D$300=D46,G$8:G$300))-G46),ABS(MIN(IF(D$8:D$300=D46,G$8:G$300))-G46)),"")</f>
        <v>0.79999999999999716</v>
      </c>
      <c r="F46" s="290">
        <f t="shared" si="1"/>
        <v>1.5999999999999945</v>
      </c>
      <c r="G46" s="291">
        <v>50</v>
      </c>
      <c r="H46" s="292">
        <v>97932</v>
      </c>
      <c r="I46" s="293" t="s">
        <v>98</v>
      </c>
      <c r="J46" s="294" t="s">
        <v>96</v>
      </c>
      <c r="K46" s="295">
        <v>2</v>
      </c>
      <c r="L46" s="296" t="s">
        <v>161</v>
      </c>
      <c r="M46" s="297" t="s">
        <v>163</v>
      </c>
      <c r="N46" s="298" t="s">
        <v>116</v>
      </c>
      <c r="O46" s="195"/>
      <c r="P46" s="122"/>
      <c r="Q46" s="47"/>
      <c r="R46" s="110" t="s">
        <v>79</v>
      </c>
      <c r="S46" s="196">
        <v>36</v>
      </c>
    </row>
    <row r="47" spans="2:20" s="2" customFormat="1" ht="20.100000000000001" customHeight="1" x14ac:dyDescent="0.25">
      <c r="B47" s="11" t="str">
        <f t="shared" si="0"/>
        <v>BENJAMIN U13-14-3</v>
      </c>
      <c r="C47" s="287" t="s">
        <v>72</v>
      </c>
      <c r="D47" s="288">
        <v>14</v>
      </c>
      <c r="E47" s="289">
        <f t="array" ref="E47">IF(AND(D47&lt;&gt;"",G47&lt;&gt;""),MAX((MAX(IF(D$8:D$300=D47,G$8:G$300))-G47),ABS(MIN(IF(D$8:D$300=D47,G$8:G$300))-G47)),"")</f>
        <v>1.1999999999999957</v>
      </c>
      <c r="F47" s="290">
        <f t="shared" si="1"/>
        <v>2.3622047244094406</v>
      </c>
      <c r="G47" s="291">
        <v>50.8</v>
      </c>
      <c r="H47" s="292">
        <v>141900</v>
      </c>
      <c r="I47" s="293" t="s">
        <v>98</v>
      </c>
      <c r="J47" s="294" t="s">
        <v>96</v>
      </c>
      <c r="K47" s="295">
        <v>3</v>
      </c>
      <c r="L47" s="296" t="s">
        <v>198</v>
      </c>
      <c r="M47" s="297" t="s">
        <v>199</v>
      </c>
      <c r="N47" s="298" t="s">
        <v>133</v>
      </c>
      <c r="O47" s="195"/>
      <c r="P47" s="122"/>
      <c r="Q47" s="47"/>
      <c r="R47" s="124" t="s">
        <v>79</v>
      </c>
      <c r="S47" s="197">
        <v>37</v>
      </c>
    </row>
    <row r="48" spans="2:20" s="2" customFormat="1" ht="20.100000000000001" customHeight="1" x14ac:dyDescent="0.25">
      <c r="B48" s="11" t="str">
        <f t="shared" si="0"/>
        <v>BENJAMIN U13-15-4</v>
      </c>
      <c r="C48" s="105" t="s">
        <v>72</v>
      </c>
      <c r="D48" s="194">
        <v>15</v>
      </c>
      <c r="E48" s="230">
        <f t="array" ref="E48">IF(AND(D48&lt;&gt;"",G48&lt;&gt;""),MAX((MAX(IF(D$8:D$300=D48,G$8:G$300))-G48),ABS(MIN(IF(D$8:D$300=D48,G$8:G$300))-G48)),"")</f>
        <v>2.9499999999999957</v>
      </c>
      <c r="F48" s="243">
        <f t="shared" si="1"/>
        <v>5.8473736372646101</v>
      </c>
      <c r="G48" s="111">
        <v>50.45</v>
      </c>
      <c r="H48" s="226" t="s">
        <v>612</v>
      </c>
      <c r="I48" s="285" t="s">
        <v>97</v>
      </c>
      <c r="J48" s="280"/>
      <c r="K48" s="106">
        <v>4</v>
      </c>
      <c r="L48" s="107" t="s">
        <v>618</v>
      </c>
      <c r="M48" s="108" t="s">
        <v>619</v>
      </c>
      <c r="N48" s="109" t="s">
        <v>476</v>
      </c>
      <c r="O48" s="195"/>
      <c r="P48" s="122"/>
      <c r="Q48" s="47"/>
      <c r="R48" s="110" t="s">
        <v>79</v>
      </c>
      <c r="S48" s="196">
        <v>38</v>
      </c>
    </row>
    <row r="49" spans="2:19" s="2" customFormat="1" ht="20.100000000000001" customHeight="1" x14ac:dyDescent="0.25">
      <c r="B49" s="11" t="str">
        <f t="shared" si="0"/>
        <v>BENJAMIN U13-15-1</v>
      </c>
      <c r="C49" s="105" t="s">
        <v>72</v>
      </c>
      <c r="D49" s="194">
        <v>15</v>
      </c>
      <c r="E49" s="230">
        <f t="array" ref="E49">IF(AND(D49&lt;&gt;"",G49&lt;&gt;""),MAX((MAX(IF(D$8:D$300=D49,G$8:G$300))-G49),ABS(MIN(IF(D$8:D$300=D49,G$8:G$300))-G49)),"")</f>
        <v>2.0499999999999972</v>
      </c>
      <c r="F49" s="243">
        <f t="shared" si="1"/>
        <v>3.9922103213242397</v>
      </c>
      <c r="G49" s="111">
        <v>51.35</v>
      </c>
      <c r="H49" s="226">
        <v>121566</v>
      </c>
      <c r="I49" s="285" t="s">
        <v>97</v>
      </c>
      <c r="J49" s="280" t="s">
        <v>96</v>
      </c>
      <c r="K49" s="106">
        <v>1</v>
      </c>
      <c r="L49" s="107" t="s">
        <v>141</v>
      </c>
      <c r="M49" s="108" t="s">
        <v>142</v>
      </c>
      <c r="N49" s="109" t="s">
        <v>143</v>
      </c>
      <c r="O49" s="195"/>
      <c r="P49" s="122"/>
      <c r="Q49" s="47"/>
      <c r="R49" s="124" t="s">
        <v>79</v>
      </c>
      <c r="S49" s="197">
        <v>39</v>
      </c>
    </row>
    <row r="50" spans="2:19" s="2" customFormat="1" ht="20.100000000000001" customHeight="1" x14ac:dyDescent="0.25">
      <c r="B50" s="11" t="str">
        <f t="shared" si="0"/>
        <v>BENJAMIN U13-15-2</v>
      </c>
      <c r="C50" s="105" t="s">
        <v>72</v>
      </c>
      <c r="D50" s="194">
        <v>15</v>
      </c>
      <c r="E50" s="230">
        <f t="array" ref="E50">IF(AND(D50&lt;&gt;"",G50&lt;&gt;""),MAX((MAX(IF(D$8:D$300=D50,G$8:G$300))-G50),ABS(MIN(IF(D$8:D$300=D50,G$8:G$300))-G50)),"")</f>
        <v>1.9499999999999957</v>
      </c>
      <c r="F50" s="243">
        <f t="shared" si="1"/>
        <v>3.7213740458015185</v>
      </c>
      <c r="G50" s="111">
        <v>52.4</v>
      </c>
      <c r="H50" s="226">
        <v>120139</v>
      </c>
      <c r="I50" s="285" t="s">
        <v>98</v>
      </c>
      <c r="J50" s="280" t="s">
        <v>96</v>
      </c>
      <c r="K50" s="106">
        <v>2</v>
      </c>
      <c r="L50" s="107" t="s">
        <v>195</v>
      </c>
      <c r="M50" s="108" t="s">
        <v>196</v>
      </c>
      <c r="N50" s="109" t="s">
        <v>133</v>
      </c>
      <c r="O50" s="195"/>
      <c r="P50" s="122"/>
      <c r="Q50" s="47"/>
      <c r="R50" s="110" t="s">
        <v>79</v>
      </c>
      <c r="S50" s="196">
        <v>40</v>
      </c>
    </row>
    <row r="51" spans="2:19" s="2" customFormat="1" ht="20.100000000000001" customHeight="1" x14ac:dyDescent="0.25">
      <c r="B51" s="11" t="str">
        <f t="shared" si="0"/>
        <v>BENJAMIN U13-15-3</v>
      </c>
      <c r="C51" s="105" t="s">
        <v>72</v>
      </c>
      <c r="D51" s="194">
        <v>15</v>
      </c>
      <c r="E51" s="230">
        <f t="array" ref="E51">IF(AND(D51&lt;&gt;"",G51&lt;&gt;""),MAX((MAX(IF(D$8:D$300=D51,G$8:G$300))-G51),ABS(MIN(IF(D$8:D$300=D51,G$8:G$300))-G51)),"")</f>
        <v>2.9499999999999957</v>
      </c>
      <c r="F51" s="243">
        <f t="shared" si="1"/>
        <v>5.5243445692883819</v>
      </c>
      <c r="G51" s="111">
        <v>53.4</v>
      </c>
      <c r="H51" s="226">
        <v>97676</v>
      </c>
      <c r="I51" s="285" t="s">
        <v>97</v>
      </c>
      <c r="J51" s="280" t="s">
        <v>96</v>
      </c>
      <c r="K51" s="106">
        <f>IF(OR(C51="",D51="",G51=""),"",IF(C51&amp;D51=C50&amp;D50,K50+1,1))</f>
        <v>3</v>
      </c>
      <c r="L51" s="107" t="s">
        <v>181</v>
      </c>
      <c r="M51" s="108" t="s">
        <v>182</v>
      </c>
      <c r="N51" s="109" t="s">
        <v>137</v>
      </c>
      <c r="O51" s="195"/>
      <c r="P51" s="122"/>
      <c r="Q51" s="47"/>
      <c r="R51" s="124" t="s">
        <v>79</v>
      </c>
      <c r="S51" s="197">
        <v>41</v>
      </c>
    </row>
    <row r="52" spans="2:19" s="2" customFormat="1" ht="20.100000000000001" customHeight="1" x14ac:dyDescent="0.25">
      <c r="B52" s="11" t="str">
        <f t="shared" si="0"/>
        <v>BENJAMIN U13-16-3</v>
      </c>
      <c r="C52" s="287" t="s">
        <v>72</v>
      </c>
      <c r="D52" s="288">
        <v>16</v>
      </c>
      <c r="E52" s="289">
        <f t="array" ref="E52">IF(AND(D52&lt;&gt;"",G52&lt;&gt;""),MAX((MAX(IF(D$8:D$300=D52,G$8:G$300))-G52),ABS(MIN(IF(D$8:D$300=D52,G$8:G$300))-G52)),"")</f>
        <v>1.6499999999999986</v>
      </c>
      <c r="F52" s="290">
        <f t="shared" si="1"/>
        <v>3.116147308781867</v>
      </c>
      <c r="G52" s="291">
        <v>52.95</v>
      </c>
      <c r="H52" s="292" t="s">
        <v>613</v>
      </c>
      <c r="I52" s="293" t="s">
        <v>97</v>
      </c>
      <c r="J52" s="294"/>
      <c r="K52" s="295">
        <v>3</v>
      </c>
      <c r="L52" s="296" t="s">
        <v>620</v>
      </c>
      <c r="M52" s="297" t="s">
        <v>621</v>
      </c>
      <c r="N52" s="298" t="s">
        <v>476</v>
      </c>
      <c r="O52" s="195"/>
      <c r="P52" s="122"/>
      <c r="Q52" s="47"/>
      <c r="R52" s="110" t="s">
        <v>79</v>
      </c>
      <c r="S52" s="196">
        <v>42</v>
      </c>
    </row>
    <row r="53" spans="2:19" s="2" customFormat="1" ht="20.100000000000001" customHeight="1" x14ac:dyDescent="0.25">
      <c r="B53" s="11" t="str">
        <f t="shared" si="0"/>
        <v>BENJAMIN U13-16-4</v>
      </c>
      <c r="C53" s="287" t="s">
        <v>72</v>
      </c>
      <c r="D53" s="288">
        <v>16</v>
      </c>
      <c r="E53" s="289">
        <f t="array" ref="E53">IF(AND(D53&lt;&gt;"",G53&lt;&gt;""),MAX((MAX(IF(D$8:D$300=D53,G$8:G$300))-G53),ABS(MIN(IF(D$8:D$300=D53,G$8:G$300))-G53)),"")</f>
        <v>0.89999999999999858</v>
      </c>
      <c r="F53" s="290">
        <f t="shared" si="1"/>
        <v>1.675977653631282</v>
      </c>
      <c r="G53" s="291">
        <v>53.7</v>
      </c>
      <c r="H53" s="292" t="s">
        <v>527</v>
      </c>
      <c r="I53" s="293" t="s">
        <v>98</v>
      </c>
      <c r="J53" s="294"/>
      <c r="K53" s="295">
        <v>4</v>
      </c>
      <c r="L53" s="296" t="s">
        <v>528</v>
      </c>
      <c r="M53" s="297" t="s">
        <v>344</v>
      </c>
      <c r="N53" s="298" t="s">
        <v>133</v>
      </c>
      <c r="O53" s="195"/>
      <c r="P53" s="122"/>
      <c r="Q53" s="47"/>
      <c r="R53" s="124" t="s">
        <v>79</v>
      </c>
      <c r="S53" s="197"/>
    </row>
    <row r="54" spans="2:19" s="2" customFormat="1" ht="20.100000000000001" customHeight="1" x14ac:dyDescent="0.25">
      <c r="B54" s="11" t="str">
        <f t="shared" si="0"/>
        <v>BENJAMIN U13-16-1</v>
      </c>
      <c r="C54" s="287" t="s">
        <v>72</v>
      </c>
      <c r="D54" s="288">
        <v>16</v>
      </c>
      <c r="E54" s="289">
        <f t="array" ref="E54">IF(AND(D54&lt;&gt;"",G54&lt;&gt;""),MAX((MAX(IF(D$8:D$300=D54,G$8:G$300))-G54),ABS(MIN(IF(D$8:D$300=D54,G$8:G$300))-G54)),"")</f>
        <v>1.5499999999999972</v>
      </c>
      <c r="F54" s="290">
        <f t="shared" si="1"/>
        <v>2.8440366972477014</v>
      </c>
      <c r="G54" s="291">
        <v>54.5</v>
      </c>
      <c r="H54" s="292" t="s">
        <v>535</v>
      </c>
      <c r="I54" s="293" t="s">
        <v>98</v>
      </c>
      <c r="J54" s="294" t="s">
        <v>96</v>
      </c>
      <c r="K54" s="295">
        <v>1</v>
      </c>
      <c r="L54" s="296" t="s">
        <v>541</v>
      </c>
      <c r="M54" s="297" t="s">
        <v>548</v>
      </c>
      <c r="N54" s="298" t="s">
        <v>594</v>
      </c>
      <c r="O54" s="195"/>
      <c r="P54" s="122"/>
      <c r="Q54" s="47"/>
      <c r="R54" s="110"/>
      <c r="S54" s="196"/>
    </row>
    <row r="55" spans="2:19" ht="20.100000000000001" customHeight="1" x14ac:dyDescent="0.25">
      <c r="B55" s="11" t="str">
        <f t="shared" si="0"/>
        <v>BENJAMIN U13-16-2</v>
      </c>
      <c r="C55" s="287" t="s">
        <v>72</v>
      </c>
      <c r="D55" s="288">
        <v>16</v>
      </c>
      <c r="E55" s="289">
        <f t="array" ref="E55">IF(AND(D55&lt;&gt;"",G55&lt;&gt;""),MAX((MAX(IF(D$8:D$300=D55,G$8:G$300))-G55),ABS(MIN(IF(D$8:D$300=D55,G$8:G$300))-G55)),"")</f>
        <v>1.6499999999999986</v>
      </c>
      <c r="F55" s="290">
        <f t="shared" si="1"/>
        <v>3.0219780219780192</v>
      </c>
      <c r="G55" s="291">
        <v>54.6</v>
      </c>
      <c r="H55" s="292" t="s">
        <v>536</v>
      </c>
      <c r="I55" s="293" t="s">
        <v>98</v>
      </c>
      <c r="J55" s="294" t="s">
        <v>96</v>
      </c>
      <c r="K55" s="295">
        <f t="shared" ref="K55:K79" si="4">IF(OR(C55="",D55="",G55=""),"",IF(C55&amp;D55=C54&amp;D54,K54+1,1))</f>
        <v>2</v>
      </c>
      <c r="L55" s="296" t="s">
        <v>549</v>
      </c>
      <c r="M55" s="297" t="s">
        <v>550</v>
      </c>
      <c r="N55" s="298" t="s">
        <v>594</v>
      </c>
      <c r="O55" s="195"/>
      <c r="P55" s="122"/>
      <c r="Q55" s="47"/>
      <c r="R55" s="124"/>
      <c r="S55" s="197"/>
    </row>
    <row r="56" spans="2:19" ht="20.100000000000001" customHeight="1" x14ac:dyDescent="0.25">
      <c r="B56" s="11" t="str">
        <f t="shared" si="0"/>
        <v>BENJAMIN U13-17-1</v>
      </c>
      <c r="C56" s="105" t="s">
        <v>72</v>
      </c>
      <c r="D56" s="194">
        <v>17</v>
      </c>
      <c r="E56" s="230">
        <f t="array" ref="E56">IF(AND(D56&lt;&gt;"",G56&lt;&gt;""),MAX((MAX(IF(D$8:D$300=D56,G$8:G$300))-G56),ABS(MIN(IF(D$8:D$300=D56,G$8:G$300))-G56)),"")</f>
        <v>3.9500000000000028</v>
      </c>
      <c r="F56" s="243">
        <f t="shared" si="1"/>
        <v>6.6498316498316541</v>
      </c>
      <c r="G56" s="111">
        <v>59.4</v>
      </c>
      <c r="H56" s="226">
        <v>98692</v>
      </c>
      <c r="I56" s="285" t="s">
        <v>97</v>
      </c>
      <c r="J56" s="280" t="s">
        <v>96</v>
      </c>
      <c r="K56" s="106">
        <f t="shared" si="4"/>
        <v>1</v>
      </c>
      <c r="L56" s="107" t="s">
        <v>189</v>
      </c>
      <c r="M56" s="108" t="s">
        <v>190</v>
      </c>
      <c r="N56" s="109" t="s">
        <v>116</v>
      </c>
      <c r="O56" s="195"/>
      <c r="Q56" s="47"/>
      <c r="R56" s="110"/>
      <c r="S56" s="196"/>
    </row>
    <row r="57" spans="2:19" ht="20.100000000000001" customHeight="1" x14ac:dyDescent="0.25">
      <c r="B57" s="11" t="str">
        <f t="shared" si="0"/>
        <v>BENJAMIN U13-17-2</v>
      </c>
      <c r="C57" s="105" t="s">
        <v>72</v>
      </c>
      <c r="D57" s="194">
        <v>17</v>
      </c>
      <c r="E57" s="230">
        <f t="array" ref="E57">IF(AND(D57&lt;&gt;"",G57&lt;&gt;""),MAX((MAX(IF(D$8:D$300=D57,G$8:G$300))-G57),ABS(MIN(IF(D$8:D$300=D57,G$8:G$300))-G57)),"")</f>
        <v>3.1000000000000014</v>
      </c>
      <c r="F57" s="243">
        <f t="shared" si="1"/>
        <v>4.9600000000000026</v>
      </c>
      <c r="G57" s="111">
        <v>62.5</v>
      </c>
      <c r="H57" s="226">
        <v>117586</v>
      </c>
      <c r="I57" s="285" t="s">
        <v>98</v>
      </c>
      <c r="J57" s="280" t="s">
        <v>96</v>
      </c>
      <c r="K57" s="106">
        <f t="shared" si="4"/>
        <v>2</v>
      </c>
      <c r="L57" s="107" t="s">
        <v>168</v>
      </c>
      <c r="M57" s="108" t="s">
        <v>169</v>
      </c>
      <c r="N57" s="109" t="s">
        <v>170</v>
      </c>
      <c r="O57" s="195"/>
      <c r="Q57" s="47"/>
      <c r="R57" s="124"/>
      <c r="S57" s="197"/>
    </row>
    <row r="58" spans="2:19" ht="20.100000000000001" customHeight="1" x14ac:dyDescent="0.25">
      <c r="B58" s="11" t="str">
        <f t="shared" si="0"/>
        <v>BENJAMIN U13-17-3</v>
      </c>
      <c r="C58" s="105" t="s">
        <v>72</v>
      </c>
      <c r="D58" s="194">
        <v>17</v>
      </c>
      <c r="E58" s="230">
        <f t="array" ref="E58">IF(AND(D58&lt;&gt;"",G58&lt;&gt;""),MAX((MAX(IF(D$8:D$300=D58,G$8:G$300))-G58),ABS(MIN(IF(D$8:D$300=D58,G$8:G$300))-G58)),"")</f>
        <v>3.9500000000000028</v>
      </c>
      <c r="F58" s="243">
        <f t="shared" si="1"/>
        <v>6.2352012628255764</v>
      </c>
      <c r="G58" s="111">
        <v>63.35</v>
      </c>
      <c r="H58" s="226">
        <v>142348</v>
      </c>
      <c r="I58" s="285" t="s">
        <v>98</v>
      </c>
      <c r="J58" s="280" t="s">
        <v>96</v>
      </c>
      <c r="K58" s="106">
        <f t="shared" si="4"/>
        <v>3</v>
      </c>
      <c r="L58" s="107" t="s">
        <v>205</v>
      </c>
      <c r="M58" s="108" t="s">
        <v>206</v>
      </c>
      <c r="N58" s="109" t="s">
        <v>137</v>
      </c>
      <c r="O58" s="195"/>
      <c r="Q58" s="47"/>
      <c r="R58" s="110"/>
      <c r="S58" s="196"/>
    </row>
    <row r="59" spans="2:19" ht="20.100000000000001" customHeight="1" x14ac:dyDescent="0.25">
      <c r="B59" s="11" t="str">
        <f t="shared" si="0"/>
        <v>BENJAMIN U13-18-1</v>
      </c>
      <c r="C59" s="287" t="s">
        <v>72</v>
      </c>
      <c r="D59" s="288">
        <v>18</v>
      </c>
      <c r="E59" s="289">
        <f t="array" ref="E59">IF(AND(D59&lt;&gt;"",G59&lt;&gt;""),MAX((MAX(IF(D$8:D$300=D59,G$8:G$300))-G59),ABS(MIN(IF(D$8:D$300=D59,G$8:G$300))-G59)),"")</f>
        <v>5</v>
      </c>
      <c r="F59" s="290">
        <f t="shared" si="1"/>
        <v>7.3964497041420119</v>
      </c>
      <c r="G59" s="291">
        <v>67.599999999999994</v>
      </c>
      <c r="H59" s="292">
        <v>104323</v>
      </c>
      <c r="I59" s="293" t="s">
        <v>98</v>
      </c>
      <c r="J59" s="294" t="s">
        <v>96</v>
      </c>
      <c r="K59" s="295">
        <f t="shared" si="4"/>
        <v>1</v>
      </c>
      <c r="L59" s="296" t="s">
        <v>129</v>
      </c>
      <c r="M59" s="297" t="s">
        <v>130</v>
      </c>
      <c r="N59" s="298" t="s">
        <v>124</v>
      </c>
      <c r="O59" s="195"/>
      <c r="Q59" s="47"/>
      <c r="R59" s="124"/>
      <c r="S59" s="197"/>
    </row>
    <row r="60" spans="2:19" ht="20.100000000000001" customHeight="1" x14ac:dyDescent="0.25">
      <c r="B60" s="11" t="str">
        <f t="shared" si="0"/>
        <v>BENJAMIN U13-18-2</v>
      </c>
      <c r="C60" s="287" t="s">
        <v>72</v>
      </c>
      <c r="D60" s="288">
        <v>18</v>
      </c>
      <c r="E60" s="289">
        <f t="array" ref="E60">IF(AND(D60&lt;&gt;"",G60&lt;&gt;""),MAX((MAX(IF(D$8:D$300=D60,G$8:G$300))-G60),ABS(MIN(IF(D$8:D$300=D60,G$8:G$300))-G60)),"")</f>
        <v>4.5999999999999943</v>
      </c>
      <c r="F60" s="290">
        <f t="shared" si="1"/>
        <v>6.7647058823529322</v>
      </c>
      <c r="G60" s="291">
        <v>68</v>
      </c>
      <c r="H60" s="292">
        <v>103243</v>
      </c>
      <c r="I60" s="293" t="s">
        <v>97</v>
      </c>
      <c r="J60" s="294" t="s">
        <v>96</v>
      </c>
      <c r="K60" s="295">
        <f t="shared" si="4"/>
        <v>2</v>
      </c>
      <c r="L60" s="296" t="s">
        <v>153</v>
      </c>
      <c r="M60" s="297" t="s">
        <v>154</v>
      </c>
      <c r="N60" s="298" t="s">
        <v>119</v>
      </c>
      <c r="O60" s="195"/>
      <c r="Q60" s="47"/>
      <c r="R60" s="110"/>
      <c r="S60" s="196"/>
    </row>
    <row r="61" spans="2:19" ht="20.100000000000001" customHeight="1" x14ac:dyDescent="0.25">
      <c r="B61" s="11" t="str">
        <f t="shared" si="0"/>
        <v>BENJAMIN U13-18-3</v>
      </c>
      <c r="C61" s="287" t="s">
        <v>72</v>
      </c>
      <c r="D61" s="288">
        <v>18</v>
      </c>
      <c r="E61" s="289">
        <f t="array" ref="E61">IF(AND(D61&lt;&gt;"",G61&lt;&gt;""),MAX((MAX(IF(D$8:D$300=D61,G$8:G$300))-G61),ABS(MIN(IF(D$8:D$300=D61,G$8:G$300))-G61)),"")</f>
        <v>5</v>
      </c>
      <c r="F61" s="290">
        <f t="shared" si="1"/>
        <v>6.887052341597796</v>
      </c>
      <c r="G61" s="291">
        <v>72.599999999999994</v>
      </c>
      <c r="H61" s="292">
        <v>141903</v>
      </c>
      <c r="I61" s="293" t="s">
        <v>97</v>
      </c>
      <c r="J61" s="294" t="s">
        <v>96</v>
      </c>
      <c r="K61" s="295">
        <f t="shared" si="4"/>
        <v>3</v>
      </c>
      <c r="L61" s="296" t="s">
        <v>191</v>
      </c>
      <c r="M61" s="297" t="s">
        <v>192</v>
      </c>
      <c r="N61" s="298" t="s">
        <v>133</v>
      </c>
      <c r="O61" s="195"/>
      <c r="Q61" s="47"/>
      <c r="R61" s="124"/>
      <c r="S61" s="197"/>
    </row>
    <row r="62" spans="2:19" ht="20.100000000000001" customHeight="1" x14ac:dyDescent="0.25">
      <c r="B62" s="11" t="str">
        <f t="shared" si="0"/>
        <v>BENJAMIN U13-19-1</v>
      </c>
      <c r="C62" s="105" t="s">
        <v>72</v>
      </c>
      <c r="D62" s="194">
        <v>19</v>
      </c>
      <c r="E62" s="230">
        <f t="array" ref="E62">IF(AND(D62&lt;&gt;"",G62&lt;&gt;""),MAX((MAX(IF(D$8:D$300=D62,G$8:G$300))-G62),ABS(MIN(IF(D$8:D$300=D62,G$8:G$300))-G62)),"")</f>
        <v>0</v>
      </c>
      <c r="F62" s="243">
        <f t="shared" si="1"/>
        <v>0</v>
      </c>
      <c r="G62" s="111">
        <v>78.2</v>
      </c>
      <c r="H62" s="226" t="s">
        <v>440</v>
      </c>
      <c r="I62" s="285" t="s">
        <v>97</v>
      </c>
      <c r="J62" s="280" t="s">
        <v>96</v>
      </c>
      <c r="K62" s="106">
        <f t="shared" si="4"/>
        <v>1</v>
      </c>
      <c r="L62" s="107" t="s">
        <v>438</v>
      </c>
      <c r="M62" s="108" t="s">
        <v>441</v>
      </c>
      <c r="N62" s="109" t="s">
        <v>437</v>
      </c>
      <c r="O62" s="195"/>
      <c r="Q62" s="47"/>
      <c r="R62" s="110"/>
      <c r="S62" s="196"/>
    </row>
    <row r="63" spans="2:19" ht="20.100000000000001" customHeight="1" x14ac:dyDescent="0.25">
      <c r="B63" s="11" t="str">
        <f t="shared" si="0"/>
        <v>BENJAMIN U13--</v>
      </c>
      <c r="C63" s="287" t="s">
        <v>72</v>
      </c>
      <c r="D63" s="288"/>
      <c r="E63" s="289" t="str">
        <f t="array" ref="E63">IF(AND(D63&lt;&gt;"",G63&lt;&gt;""),MAX((MAX(IF(D$8:D$300=D63,G$8:G$300))-G63),ABS(MIN(IF(D$8:D$300=D63,G$8:G$300))-G63)),"")</f>
        <v/>
      </c>
      <c r="F63" s="290" t="str">
        <f t="shared" si="1"/>
        <v/>
      </c>
      <c r="G63" s="291">
        <v>48.9</v>
      </c>
      <c r="H63" s="292" t="s">
        <v>681</v>
      </c>
      <c r="I63" s="293" t="s">
        <v>682</v>
      </c>
      <c r="J63" s="294" t="s">
        <v>96</v>
      </c>
      <c r="K63" s="295" t="str">
        <f t="shared" si="4"/>
        <v/>
      </c>
      <c r="L63" s="296" t="s">
        <v>376</v>
      </c>
      <c r="M63" s="297" t="s">
        <v>683</v>
      </c>
      <c r="N63" s="298" t="s">
        <v>684</v>
      </c>
      <c r="O63" s="195"/>
      <c r="Q63" s="47"/>
      <c r="R63" s="124"/>
      <c r="S63" s="197"/>
    </row>
    <row r="64" spans="2:19" ht="20.100000000000001" customHeight="1" x14ac:dyDescent="0.25">
      <c r="B64" s="11" t="str">
        <f t="shared" si="0"/>
        <v>BENJAMIN U13--</v>
      </c>
      <c r="C64" s="287" t="s">
        <v>72</v>
      </c>
      <c r="D64" s="288"/>
      <c r="E64" s="289" t="str">
        <f t="array" ref="E64">IF(AND(D64&lt;&gt;"",G64&lt;&gt;""),MAX((MAX(IF(D$8:D$300=D64,G$8:G$300))-G64),ABS(MIN(IF(D$8:D$300=D64,G$8:G$300))-G64)),"")</f>
        <v/>
      </c>
      <c r="F64" s="290" t="str">
        <f t="shared" si="1"/>
        <v/>
      </c>
      <c r="G64" s="291"/>
      <c r="H64" s="292"/>
      <c r="I64" s="293" t="s">
        <v>97</v>
      </c>
      <c r="J64" s="294" t="s">
        <v>96</v>
      </c>
      <c r="K64" s="295" t="str">
        <f t="shared" si="4"/>
        <v/>
      </c>
      <c r="L64" s="296" t="s">
        <v>522</v>
      </c>
      <c r="M64" s="297" t="s">
        <v>523</v>
      </c>
      <c r="N64" s="298" t="s">
        <v>476</v>
      </c>
      <c r="O64" s="195"/>
      <c r="Q64" s="47"/>
      <c r="R64" s="110"/>
      <c r="S64" s="196"/>
    </row>
    <row r="65" spans="2:19" ht="20.100000000000001" customHeight="1" x14ac:dyDescent="0.25">
      <c r="B65" s="11" t="str">
        <f t="shared" si="0"/>
        <v>BENJAMIN U13--</v>
      </c>
      <c r="C65" s="287" t="s">
        <v>72</v>
      </c>
      <c r="D65" s="288"/>
      <c r="E65" s="289" t="str">
        <f t="array" ref="E65">IF(AND(D65&lt;&gt;"",G65&lt;&gt;""),MAX((MAX(IF(D$8:D$300=D65,G$8:G$300))-G65),ABS(MIN(IF(D$8:D$300=D65,G$8:G$300))-G65)),"")</f>
        <v/>
      </c>
      <c r="F65" s="290" t="str">
        <f t="shared" si="1"/>
        <v/>
      </c>
      <c r="G65" s="291"/>
      <c r="H65" s="292">
        <v>108229</v>
      </c>
      <c r="I65" s="293" t="s">
        <v>97</v>
      </c>
      <c r="J65" s="294" t="s">
        <v>96</v>
      </c>
      <c r="K65" s="295" t="str">
        <f t="shared" si="4"/>
        <v/>
      </c>
      <c r="L65" s="296" t="s">
        <v>117</v>
      </c>
      <c r="M65" s="297" t="s">
        <v>118</v>
      </c>
      <c r="N65" s="298" t="s">
        <v>119</v>
      </c>
      <c r="O65" s="195"/>
      <c r="Q65" s="47"/>
      <c r="R65" s="124"/>
      <c r="S65" s="197"/>
    </row>
    <row r="66" spans="2:19" ht="20.100000000000001" customHeight="1" x14ac:dyDescent="0.25">
      <c r="B66" s="11" t="str">
        <f t="shared" si="0"/>
        <v>BENJAMIN U13--</v>
      </c>
      <c r="C66" s="287" t="s">
        <v>72</v>
      </c>
      <c r="D66" s="288"/>
      <c r="E66" s="289" t="str">
        <f t="array" ref="E66">IF(AND(D66&lt;&gt;"",G66&lt;&gt;""),MAX((MAX(IF(D$8:D$300=D66,G$8:G$300))-G66),ABS(MIN(IF(D$8:D$300=D66,G$8:G$300))-G66)),"")</f>
        <v/>
      </c>
      <c r="F66" s="290" t="str">
        <f t="shared" si="1"/>
        <v/>
      </c>
      <c r="G66" s="291"/>
      <c r="H66" s="292">
        <v>132818</v>
      </c>
      <c r="I66" s="293" t="s">
        <v>98</v>
      </c>
      <c r="J66" s="294" t="s">
        <v>96</v>
      </c>
      <c r="K66" s="295" t="str">
        <f t="shared" si="4"/>
        <v/>
      </c>
      <c r="L66" s="296" t="s">
        <v>171</v>
      </c>
      <c r="M66" s="297" t="s">
        <v>172</v>
      </c>
      <c r="N66" s="298" t="s">
        <v>119</v>
      </c>
      <c r="O66" s="195"/>
      <c r="Q66" s="47"/>
      <c r="R66" s="110"/>
      <c r="S66" s="196"/>
    </row>
    <row r="67" spans="2:19" ht="20.100000000000001" customHeight="1" x14ac:dyDescent="0.25">
      <c r="B67" s="11" t="str">
        <f t="shared" si="0"/>
        <v>BENJAMIN U13--</v>
      </c>
      <c r="C67" s="287" t="s">
        <v>72</v>
      </c>
      <c r="D67" s="288"/>
      <c r="E67" s="289" t="str">
        <f t="array" ref="E67">IF(AND(D67&lt;&gt;"",G67&lt;&gt;""),MAX((MAX(IF(D$8:D$300=D67,G$8:G$300))-G67),ABS(MIN(IF(D$8:D$300=D67,G$8:G$300))-G67)),"")</f>
        <v/>
      </c>
      <c r="F67" s="290" t="str">
        <f t="shared" si="1"/>
        <v/>
      </c>
      <c r="G67" s="291"/>
      <c r="H67" s="292">
        <v>142405</v>
      </c>
      <c r="I67" s="293" t="s">
        <v>97</v>
      </c>
      <c r="J67" s="294" t="s">
        <v>96</v>
      </c>
      <c r="K67" s="295" t="str">
        <f t="shared" si="4"/>
        <v/>
      </c>
      <c r="L67" s="296" t="s">
        <v>197</v>
      </c>
      <c r="M67" s="297" t="s">
        <v>154</v>
      </c>
      <c r="N67" s="298" t="s">
        <v>119</v>
      </c>
      <c r="O67" s="195"/>
      <c r="Q67" s="47"/>
      <c r="R67" s="124"/>
      <c r="S67" s="197"/>
    </row>
    <row r="68" spans="2:19" ht="20.100000000000001" customHeight="1" x14ac:dyDescent="0.25">
      <c r="B68" s="11" t="str">
        <f t="shared" si="0"/>
        <v>BENJAMIN U13--</v>
      </c>
      <c r="C68" s="287" t="s">
        <v>72</v>
      </c>
      <c r="D68" s="288"/>
      <c r="E68" s="289" t="str">
        <f t="array" ref="E68">IF(AND(D68&lt;&gt;"",G68&lt;&gt;""),MAX((MAX(IF(D$8:D$300=D68,G$8:G$300))-G68),ABS(MIN(IF(D$8:D$300=D68,G$8:G$300))-G68)),"")</f>
        <v/>
      </c>
      <c r="F68" s="290" t="str">
        <f t="shared" si="1"/>
        <v/>
      </c>
      <c r="G68" s="291"/>
      <c r="H68" s="292">
        <v>141211</v>
      </c>
      <c r="I68" s="293" t="s">
        <v>97</v>
      </c>
      <c r="J68" s="294" t="s">
        <v>96</v>
      </c>
      <c r="K68" s="295" t="str">
        <f t="shared" si="4"/>
        <v/>
      </c>
      <c r="L68" s="296" t="s">
        <v>213</v>
      </c>
      <c r="M68" s="297" t="s">
        <v>214</v>
      </c>
      <c r="N68" s="298" t="s">
        <v>119</v>
      </c>
      <c r="O68" s="195"/>
      <c r="Q68" s="47"/>
      <c r="R68" s="110"/>
      <c r="S68" s="196"/>
    </row>
    <row r="69" spans="2:19" ht="20.100000000000001" customHeight="1" x14ac:dyDescent="0.25">
      <c r="B69" s="11" t="str">
        <f t="shared" si="0"/>
        <v>BENJAMIN U13--</v>
      </c>
      <c r="C69" s="287" t="s">
        <v>72</v>
      </c>
      <c r="D69" s="288"/>
      <c r="E69" s="289" t="str">
        <f t="array" ref="E69">IF(AND(D69&lt;&gt;"",G69&lt;&gt;""),MAX((MAX(IF(D$8:D$300=D69,G$8:G$300))-G69),ABS(MIN(IF(D$8:D$300=D69,G$8:G$300))-G69)),"")</f>
        <v/>
      </c>
      <c r="F69" s="290" t="str">
        <f t="shared" si="1"/>
        <v/>
      </c>
      <c r="G69" s="291"/>
      <c r="H69" s="292" t="s">
        <v>560</v>
      </c>
      <c r="I69" s="293" t="s">
        <v>97</v>
      </c>
      <c r="J69" s="294"/>
      <c r="K69" s="295" t="str">
        <f t="shared" si="4"/>
        <v/>
      </c>
      <c r="L69" s="296" t="s">
        <v>561</v>
      </c>
      <c r="M69" s="297" t="s">
        <v>562</v>
      </c>
      <c r="N69" s="298" t="s">
        <v>106</v>
      </c>
      <c r="O69" s="195"/>
      <c r="Q69" s="47"/>
      <c r="R69" s="110"/>
      <c r="S69" s="196"/>
    </row>
    <row r="70" spans="2:19" ht="20.100000000000001" customHeight="1" x14ac:dyDescent="0.25">
      <c r="B70" s="11" t="str">
        <f t="shared" si="0"/>
        <v>BENJAMIN U13--</v>
      </c>
      <c r="C70" s="287" t="s">
        <v>72</v>
      </c>
      <c r="D70" s="288"/>
      <c r="E70" s="289" t="str">
        <f t="array" ref="E70">IF(AND(D70&lt;&gt;"",G70&lt;&gt;""),MAX((MAX(IF(D$8:D$300=D70,G$8:G$300))-G70),ABS(MIN(IF(D$8:D$300=D70,G$8:G$300))-G70)),"")</f>
        <v/>
      </c>
      <c r="F70" s="290" t="str">
        <f t="shared" si="1"/>
        <v/>
      </c>
      <c r="G70" s="291"/>
      <c r="H70" s="292" t="s">
        <v>577</v>
      </c>
      <c r="I70" s="293" t="s">
        <v>98</v>
      </c>
      <c r="J70" s="294"/>
      <c r="K70" s="295" t="str">
        <f t="shared" si="4"/>
        <v/>
      </c>
      <c r="L70" s="296" t="s">
        <v>592</v>
      </c>
      <c r="M70" s="297" t="s">
        <v>593</v>
      </c>
      <c r="N70" s="298" t="s">
        <v>106</v>
      </c>
      <c r="O70" s="195"/>
      <c r="Q70" s="47"/>
      <c r="R70" s="11"/>
    </row>
    <row r="71" spans="2:19" ht="20.100000000000001" customHeight="1" x14ac:dyDescent="0.25">
      <c r="B71" s="11" t="str">
        <f t="shared" si="0"/>
        <v>BENJAMIN U13--</v>
      </c>
      <c r="C71" s="287" t="s">
        <v>72</v>
      </c>
      <c r="D71" s="288"/>
      <c r="E71" s="289" t="str">
        <f t="array" ref="E71">IF(AND(D71&lt;&gt;"",G71&lt;&gt;""),MAX((MAX(IF(D$8:D$300=D71,G$8:G$300))-G71),ABS(MIN(IF(D$8:D$300=D71,G$8:G$300))-G71)),"")</f>
        <v/>
      </c>
      <c r="F71" s="290" t="str">
        <f t="shared" si="1"/>
        <v/>
      </c>
      <c r="G71" s="291"/>
      <c r="H71" s="292">
        <v>134602</v>
      </c>
      <c r="I71" s="293" t="s">
        <v>97</v>
      </c>
      <c r="J71" s="294" t="s">
        <v>96</v>
      </c>
      <c r="K71" s="295" t="str">
        <f t="shared" si="4"/>
        <v/>
      </c>
      <c r="L71" s="296" t="s">
        <v>159</v>
      </c>
      <c r="M71" s="297" t="s">
        <v>160</v>
      </c>
      <c r="N71" s="298" t="s">
        <v>140</v>
      </c>
      <c r="O71" s="195"/>
      <c r="Q71" s="47"/>
      <c r="R71" s="11"/>
    </row>
    <row r="72" spans="2:19" ht="20.100000000000001" customHeight="1" x14ac:dyDescent="0.25">
      <c r="B72" s="11" t="str">
        <f t="shared" ref="B72:B135" si="5">C72&amp;"-"&amp;D72&amp;"-"&amp;K72</f>
        <v>BENJAMIN U13--</v>
      </c>
      <c r="C72" s="287" t="s">
        <v>72</v>
      </c>
      <c r="D72" s="288"/>
      <c r="E72" s="289" t="str">
        <f t="array" ref="E72">IF(AND(D72&lt;&gt;"",G72&lt;&gt;""),MAX((MAX(IF(D$8:D$300=D72,G$8:G$300))-G72),ABS(MIN(IF(D$8:D$300=D72,G$8:G$300))-G72)),"")</f>
        <v/>
      </c>
      <c r="F72" s="290" t="str">
        <f t="shared" ref="F72:F135" si="6">IF(AND(G72&lt;&gt;"",D72&lt;&gt;""),(E72/G72)*100,"")</f>
        <v/>
      </c>
      <c r="G72" s="291"/>
      <c r="H72" s="292" t="s">
        <v>566</v>
      </c>
      <c r="I72" s="293" t="s">
        <v>97</v>
      </c>
      <c r="J72" s="294" t="s">
        <v>96</v>
      </c>
      <c r="K72" s="295" t="str">
        <f t="shared" si="4"/>
        <v/>
      </c>
      <c r="L72" s="296" t="s">
        <v>570</v>
      </c>
      <c r="M72" s="297" t="s">
        <v>145</v>
      </c>
      <c r="N72" s="298" t="s">
        <v>143</v>
      </c>
      <c r="O72" s="195"/>
      <c r="Q72" s="47"/>
      <c r="R72" s="11"/>
    </row>
    <row r="73" spans="2:19" ht="20.100000000000001" customHeight="1" x14ac:dyDescent="0.25">
      <c r="B73" s="11" t="str">
        <f t="shared" si="5"/>
        <v>BENJAMIN U13--</v>
      </c>
      <c r="C73" s="287" t="s">
        <v>72</v>
      </c>
      <c r="D73" s="288"/>
      <c r="E73" s="289" t="str">
        <f t="array" ref="E73">IF(AND(D73&lt;&gt;"",G73&lt;&gt;""),MAX((MAX(IF(D$8:D$300=D73,G$8:G$300))-G73),ABS(MIN(IF(D$8:D$300=D73,G$8:G$300))-G73)),"")</f>
        <v/>
      </c>
      <c r="F73" s="290" t="str">
        <f t="shared" si="6"/>
        <v/>
      </c>
      <c r="G73" s="291"/>
      <c r="H73" s="292">
        <v>104864</v>
      </c>
      <c r="I73" s="293" t="s">
        <v>97</v>
      </c>
      <c r="J73" s="294" t="s">
        <v>96</v>
      </c>
      <c r="K73" s="295" t="str">
        <f t="shared" si="4"/>
        <v/>
      </c>
      <c r="L73" s="296" t="s">
        <v>120</v>
      </c>
      <c r="M73" s="297" t="s">
        <v>121</v>
      </c>
      <c r="N73" s="298" t="s">
        <v>77</v>
      </c>
      <c r="O73" s="195"/>
      <c r="Q73" s="47"/>
      <c r="R73" s="11"/>
    </row>
    <row r="74" spans="2:19" ht="20.100000000000001" customHeight="1" x14ac:dyDescent="0.25">
      <c r="B74" s="11" t="str">
        <f t="shared" si="5"/>
        <v>BENJAMIN U13--</v>
      </c>
      <c r="C74" s="287" t="s">
        <v>72</v>
      </c>
      <c r="D74" s="288"/>
      <c r="E74" s="289" t="str">
        <f t="array" ref="E74">IF(AND(D74&lt;&gt;"",G74&lt;&gt;""),MAX((MAX(IF(D$8:D$300=D74,G$8:G$300))-G74),ABS(MIN(IF(D$8:D$300=D74,G$8:G$300))-G74)),"")</f>
        <v/>
      </c>
      <c r="F74" s="290" t="str">
        <f t="shared" si="6"/>
        <v/>
      </c>
      <c r="G74" s="291"/>
      <c r="H74" s="292">
        <v>141522</v>
      </c>
      <c r="I74" s="293" t="s">
        <v>97</v>
      </c>
      <c r="J74" s="294" t="s">
        <v>96</v>
      </c>
      <c r="K74" s="295" t="str">
        <f t="shared" si="4"/>
        <v/>
      </c>
      <c r="L74" s="296" t="s">
        <v>146</v>
      </c>
      <c r="M74" s="297" t="s">
        <v>147</v>
      </c>
      <c r="N74" s="298" t="s">
        <v>148</v>
      </c>
      <c r="O74" s="195"/>
      <c r="Q74" s="47"/>
      <c r="R74" s="11"/>
    </row>
    <row r="75" spans="2:19" ht="20.100000000000001" customHeight="1" x14ac:dyDescent="0.25">
      <c r="B75" s="11" t="str">
        <f t="shared" si="5"/>
        <v>BENJAMIN U13--</v>
      </c>
      <c r="C75" s="287" t="s">
        <v>72</v>
      </c>
      <c r="D75" s="288"/>
      <c r="E75" s="289" t="str">
        <f t="array" ref="E75">IF(AND(D75&lt;&gt;"",G75&lt;&gt;""),MAX((MAX(IF(D$8:D$300=D75,G$8:G$300))-G75),ABS(MIN(IF(D$8:D$300=D75,G$8:G$300))-G75)),"")</f>
        <v/>
      </c>
      <c r="F75" s="290" t="str">
        <f t="shared" si="6"/>
        <v/>
      </c>
      <c r="G75" s="291"/>
      <c r="H75" s="292">
        <v>141520</v>
      </c>
      <c r="I75" s="293" t="s">
        <v>97</v>
      </c>
      <c r="J75" s="294" t="s">
        <v>96</v>
      </c>
      <c r="K75" s="295" t="str">
        <f t="shared" si="4"/>
        <v/>
      </c>
      <c r="L75" s="296" t="s">
        <v>151</v>
      </c>
      <c r="M75" s="297" t="s">
        <v>152</v>
      </c>
      <c r="N75" s="298" t="s">
        <v>148</v>
      </c>
      <c r="O75" s="195"/>
      <c r="Q75" s="47"/>
      <c r="R75" s="11"/>
    </row>
    <row r="76" spans="2:19" ht="20.100000000000001" customHeight="1" x14ac:dyDescent="0.25">
      <c r="B76" s="11" t="str">
        <f t="shared" si="5"/>
        <v>BENJAMIN U13--</v>
      </c>
      <c r="C76" s="287" t="s">
        <v>72</v>
      </c>
      <c r="D76" s="288"/>
      <c r="E76" s="289" t="str">
        <f t="array" ref="E76">IF(AND(D76&lt;&gt;"",G76&lt;&gt;""),MAX((MAX(IF(D$8:D$300=D76,G$8:G$300))-G76),ABS(MIN(IF(D$8:D$300=D76,G$8:G$300))-G76)),"")</f>
        <v/>
      </c>
      <c r="F76" s="290" t="str">
        <f t="shared" si="6"/>
        <v/>
      </c>
      <c r="G76" s="291"/>
      <c r="H76" s="292"/>
      <c r="I76" s="293"/>
      <c r="J76" s="294"/>
      <c r="K76" s="295" t="str">
        <f t="shared" si="4"/>
        <v/>
      </c>
      <c r="L76" s="296"/>
      <c r="M76" s="297"/>
      <c r="N76" s="298"/>
      <c r="O76" s="195"/>
      <c r="Q76" s="47"/>
      <c r="R76" s="11"/>
    </row>
    <row r="77" spans="2:19" ht="20.100000000000001" customHeight="1" x14ac:dyDescent="0.25">
      <c r="B77" s="11" t="str">
        <f t="shared" si="5"/>
        <v>BENJAMINE U13-1-1</v>
      </c>
      <c r="C77" s="105" t="s">
        <v>76</v>
      </c>
      <c r="D77" s="194">
        <v>1</v>
      </c>
      <c r="E77" s="230">
        <f t="array" ref="E77">IF(AND(D77&lt;&gt;"",G77&lt;&gt;""),MAX((MAX(IF(D$8:D$300=D77,G$8:G$300))-G77),ABS(MIN(IF(D$8:D$300=D77,G$8:G$300))-G77)),"")</f>
        <v>0</v>
      </c>
      <c r="F77" s="243">
        <f t="shared" si="6"/>
        <v>0</v>
      </c>
      <c r="G77" s="111">
        <v>33</v>
      </c>
      <c r="H77" s="226"/>
      <c r="I77" s="285" t="s">
        <v>97</v>
      </c>
      <c r="J77" s="280" t="s">
        <v>95</v>
      </c>
      <c r="K77" s="106">
        <f t="shared" si="4"/>
        <v>1</v>
      </c>
      <c r="L77" s="107" t="s">
        <v>609</v>
      </c>
      <c r="M77" s="108" t="s">
        <v>610</v>
      </c>
      <c r="N77" s="109" t="s">
        <v>106</v>
      </c>
      <c r="O77" s="195"/>
      <c r="Q77" s="47"/>
    </row>
    <row r="78" spans="2:19" ht="20.100000000000001" customHeight="1" x14ac:dyDescent="0.25">
      <c r="B78" s="11" t="str">
        <f t="shared" si="5"/>
        <v>BENJAMINE U13-2-1</v>
      </c>
      <c r="C78" s="287" t="s">
        <v>76</v>
      </c>
      <c r="D78" s="288">
        <v>2</v>
      </c>
      <c r="E78" s="289">
        <f t="array" ref="E78">IF(AND(D78&lt;&gt;"",G78&lt;&gt;""),MAX((MAX(IF(D$8:D$300=D78,G$8:G$300))-G78),ABS(MIN(IF(D$8:D$300=D78,G$8:G$300))-G78)),"")</f>
        <v>0.95000000000000284</v>
      </c>
      <c r="F78" s="290">
        <f t="shared" si="6"/>
        <v>2.3142509135201048</v>
      </c>
      <c r="G78" s="291">
        <v>41.05</v>
      </c>
      <c r="H78" s="292" t="s">
        <v>614</v>
      </c>
      <c r="I78" s="293" t="s">
        <v>97</v>
      </c>
      <c r="J78" s="294" t="s">
        <v>95</v>
      </c>
      <c r="K78" s="295">
        <f t="shared" si="4"/>
        <v>1</v>
      </c>
      <c r="L78" s="296" t="s">
        <v>622</v>
      </c>
      <c r="M78" s="297" t="s">
        <v>623</v>
      </c>
      <c r="N78" s="298" t="s">
        <v>476</v>
      </c>
      <c r="O78" s="195"/>
      <c r="Q78" s="47"/>
    </row>
    <row r="79" spans="2:19" ht="20.100000000000001" customHeight="1" x14ac:dyDescent="0.25">
      <c r="B79" s="11" t="str">
        <f t="shared" si="5"/>
        <v>BENJAMINE U13-2-2</v>
      </c>
      <c r="C79" s="287" t="s">
        <v>76</v>
      </c>
      <c r="D79" s="288">
        <v>2</v>
      </c>
      <c r="E79" s="289">
        <f t="array" ref="E79">IF(AND(D79&lt;&gt;"",G79&lt;&gt;""),MAX((MAX(IF(D$8:D$300=D79,G$8:G$300))-G79),ABS(MIN(IF(D$8:D$300=D79,G$8:G$300))-G79)),"")</f>
        <v>0.95000000000000284</v>
      </c>
      <c r="F79" s="290">
        <f t="shared" si="6"/>
        <v>2.261904761904769</v>
      </c>
      <c r="G79" s="291">
        <v>42</v>
      </c>
      <c r="H79" s="292">
        <v>99012</v>
      </c>
      <c r="I79" s="293" t="s">
        <v>97</v>
      </c>
      <c r="J79" s="294" t="s">
        <v>95</v>
      </c>
      <c r="K79" s="295">
        <f t="shared" si="4"/>
        <v>2</v>
      </c>
      <c r="L79" s="296" t="s">
        <v>112</v>
      </c>
      <c r="M79" s="297" t="s">
        <v>113</v>
      </c>
      <c r="N79" s="298" t="s">
        <v>106</v>
      </c>
      <c r="O79" s="195"/>
      <c r="Q79" s="47"/>
    </row>
    <row r="80" spans="2:19" ht="20.100000000000001" customHeight="1" x14ac:dyDescent="0.25">
      <c r="B80" s="11" t="str">
        <f t="shared" si="5"/>
        <v>BENJAMINE U13-3-1</v>
      </c>
      <c r="C80" s="105" t="s">
        <v>76</v>
      </c>
      <c r="D80" s="194">
        <v>3</v>
      </c>
      <c r="E80" s="230">
        <f t="array" ref="E80">IF(AND(D80&lt;&gt;"",G80&lt;&gt;""),MAX((MAX(IF(D$8:D$300=D80,G$8:G$300))-G80),ABS(MIN(IF(D$8:D$300=D80,G$8:G$300))-G80)),"")</f>
        <v>3.1499999999999986</v>
      </c>
      <c r="F80" s="243">
        <f t="shared" si="6"/>
        <v>7.2832369942196493</v>
      </c>
      <c r="G80" s="111">
        <v>43.25</v>
      </c>
      <c r="H80" s="226"/>
      <c r="I80" s="285" t="s">
        <v>688</v>
      </c>
      <c r="J80" s="280" t="s">
        <v>95</v>
      </c>
      <c r="K80" s="106">
        <v>1</v>
      </c>
      <c r="L80" s="107" t="s">
        <v>685</v>
      </c>
      <c r="M80" s="108" t="s">
        <v>686</v>
      </c>
      <c r="N80" s="109" t="s">
        <v>687</v>
      </c>
      <c r="O80" s="195"/>
      <c r="Q80" s="47"/>
    </row>
    <row r="81" spans="2:17" ht="20.100000000000001" customHeight="1" x14ac:dyDescent="0.25">
      <c r="B81" s="11" t="str">
        <f t="shared" si="5"/>
        <v>BENJAMINE U13-3-2</v>
      </c>
      <c r="C81" s="105" t="s">
        <v>76</v>
      </c>
      <c r="D81" s="194">
        <v>3</v>
      </c>
      <c r="E81" s="230">
        <f t="array" ref="E81">IF(AND(D81&lt;&gt;"",G81&lt;&gt;""),MAX((MAX(IF(D$8:D$300=D81,G$8:G$300))-G81),ABS(MIN(IF(D$8:D$300=D81,G$8:G$300))-G81)),"")</f>
        <v>3.1499999999999986</v>
      </c>
      <c r="F81" s="243">
        <f t="shared" si="6"/>
        <v>6.7887931034482731</v>
      </c>
      <c r="G81" s="111">
        <v>46.4</v>
      </c>
      <c r="H81" s="226">
        <v>110532</v>
      </c>
      <c r="I81" s="285" t="s">
        <v>97</v>
      </c>
      <c r="J81" s="280" t="s">
        <v>95</v>
      </c>
      <c r="K81" s="106">
        <v>2</v>
      </c>
      <c r="L81" s="107" t="s">
        <v>104</v>
      </c>
      <c r="M81" s="108" t="s">
        <v>105</v>
      </c>
      <c r="N81" s="109" t="s">
        <v>106</v>
      </c>
      <c r="O81" s="195"/>
      <c r="Q81" s="47"/>
    </row>
    <row r="82" spans="2:17" ht="20.100000000000001" customHeight="1" x14ac:dyDescent="0.25">
      <c r="B82" s="11" t="str">
        <f t="shared" si="5"/>
        <v>BENJAMINE U13-4-1</v>
      </c>
      <c r="C82" s="287" t="s">
        <v>76</v>
      </c>
      <c r="D82" s="288">
        <v>4</v>
      </c>
      <c r="E82" s="289">
        <f t="array" ref="E82">IF(AND(D82&lt;&gt;"",G82&lt;&gt;""),MAX((MAX(IF(D$8:D$300=D82,G$8:G$300))-G82),ABS(MIN(IF(D$8:D$300=D82,G$8:G$300))-G82)),"")</f>
        <v>2.8999999999999986</v>
      </c>
      <c r="F82" s="290">
        <f t="shared" si="6"/>
        <v>4.8373644703919911</v>
      </c>
      <c r="G82" s="291">
        <v>59.95</v>
      </c>
      <c r="H82" s="292">
        <v>140996</v>
      </c>
      <c r="I82" s="293" t="s">
        <v>97</v>
      </c>
      <c r="J82" s="294" t="s">
        <v>95</v>
      </c>
      <c r="K82" s="295">
        <f t="shared" ref="K82:K113" si="7">IF(OR(C82="",D82="",G82=""),"",IF(C82&amp;D82=C81&amp;D81,K81+1,1))</f>
        <v>1</v>
      </c>
      <c r="L82" s="296" t="s">
        <v>107</v>
      </c>
      <c r="M82" s="297" t="s">
        <v>108</v>
      </c>
      <c r="N82" s="298" t="s">
        <v>109</v>
      </c>
      <c r="O82" s="195"/>
      <c r="Q82" s="47"/>
    </row>
    <row r="83" spans="2:17" ht="20.100000000000001" customHeight="1" x14ac:dyDescent="0.25">
      <c r="B83" s="11" t="str">
        <f t="shared" si="5"/>
        <v>BENJAMINE U13-4-2</v>
      </c>
      <c r="C83" s="287" t="s">
        <v>76</v>
      </c>
      <c r="D83" s="288">
        <v>4</v>
      </c>
      <c r="E83" s="289">
        <f t="array" ref="E83">IF(AND(D83&lt;&gt;"",G83&lt;&gt;""),MAX((MAX(IF(D$8:D$300=D83,G$8:G$300))-G83),ABS(MIN(IF(D$8:D$300=D83,G$8:G$300))-G83)),"")</f>
        <v>2.8999999999999986</v>
      </c>
      <c r="F83" s="290">
        <f t="shared" si="6"/>
        <v>4.6141607000795526</v>
      </c>
      <c r="G83" s="291">
        <v>62.85</v>
      </c>
      <c r="H83" s="292" t="s">
        <v>615</v>
      </c>
      <c r="I83" s="293" t="s">
        <v>97</v>
      </c>
      <c r="J83" s="294" t="s">
        <v>95</v>
      </c>
      <c r="K83" s="295">
        <f t="shared" si="7"/>
        <v>2</v>
      </c>
      <c r="L83" s="296" t="s">
        <v>624</v>
      </c>
      <c r="M83" s="297" t="s">
        <v>625</v>
      </c>
      <c r="N83" s="298" t="s">
        <v>476</v>
      </c>
      <c r="O83" s="195"/>
      <c r="Q83" s="47"/>
    </row>
    <row r="84" spans="2:17" ht="20.100000000000001" customHeight="1" x14ac:dyDescent="0.25">
      <c r="B84" s="11" t="str">
        <f t="shared" si="5"/>
        <v>BENJAMINE U13--</v>
      </c>
      <c r="C84" s="105" t="s">
        <v>76</v>
      </c>
      <c r="D84" s="194"/>
      <c r="E84" s="230" t="str">
        <f t="array" ref="E84">IF(AND(D84&lt;&gt;"",G84&lt;&gt;""),MAX((MAX(IF(D$8:D$300=D84,G$8:G$300))-G84),ABS(MIN(IF(D$8:D$300=D84,G$8:G$300))-G84)),"")</f>
        <v/>
      </c>
      <c r="F84" s="243" t="str">
        <f t="shared" si="6"/>
        <v/>
      </c>
      <c r="G84" s="111"/>
      <c r="H84" s="226" t="s">
        <v>452</v>
      </c>
      <c r="I84" s="285" t="s">
        <v>97</v>
      </c>
      <c r="J84" s="280" t="s">
        <v>95</v>
      </c>
      <c r="K84" s="106" t="str">
        <f t="shared" si="7"/>
        <v/>
      </c>
      <c r="L84" s="107" t="s">
        <v>484</v>
      </c>
      <c r="M84" s="108" t="s">
        <v>485</v>
      </c>
      <c r="N84" s="109" t="s">
        <v>476</v>
      </c>
      <c r="O84" s="195"/>
      <c r="Q84" s="47"/>
    </row>
    <row r="85" spans="2:17" ht="20.100000000000001" customHeight="1" x14ac:dyDescent="0.25">
      <c r="B85" s="11" t="str">
        <f t="shared" si="5"/>
        <v>BENJAMINE U13--</v>
      </c>
      <c r="C85" s="105" t="s">
        <v>76</v>
      </c>
      <c r="D85" s="194"/>
      <c r="E85" s="230" t="str">
        <f t="array" ref="E85">IF(AND(D85&lt;&gt;"",G85&lt;&gt;""),MAX((MAX(IF(D$8:D$300=D85,G$8:G$300))-G85),ABS(MIN(IF(D$8:D$300=D85,G$8:G$300))-G85)),"")</f>
        <v/>
      </c>
      <c r="F85" s="243" t="str">
        <f t="shared" si="6"/>
        <v/>
      </c>
      <c r="G85" s="111"/>
      <c r="H85" s="226" t="s">
        <v>590</v>
      </c>
      <c r="I85" s="285" t="s">
        <v>98</v>
      </c>
      <c r="J85" s="280" t="s">
        <v>95</v>
      </c>
      <c r="K85" s="106" t="str">
        <f t="shared" si="7"/>
        <v/>
      </c>
      <c r="L85" s="107" t="s">
        <v>588</v>
      </c>
      <c r="M85" s="108" t="s">
        <v>591</v>
      </c>
      <c r="N85" s="109" t="s">
        <v>106</v>
      </c>
      <c r="O85" s="195"/>
      <c r="Q85" s="47"/>
    </row>
    <row r="86" spans="2:17" ht="20.100000000000001" customHeight="1" x14ac:dyDescent="0.25">
      <c r="B86" s="11" t="str">
        <f t="shared" si="5"/>
        <v>BENJAMINE U13--</v>
      </c>
      <c r="C86" s="105" t="s">
        <v>76</v>
      </c>
      <c r="D86" s="194"/>
      <c r="E86" s="230" t="str">
        <f t="array" ref="E86">IF(AND(D86&lt;&gt;"",G86&lt;&gt;""),MAX((MAX(IF(D$8:D$300=D86,G$8:G$300))-G86),ABS(MIN(IF(D$8:D$300=D86,G$8:G$300))-G86)),"")</f>
        <v/>
      </c>
      <c r="F86" s="243" t="str">
        <f t="shared" si="6"/>
        <v/>
      </c>
      <c r="G86" s="111"/>
      <c r="H86" s="226">
        <v>111660</v>
      </c>
      <c r="I86" s="285" t="s">
        <v>97</v>
      </c>
      <c r="J86" s="280" t="s">
        <v>95</v>
      </c>
      <c r="K86" s="106" t="str">
        <f t="shared" si="7"/>
        <v/>
      </c>
      <c r="L86" s="107" t="s">
        <v>110</v>
      </c>
      <c r="M86" s="108" t="s">
        <v>111</v>
      </c>
      <c r="N86" s="109" t="s">
        <v>77</v>
      </c>
      <c r="O86" s="195"/>
      <c r="Q86" s="47"/>
    </row>
    <row r="87" spans="2:17" ht="20.100000000000001" customHeight="1" x14ac:dyDescent="0.25">
      <c r="B87" s="11" t="str">
        <f t="shared" si="5"/>
        <v>BENJAMINE U13--</v>
      </c>
      <c r="C87" s="105" t="s">
        <v>76</v>
      </c>
      <c r="D87" s="194"/>
      <c r="E87" s="230" t="str">
        <f t="array" ref="E87">IF(AND(D87&lt;&gt;"",G87&lt;&gt;""),MAX((MAX(IF(D$8:D$300=D87,G$8:G$300))-G87),ABS(MIN(IF(D$8:D$300=D87,G$8:G$300))-G87)),"")</f>
        <v/>
      </c>
      <c r="F87" s="243" t="str">
        <f t="shared" si="6"/>
        <v/>
      </c>
      <c r="G87" s="111"/>
      <c r="H87" s="226">
        <v>99415</v>
      </c>
      <c r="I87" s="285" t="s">
        <v>97</v>
      </c>
      <c r="J87" s="280" t="s">
        <v>95</v>
      </c>
      <c r="K87" s="106" t="str">
        <f t="shared" si="7"/>
        <v/>
      </c>
      <c r="L87" s="107" t="s">
        <v>101</v>
      </c>
      <c r="M87" s="108" t="s">
        <v>102</v>
      </c>
      <c r="N87" s="109" t="s">
        <v>103</v>
      </c>
      <c r="O87" s="195"/>
      <c r="Q87" s="47"/>
    </row>
    <row r="88" spans="2:17" ht="20.100000000000001" customHeight="1" x14ac:dyDescent="0.25">
      <c r="B88" s="11" t="str">
        <f t="shared" si="5"/>
        <v>POUSSIN B U9--</v>
      </c>
      <c r="C88" s="287" t="s">
        <v>29</v>
      </c>
      <c r="D88" s="288"/>
      <c r="E88" s="289" t="str">
        <f t="array" ref="E88">IF(AND(D88&lt;&gt;"",G88&lt;&gt;""),MAX((MAX(IF(D$8:D$300=D88,G$8:G$300))-G88),ABS(MIN(IF(D$8:D$300=D88,G$8:G$300))-G88)),"")</f>
        <v/>
      </c>
      <c r="F88" s="290" t="str">
        <f t="shared" si="6"/>
        <v/>
      </c>
      <c r="G88" s="291"/>
      <c r="H88" s="292">
        <v>125572</v>
      </c>
      <c r="I88" s="293" t="s">
        <v>99</v>
      </c>
      <c r="J88" s="294"/>
      <c r="K88" s="295" t="str">
        <f t="shared" si="7"/>
        <v/>
      </c>
      <c r="L88" s="296" t="s">
        <v>264</v>
      </c>
      <c r="M88" s="297" t="s">
        <v>265</v>
      </c>
      <c r="N88" s="298" t="s">
        <v>109</v>
      </c>
      <c r="O88" s="195"/>
      <c r="Q88" s="47"/>
    </row>
    <row r="89" spans="2:17" ht="20.100000000000001" customHeight="1" x14ac:dyDescent="0.25">
      <c r="B89" s="11" t="str">
        <f t="shared" si="5"/>
        <v>POUSSIN B U9--</v>
      </c>
      <c r="C89" s="287" t="s">
        <v>29</v>
      </c>
      <c r="D89" s="288"/>
      <c r="E89" s="289" t="str">
        <f t="array" ref="E89">IF(AND(D89&lt;&gt;"",G89&lt;&gt;""),MAX((MAX(IF(D$8:D$300=D89,G$8:G$300))-G89),ABS(MIN(IF(D$8:D$300=D89,G$8:G$300))-G89)),"")</f>
        <v/>
      </c>
      <c r="F89" s="290" t="str">
        <f t="shared" si="6"/>
        <v/>
      </c>
      <c r="G89" s="291"/>
      <c r="H89" s="292">
        <v>125575</v>
      </c>
      <c r="I89" s="293" t="s">
        <v>99</v>
      </c>
      <c r="J89" s="294"/>
      <c r="K89" s="295" t="str">
        <f t="shared" si="7"/>
        <v/>
      </c>
      <c r="L89" s="296" t="s">
        <v>306</v>
      </c>
      <c r="M89" s="297" t="s">
        <v>307</v>
      </c>
      <c r="N89" s="298" t="s">
        <v>109</v>
      </c>
      <c r="O89" s="195"/>
      <c r="Q89" s="47"/>
    </row>
    <row r="90" spans="2:17" ht="20.100000000000001" customHeight="1" x14ac:dyDescent="0.25">
      <c r="B90" s="11" t="str">
        <f t="shared" si="5"/>
        <v>POUSSIN B U9--</v>
      </c>
      <c r="C90" s="287" t="s">
        <v>29</v>
      </c>
      <c r="D90" s="288"/>
      <c r="E90" s="289" t="str">
        <f t="array" ref="E90">IF(AND(D90&lt;&gt;"",G90&lt;&gt;""),MAX((MAX(IF(D$8:D$300=D90,G$8:G$300))-G90),ABS(MIN(IF(D$8:D$300=D90,G$8:G$300))-G90)),"")</f>
        <v/>
      </c>
      <c r="F90" s="290" t="str">
        <f t="shared" si="6"/>
        <v/>
      </c>
      <c r="G90" s="291"/>
      <c r="H90" s="292">
        <v>132879</v>
      </c>
      <c r="I90" s="293" t="s">
        <v>99</v>
      </c>
      <c r="J90" s="294"/>
      <c r="K90" s="295" t="str">
        <f t="shared" si="7"/>
        <v/>
      </c>
      <c r="L90" s="296" t="s">
        <v>232</v>
      </c>
      <c r="M90" s="297" t="s">
        <v>233</v>
      </c>
      <c r="N90" s="298" t="s">
        <v>109</v>
      </c>
      <c r="O90" s="195"/>
      <c r="Q90" s="47"/>
    </row>
    <row r="91" spans="2:17" ht="20.100000000000001" customHeight="1" x14ac:dyDescent="0.25">
      <c r="B91" s="11" t="str">
        <f t="shared" si="5"/>
        <v>POUSSIN B U9--</v>
      </c>
      <c r="C91" s="287" t="s">
        <v>29</v>
      </c>
      <c r="D91" s="288"/>
      <c r="E91" s="289" t="str">
        <f t="array" ref="E91">IF(AND(D91&lt;&gt;"",G91&lt;&gt;""),MAX((MAX(IF(D$8:D$300=D91,G$8:G$300))-G91),ABS(MIN(IF(D$8:D$300=D91,G$8:G$300))-G91)),"")</f>
        <v/>
      </c>
      <c r="F91" s="290" t="str">
        <f t="shared" si="6"/>
        <v/>
      </c>
      <c r="G91" s="291"/>
      <c r="H91" s="292" t="s">
        <v>450</v>
      </c>
      <c r="I91" s="293" t="s">
        <v>99</v>
      </c>
      <c r="J91" s="294" t="s">
        <v>96</v>
      </c>
      <c r="K91" s="295" t="str">
        <f t="shared" si="7"/>
        <v/>
      </c>
      <c r="L91" s="296" t="s">
        <v>479</v>
      </c>
      <c r="M91" s="297" t="s">
        <v>481</v>
      </c>
      <c r="N91" s="298" t="s">
        <v>476</v>
      </c>
      <c r="O91" s="195"/>
      <c r="Q91" s="47"/>
    </row>
    <row r="92" spans="2:17" ht="20.100000000000001" customHeight="1" x14ac:dyDescent="0.25">
      <c r="B92" s="11" t="str">
        <f t="shared" si="5"/>
        <v>POUSSIN B U9--</v>
      </c>
      <c r="C92" s="287" t="s">
        <v>29</v>
      </c>
      <c r="D92" s="288"/>
      <c r="E92" s="289" t="str">
        <f t="array" ref="E92">IF(AND(D92&lt;&gt;"",G92&lt;&gt;""),MAX((MAX(IF(D$8:D$300=D92,G$8:G$300))-G92),ABS(MIN(IF(D$8:D$300=D92,G$8:G$300))-G92)),"")</f>
        <v/>
      </c>
      <c r="F92" s="290" t="str">
        <f t="shared" si="6"/>
        <v/>
      </c>
      <c r="G92" s="291"/>
      <c r="H92" s="292" t="s">
        <v>451</v>
      </c>
      <c r="I92" s="293" t="s">
        <v>99</v>
      </c>
      <c r="J92" s="294" t="s">
        <v>96</v>
      </c>
      <c r="K92" s="295" t="str">
        <f t="shared" si="7"/>
        <v/>
      </c>
      <c r="L92" s="296" t="s">
        <v>482</v>
      </c>
      <c r="M92" s="297" t="s">
        <v>483</v>
      </c>
      <c r="N92" s="298" t="s">
        <v>476</v>
      </c>
      <c r="O92" s="195"/>
      <c r="Q92" s="47"/>
    </row>
    <row r="93" spans="2:17" ht="20.100000000000001" customHeight="1" x14ac:dyDescent="0.25">
      <c r="B93" s="11" t="str">
        <f t="shared" si="5"/>
        <v>POUSSIN B U9--</v>
      </c>
      <c r="C93" s="287" t="s">
        <v>29</v>
      </c>
      <c r="D93" s="288"/>
      <c r="E93" s="289" t="str">
        <f t="array" ref="E93">IF(AND(D93&lt;&gt;"",G93&lt;&gt;""),MAX((MAX(IF(D$8:D$300=D93,G$8:G$300))-G93),ABS(MIN(IF(D$8:D$300=D93,G$8:G$300))-G93)),"")</f>
        <v/>
      </c>
      <c r="F93" s="290" t="str">
        <f t="shared" si="6"/>
        <v/>
      </c>
      <c r="G93" s="291"/>
      <c r="H93" s="292" t="s">
        <v>453</v>
      </c>
      <c r="I93" s="293" t="s">
        <v>99</v>
      </c>
      <c r="J93" s="294" t="s">
        <v>96</v>
      </c>
      <c r="K93" s="295" t="str">
        <f t="shared" si="7"/>
        <v/>
      </c>
      <c r="L93" s="296" t="s">
        <v>486</v>
      </c>
      <c r="M93" s="297" t="s">
        <v>439</v>
      </c>
      <c r="N93" s="298" t="s">
        <v>476</v>
      </c>
      <c r="O93" s="195"/>
      <c r="Q93" s="47"/>
    </row>
    <row r="94" spans="2:17" ht="20.100000000000001" customHeight="1" x14ac:dyDescent="0.25">
      <c r="B94" s="11" t="str">
        <f t="shared" si="5"/>
        <v>POUSSIN B U9--</v>
      </c>
      <c r="C94" s="287" t="s">
        <v>29</v>
      </c>
      <c r="D94" s="288"/>
      <c r="E94" s="289" t="str">
        <f t="array" ref="E94">IF(AND(D94&lt;&gt;"",G94&lt;&gt;""),MAX((MAX(IF(D$8:D$300=D94,G$8:G$300))-G94),ABS(MIN(IF(D$8:D$300=D94,G$8:G$300))-G94)),"")</f>
        <v/>
      </c>
      <c r="F94" s="290" t="str">
        <f t="shared" si="6"/>
        <v/>
      </c>
      <c r="G94" s="291"/>
      <c r="H94" s="292" t="s">
        <v>457</v>
      </c>
      <c r="I94" s="293" t="s">
        <v>99</v>
      </c>
      <c r="J94" s="294" t="s">
        <v>96</v>
      </c>
      <c r="K94" s="295" t="str">
        <f t="shared" si="7"/>
        <v/>
      </c>
      <c r="L94" s="296" t="s">
        <v>493</v>
      </c>
      <c r="M94" s="297" t="s">
        <v>494</v>
      </c>
      <c r="N94" s="298" t="s">
        <v>476</v>
      </c>
      <c r="O94" s="195"/>
      <c r="Q94" s="47"/>
    </row>
    <row r="95" spans="2:17" ht="20.100000000000001" customHeight="1" x14ac:dyDescent="0.25">
      <c r="B95" s="11" t="str">
        <f t="shared" si="5"/>
        <v>POUSSIN B U9--</v>
      </c>
      <c r="C95" s="287" t="s">
        <v>29</v>
      </c>
      <c r="D95" s="288"/>
      <c r="E95" s="289" t="str">
        <f t="array" ref="E95">IF(AND(D95&lt;&gt;"",G95&lt;&gt;""),MAX((MAX(IF(D$8:D$300=D95,G$8:G$300))-G95),ABS(MIN(IF(D$8:D$300=D95,G$8:G$300))-G95)),"")</f>
        <v/>
      </c>
      <c r="F95" s="290" t="str">
        <f t="shared" si="6"/>
        <v/>
      </c>
      <c r="G95" s="291"/>
      <c r="H95" s="292" t="s">
        <v>460</v>
      </c>
      <c r="I95" s="293" t="s">
        <v>99</v>
      </c>
      <c r="J95" s="294" t="s">
        <v>96</v>
      </c>
      <c r="K95" s="295" t="str">
        <f t="shared" si="7"/>
        <v/>
      </c>
      <c r="L95" s="296" t="s">
        <v>498</v>
      </c>
      <c r="M95" s="297" t="s">
        <v>371</v>
      </c>
      <c r="N95" s="298" t="s">
        <v>476</v>
      </c>
      <c r="O95" s="195"/>
      <c r="Q95" s="47"/>
    </row>
    <row r="96" spans="2:17" ht="20.100000000000001" customHeight="1" x14ac:dyDescent="0.25">
      <c r="B96" s="11" t="str">
        <f t="shared" si="5"/>
        <v>POUSSIN B U9--</v>
      </c>
      <c r="C96" s="287" t="s">
        <v>29</v>
      </c>
      <c r="D96" s="288"/>
      <c r="E96" s="289" t="str">
        <f t="array" ref="E96">IF(AND(D96&lt;&gt;"",G96&lt;&gt;""),MAX((MAX(IF(D$8:D$300=D96,G$8:G$300))-G96),ABS(MIN(IF(D$8:D$300=D96,G$8:G$300))-G96)),"")</f>
        <v/>
      </c>
      <c r="F96" s="290" t="str">
        <f t="shared" si="6"/>
        <v/>
      </c>
      <c r="G96" s="291"/>
      <c r="H96" s="292" t="s">
        <v>462</v>
      </c>
      <c r="I96" s="293" t="s">
        <v>99</v>
      </c>
      <c r="J96" s="294" t="s">
        <v>96</v>
      </c>
      <c r="K96" s="295" t="str">
        <f t="shared" si="7"/>
        <v/>
      </c>
      <c r="L96" s="296" t="s">
        <v>501</v>
      </c>
      <c r="M96" s="297" t="s">
        <v>502</v>
      </c>
      <c r="N96" s="298" t="s">
        <v>476</v>
      </c>
      <c r="O96" s="195"/>
    </row>
    <row r="97" spans="2:15" ht="20.100000000000001" customHeight="1" x14ac:dyDescent="0.25">
      <c r="B97" s="11" t="str">
        <f t="shared" si="5"/>
        <v>POUSSIN B U9--</v>
      </c>
      <c r="C97" s="287" t="s">
        <v>29</v>
      </c>
      <c r="D97" s="288"/>
      <c r="E97" s="289" t="str">
        <f t="array" ref="E97">IF(AND(D97&lt;&gt;"",G97&lt;&gt;""),MAX((MAX(IF(D$8:D$300=D97,G$8:G$300))-G97),ABS(MIN(IF(D$8:D$300=D97,G$8:G$300))-G97)),"")</f>
        <v/>
      </c>
      <c r="F97" s="290" t="str">
        <f t="shared" si="6"/>
        <v/>
      </c>
      <c r="G97" s="291"/>
      <c r="H97" s="292" t="s">
        <v>464</v>
      </c>
      <c r="I97" s="293" t="s">
        <v>99</v>
      </c>
      <c r="J97" s="294" t="s">
        <v>96</v>
      </c>
      <c r="K97" s="295" t="str">
        <f t="shared" si="7"/>
        <v/>
      </c>
      <c r="L97" s="296" t="s">
        <v>505</v>
      </c>
      <c r="M97" s="297" t="s">
        <v>506</v>
      </c>
      <c r="N97" s="298" t="s">
        <v>476</v>
      </c>
      <c r="O97" s="195"/>
    </row>
    <row r="98" spans="2:15" ht="20.100000000000001" customHeight="1" x14ac:dyDescent="0.25">
      <c r="B98" s="11" t="str">
        <f t="shared" si="5"/>
        <v>POUSSIN B U9--</v>
      </c>
      <c r="C98" s="287" t="s">
        <v>29</v>
      </c>
      <c r="D98" s="288"/>
      <c r="E98" s="289" t="str">
        <f t="array" ref="E98">IF(AND(D98&lt;&gt;"",G98&lt;&gt;""),MAX((MAX(IF(D$8:D$300=D98,G$8:G$300))-G98),ABS(MIN(IF(D$8:D$300=D98,G$8:G$300))-G98)),"")</f>
        <v/>
      </c>
      <c r="F98" s="290" t="str">
        <f t="shared" si="6"/>
        <v/>
      </c>
      <c r="G98" s="291"/>
      <c r="H98" s="292" t="s">
        <v>465</v>
      </c>
      <c r="I98" s="293" t="s">
        <v>99</v>
      </c>
      <c r="J98" s="294" t="s">
        <v>95</v>
      </c>
      <c r="K98" s="295" t="str">
        <f t="shared" si="7"/>
        <v/>
      </c>
      <c r="L98" s="296" t="s">
        <v>507</v>
      </c>
      <c r="M98" s="297" t="s">
        <v>508</v>
      </c>
      <c r="N98" s="298" t="s">
        <v>476</v>
      </c>
      <c r="O98" s="195"/>
    </row>
    <row r="99" spans="2:15" ht="20.100000000000001" customHeight="1" x14ac:dyDescent="0.25">
      <c r="B99" s="11" t="str">
        <f t="shared" si="5"/>
        <v>POUSSIN B U9--</v>
      </c>
      <c r="C99" s="287" t="s">
        <v>29</v>
      </c>
      <c r="D99" s="288"/>
      <c r="E99" s="289" t="str">
        <f t="array" ref="E99">IF(AND(D99&lt;&gt;"",G99&lt;&gt;""),MAX((MAX(IF(D$8:D$300=D99,G$8:G$300))-G99),ABS(MIN(IF(D$8:D$300=D99,G$8:G$300))-G99)),"")</f>
        <v/>
      </c>
      <c r="F99" s="290" t="str">
        <f t="shared" si="6"/>
        <v/>
      </c>
      <c r="G99" s="291"/>
      <c r="H99" s="292" t="s">
        <v>470</v>
      </c>
      <c r="I99" s="293" t="s">
        <v>99</v>
      </c>
      <c r="J99" s="294" t="s">
        <v>96</v>
      </c>
      <c r="K99" s="295" t="str">
        <f t="shared" si="7"/>
        <v/>
      </c>
      <c r="L99" s="296" t="s">
        <v>515</v>
      </c>
      <c r="M99" s="297" t="s">
        <v>517</v>
      </c>
      <c r="N99" s="298" t="s">
        <v>476</v>
      </c>
      <c r="O99" s="195"/>
    </row>
    <row r="100" spans="2:15" ht="20.100000000000001" customHeight="1" x14ac:dyDescent="0.25">
      <c r="B100" s="11" t="str">
        <f t="shared" si="5"/>
        <v>POUSSIN B U9--</v>
      </c>
      <c r="C100" s="287" t="s">
        <v>29</v>
      </c>
      <c r="D100" s="288"/>
      <c r="E100" s="289" t="str">
        <f t="array" ref="E100">IF(AND(D100&lt;&gt;"",G100&lt;&gt;""),MAX((MAX(IF(D$8:D$300=D100,G$8:G$300))-G100),ABS(MIN(IF(D$8:D$300=D100,G$8:G$300))-G100)),"")</f>
        <v/>
      </c>
      <c r="F100" s="290" t="str">
        <f t="shared" si="6"/>
        <v/>
      </c>
      <c r="G100" s="291"/>
      <c r="H100" s="292" t="s">
        <v>472</v>
      </c>
      <c r="I100" s="293" t="s">
        <v>99</v>
      </c>
      <c r="J100" s="294" t="s">
        <v>96</v>
      </c>
      <c r="K100" s="295" t="str">
        <f t="shared" si="7"/>
        <v/>
      </c>
      <c r="L100" s="296" t="s">
        <v>520</v>
      </c>
      <c r="M100" s="297" t="s">
        <v>521</v>
      </c>
      <c r="N100" s="298" t="s">
        <v>476</v>
      </c>
      <c r="O100" s="195"/>
    </row>
    <row r="101" spans="2:15" ht="20.100000000000001" customHeight="1" x14ac:dyDescent="0.25">
      <c r="B101" s="11" t="str">
        <f t="shared" si="5"/>
        <v>POUSSIN B U9--</v>
      </c>
      <c r="C101" s="287" t="s">
        <v>29</v>
      </c>
      <c r="D101" s="288"/>
      <c r="E101" s="289" t="str">
        <f t="array" ref="E101">IF(AND(D101&lt;&gt;"",G101&lt;&gt;""),MAX((MAX(IF(D$8:D$300=D101,G$8:G$300))-G101),ABS(MIN(IF(D$8:D$300=D101,G$8:G$300))-G101)),"")</f>
        <v/>
      </c>
      <c r="F101" s="290" t="str">
        <f t="shared" si="6"/>
        <v/>
      </c>
      <c r="G101" s="291"/>
      <c r="H101" s="292">
        <v>129031</v>
      </c>
      <c r="I101" s="293" t="s">
        <v>99</v>
      </c>
      <c r="J101" s="294"/>
      <c r="K101" s="295" t="str">
        <f t="shared" si="7"/>
        <v/>
      </c>
      <c r="L101" s="296" t="s">
        <v>117</v>
      </c>
      <c r="M101" s="297" t="s">
        <v>215</v>
      </c>
      <c r="N101" s="298" t="s">
        <v>119</v>
      </c>
      <c r="O101" s="195"/>
    </row>
    <row r="102" spans="2:15" ht="20.100000000000001" customHeight="1" x14ac:dyDescent="0.25">
      <c r="B102" s="11" t="str">
        <f t="shared" si="5"/>
        <v>POUSSIN B U9--</v>
      </c>
      <c r="C102" s="287" t="s">
        <v>29</v>
      </c>
      <c r="D102" s="288"/>
      <c r="E102" s="289" t="str">
        <f t="array" ref="E102">IF(AND(D102&lt;&gt;"",G102&lt;&gt;""),MAX((MAX(IF(D$8:D$300=D102,G$8:G$300))-G102),ABS(MIN(IF(D$8:D$300=D102,G$8:G$300))-G102)),"")</f>
        <v/>
      </c>
      <c r="F102" s="290" t="str">
        <f t="shared" si="6"/>
        <v/>
      </c>
      <c r="G102" s="291"/>
      <c r="H102" s="292">
        <v>132725</v>
      </c>
      <c r="I102" s="293" t="s">
        <v>99</v>
      </c>
      <c r="J102" s="294"/>
      <c r="K102" s="295" t="str">
        <f t="shared" si="7"/>
        <v/>
      </c>
      <c r="L102" s="296" t="s">
        <v>290</v>
      </c>
      <c r="M102" s="297" t="s">
        <v>244</v>
      </c>
      <c r="N102" s="298" t="s">
        <v>119</v>
      </c>
      <c r="O102" s="195"/>
    </row>
    <row r="103" spans="2:15" ht="20.100000000000001" customHeight="1" x14ac:dyDescent="0.25">
      <c r="B103" s="11" t="str">
        <f t="shared" si="5"/>
        <v>POUSSIN B U9--</v>
      </c>
      <c r="C103" s="287" t="s">
        <v>29</v>
      </c>
      <c r="D103" s="288"/>
      <c r="E103" s="289" t="str">
        <f t="array" ref="E103">IF(AND(D103&lt;&gt;"",G103&lt;&gt;""),MAX((MAX(IF(D$8:D$300=D103,G$8:G$300))-G103),ABS(MIN(IF(D$8:D$300=D103,G$8:G$300))-G103)),"")</f>
        <v/>
      </c>
      <c r="F103" s="290" t="str">
        <f t="shared" si="6"/>
        <v/>
      </c>
      <c r="G103" s="291"/>
      <c r="H103" s="292">
        <v>128709</v>
      </c>
      <c r="I103" s="293" t="s">
        <v>99</v>
      </c>
      <c r="J103" s="294"/>
      <c r="K103" s="295" t="str">
        <f t="shared" si="7"/>
        <v/>
      </c>
      <c r="L103" s="296" t="s">
        <v>279</v>
      </c>
      <c r="M103" s="297" t="s">
        <v>280</v>
      </c>
      <c r="N103" s="298" t="s">
        <v>119</v>
      </c>
      <c r="O103" s="195"/>
    </row>
    <row r="104" spans="2:15" ht="20.100000000000001" customHeight="1" x14ac:dyDescent="0.25">
      <c r="B104" s="11" t="str">
        <f t="shared" si="5"/>
        <v>POUSSIN B U9--</v>
      </c>
      <c r="C104" s="287" t="s">
        <v>29</v>
      </c>
      <c r="D104" s="288"/>
      <c r="E104" s="289" t="str">
        <f t="array" ref="E104">IF(AND(D104&lt;&gt;"",G104&lt;&gt;""),MAX((MAX(IF(D$8:D$300=D104,G$8:G$300))-G104),ABS(MIN(IF(D$8:D$300=D104,G$8:G$300))-G104)),"")</f>
        <v/>
      </c>
      <c r="F104" s="290" t="str">
        <f t="shared" si="6"/>
        <v/>
      </c>
      <c r="G104" s="291"/>
      <c r="H104" s="292">
        <v>132721</v>
      </c>
      <c r="I104" s="293" t="s">
        <v>99</v>
      </c>
      <c r="J104" s="294"/>
      <c r="K104" s="295" t="str">
        <f t="shared" si="7"/>
        <v/>
      </c>
      <c r="L104" s="296" t="s">
        <v>238</v>
      </c>
      <c r="M104" s="297" t="s">
        <v>239</v>
      </c>
      <c r="N104" s="298" t="s">
        <v>119</v>
      </c>
      <c r="O104" s="195"/>
    </row>
    <row r="105" spans="2:15" ht="20.100000000000001" customHeight="1" x14ac:dyDescent="0.25">
      <c r="B105" s="11" t="str">
        <f t="shared" si="5"/>
        <v>POUSSIN B U9--</v>
      </c>
      <c r="C105" s="287" t="s">
        <v>29</v>
      </c>
      <c r="D105" s="288"/>
      <c r="E105" s="289" t="str">
        <f t="array" ref="E105">IF(AND(D105&lt;&gt;"",G105&lt;&gt;""),MAX((MAX(IF(D$8:D$300=D105,G$8:G$300))-G105),ABS(MIN(IF(D$8:D$300=D105,G$8:G$300))-G105)),"")</f>
        <v/>
      </c>
      <c r="F105" s="290" t="str">
        <f t="shared" si="6"/>
        <v/>
      </c>
      <c r="G105" s="291"/>
      <c r="H105" s="292">
        <v>121060</v>
      </c>
      <c r="I105" s="293" t="s">
        <v>99</v>
      </c>
      <c r="J105" s="294"/>
      <c r="K105" s="295" t="str">
        <f t="shared" si="7"/>
        <v/>
      </c>
      <c r="L105" s="296" t="s">
        <v>297</v>
      </c>
      <c r="M105" s="297" t="s">
        <v>298</v>
      </c>
      <c r="N105" s="298" t="s">
        <v>119</v>
      </c>
      <c r="O105" s="195"/>
    </row>
    <row r="106" spans="2:15" ht="20.100000000000001" customHeight="1" x14ac:dyDescent="0.25">
      <c r="B106" s="11" t="str">
        <f t="shared" si="5"/>
        <v>POUSSIN B U9--</v>
      </c>
      <c r="C106" s="287" t="s">
        <v>29</v>
      </c>
      <c r="D106" s="288"/>
      <c r="E106" s="289" t="str">
        <f t="array" ref="E106">IF(AND(D106&lt;&gt;"",G106&lt;&gt;""),MAX((MAX(IF(D$8:D$300=D106,G$8:G$300))-G106),ABS(MIN(IF(D$8:D$300=D106,G$8:G$300))-G106)),"")</f>
        <v/>
      </c>
      <c r="F106" s="290" t="str">
        <f t="shared" si="6"/>
        <v/>
      </c>
      <c r="G106" s="291"/>
      <c r="H106" s="292">
        <v>132717</v>
      </c>
      <c r="I106" s="293" t="s">
        <v>99</v>
      </c>
      <c r="J106" s="294"/>
      <c r="K106" s="295" t="str">
        <f t="shared" si="7"/>
        <v/>
      </c>
      <c r="L106" s="296" t="s">
        <v>304</v>
      </c>
      <c r="M106" s="297" t="s">
        <v>305</v>
      </c>
      <c r="N106" s="298" t="s">
        <v>119</v>
      </c>
      <c r="O106" s="195"/>
    </row>
    <row r="107" spans="2:15" ht="20.100000000000001" customHeight="1" x14ac:dyDescent="0.25">
      <c r="B107" s="11" t="str">
        <f t="shared" si="5"/>
        <v>POUSSIN B U9--</v>
      </c>
      <c r="C107" s="287" t="s">
        <v>29</v>
      </c>
      <c r="D107" s="288"/>
      <c r="E107" s="289" t="str">
        <f t="array" ref="E107">IF(AND(D107&lt;&gt;"",G107&lt;&gt;""),MAX((MAX(IF(D$8:D$300=D107,G$8:G$300))-G107),ABS(MIN(IF(D$8:D$300=D107,G$8:G$300))-G107)),"")</f>
        <v/>
      </c>
      <c r="F107" s="290" t="str">
        <f t="shared" si="6"/>
        <v/>
      </c>
      <c r="G107" s="291"/>
      <c r="H107" s="292">
        <v>132716</v>
      </c>
      <c r="I107" s="293" t="s">
        <v>99</v>
      </c>
      <c r="J107" s="294"/>
      <c r="K107" s="295" t="str">
        <f t="shared" si="7"/>
        <v/>
      </c>
      <c r="L107" s="296" t="s">
        <v>311</v>
      </c>
      <c r="M107" s="297" t="s">
        <v>242</v>
      </c>
      <c r="N107" s="298" t="s">
        <v>119</v>
      </c>
      <c r="O107" s="195"/>
    </row>
    <row r="108" spans="2:15" ht="20.100000000000001" customHeight="1" x14ac:dyDescent="0.25">
      <c r="B108" s="11" t="str">
        <f t="shared" si="5"/>
        <v>POUSSIN B U9--</v>
      </c>
      <c r="C108" s="287" t="s">
        <v>29</v>
      </c>
      <c r="D108" s="288"/>
      <c r="E108" s="289" t="str">
        <f t="array" ref="E108">IF(AND(D108&lt;&gt;"",G108&lt;&gt;""),MAX((MAX(IF(D$8:D$300=D108,G$8:G$300))-G108),ABS(MIN(IF(D$8:D$300=D108,G$8:G$300))-G108)),"")</f>
        <v/>
      </c>
      <c r="F108" s="290" t="str">
        <f t="shared" si="6"/>
        <v/>
      </c>
      <c r="G108" s="291"/>
      <c r="H108" s="292">
        <v>127459</v>
      </c>
      <c r="I108" s="293" t="s">
        <v>99</v>
      </c>
      <c r="J108" s="294"/>
      <c r="K108" s="295" t="str">
        <f t="shared" si="7"/>
        <v/>
      </c>
      <c r="L108" s="296" t="s">
        <v>312</v>
      </c>
      <c r="M108" s="297" t="s">
        <v>313</v>
      </c>
      <c r="N108" s="298" t="s">
        <v>119</v>
      </c>
      <c r="O108" s="195"/>
    </row>
    <row r="109" spans="2:15" ht="20.100000000000001" customHeight="1" x14ac:dyDescent="0.25">
      <c r="B109" s="11" t="str">
        <f t="shared" si="5"/>
        <v>POUSSIN B U9--</v>
      </c>
      <c r="C109" s="287" t="s">
        <v>29</v>
      </c>
      <c r="D109" s="288"/>
      <c r="E109" s="289" t="str">
        <f t="array" ref="E109">IF(AND(D109&lt;&gt;"",G109&lt;&gt;""),MAX((MAX(IF(D$8:D$300=D109,G$8:G$300))-G109),ABS(MIN(IF(D$8:D$300=D109,G$8:G$300))-G109)),"")</f>
        <v/>
      </c>
      <c r="F109" s="290" t="str">
        <f t="shared" si="6"/>
        <v/>
      </c>
      <c r="G109" s="291"/>
      <c r="H109" s="292" t="s">
        <v>553</v>
      </c>
      <c r="I109" s="293" t="s">
        <v>99</v>
      </c>
      <c r="J109" s="294" t="s">
        <v>96</v>
      </c>
      <c r="K109" s="295" t="str">
        <f t="shared" si="7"/>
        <v/>
      </c>
      <c r="L109" s="296" t="s">
        <v>327</v>
      </c>
      <c r="M109" s="297" t="s">
        <v>436</v>
      </c>
      <c r="N109" s="298" t="s">
        <v>106</v>
      </c>
      <c r="O109" s="195"/>
    </row>
    <row r="110" spans="2:15" ht="20.100000000000001" customHeight="1" x14ac:dyDescent="0.25">
      <c r="B110" s="11" t="str">
        <f t="shared" si="5"/>
        <v>POUSSIN B U9--</v>
      </c>
      <c r="C110" s="287" t="s">
        <v>29</v>
      </c>
      <c r="D110" s="288"/>
      <c r="E110" s="289" t="str">
        <f t="array" ref="E110">IF(AND(D110&lt;&gt;"",G110&lt;&gt;""),MAX((MAX(IF(D$8:D$300=D110,G$8:G$300))-G110),ABS(MIN(IF(D$8:D$300=D110,G$8:G$300))-G110)),"")</f>
        <v/>
      </c>
      <c r="F110" s="290" t="str">
        <f t="shared" si="6"/>
        <v/>
      </c>
      <c r="G110" s="291"/>
      <c r="H110" s="292" t="s">
        <v>551</v>
      </c>
      <c r="I110" s="293" t="s">
        <v>99</v>
      </c>
      <c r="J110" s="294" t="s">
        <v>96</v>
      </c>
      <c r="K110" s="295" t="str">
        <f t="shared" si="7"/>
        <v/>
      </c>
      <c r="L110" s="296" t="s">
        <v>319</v>
      </c>
      <c r="M110" s="297" t="s">
        <v>556</v>
      </c>
      <c r="N110" s="298" t="s">
        <v>106</v>
      </c>
      <c r="O110" s="195"/>
    </row>
    <row r="111" spans="2:15" ht="20.100000000000001" customHeight="1" x14ac:dyDescent="0.25">
      <c r="B111" s="11" t="str">
        <f t="shared" si="5"/>
        <v>POUSSIN B U9--</v>
      </c>
      <c r="C111" s="287" t="s">
        <v>29</v>
      </c>
      <c r="D111" s="288"/>
      <c r="E111" s="289" t="str">
        <f t="array" ref="E111">IF(AND(D111&lt;&gt;"",G111&lt;&gt;""),MAX((MAX(IF(D$8:D$300=D111,G$8:G$300))-G111),ABS(MIN(IF(D$8:D$300=D111,G$8:G$300))-G111)),"")</f>
        <v/>
      </c>
      <c r="F111" s="290" t="str">
        <f t="shared" si="6"/>
        <v/>
      </c>
      <c r="G111" s="291"/>
      <c r="H111" s="292">
        <v>117608</v>
      </c>
      <c r="I111" s="293" t="s">
        <v>99</v>
      </c>
      <c r="J111" s="294"/>
      <c r="K111" s="295" t="str">
        <f t="shared" si="7"/>
        <v/>
      </c>
      <c r="L111" s="296" t="s">
        <v>243</v>
      </c>
      <c r="M111" s="297" t="s">
        <v>244</v>
      </c>
      <c r="N111" s="298" t="s">
        <v>106</v>
      </c>
      <c r="O111" s="195"/>
    </row>
    <row r="112" spans="2:15" ht="20.100000000000001" customHeight="1" x14ac:dyDescent="0.25">
      <c r="B112" s="11" t="str">
        <f t="shared" si="5"/>
        <v>POUSSIN B U9--</v>
      </c>
      <c r="C112" s="287" t="s">
        <v>29</v>
      </c>
      <c r="D112" s="288"/>
      <c r="E112" s="289" t="str">
        <f t="array" ref="E112">IF(AND(D112&lt;&gt;"",G112&lt;&gt;""),MAX((MAX(IF(D$8:D$300=D112,G$8:G$300))-G112),ABS(MIN(IF(D$8:D$300=D112,G$8:G$300))-G112)),"")</f>
        <v/>
      </c>
      <c r="F112" s="290" t="str">
        <f t="shared" si="6"/>
        <v/>
      </c>
      <c r="G112" s="291"/>
      <c r="H112" s="292">
        <v>116685</v>
      </c>
      <c r="I112" s="293" t="s">
        <v>99</v>
      </c>
      <c r="J112" s="294"/>
      <c r="K112" s="295" t="str">
        <f t="shared" si="7"/>
        <v/>
      </c>
      <c r="L112" s="296" t="s">
        <v>310</v>
      </c>
      <c r="M112" s="297" t="s">
        <v>263</v>
      </c>
      <c r="N112" s="298" t="s">
        <v>106</v>
      </c>
      <c r="O112" s="195"/>
    </row>
    <row r="113" spans="2:15" ht="20.100000000000001" customHeight="1" x14ac:dyDescent="0.25">
      <c r="B113" s="11" t="str">
        <f t="shared" si="5"/>
        <v>POUSSIN B U9--</v>
      </c>
      <c r="C113" s="287" t="s">
        <v>29</v>
      </c>
      <c r="D113" s="288"/>
      <c r="E113" s="289" t="str">
        <f t="array" ref="E113">IF(AND(D113&lt;&gt;"",G113&lt;&gt;""),MAX((MAX(IF(D$8:D$300=D113,G$8:G$300))-G113),ABS(MIN(IF(D$8:D$300=D113,G$8:G$300))-G113)),"")</f>
        <v/>
      </c>
      <c r="F113" s="290" t="str">
        <f t="shared" si="6"/>
        <v/>
      </c>
      <c r="G113" s="291"/>
      <c r="H113" s="292">
        <v>117162</v>
      </c>
      <c r="I113" s="293" t="s">
        <v>99</v>
      </c>
      <c r="J113" s="294"/>
      <c r="K113" s="295" t="str">
        <f t="shared" si="7"/>
        <v/>
      </c>
      <c r="L113" s="296" t="s">
        <v>231</v>
      </c>
      <c r="M113" s="297" t="s">
        <v>126</v>
      </c>
      <c r="N113" s="298" t="s">
        <v>106</v>
      </c>
      <c r="O113" s="195"/>
    </row>
    <row r="114" spans="2:15" ht="20.100000000000001" customHeight="1" x14ac:dyDescent="0.25">
      <c r="B114" s="11" t="str">
        <f t="shared" si="5"/>
        <v>POUSSIN B U9--</v>
      </c>
      <c r="C114" s="287" t="s">
        <v>29</v>
      </c>
      <c r="D114" s="288"/>
      <c r="E114" s="289" t="str">
        <f t="array" ref="E114">IF(AND(D114&lt;&gt;"",G114&lt;&gt;""),MAX((MAX(IF(D$8:D$300=D114,G$8:G$300))-G114),ABS(MIN(IF(D$8:D$300=D114,G$8:G$300))-G114)),"")</f>
        <v/>
      </c>
      <c r="F114" s="290" t="str">
        <f t="shared" si="6"/>
        <v/>
      </c>
      <c r="G114" s="291"/>
      <c r="H114" s="292" t="s">
        <v>552</v>
      </c>
      <c r="I114" s="293" t="s">
        <v>99</v>
      </c>
      <c r="J114" s="294" t="s">
        <v>96</v>
      </c>
      <c r="K114" s="295" t="str">
        <f t="shared" ref="K114:K145" si="8">IF(OR(C114="",D114="",G114=""),"",IF(C114&amp;D114=C113&amp;D113,K113+1,1))</f>
        <v/>
      </c>
      <c r="L114" s="296" t="s">
        <v>324</v>
      </c>
      <c r="M114" s="297" t="s">
        <v>241</v>
      </c>
      <c r="N114" s="298" t="s">
        <v>106</v>
      </c>
      <c r="O114" s="195"/>
    </row>
    <row r="115" spans="2:15" ht="20.100000000000001" customHeight="1" x14ac:dyDescent="0.25">
      <c r="B115" s="11" t="str">
        <f t="shared" si="5"/>
        <v>POUSSIN B U9--</v>
      </c>
      <c r="C115" s="287" t="s">
        <v>29</v>
      </c>
      <c r="D115" s="288"/>
      <c r="E115" s="289" t="str">
        <f t="array" ref="E115">IF(AND(D115&lt;&gt;"",G115&lt;&gt;""),MAX((MAX(IF(D$8:D$300=D115,G$8:G$300))-G115),ABS(MIN(IF(D$8:D$300=D115,G$8:G$300))-G115)),"")</f>
        <v/>
      </c>
      <c r="F115" s="290" t="str">
        <f t="shared" si="6"/>
        <v/>
      </c>
      <c r="G115" s="291"/>
      <c r="H115" s="292" t="s">
        <v>583</v>
      </c>
      <c r="I115" s="293" t="s">
        <v>99</v>
      </c>
      <c r="J115" s="294"/>
      <c r="K115" s="295" t="str">
        <f t="shared" si="8"/>
        <v/>
      </c>
      <c r="L115" s="296" t="s">
        <v>584</v>
      </c>
      <c r="M115" s="297" t="s">
        <v>260</v>
      </c>
      <c r="N115" s="298" t="s">
        <v>106</v>
      </c>
      <c r="O115" s="195"/>
    </row>
    <row r="116" spans="2:15" ht="20.100000000000001" customHeight="1" x14ac:dyDescent="0.25">
      <c r="B116" s="11" t="str">
        <f t="shared" si="5"/>
        <v>POUSSIN B U9--</v>
      </c>
      <c r="C116" s="287" t="s">
        <v>29</v>
      </c>
      <c r="D116" s="288"/>
      <c r="E116" s="289" t="str">
        <f t="array" ref="E116">IF(AND(D116&lt;&gt;"",G116&lt;&gt;""),MAX((MAX(IF(D$8:D$300=D116,G$8:G$300))-G116),ABS(MIN(IF(D$8:D$300=D116,G$8:G$300))-G116)),"")</f>
        <v/>
      </c>
      <c r="F116" s="290" t="str">
        <f t="shared" si="6"/>
        <v/>
      </c>
      <c r="G116" s="291"/>
      <c r="H116" s="292">
        <v>129004</v>
      </c>
      <c r="I116" s="293" t="s">
        <v>99</v>
      </c>
      <c r="J116" s="294"/>
      <c r="K116" s="295" t="str">
        <f t="shared" si="8"/>
        <v/>
      </c>
      <c r="L116" s="296" t="s">
        <v>247</v>
      </c>
      <c r="M116" s="297" t="s">
        <v>248</v>
      </c>
      <c r="N116" s="298" t="s">
        <v>106</v>
      </c>
      <c r="O116" s="195"/>
    </row>
    <row r="117" spans="2:15" ht="20.100000000000001" customHeight="1" x14ac:dyDescent="0.25">
      <c r="B117" s="11" t="str">
        <f t="shared" si="5"/>
        <v>POUSSIN B U9--</v>
      </c>
      <c r="C117" s="287" t="s">
        <v>29</v>
      </c>
      <c r="D117" s="288"/>
      <c r="E117" s="289" t="str">
        <f t="array" ref="E117">IF(AND(D117&lt;&gt;"",G117&lt;&gt;""),MAX((MAX(IF(D$8:D$300=D117,G$8:G$300))-G117),ABS(MIN(IF(D$8:D$300=D117,G$8:G$300))-G117)),"")</f>
        <v/>
      </c>
      <c r="F117" s="290" t="str">
        <f t="shared" si="6"/>
        <v/>
      </c>
      <c r="G117" s="291"/>
      <c r="H117" s="292">
        <v>132018</v>
      </c>
      <c r="I117" s="293" t="s">
        <v>99</v>
      </c>
      <c r="J117" s="294"/>
      <c r="K117" s="295" t="str">
        <f t="shared" si="8"/>
        <v/>
      </c>
      <c r="L117" s="296" t="s">
        <v>222</v>
      </c>
      <c r="M117" s="297" t="s">
        <v>223</v>
      </c>
      <c r="N117" s="298" t="s">
        <v>106</v>
      </c>
      <c r="O117" s="195"/>
    </row>
    <row r="118" spans="2:15" ht="20.100000000000001" customHeight="1" x14ac:dyDescent="0.25">
      <c r="B118" s="11" t="str">
        <f t="shared" si="5"/>
        <v>POUSSIN B U9--</v>
      </c>
      <c r="C118" s="287" t="s">
        <v>29</v>
      </c>
      <c r="D118" s="288"/>
      <c r="E118" s="289" t="str">
        <f t="array" ref="E118">IF(AND(D118&lt;&gt;"",G118&lt;&gt;""),MAX((MAX(IF(D$8:D$300=D118,G$8:G$300))-G118),ABS(MIN(IF(D$8:D$300=D118,G$8:G$300))-G118)),"")</f>
        <v/>
      </c>
      <c r="F118" s="290" t="str">
        <f t="shared" si="6"/>
        <v/>
      </c>
      <c r="G118" s="291"/>
      <c r="H118" s="292" t="s">
        <v>581</v>
      </c>
      <c r="I118" s="293" t="s">
        <v>99</v>
      </c>
      <c r="J118" s="294"/>
      <c r="K118" s="295" t="str">
        <f t="shared" si="8"/>
        <v/>
      </c>
      <c r="L118" s="296" t="s">
        <v>579</v>
      </c>
      <c r="M118" s="297" t="s">
        <v>582</v>
      </c>
      <c r="N118" s="298" t="s">
        <v>106</v>
      </c>
      <c r="O118" s="195"/>
    </row>
    <row r="119" spans="2:15" ht="20.100000000000001" customHeight="1" x14ac:dyDescent="0.25">
      <c r="B119" s="11" t="str">
        <f t="shared" si="5"/>
        <v>POUSSIN B U9--</v>
      </c>
      <c r="C119" s="287" t="s">
        <v>29</v>
      </c>
      <c r="D119" s="288"/>
      <c r="E119" s="289" t="str">
        <f t="array" ref="E119">IF(AND(D119&lt;&gt;"",G119&lt;&gt;""),MAX((MAX(IF(D$8:D$300=D119,G$8:G$300))-G119),ABS(MIN(IF(D$8:D$300=D119,G$8:G$300))-G119)),"")</f>
        <v/>
      </c>
      <c r="F119" s="290" t="str">
        <f t="shared" si="6"/>
        <v/>
      </c>
      <c r="G119" s="291"/>
      <c r="H119" s="292">
        <v>113023</v>
      </c>
      <c r="I119" s="293" t="s">
        <v>99</v>
      </c>
      <c r="J119" s="294"/>
      <c r="K119" s="295" t="str">
        <f t="shared" si="8"/>
        <v/>
      </c>
      <c r="L119" s="296" t="s">
        <v>104</v>
      </c>
      <c r="M119" s="297" t="s">
        <v>260</v>
      </c>
      <c r="N119" s="298" t="s">
        <v>106</v>
      </c>
      <c r="O119" s="195"/>
    </row>
    <row r="120" spans="2:15" ht="20.100000000000001" customHeight="1" x14ac:dyDescent="0.25">
      <c r="B120" s="11" t="str">
        <f t="shared" si="5"/>
        <v>POUSSIN B U9--</v>
      </c>
      <c r="C120" s="287" t="s">
        <v>29</v>
      </c>
      <c r="D120" s="288"/>
      <c r="E120" s="289" t="str">
        <f t="array" ref="E120">IF(AND(D120&lt;&gt;"",G120&lt;&gt;""),MAX((MAX(IF(D$8:D$300=D120,G$8:G$300))-G120),ABS(MIN(IF(D$8:D$300=D120,G$8:G$300))-G120)),"")</f>
        <v/>
      </c>
      <c r="F120" s="290" t="str">
        <f t="shared" si="6"/>
        <v/>
      </c>
      <c r="G120" s="291"/>
      <c r="H120" s="292" t="s">
        <v>554</v>
      </c>
      <c r="I120" s="293" t="s">
        <v>99</v>
      </c>
      <c r="J120" s="294" t="s">
        <v>96</v>
      </c>
      <c r="K120" s="295" t="str">
        <f t="shared" si="8"/>
        <v/>
      </c>
      <c r="L120" s="296" t="s">
        <v>557</v>
      </c>
      <c r="M120" s="297" t="s">
        <v>241</v>
      </c>
      <c r="N120" s="298" t="s">
        <v>106</v>
      </c>
      <c r="O120" s="195"/>
    </row>
    <row r="121" spans="2:15" ht="20.100000000000001" customHeight="1" x14ac:dyDescent="0.25">
      <c r="B121" s="11" t="str">
        <f t="shared" si="5"/>
        <v>POUSSIN B U9--</v>
      </c>
      <c r="C121" s="287" t="s">
        <v>29</v>
      </c>
      <c r="D121" s="288"/>
      <c r="E121" s="289" t="str">
        <f t="array" ref="E121">IF(AND(D121&lt;&gt;"",G121&lt;&gt;""),MAX((MAX(IF(D$8:D$300=D121,G$8:G$300))-G121),ABS(MIN(IF(D$8:D$300=D121,G$8:G$300))-G121)),"")</f>
        <v/>
      </c>
      <c r="F121" s="290" t="str">
        <f t="shared" si="6"/>
        <v/>
      </c>
      <c r="G121" s="291"/>
      <c r="H121" s="292">
        <v>125865</v>
      </c>
      <c r="I121" s="293" t="s">
        <v>99</v>
      </c>
      <c r="J121" s="294"/>
      <c r="K121" s="295" t="str">
        <f t="shared" si="8"/>
        <v/>
      </c>
      <c r="L121" s="296" t="s">
        <v>218</v>
      </c>
      <c r="M121" s="297" t="s">
        <v>219</v>
      </c>
      <c r="N121" s="298" t="s">
        <v>106</v>
      </c>
      <c r="O121" s="195"/>
    </row>
    <row r="122" spans="2:15" ht="20.100000000000001" customHeight="1" x14ac:dyDescent="0.25">
      <c r="B122" s="11" t="str">
        <f t="shared" si="5"/>
        <v>POUSSIN B U9--</v>
      </c>
      <c r="C122" s="287" t="s">
        <v>29</v>
      </c>
      <c r="D122" s="288"/>
      <c r="E122" s="289" t="str">
        <f t="array" ref="E122">IF(AND(D122&lt;&gt;"",G122&lt;&gt;""),MAX((MAX(IF(D$8:D$300=D122,G$8:G$300))-G122),ABS(MIN(IF(D$8:D$300=D122,G$8:G$300))-G122)),"")</f>
        <v/>
      </c>
      <c r="F122" s="290" t="str">
        <f t="shared" si="6"/>
        <v/>
      </c>
      <c r="G122" s="291"/>
      <c r="H122" s="292" t="s">
        <v>575</v>
      </c>
      <c r="I122" s="293" t="s">
        <v>99</v>
      </c>
      <c r="J122" s="294" t="s">
        <v>96</v>
      </c>
      <c r="K122" s="295" t="str">
        <f t="shared" si="8"/>
        <v/>
      </c>
      <c r="L122" s="296" t="s">
        <v>576</v>
      </c>
      <c r="M122" s="297" t="s">
        <v>212</v>
      </c>
      <c r="N122" s="298" t="s">
        <v>106</v>
      </c>
      <c r="O122" s="195"/>
    </row>
    <row r="123" spans="2:15" ht="20.100000000000001" customHeight="1" x14ac:dyDescent="0.25">
      <c r="B123" s="11" t="str">
        <f t="shared" si="5"/>
        <v>POUSSIN B U9--</v>
      </c>
      <c r="C123" s="287" t="s">
        <v>29</v>
      </c>
      <c r="D123" s="288"/>
      <c r="E123" s="289" t="str">
        <f t="array" ref="E123">IF(AND(D123&lt;&gt;"",G123&lt;&gt;""),MAX((MAX(IF(D$8:D$300=D123,G$8:G$300))-G123),ABS(MIN(IF(D$8:D$300=D123,G$8:G$300))-G123)),"")</f>
        <v/>
      </c>
      <c r="F123" s="290" t="str">
        <f t="shared" si="6"/>
        <v/>
      </c>
      <c r="G123" s="291"/>
      <c r="H123" s="292" t="s">
        <v>578</v>
      </c>
      <c r="I123" s="293" t="s">
        <v>99</v>
      </c>
      <c r="J123" s="294"/>
      <c r="K123" s="295" t="str">
        <f t="shared" si="8"/>
        <v/>
      </c>
      <c r="L123" s="296" t="s">
        <v>579</v>
      </c>
      <c r="M123" s="297" t="s">
        <v>580</v>
      </c>
      <c r="N123" s="298" t="s">
        <v>106</v>
      </c>
      <c r="O123" s="195"/>
    </row>
    <row r="124" spans="2:15" ht="20.100000000000001" customHeight="1" x14ac:dyDescent="0.25">
      <c r="B124" s="11" t="str">
        <f t="shared" si="5"/>
        <v>POUSSIN B U9--</v>
      </c>
      <c r="C124" s="287" t="s">
        <v>29</v>
      </c>
      <c r="D124" s="288"/>
      <c r="E124" s="289" t="str">
        <f t="array" ref="E124">IF(AND(D124&lt;&gt;"",G124&lt;&gt;""),MAX((MAX(IF(D$8:D$300=D124,G$8:G$300))-G124),ABS(MIN(IF(D$8:D$300=D124,G$8:G$300))-G124)),"")</f>
        <v/>
      </c>
      <c r="F124" s="290" t="str">
        <f t="shared" si="6"/>
        <v/>
      </c>
      <c r="G124" s="291"/>
      <c r="H124" s="292">
        <v>141985</v>
      </c>
      <c r="I124" s="293" t="s">
        <v>99</v>
      </c>
      <c r="J124" s="294"/>
      <c r="K124" s="295" t="str">
        <f t="shared" si="8"/>
        <v/>
      </c>
      <c r="L124" s="296" t="s">
        <v>251</v>
      </c>
      <c r="M124" s="297" t="s">
        <v>252</v>
      </c>
      <c r="N124" s="298" t="s">
        <v>106</v>
      </c>
      <c r="O124" s="195"/>
    </row>
    <row r="125" spans="2:15" ht="20.100000000000001" customHeight="1" x14ac:dyDescent="0.25">
      <c r="B125" s="11" t="str">
        <f t="shared" si="5"/>
        <v>POUSSIN B U9--</v>
      </c>
      <c r="C125" s="287" t="s">
        <v>29</v>
      </c>
      <c r="D125" s="288"/>
      <c r="E125" s="289" t="str">
        <f t="array" ref="E125">IF(AND(D125&lt;&gt;"",G125&lt;&gt;""),MAX((MAX(IF(D$8:D$300=D125,G$8:G$300))-G125),ABS(MIN(IF(D$8:D$300=D125,G$8:G$300))-G125)),"")</f>
        <v/>
      </c>
      <c r="F125" s="290" t="str">
        <f t="shared" si="6"/>
        <v/>
      </c>
      <c r="G125" s="291"/>
      <c r="H125" s="292">
        <v>141414</v>
      </c>
      <c r="I125" s="293" t="s">
        <v>99</v>
      </c>
      <c r="J125" s="294"/>
      <c r="K125" s="295" t="str">
        <f t="shared" si="8"/>
        <v/>
      </c>
      <c r="L125" s="296" t="s">
        <v>269</v>
      </c>
      <c r="M125" s="297" t="s">
        <v>252</v>
      </c>
      <c r="N125" s="298" t="s">
        <v>106</v>
      </c>
      <c r="O125" s="195"/>
    </row>
    <row r="126" spans="2:15" ht="20.100000000000001" customHeight="1" x14ac:dyDescent="0.25">
      <c r="B126" s="11" t="str">
        <f t="shared" si="5"/>
        <v>POUSSIN B U9--</v>
      </c>
      <c r="C126" s="287" t="s">
        <v>29</v>
      </c>
      <c r="D126" s="288"/>
      <c r="E126" s="289" t="str">
        <f t="array" ref="E126">IF(AND(D126&lt;&gt;"",G126&lt;&gt;""),MAX((MAX(IF(D$8:D$300=D126,G$8:G$300))-G126),ABS(MIN(IF(D$8:D$300=D126,G$8:G$300))-G126)),"")</f>
        <v/>
      </c>
      <c r="F126" s="290" t="str">
        <f t="shared" si="6"/>
        <v/>
      </c>
      <c r="G126" s="291"/>
      <c r="H126" s="292">
        <v>115645</v>
      </c>
      <c r="I126" s="293" t="s">
        <v>99</v>
      </c>
      <c r="J126" s="294"/>
      <c r="K126" s="295" t="str">
        <f t="shared" si="8"/>
        <v/>
      </c>
      <c r="L126" s="296" t="s">
        <v>282</v>
      </c>
      <c r="M126" s="297" t="s">
        <v>283</v>
      </c>
      <c r="N126" s="298" t="s">
        <v>106</v>
      </c>
      <c r="O126" s="195"/>
    </row>
    <row r="127" spans="2:15" ht="20.100000000000001" customHeight="1" x14ac:dyDescent="0.25">
      <c r="B127" s="11" t="str">
        <f t="shared" si="5"/>
        <v>POUSSIN B U9--</v>
      </c>
      <c r="C127" s="287" t="s">
        <v>29</v>
      </c>
      <c r="D127" s="288"/>
      <c r="E127" s="289" t="str">
        <f t="array" ref="E127">IF(AND(D127&lt;&gt;"",G127&lt;&gt;""),MAX((MAX(IF(D$8:D$300=D127,G$8:G$300))-G127),ABS(MIN(IF(D$8:D$300=D127,G$8:G$300))-G127)),"")</f>
        <v/>
      </c>
      <c r="F127" s="290" t="str">
        <f t="shared" si="6"/>
        <v/>
      </c>
      <c r="G127" s="291"/>
      <c r="H127" s="292">
        <v>113193</v>
      </c>
      <c r="I127" s="293" t="s">
        <v>99</v>
      </c>
      <c r="J127" s="294"/>
      <c r="K127" s="295" t="str">
        <f t="shared" si="8"/>
        <v/>
      </c>
      <c r="L127" s="296" t="s">
        <v>302</v>
      </c>
      <c r="M127" s="297" t="s">
        <v>303</v>
      </c>
      <c r="N127" s="298" t="s">
        <v>106</v>
      </c>
      <c r="O127" s="195"/>
    </row>
    <row r="128" spans="2:15" ht="20.100000000000001" customHeight="1" x14ac:dyDescent="0.25">
      <c r="B128" s="11" t="str">
        <f t="shared" si="5"/>
        <v>POUSSIN B U9--</v>
      </c>
      <c r="C128" s="287" t="s">
        <v>29</v>
      </c>
      <c r="D128" s="288"/>
      <c r="E128" s="289" t="str">
        <f t="array" ref="E128">IF(AND(D128&lt;&gt;"",G128&lt;&gt;""),MAX((MAX(IF(D$8:D$300=D128,G$8:G$300))-G128),ABS(MIN(IF(D$8:D$300=D128,G$8:G$300))-G128)),"")</f>
        <v/>
      </c>
      <c r="F128" s="290" t="str">
        <f t="shared" si="6"/>
        <v/>
      </c>
      <c r="G128" s="291"/>
      <c r="H128" s="292" t="s">
        <v>555</v>
      </c>
      <c r="I128" s="293" t="s">
        <v>99</v>
      </c>
      <c r="J128" s="294" t="s">
        <v>96</v>
      </c>
      <c r="K128" s="295" t="str">
        <f t="shared" si="8"/>
        <v/>
      </c>
      <c r="L128" s="296" t="s">
        <v>270</v>
      </c>
      <c r="M128" s="297" t="s">
        <v>558</v>
      </c>
      <c r="N128" s="298" t="s">
        <v>106</v>
      </c>
      <c r="O128" s="195"/>
    </row>
    <row r="129" spans="2:15" ht="20.100000000000001" customHeight="1" x14ac:dyDescent="0.25">
      <c r="B129" s="11" t="str">
        <f t="shared" si="5"/>
        <v>POUSSIN B U9--</v>
      </c>
      <c r="C129" s="287" t="s">
        <v>29</v>
      </c>
      <c r="D129" s="288"/>
      <c r="E129" s="289" t="str">
        <f t="array" ref="E129">IF(AND(D129&lt;&gt;"",G129&lt;&gt;""),MAX((MAX(IF(D$8:D$300=D129,G$8:G$300))-G129),ABS(MIN(IF(D$8:D$300=D129,G$8:G$300))-G129)),"")</f>
        <v/>
      </c>
      <c r="F129" s="290" t="str">
        <f t="shared" si="6"/>
        <v/>
      </c>
      <c r="G129" s="291"/>
      <c r="H129" s="292">
        <v>141987</v>
      </c>
      <c r="I129" s="293" t="s">
        <v>99</v>
      </c>
      <c r="J129" s="294"/>
      <c r="K129" s="295" t="str">
        <f t="shared" si="8"/>
        <v/>
      </c>
      <c r="L129" s="296" t="s">
        <v>277</v>
      </c>
      <c r="M129" s="297" t="s">
        <v>278</v>
      </c>
      <c r="N129" s="298" t="s">
        <v>106</v>
      </c>
      <c r="O129" s="195"/>
    </row>
    <row r="130" spans="2:15" ht="20.100000000000001" customHeight="1" x14ac:dyDescent="0.25">
      <c r="B130" s="11" t="str">
        <f t="shared" si="5"/>
        <v>POUSSIN B U9--</v>
      </c>
      <c r="C130" s="287" t="s">
        <v>29</v>
      </c>
      <c r="D130" s="288"/>
      <c r="E130" s="289" t="str">
        <f t="array" ref="E130">IF(AND(D130&lt;&gt;"",G130&lt;&gt;""),MAX((MAX(IF(D$8:D$300=D130,G$8:G$300))-G130),ABS(MIN(IF(D$8:D$300=D130,G$8:G$300))-G130)),"")</f>
        <v/>
      </c>
      <c r="F130" s="290" t="str">
        <f t="shared" si="6"/>
        <v/>
      </c>
      <c r="G130" s="291"/>
      <c r="H130" s="292">
        <v>132555</v>
      </c>
      <c r="I130" s="293" t="s">
        <v>99</v>
      </c>
      <c r="J130" s="294"/>
      <c r="K130" s="295" t="str">
        <f t="shared" si="8"/>
        <v/>
      </c>
      <c r="L130" s="296" t="s">
        <v>234</v>
      </c>
      <c r="M130" s="297" t="s">
        <v>235</v>
      </c>
      <c r="N130" s="298" t="s">
        <v>106</v>
      </c>
      <c r="O130" s="195"/>
    </row>
    <row r="131" spans="2:15" ht="20.100000000000001" customHeight="1" x14ac:dyDescent="0.25">
      <c r="B131" s="11" t="str">
        <f t="shared" si="5"/>
        <v>POUSSIN B U9--</v>
      </c>
      <c r="C131" s="287" t="s">
        <v>29</v>
      </c>
      <c r="D131" s="288"/>
      <c r="E131" s="289" t="str">
        <f t="array" ref="E131">IF(AND(D131&lt;&gt;"",G131&lt;&gt;""),MAX((MAX(IF(D$8:D$300=D131,G$8:G$300))-G131),ABS(MIN(IF(D$8:D$300=D131,G$8:G$300))-G131)),"")</f>
        <v/>
      </c>
      <c r="F131" s="290" t="str">
        <f t="shared" si="6"/>
        <v/>
      </c>
      <c r="G131" s="291"/>
      <c r="H131" s="292">
        <v>118607</v>
      </c>
      <c r="I131" s="293" t="s">
        <v>99</v>
      </c>
      <c r="J131" s="294"/>
      <c r="K131" s="295" t="str">
        <f t="shared" si="8"/>
        <v/>
      </c>
      <c r="L131" s="296" t="s">
        <v>270</v>
      </c>
      <c r="M131" s="297" t="s">
        <v>271</v>
      </c>
      <c r="N131" s="298" t="s">
        <v>106</v>
      </c>
      <c r="O131" s="195"/>
    </row>
    <row r="132" spans="2:15" ht="20.100000000000001" customHeight="1" x14ac:dyDescent="0.25">
      <c r="B132" s="11" t="str">
        <f t="shared" si="5"/>
        <v>POUSSIN B U9--</v>
      </c>
      <c r="C132" s="287" t="s">
        <v>29</v>
      </c>
      <c r="D132" s="288"/>
      <c r="E132" s="289" t="str">
        <f t="array" ref="E132">IF(AND(D132&lt;&gt;"",G132&lt;&gt;""),MAX((MAX(IF(D$8:D$300=D132,G$8:G$300))-G132),ABS(MIN(IF(D$8:D$300=D132,G$8:G$300))-G132)),"")</f>
        <v/>
      </c>
      <c r="F132" s="290" t="str">
        <f t="shared" si="6"/>
        <v/>
      </c>
      <c r="G132" s="291"/>
      <c r="H132" s="292">
        <v>132558</v>
      </c>
      <c r="I132" s="293" t="s">
        <v>99</v>
      </c>
      <c r="J132" s="294"/>
      <c r="K132" s="295" t="str">
        <f t="shared" si="8"/>
        <v/>
      </c>
      <c r="L132" s="296" t="s">
        <v>317</v>
      </c>
      <c r="M132" s="297" t="s">
        <v>318</v>
      </c>
      <c r="N132" s="298" t="s">
        <v>106</v>
      </c>
      <c r="O132" s="195"/>
    </row>
    <row r="133" spans="2:15" ht="20.100000000000001" customHeight="1" x14ac:dyDescent="0.25">
      <c r="B133" s="11" t="str">
        <f t="shared" si="5"/>
        <v>POUSSIN B U9--</v>
      </c>
      <c r="C133" s="287" t="s">
        <v>29</v>
      </c>
      <c r="D133" s="288"/>
      <c r="E133" s="289" t="str">
        <f t="array" ref="E133">IF(AND(D133&lt;&gt;"",G133&lt;&gt;""),MAX((MAX(IF(D$8:D$300=D133,G$8:G$300))-G133),ABS(MIN(IF(D$8:D$300=D133,G$8:G$300))-G133)),"")</f>
        <v/>
      </c>
      <c r="F133" s="290" t="str">
        <f t="shared" si="6"/>
        <v/>
      </c>
      <c r="G133" s="291"/>
      <c r="H133" s="292">
        <v>124394</v>
      </c>
      <c r="I133" s="293" t="s">
        <v>99</v>
      </c>
      <c r="J133" s="294"/>
      <c r="K133" s="295" t="str">
        <f t="shared" si="8"/>
        <v/>
      </c>
      <c r="L133" s="296" t="s">
        <v>261</v>
      </c>
      <c r="M133" s="297" t="s">
        <v>241</v>
      </c>
      <c r="N133" s="298" t="s">
        <v>106</v>
      </c>
      <c r="O133" s="195"/>
    </row>
    <row r="134" spans="2:15" ht="20.100000000000001" customHeight="1" x14ac:dyDescent="0.25">
      <c r="B134" s="11" t="str">
        <f t="shared" si="5"/>
        <v>POUSSIN B U9--</v>
      </c>
      <c r="C134" s="287" t="s">
        <v>29</v>
      </c>
      <c r="D134" s="288"/>
      <c r="E134" s="289" t="str">
        <f t="array" ref="E134">IF(AND(D134&lt;&gt;"",G134&lt;&gt;""),MAX((MAX(IF(D$8:D$300=D134,G$8:G$300))-G134),ABS(MIN(IF(D$8:D$300=D134,G$8:G$300))-G134)),"")</f>
        <v/>
      </c>
      <c r="F134" s="290" t="str">
        <f t="shared" si="6"/>
        <v/>
      </c>
      <c r="G134" s="291"/>
      <c r="H134" s="292">
        <v>125469</v>
      </c>
      <c r="I134" s="293" t="s">
        <v>99</v>
      </c>
      <c r="J134" s="294"/>
      <c r="K134" s="295" t="str">
        <f t="shared" si="8"/>
        <v/>
      </c>
      <c r="L134" s="296" t="s">
        <v>125</v>
      </c>
      <c r="M134" s="297" t="s">
        <v>242</v>
      </c>
      <c r="N134" s="298" t="s">
        <v>116</v>
      </c>
      <c r="O134" s="195"/>
    </row>
    <row r="135" spans="2:15" ht="20.100000000000001" customHeight="1" x14ac:dyDescent="0.25">
      <c r="B135" s="11" t="str">
        <f t="shared" si="5"/>
        <v>POUSSIN B U9--</v>
      </c>
      <c r="C135" s="287" t="s">
        <v>29</v>
      </c>
      <c r="D135" s="288"/>
      <c r="E135" s="289" t="str">
        <f t="array" ref="E135">IF(AND(D135&lt;&gt;"",G135&lt;&gt;""),MAX((MAX(IF(D$8:D$300=D135,G$8:G$300))-G135),ABS(MIN(IF(D$8:D$300=D135,G$8:G$300))-G135)),"")</f>
        <v/>
      </c>
      <c r="F135" s="290" t="str">
        <f t="shared" si="6"/>
        <v/>
      </c>
      <c r="G135" s="291"/>
      <c r="H135" s="292">
        <v>144349</v>
      </c>
      <c r="I135" s="293" t="s">
        <v>99</v>
      </c>
      <c r="J135" s="294"/>
      <c r="K135" s="295" t="str">
        <f t="shared" si="8"/>
        <v/>
      </c>
      <c r="L135" s="296" t="s">
        <v>288</v>
      </c>
      <c r="M135" s="297" t="s">
        <v>289</v>
      </c>
      <c r="N135" s="298" t="s">
        <v>116</v>
      </c>
      <c r="O135" s="195"/>
    </row>
    <row r="136" spans="2:15" ht="20.100000000000001" customHeight="1" x14ac:dyDescent="0.25">
      <c r="B136" s="11" t="str">
        <f t="shared" ref="B136:B199" si="9">C136&amp;"-"&amp;D136&amp;"-"&amp;K136</f>
        <v>POUSSIN B U9--</v>
      </c>
      <c r="C136" s="287" t="s">
        <v>29</v>
      </c>
      <c r="D136" s="288"/>
      <c r="E136" s="289" t="str">
        <f t="array" ref="E136">IF(AND(D136&lt;&gt;"",G136&lt;&gt;""),MAX((MAX(IF(D$8:D$300=D136,G$8:G$300))-G136),ABS(MIN(IF(D$8:D$300=D136,G$8:G$300))-G136)),"")</f>
        <v/>
      </c>
      <c r="F136" s="290" t="str">
        <f t="shared" ref="F136:F199" si="10">IF(AND(G136&lt;&gt;"",D136&lt;&gt;""),(E136/G136)*100,"")</f>
        <v/>
      </c>
      <c r="G136" s="291"/>
      <c r="H136" s="292">
        <v>144805</v>
      </c>
      <c r="I136" s="293" t="s">
        <v>99</v>
      </c>
      <c r="J136" s="294"/>
      <c r="K136" s="295" t="str">
        <f t="shared" si="8"/>
        <v/>
      </c>
      <c r="L136" s="296" t="s">
        <v>293</v>
      </c>
      <c r="M136" s="297" t="s">
        <v>294</v>
      </c>
      <c r="N136" s="298" t="s">
        <v>116</v>
      </c>
      <c r="O136" s="195"/>
    </row>
    <row r="137" spans="2:15" ht="20.100000000000001" customHeight="1" x14ac:dyDescent="0.25">
      <c r="B137" s="11" t="str">
        <f t="shared" si="9"/>
        <v>POUSSIN B U9--</v>
      </c>
      <c r="C137" s="287" t="s">
        <v>29</v>
      </c>
      <c r="D137" s="288"/>
      <c r="E137" s="289" t="str">
        <f t="array" ref="E137">IF(AND(D137&lt;&gt;"",G137&lt;&gt;""),MAX((MAX(IF(D$8:D$300=D137,G$8:G$300))-G137),ABS(MIN(IF(D$8:D$300=D137,G$8:G$300))-G137)),"")</f>
        <v/>
      </c>
      <c r="F137" s="290" t="str">
        <f t="shared" si="10"/>
        <v/>
      </c>
      <c r="G137" s="291"/>
      <c r="H137" s="292">
        <v>145061</v>
      </c>
      <c r="I137" s="293" t="s">
        <v>99</v>
      </c>
      <c r="J137" s="294"/>
      <c r="K137" s="295" t="str">
        <f t="shared" si="8"/>
        <v/>
      </c>
      <c r="L137" s="296" t="s">
        <v>308</v>
      </c>
      <c r="M137" s="297" t="s">
        <v>309</v>
      </c>
      <c r="N137" s="298" t="s">
        <v>116</v>
      </c>
      <c r="O137" s="195"/>
    </row>
    <row r="138" spans="2:15" ht="20.100000000000001" customHeight="1" x14ac:dyDescent="0.25">
      <c r="B138" s="11" t="str">
        <f t="shared" si="9"/>
        <v>POUSSIN B U9--</v>
      </c>
      <c r="C138" s="287" t="s">
        <v>29</v>
      </c>
      <c r="D138" s="288"/>
      <c r="E138" s="289" t="str">
        <f t="array" ref="E138">IF(AND(D138&lt;&gt;"",G138&lt;&gt;""),MAX((MAX(IF(D$8:D$300=D138,G$8:G$300))-G138),ABS(MIN(IF(D$8:D$300=D138,G$8:G$300))-G138)),"")</f>
        <v/>
      </c>
      <c r="F138" s="290" t="str">
        <f t="shared" si="10"/>
        <v/>
      </c>
      <c r="G138" s="291"/>
      <c r="H138" s="292">
        <v>125455</v>
      </c>
      <c r="I138" s="293" t="s">
        <v>99</v>
      </c>
      <c r="J138" s="294"/>
      <c r="K138" s="295" t="str">
        <f t="shared" si="8"/>
        <v/>
      </c>
      <c r="L138" s="296" t="s">
        <v>314</v>
      </c>
      <c r="M138" s="297" t="s">
        <v>241</v>
      </c>
      <c r="N138" s="298" t="s">
        <v>116</v>
      </c>
      <c r="O138" s="195"/>
    </row>
    <row r="139" spans="2:15" ht="20.100000000000001" customHeight="1" x14ac:dyDescent="0.25">
      <c r="B139" s="11" t="str">
        <f t="shared" si="9"/>
        <v>POUSSIN B U9--</v>
      </c>
      <c r="C139" s="287" t="s">
        <v>29</v>
      </c>
      <c r="D139" s="288"/>
      <c r="E139" s="289" t="str">
        <f t="array" ref="E139">IF(AND(D139&lt;&gt;"",G139&lt;&gt;""),MAX((MAX(IF(D$8:D$300=D139,G$8:G$300))-G139),ABS(MIN(IF(D$8:D$300=D139,G$8:G$300))-G139)),"")</f>
        <v/>
      </c>
      <c r="F139" s="290" t="str">
        <f t="shared" si="10"/>
        <v/>
      </c>
      <c r="G139" s="291"/>
      <c r="H139" s="292">
        <v>116724</v>
      </c>
      <c r="I139" s="293" t="s">
        <v>99</v>
      </c>
      <c r="J139" s="294"/>
      <c r="K139" s="295" t="str">
        <f t="shared" si="8"/>
        <v/>
      </c>
      <c r="L139" s="296" t="s">
        <v>220</v>
      </c>
      <c r="M139" s="297" t="s">
        <v>221</v>
      </c>
      <c r="N139" s="298" t="s">
        <v>140</v>
      </c>
      <c r="O139" s="195"/>
    </row>
    <row r="140" spans="2:15" ht="20.100000000000001" customHeight="1" x14ac:dyDescent="0.25">
      <c r="B140" s="11" t="str">
        <f t="shared" si="9"/>
        <v>POUSSIN B U9--</v>
      </c>
      <c r="C140" s="287" t="s">
        <v>29</v>
      </c>
      <c r="D140" s="288"/>
      <c r="E140" s="289" t="str">
        <f t="array" ref="E140">IF(AND(D140&lt;&gt;"",G140&lt;&gt;""),MAX((MAX(IF(D$8:D$300=D140,G$8:G$300))-G140),ABS(MIN(IF(D$8:D$300=D140,G$8:G$300))-G140)),"")</f>
        <v/>
      </c>
      <c r="F140" s="290" t="str">
        <f t="shared" si="10"/>
        <v/>
      </c>
      <c r="G140" s="291"/>
      <c r="H140" s="292">
        <v>121609</v>
      </c>
      <c r="I140" s="293" t="s">
        <v>99</v>
      </c>
      <c r="J140" s="294"/>
      <c r="K140" s="295" t="str">
        <f t="shared" si="8"/>
        <v/>
      </c>
      <c r="L140" s="296" t="s">
        <v>224</v>
      </c>
      <c r="M140" s="297" t="s">
        <v>225</v>
      </c>
      <c r="N140" s="298" t="s">
        <v>140</v>
      </c>
      <c r="O140" s="195"/>
    </row>
    <row r="141" spans="2:15" ht="20.100000000000001" customHeight="1" x14ac:dyDescent="0.25">
      <c r="B141" s="11" t="str">
        <f t="shared" si="9"/>
        <v>POUSSIN B U9--</v>
      </c>
      <c r="C141" s="287" t="s">
        <v>29</v>
      </c>
      <c r="D141" s="288"/>
      <c r="E141" s="289" t="str">
        <f t="array" ref="E141">IF(AND(D141&lt;&gt;"",G141&lt;&gt;""),MAX((MAX(IF(D$8:D$300=D141,G$8:G$300))-G141),ABS(MIN(IF(D$8:D$300=D141,G$8:G$300))-G141)),"")</f>
        <v/>
      </c>
      <c r="F141" s="290" t="str">
        <f t="shared" si="10"/>
        <v/>
      </c>
      <c r="G141" s="291"/>
      <c r="H141" s="292">
        <v>141208</v>
      </c>
      <c r="I141" s="293" t="s">
        <v>99</v>
      </c>
      <c r="J141" s="294"/>
      <c r="K141" s="295" t="str">
        <f t="shared" si="8"/>
        <v/>
      </c>
      <c r="L141" s="296" t="s">
        <v>228</v>
      </c>
      <c r="M141" s="297" t="s">
        <v>126</v>
      </c>
      <c r="N141" s="298" t="s">
        <v>140</v>
      </c>
      <c r="O141" s="195"/>
    </row>
    <row r="142" spans="2:15" ht="20.100000000000001" customHeight="1" x14ac:dyDescent="0.25">
      <c r="B142" s="11" t="str">
        <f t="shared" si="9"/>
        <v>POUSSIN B U9--</v>
      </c>
      <c r="C142" s="287" t="s">
        <v>29</v>
      </c>
      <c r="D142" s="288"/>
      <c r="E142" s="289" t="str">
        <f t="array" ref="E142">IF(AND(D142&lt;&gt;"",G142&lt;&gt;""),MAX((MAX(IF(D$8:D$300=D142,G$8:G$300))-G142),ABS(MIN(IF(D$8:D$300=D142,G$8:G$300))-G142)),"")</f>
        <v/>
      </c>
      <c r="F142" s="290" t="str">
        <f t="shared" si="10"/>
        <v/>
      </c>
      <c r="G142" s="291"/>
      <c r="H142" s="292">
        <v>126270</v>
      </c>
      <c r="I142" s="293" t="s">
        <v>99</v>
      </c>
      <c r="J142" s="294"/>
      <c r="K142" s="295" t="str">
        <f t="shared" si="8"/>
        <v/>
      </c>
      <c r="L142" s="296" t="s">
        <v>272</v>
      </c>
      <c r="M142" s="297" t="s">
        <v>273</v>
      </c>
      <c r="N142" s="298" t="s">
        <v>140</v>
      </c>
      <c r="O142" s="195"/>
    </row>
    <row r="143" spans="2:15" ht="20.100000000000001" customHeight="1" x14ac:dyDescent="0.25">
      <c r="B143" s="11" t="str">
        <f t="shared" si="9"/>
        <v>POUSSIN B U9--</v>
      </c>
      <c r="C143" s="287" t="s">
        <v>29</v>
      </c>
      <c r="D143" s="288"/>
      <c r="E143" s="289" t="str">
        <f t="array" ref="E143">IF(AND(D143&lt;&gt;"",G143&lt;&gt;""),MAX((MAX(IF(D$8:D$300=D143,G$8:G$300))-G143),ABS(MIN(IF(D$8:D$300=D143,G$8:G$300))-G143)),"")</f>
        <v/>
      </c>
      <c r="F143" s="290" t="str">
        <f t="shared" si="10"/>
        <v/>
      </c>
      <c r="G143" s="291"/>
      <c r="H143" s="292">
        <v>126269</v>
      </c>
      <c r="I143" s="293" t="s">
        <v>99</v>
      </c>
      <c r="J143" s="294"/>
      <c r="K143" s="295" t="str">
        <f t="shared" si="8"/>
        <v/>
      </c>
      <c r="L143" s="296" t="s">
        <v>272</v>
      </c>
      <c r="M143" s="297" t="s">
        <v>274</v>
      </c>
      <c r="N143" s="298" t="s">
        <v>140</v>
      </c>
      <c r="O143" s="195"/>
    </row>
    <row r="144" spans="2:15" ht="20.100000000000001" customHeight="1" x14ac:dyDescent="0.25">
      <c r="B144" s="11" t="str">
        <f t="shared" si="9"/>
        <v>POUSSIN B U9--</v>
      </c>
      <c r="C144" s="287" t="s">
        <v>29</v>
      </c>
      <c r="D144" s="288"/>
      <c r="E144" s="289" t="str">
        <f t="array" ref="E144">IF(AND(D144&lt;&gt;"",G144&lt;&gt;""),MAX((MAX(IF(D$8:D$300=D144,G$8:G$300))-G144),ABS(MIN(IF(D$8:D$300=D144,G$8:G$300))-G144)),"")</f>
        <v/>
      </c>
      <c r="F144" s="290" t="str">
        <f t="shared" si="10"/>
        <v/>
      </c>
      <c r="G144" s="291"/>
      <c r="H144" s="292">
        <v>111828</v>
      </c>
      <c r="I144" s="293" t="s">
        <v>99</v>
      </c>
      <c r="J144" s="294"/>
      <c r="K144" s="295" t="str">
        <f t="shared" si="8"/>
        <v/>
      </c>
      <c r="L144" s="296" t="s">
        <v>284</v>
      </c>
      <c r="M144" s="297" t="s">
        <v>285</v>
      </c>
      <c r="N144" s="298" t="s">
        <v>140</v>
      </c>
      <c r="O144" s="195"/>
    </row>
    <row r="145" spans="2:15" ht="20.100000000000001" customHeight="1" x14ac:dyDescent="0.25">
      <c r="B145" s="11" t="str">
        <f t="shared" si="9"/>
        <v>POUSSIN B U9--</v>
      </c>
      <c r="C145" s="287" t="s">
        <v>29</v>
      </c>
      <c r="D145" s="288"/>
      <c r="E145" s="289" t="str">
        <f t="array" ref="E145">IF(AND(D145&lt;&gt;"",G145&lt;&gt;""),MAX((MAX(IF(D$8:D$300=D145,G$8:G$300))-G145),ABS(MIN(IF(D$8:D$300=D145,G$8:G$300))-G145)),"")</f>
        <v/>
      </c>
      <c r="F145" s="290" t="str">
        <f t="shared" si="10"/>
        <v/>
      </c>
      <c r="G145" s="291"/>
      <c r="H145" s="292">
        <v>119797</v>
      </c>
      <c r="I145" s="293" t="s">
        <v>99</v>
      </c>
      <c r="J145" s="294"/>
      <c r="K145" s="295" t="str">
        <f t="shared" si="8"/>
        <v/>
      </c>
      <c r="L145" s="296" t="s">
        <v>315</v>
      </c>
      <c r="M145" s="297" t="s">
        <v>316</v>
      </c>
      <c r="N145" s="298" t="s">
        <v>140</v>
      </c>
      <c r="O145" s="195"/>
    </row>
    <row r="146" spans="2:15" ht="20.100000000000001" customHeight="1" x14ac:dyDescent="0.25">
      <c r="B146" s="11" t="str">
        <f t="shared" si="9"/>
        <v>POUSSIN B U9--</v>
      </c>
      <c r="C146" s="287" t="s">
        <v>29</v>
      </c>
      <c r="D146" s="288"/>
      <c r="E146" s="289" t="str">
        <f t="array" ref="E146">IF(AND(D146&lt;&gt;"",G146&lt;&gt;""),MAX((MAX(IF(D$8:D$300=D146,G$8:G$300))-G146),ABS(MIN(IF(D$8:D$300=D146,G$8:G$300))-G146)),"")</f>
        <v/>
      </c>
      <c r="F146" s="290" t="str">
        <f t="shared" si="10"/>
        <v/>
      </c>
      <c r="G146" s="291"/>
      <c r="H146" s="292">
        <v>134632</v>
      </c>
      <c r="I146" s="293" t="s">
        <v>99</v>
      </c>
      <c r="J146" s="294" t="s">
        <v>96</v>
      </c>
      <c r="K146" s="295" t="str">
        <f t="shared" ref="K146:K180" si="11">IF(OR(C146="",D146="",G146=""),"",IF(C146&amp;D146=C145&amp;D145,K145+1,1))</f>
        <v/>
      </c>
      <c r="L146" s="296" t="s">
        <v>134</v>
      </c>
      <c r="M146" s="297" t="s">
        <v>135</v>
      </c>
      <c r="N146" s="298" t="s">
        <v>124</v>
      </c>
      <c r="O146" s="195"/>
    </row>
    <row r="147" spans="2:15" ht="20.100000000000001" customHeight="1" x14ac:dyDescent="0.25">
      <c r="B147" s="11" t="str">
        <f t="shared" si="9"/>
        <v>POUSSIN B U9--</v>
      </c>
      <c r="C147" s="287" t="s">
        <v>29</v>
      </c>
      <c r="D147" s="288"/>
      <c r="E147" s="289" t="str">
        <f t="array" ref="E147">IF(AND(D147&lt;&gt;"",G147&lt;&gt;""),MAX((MAX(IF(D$8:D$300=D147,G$8:G$300))-G147),ABS(MIN(IF(D$8:D$300=D147,G$8:G$300))-G147)),"")</f>
        <v/>
      </c>
      <c r="F147" s="290" t="str">
        <f t="shared" si="10"/>
        <v/>
      </c>
      <c r="G147" s="291"/>
      <c r="H147" s="292">
        <v>110244</v>
      </c>
      <c r="I147" s="293" t="s">
        <v>99</v>
      </c>
      <c r="J147" s="294"/>
      <c r="K147" s="295" t="str">
        <f t="shared" si="11"/>
        <v/>
      </c>
      <c r="L147" s="296" t="s">
        <v>226</v>
      </c>
      <c r="M147" s="297" t="s">
        <v>227</v>
      </c>
      <c r="N147" s="298" t="s">
        <v>124</v>
      </c>
      <c r="O147" s="195"/>
    </row>
    <row r="148" spans="2:15" ht="20.100000000000001" customHeight="1" x14ac:dyDescent="0.25">
      <c r="B148" s="11" t="str">
        <f t="shared" si="9"/>
        <v>POUSSIN B U9--</v>
      </c>
      <c r="C148" s="287" t="s">
        <v>29</v>
      </c>
      <c r="D148" s="288"/>
      <c r="E148" s="289" t="str">
        <f t="array" ref="E148">IF(AND(D148&lt;&gt;"",G148&lt;&gt;""),MAX((MAX(IF(D$8:D$300=D148,G$8:G$300))-G148),ABS(MIN(IF(D$8:D$300=D148,G$8:G$300))-G148)),"")</f>
        <v/>
      </c>
      <c r="F148" s="290" t="str">
        <f t="shared" si="10"/>
        <v/>
      </c>
      <c r="G148" s="291"/>
      <c r="H148" s="292">
        <v>129010</v>
      </c>
      <c r="I148" s="293" t="s">
        <v>99</v>
      </c>
      <c r="J148" s="294"/>
      <c r="K148" s="295" t="str">
        <f t="shared" si="11"/>
        <v/>
      </c>
      <c r="L148" s="296" t="s">
        <v>281</v>
      </c>
      <c r="M148" s="297" t="s">
        <v>126</v>
      </c>
      <c r="N148" s="298" t="s">
        <v>137</v>
      </c>
      <c r="O148" s="195"/>
    </row>
    <row r="149" spans="2:15" ht="20.100000000000001" customHeight="1" x14ac:dyDescent="0.25">
      <c r="B149" s="11" t="str">
        <f t="shared" si="9"/>
        <v>POUSSIN B U9--</v>
      </c>
      <c r="C149" s="287" t="s">
        <v>29</v>
      </c>
      <c r="D149" s="288"/>
      <c r="E149" s="289" t="str">
        <f t="array" ref="E149">IF(AND(D149&lt;&gt;"",G149&lt;&gt;""),MAX((MAX(IF(D$8:D$300=D149,G$8:G$300))-G149),ABS(MIN(IF(D$8:D$300=D149,G$8:G$300))-G149)),"")</f>
        <v/>
      </c>
      <c r="F149" s="290" t="str">
        <f t="shared" si="10"/>
        <v/>
      </c>
      <c r="G149" s="291"/>
      <c r="H149" s="292">
        <v>141203</v>
      </c>
      <c r="I149" s="293" t="s">
        <v>99</v>
      </c>
      <c r="J149" s="294"/>
      <c r="K149" s="295" t="str">
        <f t="shared" si="11"/>
        <v/>
      </c>
      <c r="L149" s="296" t="s">
        <v>254</v>
      </c>
      <c r="M149" s="297" t="s">
        <v>255</v>
      </c>
      <c r="N149" s="298" t="s">
        <v>137</v>
      </c>
      <c r="O149" s="195"/>
    </row>
    <row r="150" spans="2:15" ht="20.100000000000001" customHeight="1" x14ac:dyDescent="0.25">
      <c r="B150" s="11" t="str">
        <f t="shared" si="9"/>
        <v>POUSSIN B U9--</v>
      </c>
      <c r="C150" s="287" t="s">
        <v>29</v>
      </c>
      <c r="D150" s="288"/>
      <c r="E150" s="289" t="str">
        <f t="array" ref="E150">IF(AND(D150&lt;&gt;"",G150&lt;&gt;""),MAX((MAX(IF(D$8:D$300=D150,G$8:G$300))-G150),ABS(MIN(IF(D$8:D$300=D150,G$8:G$300))-G150)),"")</f>
        <v/>
      </c>
      <c r="F150" s="290" t="str">
        <f t="shared" si="10"/>
        <v/>
      </c>
      <c r="G150" s="291"/>
      <c r="H150" s="292">
        <v>125726</v>
      </c>
      <c r="I150" s="293" t="s">
        <v>99</v>
      </c>
      <c r="J150" s="294"/>
      <c r="K150" s="295" t="str">
        <f t="shared" si="11"/>
        <v/>
      </c>
      <c r="L150" s="296" t="s">
        <v>136</v>
      </c>
      <c r="M150" s="297" t="s">
        <v>253</v>
      </c>
      <c r="N150" s="298" t="s">
        <v>137</v>
      </c>
      <c r="O150" s="195"/>
    </row>
    <row r="151" spans="2:15" ht="20.100000000000001" customHeight="1" x14ac:dyDescent="0.25">
      <c r="B151" s="11" t="str">
        <f t="shared" si="9"/>
        <v>POUSSIN B U9--</v>
      </c>
      <c r="C151" s="287" t="s">
        <v>29</v>
      </c>
      <c r="D151" s="288"/>
      <c r="E151" s="289" t="str">
        <f t="array" ref="E151">IF(AND(D151&lt;&gt;"",G151&lt;&gt;""),MAX((MAX(IF(D$8:D$300=D151,G$8:G$300))-G151),ABS(MIN(IF(D$8:D$300=D151,G$8:G$300))-G151)),"")</f>
        <v/>
      </c>
      <c r="F151" s="290" t="str">
        <f t="shared" si="10"/>
        <v/>
      </c>
      <c r="G151" s="291"/>
      <c r="H151" s="292" t="s">
        <v>419</v>
      </c>
      <c r="I151" s="293" t="s">
        <v>99</v>
      </c>
      <c r="J151" s="294" t="s">
        <v>96</v>
      </c>
      <c r="K151" s="295" t="str">
        <f t="shared" si="11"/>
        <v/>
      </c>
      <c r="L151" s="296" t="s">
        <v>420</v>
      </c>
      <c r="M151" s="297" t="s">
        <v>421</v>
      </c>
      <c r="N151" s="298" t="s">
        <v>202</v>
      </c>
      <c r="O151" s="195"/>
    </row>
    <row r="152" spans="2:15" ht="20.100000000000001" customHeight="1" x14ac:dyDescent="0.25">
      <c r="B152" s="11" t="str">
        <f t="shared" si="9"/>
        <v>POUSSIN B U9--</v>
      </c>
      <c r="C152" s="287" t="s">
        <v>29</v>
      </c>
      <c r="D152" s="288"/>
      <c r="E152" s="289" t="str">
        <f t="array" ref="E152">IF(AND(D152&lt;&gt;"",G152&lt;&gt;""),MAX((MAX(IF(D$8:D$300=D152,G$8:G$300))-G152),ABS(MIN(IF(D$8:D$300=D152,G$8:G$300))-G152)),"")</f>
        <v/>
      </c>
      <c r="F152" s="290" t="str">
        <f t="shared" si="10"/>
        <v/>
      </c>
      <c r="G152" s="291"/>
      <c r="H152" s="292" t="s">
        <v>529</v>
      </c>
      <c r="I152" s="293" t="s">
        <v>99</v>
      </c>
      <c r="J152" s="294" t="s">
        <v>96</v>
      </c>
      <c r="K152" s="295" t="str">
        <f t="shared" si="11"/>
        <v/>
      </c>
      <c r="L152" s="296" t="s">
        <v>537</v>
      </c>
      <c r="M152" s="297" t="s">
        <v>538</v>
      </c>
      <c r="N152" s="298" t="s">
        <v>594</v>
      </c>
      <c r="O152" s="195"/>
    </row>
    <row r="153" spans="2:15" ht="20.100000000000001" customHeight="1" x14ac:dyDescent="0.25">
      <c r="B153" s="11" t="str">
        <f t="shared" si="9"/>
        <v>POUSSIN B U9--</v>
      </c>
      <c r="C153" s="287" t="s">
        <v>29</v>
      </c>
      <c r="D153" s="288"/>
      <c r="E153" s="289" t="str">
        <f t="array" ref="E153">IF(AND(D153&lt;&gt;"",G153&lt;&gt;""),MAX((MAX(IF(D$8:D$300=D153,G$8:G$300))-G153),ABS(MIN(IF(D$8:D$300=D153,G$8:G$300))-G153)),"")</f>
        <v/>
      </c>
      <c r="F153" s="290" t="str">
        <f t="shared" si="10"/>
        <v/>
      </c>
      <c r="G153" s="291"/>
      <c r="H153" s="292">
        <v>122724</v>
      </c>
      <c r="I153" s="293" t="s">
        <v>99</v>
      </c>
      <c r="J153" s="294"/>
      <c r="K153" s="295" t="str">
        <f t="shared" si="11"/>
        <v/>
      </c>
      <c r="L153" s="296" t="s">
        <v>240</v>
      </c>
      <c r="M153" s="297" t="s">
        <v>241</v>
      </c>
      <c r="N153" s="298" t="s">
        <v>133</v>
      </c>
      <c r="O153" s="195"/>
    </row>
    <row r="154" spans="2:15" ht="20.100000000000001" customHeight="1" x14ac:dyDescent="0.25">
      <c r="B154" s="11" t="str">
        <f t="shared" si="9"/>
        <v>POUSSIN B U9--</v>
      </c>
      <c r="C154" s="287" t="s">
        <v>29</v>
      </c>
      <c r="D154" s="288"/>
      <c r="E154" s="289" t="str">
        <f t="array" ref="E154">IF(AND(D154&lt;&gt;"",G154&lt;&gt;""),MAX((MAX(IF(D$8:D$300=D154,G$8:G$300))-G154),ABS(MIN(IF(D$8:D$300=D154,G$8:G$300))-G154)),"")</f>
        <v/>
      </c>
      <c r="F154" s="290" t="str">
        <f t="shared" si="10"/>
        <v/>
      </c>
      <c r="G154" s="291"/>
      <c r="H154" s="292">
        <v>122689</v>
      </c>
      <c r="I154" s="293" t="s">
        <v>99</v>
      </c>
      <c r="J154" s="294"/>
      <c r="K154" s="295" t="str">
        <f t="shared" si="11"/>
        <v/>
      </c>
      <c r="L154" s="296" t="s">
        <v>262</v>
      </c>
      <c r="M154" s="297" t="s">
        <v>263</v>
      </c>
      <c r="N154" s="298" t="s">
        <v>133</v>
      </c>
      <c r="O154" s="195"/>
    </row>
    <row r="155" spans="2:15" ht="20.100000000000001" customHeight="1" x14ac:dyDescent="0.25">
      <c r="B155" s="11" t="str">
        <f t="shared" si="9"/>
        <v>POUSSIN B U9--</v>
      </c>
      <c r="C155" s="287" t="s">
        <v>29</v>
      </c>
      <c r="D155" s="288"/>
      <c r="E155" s="289" t="str">
        <f t="array" ref="E155">IF(AND(D155&lt;&gt;"",G155&lt;&gt;""),MAX((MAX(IF(D$8:D$300=D155,G$8:G$300))-G155),ABS(MIN(IF(D$8:D$300=D155,G$8:G$300))-G155)),"")</f>
        <v/>
      </c>
      <c r="F155" s="290" t="str">
        <f t="shared" si="10"/>
        <v/>
      </c>
      <c r="G155" s="291"/>
      <c r="H155" s="292">
        <v>122868</v>
      </c>
      <c r="I155" s="293" t="s">
        <v>99</v>
      </c>
      <c r="J155" s="294"/>
      <c r="K155" s="295" t="str">
        <f t="shared" si="11"/>
        <v/>
      </c>
      <c r="L155" s="296" t="s">
        <v>275</v>
      </c>
      <c r="M155" s="297" t="s">
        <v>276</v>
      </c>
      <c r="N155" s="298" t="s">
        <v>133</v>
      </c>
      <c r="O155" s="195"/>
    </row>
    <row r="156" spans="2:15" ht="20.100000000000001" customHeight="1" x14ac:dyDescent="0.25">
      <c r="B156" s="11" t="str">
        <f t="shared" si="9"/>
        <v>POUSSIN B U9--</v>
      </c>
      <c r="C156" s="287" t="s">
        <v>29</v>
      </c>
      <c r="D156" s="288"/>
      <c r="E156" s="289" t="str">
        <f t="array" ref="E156">IF(AND(D156&lt;&gt;"",G156&lt;&gt;""),MAX((MAX(IF(D$8:D$300=D156,G$8:G$300))-G156),ABS(MIN(IF(D$8:D$300=D156,G$8:G$300))-G156)),"")</f>
        <v/>
      </c>
      <c r="F156" s="290" t="str">
        <f t="shared" si="10"/>
        <v/>
      </c>
      <c r="G156" s="291"/>
      <c r="H156" s="292">
        <v>124199</v>
      </c>
      <c r="I156" s="293" t="s">
        <v>99</v>
      </c>
      <c r="J156" s="294"/>
      <c r="K156" s="295" t="str">
        <f t="shared" si="11"/>
        <v/>
      </c>
      <c r="L156" s="296" t="s">
        <v>286</v>
      </c>
      <c r="M156" s="297" t="s">
        <v>287</v>
      </c>
      <c r="N156" s="298" t="s">
        <v>133</v>
      </c>
      <c r="O156" s="195"/>
    </row>
    <row r="157" spans="2:15" ht="20.100000000000001" customHeight="1" x14ac:dyDescent="0.25">
      <c r="B157" s="11" t="str">
        <f t="shared" si="9"/>
        <v>POUSSIN B U9--</v>
      </c>
      <c r="C157" s="287" t="s">
        <v>29</v>
      </c>
      <c r="D157" s="288"/>
      <c r="E157" s="289" t="str">
        <f t="array" ref="E157">IF(AND(D157&lt;&gt;"",G157&lt;&gt;""),MAX((MAX(IF(D$8:D$300=D157,G$8:G$300))-G157),ABS(MIN(IF(D$8:D$300=D157,G$8:G$300))-G157)),"")</f>
        <v/>
      </c>
      <c r="F157" s="290" t="str">
        <f t="shared" si="10"/>
        <v/>
      </c>
      <c r="G157" s="291"/>
      <c r="H157" s="292">
        <v>124776</v>
      </c>
      <c r="I157" s="293" t="s">
        <v>99</v>
      </c>
      <c r="J157" s="294"/>
      <c r="K157" s="295" t="str">
        <f t="shared" si="11"/>
        <v/>
      </c>
      <c r="L157" s="296" t="s">
        <v>195</v>
      </c>
      <c r="M157" s="297" t="s">
        <v>299</v>
      </c>
      <c r="N157" s="298" t="s">
        <v>133</v>
      </c>
      <c r="O157" s="195"/>
    </row>
    <row r="158" spans="2:15" ht="20.100000000000001" customHeight="1" x14ac:dyDescent="0.25">
      <c r="B158" s="11" t="str">
        <f t="shared" si="9"/>
        <v>POUSSIN B U9--</v>
      </c>
      <c r="C158" s="287" t="s">
        <v>29</v>
      </c>
      <c r="D158" s="288"/>
      <c r="E158" s="289" t="str">
        <f t="array" ref="E158">IF(AND(D158&lt;&gt;"",G158&lt;&gt;""),MAX((MAX(IF(D$8:D$300=D158,G$8:G$300))-G158),ABS(MIN(IF(D$8:D$300=D158,G$8:G$300))-G158)),"")</f>
        <v/>
      </c>
      <c r="F158" s="290" t="str">
        <f t="shared" si="10"/>
        <v/>
      </c>
      <c r="G158" s="291"/>
      <c r="H158" s="292">
        <v>122686</v>
      </c>
      <c r="I158" s="293" t="s">
        <v>99</v>
      </c>
      <c r="J158" s="294"/>
      <c r="K158" s="295" t="str">
        <f t="shared" si="11"/>
        <v/>
      </c>
      <c r="L158" s="296" t="s">
        <v>300</v>
      </c>
      <c r="M158" s="297" t="s">
        <v>301</v>
      </c>
      <c r="N158" s="298" t="s">
        <v>133</v>
      </c>
      <c r="O158" s="195"/>
    </row>
    <row r="159" spans="2:15" ht="20.100000000000001" customHeight="1" x14ac:dyDescent="0.25">
      <c r="B159" s="11" t="str">
        <f t="shared" si="9"/>
        <v>POUSSIN B U9--</v>
      </c>
      <c r="C159" s="287" t="s">
        <v>29</v>
      </c>
      <c r="D159" s="288"/>
      <c r="E159" s="289" t="str">
        <f t="array" ref="E159">IF(AND(D159&lt;&gt;"",G159&lt;&gt;""),MAX((MAX(IF(D$8:D$300=D159,G$8:G$300))-G159),ABS(MIN(IF(D$8:D$300=D159,G$8:G$300))-G159)),"")</f>
        <v/>
      </c>
      <c r="F159" s="290" t="str">
        <f t="shared" si="10"/>
        <v/>
      </c>
      <c r="G159" s="291"/>
      <c r="H159" s="292" t="s">
        <v>595</v>
      </c>
      <c r="I159" s="293" t="s">
        <v>99</v>
      </c>
      <c r="J159" s="294" t="s">
        <v>95</v>
      </c>
      <c r="K159" s="295" t="str">
        <f t="shared" si="11"/>
        <v/>
      </c>
      <c r="L159" s="296" t="s">
        <v>597</v>
      </c>
      <c r="M159" s="297" t="s">
        <v>598</v>
      </c>
      <c r="N159" s="298" t="s">
        <v>143</v>
      </c>
      <c r="O159" s="195"/>
    </row>
    <row r="160" spans="2:15" ht="20.100000000000001" customHeight="1" x14ac:dyDescent="0.25">
      <c r="B160" s="11" t="str">
        <f t="shared" si="9"/>
        <v>POUSSIN B U9--</v>
      </c>
      <c r="C160" s="287" t="s">
        <v>29</v>
      </c>
      <c r="D160" s="288"/>
      <c r="E160" s="289" t="str">
        <f t="array" ref="E160">IF(AND(D160&lt;&gt;"",G160&lt;&gt;""),MAX((MAX(IF(D$8:D$300=D160,G$8:G$300))-G160),ABS(MIN(IF(D$8:D$300=D160,G$8:G$300))-G160)),"")</f>
        <v/>
      </c>
      <c r="F160" s="290" t="str">
        <f t="shared" si="10"/>
        <v/>
      </c>
      <c r="G160" s="291"/>
      <c r="H160" s="292" t="s">
        <v>596</v>
      </c>
      <c r="I160" s="293" t="s">
        <v>99</v>
      </c>
      <c r="J160" s="294" t="s">
        <v>96</v>
      </c>
      <c r="K160" s="295" t="str">
        <f t="shared" si="11"/>
        <v/>
      </c>
      <c r="L160" s="296" t="s">
        <v>597</v>
      </c>
      <c r="M160" s="297" t="s">
        <v>599</v>
      </c>
      <c r="N160" s="298" t="s">
        <v>143</v>
      </c>
      <c r="O160" s="195"/>
    </row>
    <row r="161" spans="2:15" ht="20.100000000000001" customHeight="1" x14ac:dyDescent="0.25">
      <c r="B161" s="11" t="str">
        <f t="shared" si="9"/>
        <v>POUSSIN B U9--</v>
      </c>
      <c r="C161" s="287" t="s">
        <v>29</v>
      </c>
      <c r="D161" s="288"/>
      <c r="E161" s="289" t="str">
        <f t="array" ref="E161">IF(AND(D161&lt;&gt;"",G161&lt;&gt;""),MAX((MAX(IF(D$8:D$300=D161,G$8:G$300))-G161),ABS(MIN(IF(D$8:D$300=D161,G$8:G$300))-G161)),"")</f>
        <v/>
      </c>
      <c r="F161" s="290" t="str">
        <f t="shared" si="10"/>
        <v/>
      </c>
      <c r="G161" s="291"/>
      <c r="H161" s="292">
        <v>115907</v>
      </c>
      <c r="I161" s="293" t="s">
        <v>99</v>
      </c>
      <c r="J161" s="294"/>
      <c r="K161" s="295" t="str">
        <f t="shared" si="11"/>
        <v/>
      </c>
      <c r="L161" s="296" t="s">
        <v>229</v>
      </c>
      <c r="M161" s="297" t="s">
        <v>230</v>
      </c>
      <c r="N161" s="298" t="s">
        <v>77</v>
      </c>
      <c r="O161" s="195"/>
    </row>
    <row r="162" spans="2:15" ht="20.100000000000001" customHeight="1" x14ac:dyDescent="0.25">
      <c r="B162" s="11" t="str">
        <f t="shared" si="9"/>
        <v>POUSSIN B U9--</v>
      </c>
      <c r="C162" s="287" t="s">
        <v>29</v>
      </c>
      <c r="D162" s="288"/>
      <c r="E162" s="289" t="str">
        <f t="array" ref="E162">IF(AND(D162&lt;&gt;"",G162&lt;&gt;""),MAX((MAX(IF(D$8:D$300=D162,G$8:G$300))-G162),ABS(MIN(IF(D$8:D$300=D162,G$8:G$300))-G162)),"")</f>
        <v/>
      </c>
      <c r="F162" s="290" t="str">
        <f t="shared" si="10"/>
        <v/>
      </c>
      <c r="G162" s="291"/>
      <c r="H162" s="292">
        <v>140000</v>
      </c>
      <c r="I162" s="293" t="s">
        <v>99</v>
      </c>
      <c r="J162" s="294"/>
      <c r="K162" s="295" t="str">
        <f t="shared" si="11"/>
        <v/>
      </c>
      <c r="L162" s="296" t="s">
        <v>249</v>
      </c>
      <c r="M162" s="297" t="s">
        <v>250</v>
      </c>
      <c r="N162" s="298" t="s">
        <v>77</v>
      </c>
      <c r="O162" s="195"/>
    </row>
    <row r="163" spans="2:15" ht="20.100000000000001" customHeight="1" x14ac:dyDescent="0.25">
      <c r="B163" s="11" t="str">
        <f t="shared" si="9"/>
        <v>POUSSIN B U9--</v>
      </c>
      <c r="C163" s="287" t="s">
        <v>29</v>
      </c>
      <c r="D163" s="288"/>
      <c r="E163" s="289" t="str">
        <f t="array" ref="E163">IF(AND(D163&lt;&gt;"",G163&lt;&gt;""),MAX((MAX(IF(D$8:D$300=D163,G$8:G$300))-G163),ABS(MIN(IF(D$8:D$300=D163,G$8:G$300))-G163)),"")</f>
        <v/>
      </c>
      <c r="F163" s="290" t="str">
        <f t="shared" si="10"/>
        <v/>
      </c>
      <c r="G163" s="291"/>
      <c r="H163" s="292">
        <v>141488</v>
      </c>
      <c r="I163" s="293" t="s">
        <v>99</v>
      </c>
      <c r="J163" s="294"/>
      <c r="K163" s="295" t="str">
        <f t="shared" si="11"/>
        <v/>
      </c>
      <c r="L163" s="296" t="s">
        <v>256</v>
      </c>
      <c r="M163" s="297" t="s">
        <v>257</v>
      </c>
      <c r="N163" s="298" t="s">
        <v>77</v>
      </c>
      <c r="O163" s="195"/>
    </row>
    <row r="164" spans="2:15" ht="20.100000000000001" customHeight="1" x14ac:dyDescent="0.25">
      <c r="B164" s="11" t="str">
        <f t="shared" si="9"/>
        <v>POUSSIN B U9--</v>
      </c>
      <c r="C164" s="287" t="s">
        <v>29</v>
      </c>
      <c r="D164" s="288"/>
      <c r="E164" s="289" t="str">
        <f t="array" ref="E164">IF(AND(D164&lt;&gt;"",G164&lt;&gt;""),MAX((MAX(IF(D$8:D$300=D164,G$8:G$300))-G164),ABS(MIN(IF(D$8:D$300=D164,G$8:G$300))-G164)),"")</f>
        <v/>
      </c>
      <c r="F164" s="290" t="str">
        <f t="shared" si="10"/>
        <v/>
      </c>
      <c r="G164" s="291"/>
      <c r="H164" s="292">
        <v>133967</v>
      </c>
      <c r="I164" s="293" t="s">
        <v>99</v>
      </c>
      <c r="J164" s="294"/>
      <c r="K164" s="295" t="str">
        <f t="shared" si="11"/>
        <v/>
      </c>
      <c r="L164" s="296" t="s">
        <v>258</v>
      </c>
      <c r="M164" s="297" t="s">
        <v>259</v>
      </c>
      <c r="N164" s="298" t="s">
        <v>77</v>
      </c>
      <c r="O164" s="195"/>
    </row>
    <row r="165" spans="2:15" ht="20.100000000000001" customHeight="1" x14ac:dyDescent="0.25">
      <c r="B165" s="11" t="str">
        <f t="shared" si="9"/>
        <v>POUSSIN B U9--</v>
      </c>
      <c r="C165" s="287" t="s">
        <v>29</v>
      </c>
      <c r="D165" s="288"/>
      <c r="E165" s="289" t="str">
        <f t="array" ref="E165">IF(AND(D165&lt;&gt;"",G165&lt;&gt;""),MAX((MAX(IF(D$8:D$300=D165,G$8:G$300))-G165),ABS(MIN(IF(D$8:D$300=D165,G$8:G$300))-G165)),"")</f>
        <v/>
      </c>
      <c r="F165" s="290" t="str">
        <f t="shared" si="10"/>
        <v/>
      </c>
      <c r="G165" s="291"/>
      <c r="H165" s="292">
        <v>142815</v>
      </c>
      <c r="I165" s="293" t="s">
        <v>99</v>
      </c>
      <c r="J165" s="294"/>
      <c r="K165" s="295" t="str">
        <f t="shared" si="11"/>
        <v/>
      </c>
      <c r="L165" s="296" t="s">
        <v>291</v>
      </c>
      <c r="M165" s="297" t="s">
        <v>292</v>
      </c>
      <c r="N165" s="298" t="s">
        <v>77</v>
      </c>
      <c r="O165" s="195"/>
    </row>
    <row r="166" spans="2:15" ht="20.100000000000001" customHeight="1" x14ac:dyDescent="0.25">
      <c r="B166" s="11" t="str">
        <f t="shared" si="9"/>
        <v>POUSSIN B U9--</v>
      </c>
      <c r="C166" s="287" t="s">
        <v>29</v>
      </c>
      <c r="D166" s="288"/>
      <c r="E166" s="289" t="str">
        <f t="array" ref="E166">IF(AND(D166&lt;&gt;"",G166&lt;&gt;""),MAX((MAX(IF(D$8:D$300=D166,G$8:G$300))-G166),ABS(MIN(IF(D$8:D$300=D166,G$8:G$300))-G166)),"")</f>
        <v/>
      </c>
      <c r="F166" s="290" t="str">
        <f t="shared" si="10"/>
        <v/>
      </c>
      <c r="G166" s="291"/>
      <c r="H166" s="292">
        <v>143709</v>
      </c>
      <c r="I166" s="293" t="s">
        <v>99</v>
      </c>
      <c r="J166" s="294"/>
      <c r="K166" s="295" t="str">
        <f t="shared" si="11"/>
        <v/>
      </c>
      <c r="L166" s="296" t="s">
        <v>216</v>
      </c>
      <c r="M166" s="297" t="s">
        <v>217</v>
      </c>
      <c r="N166" s="298" t="s">
        <v>148</v>
      </c>
      <c r="O166" s="195"/>
    </row>
    <row r="167" spans="2:15" ht="20.100000000000001" customHeight="1" x14ac:dyDescent="0.25">
      <c r="B167" s="11" t="str">
        <f t="shared" si="9"/>
        <v>POUSSIN B U9--</v>
      </c>
      <c r="C167" s="287" t="s">
        <v>29</v>
      </c>
      <c r="D167" s="288"/>
      <c r="E167" s="289" t="str">
        <f t="array" ref="E167">IF(AND(D167&lt;&gt;"",G167&lt;&gt;""),MAX((MAX(IF(D$8:D$300=D167,G$8:G$300))-G167),ABS(MIN(IF(D$8:D$300=D167,G$8:G$300))-G167)),"")</f>
        <v/>
      </c>
      <c r="F167" s="290" t="str">
        <f t="shared" si="10"/>
        <v/>
      </c>
      <c r="G167" s="291"/>
      <c r="H167" s="292">
        <v>143710</v>
      </c>
      <c r="I167" s="293" t="s">
        <v>99</v>
      </c>
      <c r="J167" s="294"/>
      <c r="K167" s="295" t="str">
        <f t="shared" si="11"/>
        <v/>
      </c>
      <c r="L167" s="296" t="s">
        <v>245</v>
      </c>
      <c r="M167" s="297" t="s">
        <v>246</v>
      </c>
      <c r="N167" s="298" t="s">
        <v>148</v>
      </c>
      <c r="O167" s="195"/>
    </row>
    <row r="168" spans="2:15" ht="20.100000000000001" customHeight="1" x14ac:dyDescent="0.25">
      <c r="B168" s="11" t="str">
        <f t="shared" si="9"/>
        <v>POUSSIN B U9--</v>
      </c>
      <c r="C168" s="287" t="s">
        <v>29</v>
      </c>
      <c r="D168" s="288"/>
      <c r="E168" s="289" t="str">
        <f t="array" ref="E168">IF(AND(D168&lt;&gt;"",G168&lt;&gt;""),MAX((MAX(IF(D$8:D$300=D168,G$8:G$300))-G168),ABS(MIN(IF(D$8:D$300=D168,G$8:G$300))-G168)),"")</f>
        <v/>
      </c>
      <c r="F168" s="290" t="str">
        <f t="shared" si="10"/>
        <v/>
      </c>
      <c r="G168" s="291"/>
      <c r="H168" s="292">
        <v>136970</v>
      </c>
      <c r="I168" s="293" t="s">
        <v>99</v>
      </c>
      <c r="J168" s="294"/>
      <c r="K168" s="295" t="str">
        <f t="shared" si="11"/>
        <v/>
      </c>
      <c r="L168" s="296" t="s">
        <v>266</v>
      </c>
      <c r="M168" s="297" t="s">
        <v>267</v>
      </c>
      <c r="N168" s="298" t="s">
        <v>148</v>
      </c>
      <c r="O168" s="195"/>
    </row>
    <row r="169" spans="2:15" ht="20.100000000000001" customHeight="1" x14ac:dyDescent="0.25">
      <c r="B169" s="11" t="str">
        <f t="shared" si="9"/>
        <v>POUSSIN B U9--</v>
      </c>
      <c r="C169" s="287" t="s">
        <v>29</v>
      </c>
      <c r="D169" s="288"/>
      <c r="E169" s="289" t="str">
        <f t="array" ref="E169">IF(AND(D169&lt;&gt;"",G169&lt;&gt;""),MAX((MAX(IF(D$8:D$300=D169,G$8:G$300))-G169),ABS(MIN(IF(D$8:D$300=D169,G$8:G$300))-G169)),"")</f>
        <v/>
      </c>
      <c r="F169" s="290" t="str">
        <f t="shared" si="10"/>
        <v/>
      </c>
      <c r="G169" s="291"/>
      <c r="H169" s="292">
        <v>141276</v>
      </c>
      <c r="I169" s="293" t="s">
        <v>99</v>
      </c>
      <c r="J169" s="294"/>
      <c r="K169" s="295" t="str">
        <f t="shared" si="11"/>
        <v/>
      </c>
      <c r="L169" s="296" t="s">
        <v>268</v>
      </c>
      <c r="M169" s="297" t="s">
        <v>167</v>
      </c>
      <c r="N169" s="298" t="s">
        <v>148</v>
      </c>
      <c r="O169" s="195"/>
    </row>
    <row r="170" spans="2:15" ht="20.100000000000001" customHeight="1" x14ac:dyDescent="0.25">
      <c r="B170" s="11" t="str">
        <f t="shared" si="9"/>
        <v>POUSSIN B U9--</v>
      </c>
      <c r="C170" s="287" t="s">
        <v>29</v>
      </c>
      <c r="D170" s="288"/>
      <c r="E170" s="289" t="str">
        <f t="array" ref="E170">IF(AND(D170&lt;&gt;"",G170&lt;&gt;""),MAX((MAX(IF(D$8:D$300=D170,G$8:G$300))-G170),ABS(MIN(IF(D$8:D$300=D170,G$8:G$300))-G170)),"")</f>
        <v/>
      </c>
      <c r="F170" s="290" t="str">
        <f t="shared" si="10"/>
        <v/>
      </c>
      <c r="G170" s="291"/>
      <c r="H170" s="292">
        <v>141273</v>
      </c>
      <c r="I170" s="293" t="s">
        <v>99</v>
      </c>
      <c r="J170" s="294"/>
      <c r="K170" s="295" t="str">
        <f t="shared" si="11"/>
        <v/>
      </c>
      <c r="L170" s="296" t="s">
        <v>295</v>
      </c>
      <c r="M170" s="297" t="s">
        <v>296</v>
      </c>
      <c r="N170" s="298" t="s">
        <v>148</v>
      </c>
      <c r="O170" s="195"/>
    </row>
    <row r="171" spans="2:15" ht="20.100000000000001" customHeight="1" x14ac:dyDescent="0.25">
      <c r="B171" s="11" t="str">
        <f t="shared" si="9"/>
        <v>POUSSIN B U9--</v>
      </c>
      <c r="C171" s="287" t="s">
        <v>29</v>
      </c>
      <c r="D171" s="288"/>
      <c r="E171" s="289" t="str">
        <f t="array" ref="E171">IF(AND(D171&lt;&gt;"",G171&lt;&gt;""),MAX((MAX(IF(D$8:D$300=D171,G$8:G$300))-G171),ABS(MIN(IF(D$8:D$300=D171,G$8:G$300))-G171)),"")</f>
        <v/>
      </c>
      <c r="F171" s="290" t="str">
        <f t="shared" si="10"/>
        <v/>
      </c>
      <c r="G171" s="291"/>
      <c r="H171" s="292">
        <v>124997</v>
      </c>
      <c r="I171" s="293" t="s">
        <v>99</v>
      </c>
      <c r="J171" s="294"/>
      <c r="K171" s="295" t="str">
        <f t="shared" si="11"/>
        <v/>
      </c>
      <c r="L171" s="296" t="s">
        <v>236</v>
      </c>
      <c r="M171" s="297" t="s">
        <v>237</v>
      </c>
      <c r="N171" s="298" t="s">
        <v>103</v>
      </c>
      <c r="O171" s="195"/>
    </row>
    <row r="172" spans="2:15" ht="20.100000000000001" customHeight="1" x14ac:dyDescent="0.25">
      <c r="B172" s="11" t="str">
        <f t="shared" si="9"/>
        <v>POUSSIN B U9--</v>
      </c>
      <c r="C172" s="287" t="s">
        <v>29</v>
      </c>
      <c r="D172" s="288"/>
      <c r="E172" s="289" t="str">
        <f t="array" ref="E172">IF(AND(D172&lt;&gt;"",G172&lt;&gt;""),MAX((MAX(IF(D$8:D$300=D172,G$8:G$300))-G172),ABS(MIN(IF(D$8:D$300=D172,G$8:G$300))-G172)),"")</f>
        <v/>
      </c>
      <c r="F172" s="290" t="str">
        <f t="shared" si="10"/>
        <v/>
      </c>
      <c r="G172" s="291"/>
      <c r="H172" s="292"/>
      <c r="I172" s="293"/>
      <c r="J172" s="294"/>
      <c r="K172" s="295" t="str">
        <f t="shared" si="11"/>
        <v/>
      </c>
      <c r="L172" s="296"/>
      <c r="M172" s="297"/>
      <c r="N172" s="298"/>
      <c r="O172" s="195"/>
    </row>
    <row r="173" spans="2:15" ht="20.100000000000001" customHeight="1" x14ac:dyDescent="0.25">
      <c r="B173" s="11" t="str">
        <f t="shared" si="9"/>
        <v>POUSSIN B U9--</v>
      </c>
      <c r="C173" s="287" t="s">
        <v>29</v>
      </c>
      <c r="D173" s="288"/>
      <c r="E173" s="289" t="str">
        <f t="array" ref="E173">IF(AND(D173&lt;&gt;"",G173&lt;&gt;""),MAX((MAX(IF(D$8:D$300=D173,G$8:G$300))-G173),ABS(MIN(IF(D$8:D$300=D173,G$8:G$300))-G173)),"")</f>
        <v/>
      </c>
      <c r="F173" s="290" t="str">
        <f t="shared" si="10"/>
        <v/>
      </c>
      <c r="G173" s="291"/>
      <c r="H173" s="292"/>
      <c r="I173" s="293"/>
      <c r="J173" s="294"/>
      <c r="K173" s="295" t="str">
        <f t="shared" si="11"/>
        <v/>
      </c>
      <c r="L173" s="296"/>
      <c r="M173" s="297"/>
      <c r="N173" s="298"/>
      <c r="O173" s="195"/>
    </row>
    <row r="174" spans="2:15" ht="20.100000000000001" customHeight="1" x14ac:dyDescent="0.25">
      <c r="B174" s="11" t="str">
        <f t="shared" si="9"/>
        <v>POUSSIN B U9--</v>
      </c>
      <c r="C174" s="287" t="s">
        <v>29</v>
      </c>
      <c r="D174" s="288"/>
      <c r="E174" s="289" t="str">
        <f t="array" ref="E174">IF(AND(D174&lt;&gt;"",G174&lt;&gt;""),MAX((MAX(IF(D$8:D$300=D174,G$8:G$300))-G174),ABS(MIN(IF(D$8:D$300=D174,G$8:G$300))-G174)),"")</f>
        <v/>
      </c>
      <c r="F174" s="290" t="str">
        <f t="shared" si="10"/>
        <v/>
      </c>
      <c r="G174" s="291"/>
      <c r="H174" s="292"/>
      <c r="I174" s="293"/>
      <c r="J174" s="294"/>
      <c r="K174" s="295" t="str">
        <f t="shared" si="11"/>
        <v/>
      </c>
      <c r="L174" s="296"/>
      <c r="M174" s="297"/>
      <c r="N174" s="298"/>
      <c r="O174" s="195"/>
    </row>
    <row r="175" spans="2:15" ht="20.100000000000001" customHeight="1" x14ac:dyDescent="0.25">
      <c r="B175" s="11" t="str">
        <f t="shared" si="9"/>
        <v>POUSSIN B U9--</v>
      </c>
      <c r="C175" s="287" t="s">
        <v>29</v>
      </c>
      <c r="D175" s="288"/>
      <c r="E175" s="289" t="str">
        <f t="array" ref="E175">IF(AND(D175&lt;&gt;"",G175&lt;&gt;""),MAX((MAX(IF(D$8:D$300=D175,G$8:G$300))-G175),ABS(MIN(IF(D$8:D$300=D175,G$8:G$300))-G175)),"")</f>
        <v/>
      </c>
      <c r="F175" s="290" t="str">
        <f t="shared" si="10"/>
        <v/>
      </c>
      <c r="G175" s="291"/>
      <c r="H175" s="292"/>
      <c r="I175" s="293"/>
      <c r="J175" s="294"/>
      <c r="K175" s="295" t="str">
        <f t="shared" si="11"/>
        <v/>
      </c>
      <c r="L175" s="296"/>
      <c r="M175" s="297"/>
      <c r="N175" s="298"/>
      <c r="O175" s="195"/>
    </row>
    <row r="176" spans="2:15" ht="20.100000000000001" customHeight="1" x14ac:dyDescent="0.25">
      <c r="B176" s="11" t="str">
        <f t="shared" si="9"/>
        <v>POUSSIN C U11-20-1</v>
      </c>
      <c r="C176" s="105" t="s">
        <v>79</v>
      </c>
      <c r="D176" s="194">
        <v>20</v>
      </c>
      <c r="E176" s="230">
        <f t="array" ref="E176">IF(AND(D176&lt;&gt;"",G176&lt;&gt;""),MAX((MAX(IF(D$8:D$300=D176,G$8:G$300))-G176),ABS(MIN(IF(D$8:D$300=D176,G$8:G$300))-G176)),"")</f>
        <v>2</v>
      </c>
      <c r="F176" s="243">
        <f t="shared" si="10"/>
        <v>8.4745762711864394</v>
      </c>
      <c r="G176" s="111">
        <v>23.6</v>
      </c>
      <c r="H176" s="226">
        <v>132726</v>
      </c>
      <c r="I176" s="285" t="s">
        <v>100</v>
      </c>
      <c r="J176" s="280"/>
      <c r="K176" s="106">
        <f t="shared" si="11"/>
        <v>1</v>
      </c>
      <c r="L176" s="107" t="s">
        <v>290</v>
      </c>
      <c r="M176" s="108" t="s">
        <v>384</v>
      </c>
      <c r="N176" s="109" t="s">
        <v>119</v>
      </c>
      <c r="O176" s="195"/>
    </row>
    <row r="177" spans="2:15" ht="20.100000000000001" customHeight="1" x14ac:dyDescent="0.25">
      <c r="B177" s="11" t="str">
        <f t="shared" si="9"/>
        <v>POUSSIN C U11-20-2</v>
      </c>
      <c r="C177" s="105" t="s">
        <v>79</v>
      </c>
      <c r="D177" s="194">
        <v>20</v>
      </c>
      <c r="E177" s="230">
        <f t="array" ref="E177">IF(AND(D177&lt;&gt;"",G177&lt;&gt;""),MAX((MAX(IF(D$8:D$300=D177,G$8:G$300))-G177),ABS(MIN(IF(D$8:D$300=D177,G$8:G$300))-G177)),"")</f>
        <v>1.6000000000000014</v>
      </c>
      <c r="F177" s="243">
        <f t="shared" si="10"/>
        <v>6.6666666666666723</v>
      </c>
      <c r="G177" s="111">
        <v>24</v>
      </c>
      <c r="H177" s="226">
        <v>132477</v>
      </c>
      <c r="I177" s="285" t="s">
        <v>100</v>
      </c>
      <c r="J177" s="280"/>
      <c r="K177" s="106">
        <f t="shared" si="11"/>
        <v>2</v>
      </c>
      <c r="L177" s="107" t="s">
        <v>381</v>
      </c>
      <c r="M177" s="108" t="s">
        <v>382</v>
      </c>
      <c r="N177" s="109" t="s">
        <v>106</v>
      </c>
      <c r="O177" s="195"/>
    </row>
    <row r="178" spans="2:15" ht="20.100000000000001" customHeight="1" x14ac:dyDescent="0.25">
      <c r="B178" s="11" t="str">
        <f t="shared" si="9"/>
        <v>POUSSIN C U11-20-3</v>
      </c>
      <c r="C178" s="105" t="s">
        <v>79</v>
      </c>
      <c r="D178" s="194">
        <v>20</v>
      </c>
      <c r="E178" s="230">
        <f t="array" ref="E178">IF(AND(D178&lt;&gt;"",G178&lt;&gt;""),MAX((MAX(IF(D$8:D$300=D178,G$8:G$300))-G178),ABS(MIN(IF(D$8:D$300=D178,G$8:G$300))-G178)),"")</f>
        <v>1.6000000000000014</v>
      </c>
      <c r="F178" s="243">
        <f t="shared" si="10"/>
        <v>6.6666666666666723</v>
      </c>
      <c r="G178" s="111">
        <v>24</v>
      </c>
      <c r="H178" s="226">
        <v>102786</v>
      </c>
      <c r="I178" s="285" t="s">
        <v>100</v>
      </c>
      <c r="J178" s="280"/>
      <c r="K178" s="106">
        <f t="shared" si="11"/>
        <v>3</v>
      </c>
      <c r="L178" s="107" t="s">
        <v>338</v>
      </c>
      <c r="M178" s="108" t="s">
        <v>339</v>
      </c>
      <c r="N178" s="109" t="s">
        <v>140</v>
      </c>
      <c r="O178" s="195"/>
    </row>
    <row r="179" spans="2:15" ht="20.100000000000001" customHeight="1" x14ac:dyDescent="0.25">
      <c r="B179" s="11" t="str">
        <f t="shared" si="9"/>
        <v>POUSSIN C U11-20-4</v>
      </c>
      <c r="C179" s="105" t="s">
        <v>79</v>
      </c>
      <c r="D179" s="194">
        <v>20</v>
      </c>
      <c r="E179" s="230">
        <f t="array" ref="E179">IF(AND(D179&lt;&gt;"",G179&lt;&gt;""),MAX((MAX(IF(D$8:D$300=D179,G$8:G$300))-G179),ABS(MIN(IF(D$8:D$300=D179,G$8:G$300))-G179)),"")</f>
        <v>2</v>
      </c>
      <c r="F179" s="243">
        <f t="shared" si="10"/>
        <v>7.8125</v>
      </c>
      <c r="G179" s="111">
        <v>25.6</v>
      </c>
      <c r="H179" s="226">
        <v>132719</v>
      </c>
      <c r="I179" s="285" t="s">
        <v>100</v>
      </c>
      <c r="J179" s="280"/>
      <c r="K179" s="106">
        <f t="shared" si="11"/>
        <v>4</v>
      </c>
      <c r="L179" s="107" t="s">
        <v>177</v>
      </c>
      <c r="M179" s="108" t="s">
        <v>383</v>
      </c>
      <c r="N179" s="109" t="s">
        <v>119</v>
      </c>
      <c r="O179" s="195"/>
    </row>
    <row r="180" spans="2:15" ht="20.100000000000001" customHeight="1" x14ac:dyDescent="0.25">
      <c r="B180" s="11" t="str">
        <f t="shared" si="9"/>
        <v>POUSSIN C U11-21-1</v>
      </c>
      <c r="C180" s="287" t="s">
        <v>79</v>
      </c>
      <c r="D180" s="288">
        <v>21</v>
      </c>
      <c r="E180" s="289">
        <f t="array" ref="E180">IF(AND(D180&lt;&gt;"",G180&lt;&gt;""),MAX((MAX(IF(D$8:D$300=D180,G$8:G$300))-G180),ABS(MIN(IF(D$8:D$300=D180,G$8:G$300))-G180)),"")</f>
        <v>1</v>
      </c>
      <c r="F180" s="290">
        <f t="shared" si="10"/>
        <v>3.8759689922480618</v>
      </c>
      <c r="G180" s="291">
        <v>25.8</v>
      </c>
      <c r="H180" s="292" t="s">
        <v>422</v>
      </c>
      <c r="I180" s="293" t="s">
        <v>100</v>
      </c>
      <c r="J180" s="294" t="s">
        <v>96</v>
      </c>
      <c r="K180" s="295">
        <f t="shared" si="11"/>
        <v>1</v>
      </c>
      <c r="L180" s="296" t="s">
        <v>420</v>
      </c>
      <c r="M180" s="297" t="s">
        <v>423</v>
      </c>
      <c r="N180" s="298" t="s">
        <v>202</v>
      </c>
      <c r="O180" s="195"/>
    </row>
    <row r="181" spans="2:15" ht="20.100000000000001" customHeight="1" x14ac:dyDescent="0.25">
      <c r="B181" s="11" t="str">
        <f t="shared" si="9"/>
        <v>POUSSIN C U11-21-2</v>
      </c>
      <c r="C181" s="287" t="s">
        <v>79</v>
      </c>
      <c r="D181" s="288">
        <v>21</v>
      </c>
      <c r="E181" s="289">
        <f t="array" ref="E181">IF(AND(D181&lt;&gt;"",G181&lt;&gt;""),MAX((MAX(IF(D$8:D$300=D181,G$8:G$300))-G181),ABS(MIN(IF(D$8:D$300=D181,G$8:G$300))-G181)),"")</f>
        <v>0.60000000000000142</v>
      </c>
      <c r="F181" s="290">
        <f t="shared" si="10"/>
        <v>2.2900763358778682</v>
      </c>
      <c r="G181" s="291">
        <v>26.2</v>
      </c>
      <c r="H181" s="292">
        <v>110605</v>
      </c>
      <c r="I181" s="293" t="s">
        <v>100</v>
      </c>
      <c r="J181" s="294"/>
      <c r="K181" s="295">
        <v>2</v>
      </c>
      <c r="L181" s="296" t="s">
        <v>127</v>
      </c>
      <c r="M181" s="297" t="s">
        <v>342</v>
      </c>
      <c r="N181" s="298" t="s">
        <v>119</v>
      </c>
      <c r="O181" s="195"/>
    </row>
    <row r="182" spans="2:15" ht="20.100000000000001" customHeight="1" x14ac:dyDescent="0.25">
      <c r="B182" s="11" t="str">
        <f t="shared" si="9"/>
        <v>POUSSIN C U11-21-3</v>
      </c>
      <c r="C182" s="287" t="s">
        <v>79</v>
      </c>
      <c r="D182" s="288">
        <v>21</v>
      </c>
      <c r="E182" s="289">
        <f t="array" ref="E182">IF(AND(D182&lt;&gt;"",G182&lt;&gt;""),MAX((MAX(IF(D$8:D$300=D182,G$8:G$300))-G182),ABS(MIN(IF(D$8:D$300=D182,G$8:G$300))-G182)),"")</f>
        <v>1</v>
      </c>
      <c r="F182" s="290">
        <f t="shared" si="10"/>
        <v>3.7313432835820892</v>
      </c>
      <c r="G182" s="291">
        <v>26.8</v>
      </c>
      <c r="H182" s="292">
        <v>141450</v>
      </c>
      <c r="I182" s="293" t="s">
        <v>100</v>
      </c>
      <c r="J182" s="294"/>
      <c r="K182" s="295">
        <v>3</v>
      </c>
      <c r="L182" s="296" t="s">
        <v>405</v>
      </c>
      <c r="M182" s="297" t="s">
        <v>406</v>
      </c>
      <c r="N182" s="298" t="s">
        <v>137</v>
      </c>
      <c r="O182" s="195"/>
    </row>
    <row r="183" spans="2:15" ht="20.100000000000001" customHeight="1" x14ac:dyDescent="0.25">
      <c r="B183" s="11" t="str">
        <f t="shared" si="9"/>
        <v>POUSSIN C U11-22-1</v>
      </c>
      <c r="C183" s="105" t="s">
        <v>79</v>
      </c>
      <c r="D183" s="194">
        <v>22</v>
      </c>
      <c r="E183" s="230">
        <f t="array" ref="E183">IF(AND(D183&lt;&gt;"",G183&lt;&gt;""),MAX((MAX(IF(D$8:D$300=D183,G$8:G$300))-G183),ABS(MIN(IF(D$8:D$300=D183,G$8:G$300))-G183)),"")</f>
        <v>0.70000000000000284</v>
      </c>
      <c r="F183" s="243">
        <f t="shared" si="10"/>
        <v>2.5547445255474557</v>
      </c>
      <c r="G183" s="111">
        <v>27.4</v>
      </c>
      <c r="H183" s="226">
        <v>107306</v>
      </c>
      <c r="I183" s="285" t="s">
        <v>100</v>
      </c>
      <c r="J183" s="280"/>
      <c r="K183" s="106">
        <f t="shared" ref="K183:K214" si="12">IF(OR(C183="",D183="",G183=""),"",IF(C183&amp;D183=C182&amp;D182,K182+1,1))</f>
        <v>1</v>
      </c>
      <c r="L183" s="107" t="s">
        <v>224</v>
      </c>
      <c r="M183" s="108" t="s">
        <v>322</v>
      </c>
      <c r="N183" s="109" t="s">
        <v>140</v>
      </c>
      <c r="O183" s="195"/>
    </row>
    <row r="184" spans="2:15" ht="20.100000000000001" customHeight="1" x14ac:dyDescent="0.25">
      <c r="B184" s="11" t="str">
        <f t="shared" si="9"/>
        <v>POUSSIN C U11-22-2</v>
      </c>
      <c r="C184" s="105" t="s">
        <v>79</v>
      </c>
      <c r="D184" s="194">
        <v>22</v>
      </c>
      <c r="E184" s="230">
        <f t="array" ref="E184">IF(AND(D184&lt;&gt;"",G184&lt;&gt;""),MAX((MAX(IF(D$8:D$300=D184,G$8:G$300))-G184),ABS(MIN(IF(D$8:D$300=D184,G$8:G$300))-G184)),"")</f>
        <v>0.40000000000000213</v>
      </c>
      <c r="F184" s="243">
        <f t="shared" si="10"/>
        <v>1.4440433212996466</v>
      </c>
      <c r="G184" s="111">
        <v>27.7</v>
      </c>
      <c r="H184" s="226">
        <v>139433</v>
      </c>
      <c r="I184" s="285" t="s">
        <v>100</v>
      </c>
      <c r="J184" s="280"/>
      <c r="K184" s="106">
        <f t="shared" si="12"/>
        <v>2</v>
      </c>
      <c r="L184" s="107" t="s">
        <v>324</v>
      </c>
      <c r="M184" s="108" t="s">
        <v>325</v>
      </c>
      <c r="N184" s="109" t="s">
        <v>106</v>
      </c>
      <c r="O184" s="195"/>
    </row>
    <row r="185" spans="2:15" ht="20.100000000000001" customHeight="1" x14ac:dyDescent="0.25">
      <c r="B185" s="11" t="str">
        <f t="shared" si="9"/>
        <v>POUSSIN C U11-22-3</v>
      </c>
      <c r="C185" s="105" t="s">
        <v>79</v>
      </c>
      <c r="D185" s="194">
        <v>22</v>
      </c>
      <c r="E185" s="230">
        <f t="array" ref="E185">IF(AND(D185&lt;&gt;"",G185&lt;&gt;""),MAX((MAX(IF(D$8:D$300=D185,G$8:G$300))-G185),ABS(MIN(IF(D$8:D$300=D185,G$8:G$300))-G185)),"")</f>
        <v>0.60000000000000142</v>
      </c>
      <c r="F185" s="243">
        <f t="shared" si="10"/>
        <v>2.1428571428571481</v>
      </c>
      <c r="G185" s="111">
        <v>28</v>
      </c>
      <c r="H185" s="226">
        <v>141209</v>
      </c>
      <c r="I185" s="285" t="s">
        <v>100</v>
      </c>
      <c r="J185" s="280"/>
      <c r="K185" s="106">
        <f t="shared" si="12"/>
        <v>3</v>
      </c>
      <c r="L185" s="107" t="s">
        <v>414</v>
      </c>
      <c r="M185" s="108" t="s">
        <v>415</v>
      </c>
      <c r="N185" s="109" t="s">
        <v>119</v>
      </c>
      <c r="O185" s="195"/>
    </row>
    <row r="186" spans="2:15" ht="20.100000000000001" customHeight="1" x14ac:dyDescent="0.25">
      <c r="B186" s="11" t="str">
        <f t="shared" si="9"/>
        <v>POUSSIN C U11-22-4</v>
      </c>
      <c r="C186" s="105" t="s">
        <v>79</v>
      </c>
      <c r="D186" s="194">
        <v>22</v>
      </c>
      <c r="E186" s="230">
        <f t="array" ref="E186">IF(AND(D186&lt;&gt;"",G186&lt;&gt;""),MAX((MAX(IF(D$8:D$300=D186,G$8:G$300))-G186),ABS(MIN(IF(D$8:D$300=D186,G$8:G$300))-G186)),"")</f>
        <v>0.70000000000000284</v>
      </c>
      <c r="F186" s="243">
        <f t="shared" si="10"/>
        <v>2.4911032028469853</v>
      </c>
      <c r="G186" s="111">
        <v>28.1</v>
      </c>
      <c r="H186" s="226">
        <v>14304</v>
      </c>
      <c r="I186" s="285" t="s">
        <v>100</v>
      </c>
      <c r="J186" s="280"/>
      <c r="K186" s="106">
        <f t="shared" si="12"/>
        <v>4</v>
      </c>
      <c r="L186" s="107" t="s">
        <v>379</v>
      </c>
      <c r="M186" s="108" t="s">
        <v>380</v>
      </c>
      <c r="N186" s="109" t="s">
        <v>77</v>
      </c>
      <c r="O186" s="195"/>
    </row>
    <row r="187" spans="2:15" ht="20.100000000000001" customHeight="1" x14ac:dyDescent="0.25">
      <c r="B187" s="11" t="str">
        <f t="shared" si="9"/>
        <v>POUSSIN C U11-23-1</v>
      </c>
      <c r="C187" s="287" t="s">
        <v>79</v>
      </c>
      <c r="D187" s="288">
        <v>23</v>
      </c>
      <c r="E187" s="289">
        <f t="array" ref="E187">IF(AND(D187&lt;&gt;"",G187&lt;&gt;""),MAX((MAX(IF(D$8:D$300=D187,G$8:G$300))-G187),ABS(MIN(IF(D$8:D$300=D187,G$8:G$300))-G187)),"")</f>
        <v>0.5</v>
      </c>
      <c r="F187" s="290">
        <f t="shared" si="10"/>
        <v>1.7482517482517481</v>
      </c>
      <c r="G187" s="291">
        <v>28.6</v>
      </c>
      <c r="H187" s="292">
        <v>95196</v>
      </c>
      <c r="I187" s="293" t="s">
        <v>100</v>
      </c>
      <c r="J187" s="294"/>
      <c r="K187" s="295">
        <f t="shared" si="12"/>
        <v>1</v>
      </c>
      <c r="L187" s="296" t="s">
        <v>333</v>
      </c>
      <c r="M187" s="297" t="s">
        <v>334</v>
      </c>
      <c r="N187" s="298" t="s">
        <v>140</v>
      </c>
      <c r="O187" s="195"/>
    </row>
    <row r="188" spans="2:15" ht="20.100000000000001" customHeight="1" x14ac:dyDescent="0.25">
      <c r="B188" s="11" t="str">
        <f t="shared" si="9"/>
        <v>POUSSIN C U11-23-2</v>
      </c>
      <c r="C188" s="287" t="s">
        <v>79</v>
      </c>
      <c r="D188" s="288">
        <v>23</v>
      </c>
      <c r="E188" s="289">
        <f t="array" ref="E188">IF(AND(D188&lt;&gt;"",G188&lt;&gt;""),MAX((MAX(IF(D$8:D$300=D188,G$8:G$300))-G188),ABS(MIN(IF(D$8:D$300=D188,G$8:G$300))-G188)),"")</f>
        <v>0.30000000000000071</v>
      </c>
      <c r="F188" s="290">
        <f t="shared" si="10"/>
        <v>1.041666666666669</v>
      </c>
      <c r="G188" s="291">
        <v>28.8</v>
      </c>
      <c r="H188" s="292">
        <v>110166</v>
      </c>
      <c r="I188" s="293" t="s">
        <v>100</v>
      </c>
      <c r="J188" s="294"/>
      <c r="K188" s="295">
        <f t="shared" si="12"/>
        <v>2</v>
      </c>
      <c r="L188" s="296" t="s">
        <v>360</v>
      </c>
      <c r="M188" s="297" t="s">
        <v>361</v>
      </c>
      <c r="N188" s="298" t="s">
        <v>103</v>
      </c>
      <c r="O188" s="195"/>
    </row>
    <row r="189" spans="2:15" ht="20.100000000000001" customHeight="1" x14ac:dyDescent="0.25">
      <c r="B189" s="11" t="str">
        <f t="shared" si="9"/>
        <v>POUSSIN C U11-23-3</v>
      </c>
      <c r="C189" s="287" t="s">
        <v>79</v>
      </c>
      <c r="D189" s="288">
        <v>23</v>
      </c>
      <c r="E189" s="289">
        <f t="array" ref="E189">IF(AND(D189&lt;&gt;"",G189&lt;&gt;""),MAX((MAX(IF(D$8:D$300=D189,G$8:G$300))-G189),ABS(MIN(IF(D$8:D$300=D189,G$8:G$300))-G189)),"")</f>
        <v>0.39999999999999858</v>
      </c>
      <c r="F189" s="290">
        <f t="shared" si="10"/>
        <v>1.3793103448275814</v>
      </c>
      <c r="G189" s="291">
        <v>29</v>
      </c>
      <c r="H189" s="292">
        <v>110047</v>
      </c>
      <c r="I189" s="293" t="s">
        <v>100</v>
      </c>
      <c r="J189" s="294"/>
      <c r="K189" s="295">
        <f t="shared" si="12"/>
        <v>3</v>
      </c>
      <c r="L189" s="296" t="s">
        <v>340</v>
      </c>
      <c r="M189" s="297" t="s">
        <v>341</v>
      </c>
      <c r="N189" s="298" t="s">
        <v>137</v>
      </c>
      <c r="O189" s="195"/>
    </row>
    <row r="190" spans="2:15" ht="20.100000000000001" customHeight="1" x14ac:dyDescent="0.25">
      <c r="B190" s="11" t="str">
        <f t="shared" si="9"/>
        <v>POUSSIN C U11-23-4</v>
      </c>
      <c r="C190" s="287" t="s">
        <v>79</v>
      </c>
      <c r="D190" s="288">
        <v>23</v>
      </c>
      <c r="E190" s="289">
        <f t="array" ref="E190">IF(AND(D190&lt;&gt;"",G190&lt;&gt;""),MAX((MAX(IF(D$8:D$300=D190,G$8:G$300))-G190),ABS(MIN(IF(D$8:D$300=D190,G$8:G$300))-G190)),"")</f>
        <v>0.5</v>
      </c>
      <c r="F190" s="290">
        <f t="shared" si="10"/>
        <v>1.7182130584192439</v>
      </c>
      <c r="G190" s="291">
        <v>29.1</v>
      </c>
      <c r="H190" s="292" t="s">
        <v>459</v>
      </c>
      <c r="I190" s="293" t="s">
        <v>100</v>
      </c>
      <c r="J190" s="294" t="s">
        <v>96</v>
      </c>
      <c r="K190" s="295">
        <f t="shared" si="12"/>
        <v>4</v>
      </c>
      <c r="L190" s="296" t="s">
        <v>496</v>
      </c>
      <c r="M190" s="297" t="s">
        <v>497</v>
      </c>
      <c r="N190" s="298" t="s">
        <v>476</v>
      </c>
      <c r="O190" s="195"/>
    </row>
    <row r="191" spans="2:15" ht="20.100000000000001" customHeight="1" x14ac:dyDescent="0.25">
      <c r="B191" s="11" t="str">
        <f t="shared" si="9"/>
        <v>POUSSIN C U11-24-1</v>
      </c>
      <c r="C191" s="105" t="s">
        <v>79</v>
      </c>
      <c r="D191" s="194">
        <v>24</v>
      </c>
      <c r="E191" s="230">
        <f t="array" ref="E191">IF(AND(D191&lt;&gt;"",G191&lt;&gt;""),MAX((MAX(IF(D$8:D$300=D191,G$8:G$300))-G191),ABS(MIN(IF(D$8:D$300=D191,G$8:G$300))-G191)),"")</f>
        <v>0.80000000000000071</v>
      </c>
      <c r="F191" s="243">
        <f t="shared" si="10"/>
        <v>2.7397260273972628</v>
      </c>
      <c r="G191" s="111">
        <v>29.2</v>
      </c>
      <c r="H191" s="226" t="s">
        <v>531</v>
      </c>
      <c r="I191" s="285" t="s">
        <v>100</v>
      </c>
      <c r="J191" s="280" t="s">
        <v>96</v>
      </c>
      <c r="K191" s="106">
        <f t="shared" si="12"/>
        <v>1</v>
      </c>
      <c r="L191" s="107" t="s">
        <v>541</v>
      </c>
      <c r="M191" s="108" t="s">
        <v>542</v>
      </c>
      <c r="N191" s="109" t="s">
        <v>594</v>
      </c>
      <c r="O191" s="195"/>
    </row>
    <row r="192" spans="2:15" ht="20.100000000000001" customHeight="1" x14ac:dyDescent="0.25">
      <c r="B192" s="11" t="str">
        <f t="shared" si="9"/>
        <v>POUSSIN C U11-24-2</v>
      </c>
      <c r="C192" s="105" t="s">
        <v>79</v>
      </c>
      <c r="D192" s="194">
        <v>24</v>
      </c>
      <c r="E192" s="230">
        <f t="array" ref="E192">IF(AND(D192&lt;&gt;"",G192&lt;&gt;""),MAX((MAX(IF(D$8:D$300=D192,G$8:G$300))-G192),ABS(MIN(IF(D$8:D$300=D192,G$8:G$300))-G192)),"")</f>
        <v>0.5</v>
      </c>
      <c r="F192" s="243">
        <f t="shared" si="10"/>
        <v>1.6949152542372881</v>
      </c>
      <c r="G192" s="111">
        <v>29.5</v>
      </c>
      <c r="H192" s="226">
        <v>132819</v>
      </c>
      <c r="I192" s="285" t="s">
        <v>100</v>
      </c>
      <c r="J192" s="280"/>
      <c r="K192" s="106">
        <f t="shared" si="12"/>
        <v>2</v>
      </c>
      <c r="L192" s="107" t="s">
        <v>171</v>
      </c>
      <c r="M192" s="108" t="s">
        <v>206</v>
      </c>
      <c r="N192" s="109" t="s">
        <v>119</v>
      </c>
      <c r="O192" s="195"/>
    </row>
    <row r="193" spans="2:15" ht="20.100000000000001" customHeight="1" x14ac:dyDescent="0.25">
      <c r="B193" s="11" t="str">
        <f t="shared" si="9"/>
        <v>POUSSIN C U11-24-3</v>
      </c>
      <c r="C193" s="105" t="s">
        <v>79</v>
      </c>
      <c r="D193" s="194">
        <v>24</v>
      </c>
      <c r="E193" s="230">
        <f t="array" ref="E193">IF(AND(D193&lt;&gt;"",G193&lt;&gt;""),MAX((MAX(IF(D$8:D$300=D193,G$8:G$300))-G193),ABS(MIN(IF(D$8:D$300=D193,G$8:G$300))-G193)),"")</f>
        <v>0.5</v>
      </c>
      <c r="F193" s="243">
        <f t="shared" si="10"/>
        <v>1.6835016835016834</v>
      </c>
      <c r="G193" s="111">
        <v>29.7</v>
      </c>
      <c r="H193" s="226">
        <v>126390</v>
      </c>
      <c r="I193" s="285" t="s">
        <v>100</v>
      </c>
      <c r="J193" s="280"/>
      <c r="K193" s="106">
        <f t="shared" si="12"/>
        <v>3</v>
      </c>
      <c r="L193" s="107" t="s">
        <v>364</v>
      </c>
      <c r="M193" s="108" t="s">
        <v>365</v>
      </c>
      <c r="N193" s="109" t="s">
        <v>116</v>
      </c>
      <c r="O193" s="195"/>
    </row>
    <row r="194" spans="2:15" ht="20.100000000000001" customHeight="1" x14ac:dyDescent="0.25">
      <c r="B194" s="11" t="str">
        <f t="shared" si="9"/>
        <v>POUSSIN C U11-24-4</v>
      </c>
      <c r="C194" s="105" t="s">
        <v>79</v>
      </c>
      <c r="D194" s="194">
        <v>24</v>
      </c>
      <c r="E194" s="230">
        <f t="array" ref="E194">IF(AND(D194&lt;&gt;"",G194&lt;&gt;""),MAX((MAX(IF(D$8:D$300=D194,G$8:G$300))-G194),ABS(MIN(IF(D$8:D$300=D194,G$8:G$300))-G194)),"")</f>
        <v>0.80000000000000071</v>
      </c>
      <c r="F194" s="243">
        <f t="shared" si="10"/>
        <v>2.6666666666666687</v>
      </c>
      <c r="G194" s="111">
        <v>30</v>
      </c>
      <c r="H194" s="226">
        <v>122995</v>
      </c>
      <c r="I194" s="285" t="s">
        <v>100</v>
      </c>
      <c r="J194" s="280"/>
      <c r="K194" s="106">
        <f t="shared" si="12"/>
        <v>4</v>
      </c>
      <c r="L194" s="107" t="s">
        <v>319</v>
      </c>
      <c r="M194" s="108" t="s">
        <v>242</v>
      </c>
      <c r="N194" s="109" t="s">
        <v>106</v>
      </c>
      <c r="O194" s="195"/>
    </row>
    <row r="195" spans="2:15" ht="20.100000000000001" customHeight="1" x14ac:dyDescent="0.25">
      <c r="B195" s="11" t="str">
        <f t="shared" si="9"/>
        <v>POUSSIN C U11-25-1</v>
      </c>
      <c r="C195" s="287" t="s">
        <v>79</v>
      </c>
      <c r="D195" s="288">
        <v>25</v>
      </c>
      <c r="E195" s="289">
        <f t="array" ref="E195">IF(AND(D195&lt;&gt;"",G195&lt;&gt;""),MAX((MAX(IF(D$8:D$300=D195,G$8:G$300))-G195),ABS(MIN(IF(D$8:D$300=D195,G$8:G$300))-G195)),"")</f>
        <v>0.5</v>
      </c>
      <c r="F195" s="290">
        <f t="shared" si="10"/>
        <v>1.6501650165016499</v>
      </c>
      <c r="G195" s="291">
        <v>30.3</v>
      </c>
      <c r="H195" s="292">
        <v>132724</v>
      </c>
      <c r="I195" s="293" t="s">
        <v>100</v>
      </c>
      <c r="J195" s="294"/>
      <c r="K195" s="295">
        <f t="shared" si="12"/>
        <v>1</v>
      </c>
      <c r="L195" s="296" t="s">
        <v>346</v>
      </c>
      <c r="M195" s="297" t="s">
        <v>347</v>
      </c>
      <c r="N195" s="298" t="s">
        <v>119</v>
      </c>
      <c r="O195" s="195"/>
    </row>
    <row r="196" spans="2:15" ht="20.100000000000001" customHeight="1" x14ac:dyDescent="0.25">
      <c r="B196" s="11" t="str">
        <f t="shared" si="9"/>
        <v>POUSSIN C U11-25-2</v>
      </c>
      <c r="C196" s="287" t="s">
        <v>79</v>
      </c>
      <c r="D196" s="288">
        <v>25</v>
      </c>
      <c r="E196" s="289">
        <f t="array" ref="E196">IF(AND(D196&lt;&gt;"",G196&lt;&gt;""),MAX((MAX(IF(D$8:D$300=D196,G$8:G$300))-G196),ABS(MIN(IF(D$8:D$300=D196,G$8:G$300))-G196)),"")</f>
        <v>0.30000000000000071</v>
      </c>
      <c r="F196" s="290">
        <f t="shared" si="10"/>
        <v>0.98360655737705149</v>
      </c>
      <c r="G196" s="291">
        <v>30.5</v>
      </c>
      <c r="H196" s="292" t="s">
        <v>530</v>
      </c>
      <c r="I196" s="293" t="s">
        <v>100</v>
      </c>
      <c r="J196" s="294" t="s">
        <v>96</v>
      </c>
      <c r="K196" s="295">
        <f t="shared" si="12"/>
        <v>2</v>
      </c>
      <c r="L196" s="296" t="s">
        <v>539</v>
      </c>
      <c r="M196" s="297" t="s">
        <v>540</v>
      </c>
      <c r="N196" s="298" t="s">
        <v>594</v>
      </c>
      <c r="O196" s="195"/>
    </row>
    <row r="197" spans="2:15" ht="20.100000000000001" customHeight="1" x14ac:dyDescent="0.25">
      <c r="B197" s="11" t="str">
        <f t="shared" si="9"/>
        <v>POUSSIN C U11-25-3</v>
      </c>
      <c r="C197" s="287" t="s">
        <v>79</v>
      </c>
      <c r="D197" s="288">
        <v>25</v>
      </c>
      <c r="E197" s="289">
        <f t="array" ref="E197">IF(AND(D197&lt;&gt;"",G197&lt;&gt;""),MAX((MAX(IF(D$8:D$300=D197,G$8:G$300))-G197),ABS(MIN(IF(D$8:D$300=D197,G$8:G$300))-G197)),"")</f>
        <v>0.30000000000000071</v>
      </c>
      <c r="F197" s="290">
        <f t="shared" si="10"/>
        <v>0.98039215686274739</v>
      </c>
      <c r="G197" s="291">
        <v>30.6</v>
      </c>
      <c r="H197" s="292">
        <v>141124</v>
      </c>
      <c r="I197" s="293" t="s">
        <v>100</v>
      </c>
      <c r="J197" s="294"/>
      <c r="K197" s="295">
        <f t="shared" si="12"/>
        <v>3</v>
      </c>
      <c r="L197" s="296" t="s">
        <v>374</v>
      </c>
      <c r="M197" s="297" t="s">
        <v>375</v>
      </c>
      <c r="N197" s="298" t="s">
        <v>137</v>
      </c>
      <c r="O197" s="195"/>
    </row>
    <row r="198" spans="2:15" ht="20.100000000000001" customHeight="1" x14ac:dyDescent="0.25">
      <c r="B198" s="11" t="str">
        <f t="shared" si="9"/>
        <v>POUSSIN C U11-25-4</v>
      </c>
      <c r="C198" s="287" t="s">
        <v>79</v>
      </c>
      <c r="D198" s="288">
        <v>25</v>
      </c>
      <c r="E198" s="289">
        <f t="array" ref="E198">IF(AND(D198&lt;&gt;"",G198&lt;&gt;""),MAX((MAX(IF(D$8:D$300=D198,G$8:G$300))-G198),ABS(MIN(IF(D$8:D$300=D198,G$8:G$300))-G198)),"")</f>
        <v>0.5</v>
      </c>
      <c r="F198" s="290">
        <f t="shared" si="10"/>
        <v>1.6233766233766231</v>
      </c>
      <c r="G198" s="291">
        <v>30.8</v>
      </c>
      <c r="H198" s="292" t="s">
        <v>463</v>
      </c>
      <c r="I198" s="293" t="s">
        <v>100</v>
      </c>
      <c r="J198" s="294" t="s">
        <v>95</v>
      </c>
      <c r="K198" s="295">
        <f t="shared" si="12"/>
        <v>4</v>
      </c>
      <c r="L198" s="296" t="s">
        <v>503</v>
      </c>
      <c r="M198" s="297" t="s">
        <v>504</v>
      </c>
      <c r="N198" s="298" t="s">
        <v>476</v>
      </c>
      <c r="O198" s="195"/>
    </row>
    <row r="199" spans="2:15" ht="20.100000000000001" customHeight="1" x14ac:dyDescent="0.25">
      <c r="B199" s="11" t="str">
        <f t="shared" si="9"/>
        <v>POUSSIN C U11-26-1</v>
      </c>
      <c r="C199" s="105" t="s">
        <v>79</v>
      </c>
      <c r="D199" s="194">
        <v>26</v>
      </c>
      <c r="E199" s="230">
        <f t="array" ref="E199">IF(AND(D199&lt;&gt;"",G199&lt;&gt;""),MAX((MAX(IF(D$8:D$300=D199,G$8:G$300))-G199),ABS(MIN(IF(D$8:D$300=D199,G$8:G$300))-G199)),"")</f>
        <v>0.69999999999999929</v>
      </c>
      <c r="F199" s="243">
        <f t="shared" si="10"/>
        <v>2.2580645161290303</v>
      </c>
      <c r="G199" s="111">
        <v>31</v>
      </c>
      <c r="H199" s="226">
        <v>141984</v>
      </c>
      <c r="I199" s="285" t="s">
        <v>100</v>
      </c>
      <c r="J199" s="280"/>
      <c r="K199" s="106">
        <f t="shared" si="12"/>
        <v>1</v>
      </c>
      <c r="L199" s="107" t="s">
        <v>251</v>
      </c>
      <c r="M199" s="108" t="s">
        <v>345</v>
      </c>
      <c r="N199" s="109" t="s">
        <v>106</v>
      </c>
      <c r="O199" s="195"/>
    </row>
    <row r="200" spans="2:15" ht="20.100000000000001" customHeight="1" x14ac:dyDescent="0.25">
      <c r="B200" s="11" t="str">
        <f t="shared" ref="B200:B263" si="13">C200&amp;"-"&amp;D200&amp;"-"&amp;K200</f>
        <v>POUSSIN C U11-26-2</v>
      </c>
      <c r="C200" s="105" t="s">
        <v>79</v>
      </c>
      <c r="D200" s="194">
        <v>26</v>
      </c>
      <c r="E200" s="230">
        <f t="array" ref="E200">IF(AND(D200&lt;&gt;"",G200&lt;&gt;""),MAX((MAX(IF(D$8:D$300=D200,G$8:G$300))-G200),ABS(MIN(IF(D$8:D$300=D200,G$8:G$300))-G200)),"")</f>
        <v>0.39999999999999858</v>
      </c>
      <c r="F200" s="243">
        <f t="shared" ref="F200:F263" si="14">IF(AND(G200&lt;&gt;"",D200&lt;&gt;""),(E200/G200)*100,"")</f>
        <v>1.2779552715654907</v>
      </c>
      <c r="G200" s="111">
        <v>31.3</v>
      </c>
      <c r="H200" s="226" t="s">
        <v>455</v>
      </c>
      <c r="I200" s="285" t="s">
        <v>100</v>
      </c>
      <c r="J200" s="280" t="s">
        <v>96</v>
      </c>
      <c r="K200" s="106">
        <f t="shared" si="12"/>
        <v>2</v>
      </c>
      <c r="L200" s="107" t="s">
        <v>489</v>
      </c>
      <c r="M200" s="108" t="s">
        <v>490</v>
      </c>
      <c r="N200" s="109" t="s">
        <v>476</v>
      </c>
      <c r="O200" s="195"/>
    </row>
    <row r="201" spans="2:15" ht="20.100000000000001" customHeight="1" x14ac:dyDescent="0.25">
      <c r="B201" s="11" t="str">
        <f t="shared" si="13"/>
        <v>POUSSIN C U11-26-3</v>
      </c>
      <c r="C201" s="105" t="s">
        <v>79</v>
      </c>
      <c r="D201" s="194">
        <v>26</v>
      </c>
      <c r="E201" s="230">
        <f t="array" ref="E201">IF(AND(D201&lt;&gt;"",G201&lt;&gt;""),MAX((MAX(IF(D$8:D$300=D201,G$8:G$300))-G201),ABS(MIN(IF(D$8:D$300=D201,G$8:G$300))-G201)),"")</f>
        <v>0.69999999999999929</v>
      </c>
      <c r="F201" s="243">
        <f t="shared" si="14"/>
        <v>2.2082018927444773</v>
      </c>
      <c r="G201" s="111">
        <v>31.7</v>
      </c>
      <c r="H201" s="226" t="s">
        <v>645</v>
      </c>
      <c r="I201" s="285" t="s">
        <v>100</v>
      </c>
      <c r="J201" s="280"/>
      <c r="K201" s="106">
        <f t="shared" si="12"/>
        <v>3</v>
      </c>
      <c r="L201" s="107" t="s">
        <v>646</v>
      </c>
      <c r="M201" s="108" t="s">
        <v>647</v>
      </c>
      <c r="N201" s="109" t="s">
        <v>476</v>
      </c>
      <c r="O201" s="195"/>
    </row>
    <row r="202" spans="2:15" ht="20.100000000000001" customHeight="1" x14ac:dyDescent="0.25">
      <c r="B202" s="11" t="str">
        <f t="shared" si="13"/>
        <v>POUSSIN C U11-26-4</v>
      </c>
      <c r="C202" s="105" t="s">
        <v>79</v>
      </c>
      <c r="D202" s="194">
        <v>26</v>
      </c>
      <c r="E202" s="230">
        <f t="array" ref="E202">IF(AND(D202&lt;&gt;"",G202&lt;&gt;""),MAX((MAX(IF(D$8:D$300=D202,G$8:G$300))-G202),ABS(MIN(IF(D$8:D$300=D202,G$8:G$300))-G202)),"")</f>
        <v>0.69999999999999929</v>
      </c>
      <c r="F202" s="243">
        <f t="shared" si="14"/>
        <v>2.2082018927444773</v>
      </c>
      <c r="G202" s="111">
        <v>31.7</v>
      </c>
      <c r="H202" s="226">
        <v>130534</v>
      </c>
      <c r="I202" s="285" t="s">
        <v>100</v>
      </c>
      <c r="J202" s="280"/>
      <c r="K202" s="106">
        <f t="shared" si="12"/>
        <v>4</v>
      </c>
      <c r="L202" s="107" t="s">
        <v>393</v>
      </c>
      <c r="M202" s="108" t="s">
        <v>395</v>
      </c>
      <c r="N202" s="109" t="s">
        <v>77</v>
      </c>
      <c r="O202" s="195"/>
    </row>
    <row r="203" spans="2:15" ht="20.100000000000001" customHeight="1" x14ac:dyDescent="0.25">
      <c r="B203" s="11" t="str">
        <f t="shared" si="13"/>
        <v>POUSSIN C U11-27-1</v>
      </c>
      <c r="C203" s="287" t="s">
        <v>79</v>
      </c>
      <c r="D203" s="288">
        <v>27</v>
      </c>
      <c r="E203" s="289">
        <f t="array" ref="E203">IF(AND(D203&lt;&gt;"",G203&lt;&gt;""),MAX((MAX(IF(D$8:D$300=D203,G$8:G$300))-G203),ABS(MIN(IF(D$8:D$300=D203,G$8:G$300))-G203)),"")</f>
        <v>0.89999999999999858</v>
      </c>
      <c r="F203" s="290">
        <f t="shared" si="14"/>
        <v>2.8213166144200583</v>
      </c>
      <c r="G203" s="291">
        <v>31.9</v>
      </c>
      <c r="H203" s="292">
        <v>140927</v>
      </c>
      <c r="I203" s="293" t="s">
        <v>100</v>
      </c>
      <c r="J203" s="294"/>
      <c r="K203" s="295">
        <f t="shared" si="12"/>
        <v>1</v>
      </c>
      <c r="L203" s="296" t="s">
        <v>144</v>
      </c>
      <c r="M203" s="297" t="s">
        <v>259</v>
      </c>
      <c r="N203" s="298" t="s">
        <v>77</v>
      </c>
      <c r="O203" s="195"/>
    </row>
    <row r="204" spans="2:15" ht="20.100000000000001" customHeight="1" x14ac:dyDescent="0.25">
      <c r="B204" s="11" t="str">
        <f t="shared" si="13"/>
        <v>POUSSIN C U11-27-2</v>
      </c>
      <c r="C204" s="287" t="s">
        <v>79</v>
      </c>
      <c r="D204" s="288">
        <v>27</v>
      </c>
      <c r="E204" s="289">
        <f t="array" ref="E204">IF(AND(D204&lt;&gt;"",G204&lt;&gt;""),MAX((MAX(IF(D$8:D$300=D204,G$8:G$300))-G204),ABS(MIN(IF(D$8:D$300=D204,G$8:G$300))-G204)),"")</f>
        <v>0.5</v>
      </c>
      <c r="F204" s="290">
        <f t="shared" si="14"/>
        <v>1.5479876160990713</v>
      </c>
      <c r="G204" s="291">
        <v>32.299999999999997</v>
      </c>
      <c r="H204" s="292">
        <v>124444</v>
      </c>
      <c r="I204" s="293" t="s">
        <v>100</v>
      </c>
      <c r="J204" s="294"/>
      <c r="K204" s="295">
        <f t="shared" si="12"/>
        <v>2</v>
      </c>
      <c r="L204" s="296" t="s">
        <v>284</v>
      </c>
      <c r="M204" s="297" t="s">
        <v>378</v>
      </c>
      <c r="N204" s="298" t="s">
        <v>140</v>
      </c>
      <c r="O204" s="195"/>
    </row>
    <row r="205" spans="2:15" ht="20.100000000000001" customHeight="1" x14ac:dyDescent="0.25">
      <c r="B205" s="11" t="str">
        <f t="shared" si="13"/>
        <v>POUSSIN C U11-27-3</v>
      </c>
      <c r="C205" s="287" t="s">
        <v>79</v>
      </c>
      <c r="D205" s="288">
        <v>27</v>
      </c>
      <c r="E205" s="289">
        <f t="array" ref="E205">IF(AND(D205&lt;&gt;"",G205&lt;&gt;""),MAX((MAX(IF(D$8:D$300=D205,G$8:G$300))-G205),ABS(MIN(IF(D$8:D$300=D205,G$8:G$300))-G205)),"")</f>
        <v>0.60000000000000142</v>
      </c>
      <c r="F205" s="290">
        <f t="shared" si="14"/>
        <v>1.8461538461538505</v>
      </c>
      <c r="G205" s="291">
        <v>32.5</v>
      </c>
      <c r="H205" s="292">
        <v>141366</v>
      </c>
      <c r="I205" s="293" t="s">
        <v>100</v>
      </c>
      <c r="J205" s="294"/>
      <c r="K205" s="295">
        <f t="shared" si="12"/>
        <v>3</v>
      </c>
      <c r="L205" s="296" t="s">
        <v>332</v>
      </c>
      <c r="M205" s="297" t="s">
        <v>322</v>
      </c>
      <c r="N205" s="298" t="s">
        <v>133</v>
      </c>
      <c r="O205" s="195"/>
    </row>
    <row r="206" spans="2:15" ht="20.100000000000001" customHeight="1" x14ac:dyDescent="0.25">
      <c r="B206" s="11" t="str">
        <f t="shared" si="13"/>
        <v>POUSSIN C U11-27-4</v>
      </c>
      <c r="C206" s="287" t="s">
        <v>79</v>
      </c>
      <c r="D206" s="288">
        <v>27</v>
      </c>
      <c r="E206" s="289">
        <f t="array" ref="E206">IF(AND(D206&lt;&gt;"",G206&lt;&gt;""),MAX((MAX(IF(D$8:D$300=D206,G$8:G$300))-G206),ABS(MIN(IF(D$8:D$300=D206,G$8:G$300))-G206)),"")</f>
        <v>0.89999999999999858</v>
      </c>
      <c r="F206" s="290">
        <f t="shared" si="14"/>
        <v>2.743902439024386</v>
      </c>
      <c r="G206" s="291">
        <v>32.799999999999997</v>
      </c>
      <c r="H206" s="292">
        <v>126389</v>
      </c>
      <c r="I206" s="293" t="s">
        <v>100</v>
      </c>
      <c r="J206" s="294"/>
      <c r="K206" s="295">
        <f t="shared" si="12"/>
        <v>4</v>
      </c>
      <c r="L206" s="296" t="s">
        <v>364</v>
      </c>
      <c r="M206" s="297" t="s">
        <v>366</v>
      </c>
      <c r="N206" s="298" t="s">
        <v>116</v>
      </c>
      <c r="O206" s="195"/>
    </row>
    <row r="207" spans="2:15" ht="20.100000000000001" customHeight="1" x14ac:dyDescent="0.25">
      <c r="B207" s="11" t="str">
        <f t="shared" si="13"/>
        <v>POUSSIN C U11-28-1</v>
      </c>
      <c r="C207" s="105" t="s">
        <v>79</v>
      </c>
      <c r="D207" s="194">
        <v>28</v>
      </c>
      <c r="E207" s="230">
        <f t="array" ref="E207">IF(AND(D207&lt;&gt;"",G207&lt;&gt;""),MAX((MAX(IF(D$8:D$300=D207,G$8:G$300))-G207),ABS(MIN(IF(D$8:D$300=D207,G$8:G$300))-G207)),"")</f>
        <v>0.80000000000000426</v>
      </c>
      <c r="F207" s="243">
        <f t="shared" si="14"/>
        <v>2.4316109422492533</v>
      </c>
      <c r="G207" s="111">
        <v>32.9</v>
      </c>
      <c r="H207" s="226" t="s">
        <v>461</v>
      </c>
      <c r="I207" s="285" t="s">
        <v>100</v>
      </c>
      <c r="J207" s="280" t="s">
        <v>96</v>
      </c>
      <c r="K207" s="106">
        <f t="shared" si="12"/>
        <v>1</v>
      </c>
      <c r="L207" s="107" t="s">
        <v>499</v>
      </c>
      <c r="M207" s="108" t="s">
        <v>500</v>
      </c>
      <c r="N207" s="109" t="s">
        <v>476</v>
      </c>
      <c r="O207" s="195"/>
    </row>
    <row r="208" spans="2:15" ht="20.100000000000001" customHeight="1" x14ac:dyDescent="0.25">
      <c r="B208" s="11" t="str">
        <f t="shared" si="13"/>
        <v>POUSSIN C U11-28-2</v>
      </c>
      <c r="C208" s="105" t="s">
        <v>79</v>
      </c>
      <c r="D208" s="194">
        <v>28</v>
      </c>
      <c r="E208" s="230">
        <f t="array" ref="E208">IF(AND(D208&lt;&gt;"",G208&lt;&gt;""),MAX((MAX(IF(D$8:D$300=D208,G$8:G$300))-G208),ABS(MIN(IF(D$8:D$300=D208,G$8:G$300))-G208)),"")</f>
        <v>0.80000000000000426</v>
      </c>
      <c r="F208" s="243">
        <f t="shared" si="14"/>
        <v>2.4316109422492533</v>
      </c>
      <c r="G208" s="111">
        <v>32.9</v>
      </c>
      <c r="H208" s="226">
        <v>102522</v>
      </c>
      <c r="I208" s="285" t="s">
        <v>100</v>
      </c>
      <c r="J208" s="280"/>
      <c r="K208" s="106">
        <f t="shared" si="12"/>
        <v>2</v>
      </c>
      <c r="L208" s="107" t="s">
        <v>101</v>
      </c>
      <c r="M208" s="108" t="s">
        <v>344</v>
      </c>
      <c r="N208" s="109" t="s">
        <v>103</v>
      </c>
      <c r="O208" s="195"/>
    </row>
    <row r="209" spans="2:15" ht="20.100000000000001" customHeight="1" x14ac:dyDescent="0.25">
      <c r="B209" s="11" t="str">
        <f t="shared" si="13"/>
        <v>POUSSIN C U11-28-3</v>
      </c>
      <c r="C209" s="105" t="s">
        <v>79</v>
      </c>
      <c r="D209" s="194">
        <v>28</v>
      </c>
      <c r="E209" s="230">
        <f t="array" ref="E209">IF(AND(D209&lt;&gt;"",G209&lt;&gt;""),MAX((MAX(IF(D$8:D$300=D209,G$8:G$300))-G209),ABS(MIN(IF(D$8:D$300=D209,G$8:G$300))-G209)),"")</f>
        <v>0.5</v>
      </c>
      <c r="F209" s="243">
        <f t="shared" si="14"/>
        <v>1.4970059880239521</v>
      </c>
      <c r="G209" s="111">
        <v>33.4</v>
      </c>
      <c r="H209" s="226" t="s">
        <v>471</v>
      </c>
      <c r="I209" s="285" t="s">
        <v>100</v>
      </c>
      <c r="J209" s="280" t="s">
        <v>95</v>
      </c>
      <c r="K209" s="106">
        <f t="shared" si="12"/>
        <v>3</v>
      </c>
      <c r="L209" s="107" t="s">
        <v>518</v>
      </c>
      <c r="M209" s="108" t="s">
        <v>519</v>
      </c>
      <c r="N209" s="109" t="s">
        <v>476</v>
      </c>
      <c r="O209" s="195"/>
    </row>
    <row r="210" spans="2:15" ht="20.100000000000001" customHeight="1" x14ac:dyDescent="0.25">
      <c r="B210" s="11" t="str">
        <f t="shared" si="13"/>
        <v>POUSSIN C U11-28-4</v>
      </c>
      <c r="C210" s="105" t="s">
        <v>79</v>
      </c>
      <c r="D210" s="194">
        <v>28</v>
      </c>
      <c r="E210" s="230">
        <f t="array" ref="E210">IF(AND(D210&lt;&gt;"",G210&lt;&gt;""),MAX((MAX(IF(D$8:D$300=D210,G$8:G$300))-G210),ABS(MIN(IF(D$8:D$300=D210,G$8:G$300))-G210)),"")</f>
        <v>0.80000000000000426</v>
      </c>
      <c r="F210" s="243">
        <f t="shared" si="14"/>
        <v>2.3738872403560958</v>
      </c>
      <c r="G210" s="111">
        <v>33.700000000000003</v>
      </c>
      <c r="H210" s="226">
        <v>103242</v>
      </c>
      <c r="I210" s="285" t="s">
        <v>100</v>
      </c>
      <c r="J210" s="280"/>
      <c r="K210" s="106">
        <f t="shared" si="12"/>
        <v>4</v>
      </c>
      <c r="L210" s="107" t="s">
        <v>336</v>
      </c>
      <c r="M210" s="108" t="s">
        <v>337</v>
      </c>
      <c r="N210" s="109" t="s">
        <v>119</v>
      </c>
      <c r="O210" s="195"/>
    </row>
    <row r="211" spans="2:15" ht="20.100000000000001" customHeight="1" x14ac:dyDescent="0.25">
      <c r="B211" s="11" t="str">
        <f t="shared" si="13"/>
        <v>POUSSIN C U11-29-1</v>
      </c>
      <c r="C211" s="287" t="s">
        <v>79</v>
      </c>
      <c r="D211" s="288">
        <v>29</v>
      </c>
      <c r="E211" s="289">
        <f t="array" ref="E211">IF(AND(D211&lt;&gt;"",G211&lt;&gt;""),MAX((MAX(IF(D$8:D$300=D211,G$8:G$300))-G211),ABS(MIN(IF(D$8:D$300=D211,G$8:G$300))-G211)),"")</f>
        <v>0.19999999999999574</v>
      </c>
      <c r="F211" s="290">
        <f t="shared" si="14"/>
        <v>0.59347181008900807</v>
      </c>
      <c r="G211" s="291">
        <v>33.700000000000003</v>
      </c>
      <c r="H211" s="292">
        <v>133457</v>
      </c>
      <c r="I211" s="293" t="s">
        <v>100</v>
      </c>
      <c r="J211" s="294"/>
      <c r="K211" s="295">
        <f t="shared" si="12"/>
        <v>1</v>
      </c>
      <c r="L211" s="296" t="s">
        <v>372</v>
      </c>
      <c r="M211" s="297" t="s">
        <v>373</v>
      </c>
      <c r="N211" s="298" t="s">
        <v>116</v>
      </c>
      <c r="O211" s="195"/>
    </row>
    <row r="212" spans="2:15" ht="20.100000000000001" customHeight="1" x14ac:dyDescent="0.25">
      <c r="B212" s="11" t="str">
        <f t="shared" si="13"/>
        <v>POUSSIN C U11-29-2</v>
      </c>
      <c r="C212" s="287" t="s">
        <v>79</v>
      </c>
      <c r="D212" s="288">
        <v>29</v>
      </c>
      <c r="E212" s="289">
        <f t="array" ref="E212">IF(AND(D212&lt;&gt;"",G212&lt;&gt;""),MAX((MAX(IF(D$8:D$300=D212,G$8:G$300))-G212),ABS(MIN(IF(D$8:D$300=D212,G$8:G$300))-G212)),"")</f>
        <v>0.19999999999999574</v>
      </c>
      <c r="F212" s="290">
        <f t="shared" si="14"/>
        <v>0.59347181008900807</v>
      </c>
      <c r="G212" s="291">
        <v>33.700000000000003</v>
      </c>
      <c r="H212" s="292" t="s">
        <v>434</v>
      </c>
      <c r="I212" s="293" t="s">
        <v>100</v>
      </c>
      <c r="J212" s="294" t="s">
        <v>96</v>
      </c>
      <c r="K212" s="295">
        <f t="shared" si="12"/>
        <v>2</v>
      </c>
      <c r="L212" s="296" t="s">
        <v>435</v>
      </c>
      <c r="M212" s="297" t="s">
        <v>436</v>
      </c>
      <c r="N212" s="298" t="s">
        <v>437</v>
      </c>
      <c r="O212" s="195" t="s">
        <v>57</v>
      </c>
    </row>
    <row r="213" spans="2:15" ht="20.100000000000001" customHeight="1" x14ac:dyDescent="0.25">
      <c r="B213" s="11" t="str">
        <f t="shared" si="13"/>
        <v>POUSSIN C U11-29-3</v>
      </c>
      <c r="C213" s="287" t="s">
        <v>79</v>
      </c>
      <c r="D213" s="288">
        <v>29</v>
      </c>
      <c r="E213" s="289">
        <f t="array" ref="E213">IF(AND(D213&lt;&gt;"",G213&lt;&gt;""),MAX((MAX(IF(D$8:D$300=D213,G$8:G$300))-G213),ABS(MIN(IF(D$8:D$300=D213,G$8:G$300))-G213)),"")</f>
        <v>0.10000000000000142</v>
      </c>
      <c r="F213" s="290">
        <f t="shared" si="14"/>
        <v>0.2958579881656847</v>
      </c>
      <c r="G213" s="291">
        <v>33.799999999999997</v>
      </c>
      <c r="H213" s="292">
        <v>141860</v>
      </c>
      <c r="I213" s="293" t="s">
        <v>100</v>
      </c>
      <c r="J213" s="294"/>
      <c r="K213" s="295">
        <f t="shared" si="12"/>
        <v>3</v>
      </c>
      <c r="L213" s="296" t="s">
        <v>376</v>
      </c>
      <c r="M213" s="297" t="s">
        <v>377</v>
      </c>
      <c r="N213" s="298" t="s">
        <v>140</v>
      </c>
      <c r="O213" s="195" t="s">
        <v>57</v>
      </c>
    </row>
    <row r="214" spans="2:15" ht="20.100000000000001" customHeight="1" x14ac:dyDescent="0.25">
      <c r="B214" s="11" t="str">
        <f t="shared" si="13"/>
        <v>POUSSIN C U11-29-4</v>
      </c>
      <c r="C214" s="287" t="s">
        <v>79</v>
      </c>
      <c r="D214" s="288">
        <v>29</v>
      </c>
      <c r="E214" s="289">
        <f t="array" ref="E214">IF(AND(D214&lt;&gt;"",G214&lt;&gt;""),MAX((MAX(IF(D$8:D$300=D214,G$8:G$300))-G214),ABS(MIN(IF(D$8:D$300=D214,G$8:G$300))-G214)),"")</f>
        <v>0.19999999999999574</v>
      </c>
      <c r="F214" s="290">
        <f t="shared" si="14"/>
        <v>0.5899705014749137</v>
      </c>
      <c r="G214" s="291">
        <v>33.9</v>
      </c>
      <c r="H214" s="292">
        <v>107083</v>
      </c>
      <c r="I214" s="293" t="s">
        <v>100</v>
      </c>
      <c r="J214" s="294"/>
      <c r="K214" s="295">
        <f t="shared" si="12"/>
        <v>4</v>
      </c>
      <c r="L214" s="296" t="s">
        <v>355</v>
      </c>
      <c r="M214" s="297" t="s">
        <v>356</v>
      </c>
      <c r="N214" s="298" t="s">
        <v>124</v>
      </c>
      <c r="O214" s="195" t="s">
        <v>57</v>
      </c>
    </row>
    <row r="215" spans="2:15" ht="20.100000000000001" customHeight="1" x14ac:dyDescent="0.25">
      <c r="B215" s="11" t="str">
        <f t="shared" si="13"/>
        <v>POUSSIN C U11-30-1</v>
      </c>
      <c r="C215" s="105" t="s">
        <v>79</v>
      </c>
      <c r="D215" s="194">
        <v>30</v>
      </c>
      <c r="E215" s="230">
        <f t="array" ref="E215">IF(AND(D215&lt;&gt;"",G215&lt;&gt;""),MAX((MAX(IF(D$8:D$300=D215,G$8:G$300))-G215),ABS(MIN(IF(D$8:D$300=D215,G$8:G$300))-G215)),"")</f>
        <v>0.69999999999999574</v>
      </c>
      <c r="F215" s="243">
        <f t="shared" si="14"/>
        <v>2.0467836257309817</v>
      </c>
      <c r="G215" s="111">
        <v>34.200000000000003</v>
      </c>
      <c r="H215" s="226" t="s">
        <v>533</v>
      </c>
      <c r="I215" s="285" t="s">
        <v>100</v>
      </c>
      <c r="J215" s="280" t="s">
        <v>96</v>
      </c>
      <c r="K215" s="106">
        <f t="shared" ref="K215:K246" si="15">IF(OR(C215="",D215="",G215=""),"",IF(C215&amp;D215=C214&amp;D214,K214+1,1))</f>
        <v>1</v>
      </c>
      <c r="L215" s="107" t="s">
        <v>544</v>
      </c>
      <c r="M215" s="108" t="s">
        <v>545</v>
      </c>
      <c r="N215" s="109" t="s">
        <v>594</v>
      </c>
      <c r="O215" s="195" t="s">
        <v>57</v>
      </c>
    </row>
    <row r="216" spans="2:15" ht="20.100000000000001" customHeight="1" x14ac:dyDescent="0.25">
      <c r="B216" s="11" t="str">
        <f t="shared" si="13"/>
        <v>POUSSIN C U11-30-2</v>
      </c>
      <c r="C216" s="105" t="s">
        <v>79</v>
      </c>
      <c r="D216" s="194">
        <v>30</v>
      </c>
      <c r="E216" s="230">
        <f t="array" ref="E216">IF(AND(D216&lt;&gt;"",G216&lt;&gt;""),MAX((MAX(IF(D$8:D$300=D216,G$8:G$300))-G216),ABS(MIN(IF(D$8:D$300=D216,G$8:G$300))-G216)),"")</f>
        <v>0.60000000000000142</v>
      </c>
      <c r="F216" s="243">
        <f t="shared" si="14"/>
        <v>1.7492711370262433</v>
      </c>
      <c r="G216" s="111">
        <v>34.299999999999997</v>
      </c>
      <c r="H216" s="226">
        <v>113028</v>
      </c>
      <c r="I216" s="285" t="s">
        <v>100</v>
      </c>
      <c r="J216" s="280"/>
      <c r="K216" s="106">
        <f t="shared" si="15"/>
        <v>2</v>
      </c>
      <c r="L216" s="107" t="s">
        <v>270</v>
      </c>
      <c r="M216" s="108" t="s">
        <v>359</v>
      </c>
      <c r="N216" s="109" t="s">
        <v>106</v>
      </c>
      <c r="O216" s="195" t="s">
        <v>57</v>
      </c>
    </row>
    <row r="217" spans="2:15" ht="20.100000000000001" customHeight="1" x14ac:dyDescent="0.25">
      <c r="B217" s="11" t="str">
        <f t="shared" si="13"/>
        <v>POUSSIN C U11-30-3</v>
      </c>
      <c r="C217" s="105" t="s">
        <v>79</v>
      </c>
      <c r="D217" s="194">
        <v>30</v>
      </c>
      <c r="E217" s="230">
        <f t="array" ref="E217">IF(AND(D217&lt;&gt;"",G217&lt;&gt;""),MAX((MAX(IF(D$8:D$300=D217,G$8:G$300))-G217),ABS(MIN(IF(D$8:D$300=D217,G$8:G$300))-G217)),"")</f>
        <v>0.39999999999999858</v>
      </c>
      <c r="F217" s="243">
        <f t="shared" si="14"/>
        <v>1.1560693641618456</v>
      </c>
      <c r="G217" s="111">
        <v>34.6</v>
      </c>
      <c r="H217" s="226">
        <v>128879</v>
      </c>
      <c r="I217" s="285" t="s">
        <v>100</v>
      </c>
      <c r="J217" s="280"/>
      <c r="K217" s="106">
        <f t="shared" si="15"/>
        <v>3</v>
      </c>
      <c r="L217" s="107" t="s">
        <v>189</v>
      </c>
      <c r="M217" s="108" t="s">
        <v>397</v>
      </c>
      <c r="N217" s="109" t="s">
        <v>116</v>
      </c>
      <c r="O217" s="195" t="s">
        <v>57</v>
      </c>
    </row>
    <row r="218" spans="2:15" ht="20.100000000000001" customHeight="1" x14ac:dyDescent="0.25">
      <c r="B218" s="11" t="str">
        <f t="shared" si="13"/>
        <v>POUSSIN C U11-30-4</v>
      </c>
      <c r="C218" s="105" t="s">
        <v>79</v>
      </c>
      <c r="D218" s="194">
        <v>30</v>
      </c>
      <c r="E218" s="230">
        <f t="array" ref="E218">IF(AND(D218&lt;&gt;"",G218&lt;&gt;""),MAX((MAX(IF(D$8:D$300=D218,G$8:G$300))-G218),ABS(MIN(IF(D$8:D$300=D218,G$8:G$300))-G218)),"")</f>
        <v>0.69999999999999574</v>
      </c>
      <c r="F218" s="243">
        <f t="shared" si="14"/>
        <v>2.005730659025776</v>
      </c>
      <c r="G218" s="111">
        <v>34.9</v>
      </c>
      <c r="H218" s="226">
        <v>110537</v>
      </c>
      <c r="I218" s="285" t="s">
        <v>100</v>
      </c>
      <c r="J218" s="280"/>
      <c r="K218" s="106">
        <f t="shared" si="15"/>
        <v>4</v>
      </c>
      <c r="L218" s="107" t="s">
        <v>353</v>
      </c>
      <c r="M218" s="108" t="s">
        <v>354</v>
      </c>
      <c r="N218" s="109" t="s">
        <v>106</v>
      </c>
      <c r="O218" s="195" t="s">
        <v>57</v>
      </c>
    </row>
    <row r="219" spans="2:15" ht="20.100000000000001" customHeight="1" x14ac:dyDescent="0.25">
      <c r="B219" s="11" t="str">
        <f t="shared" si="13"/>
        <v>POUSSIN C U11-31-1</v>
      </c>
      <c r="C219" s="287" t="s">
        <v>79</v>
      </c>
      <c r="D219" s="288">
        <v>31</v>
      </c>
      <c r="E219" s="289">
        <f t="array" ref="E219">IF(AND(D219&lt;&gt;"",G219&lt;&gt;""),MAX((MAX(IF(D$8:D$300=D219,G$8:G$300))-G219),ABS(MIN(IF(D$8:D$300=D219,G$8:G$300))-G219)),"")</f>
        <v>0.39999999999999858</v>
      </c>
      <c r="F219" s="290">
        <f t="shared" si="14"/>
        <v>1.1428571428571388</v>
      </c>
      <c r="G219" s="291">
        <v>35</v>
      </c>
      <c r="H219" s="292" t="s">
        <v>532</v>
      </c>
      <c r="I219" s="293" t="s">
        <v>100</v>
      </c>
      <c r="J219" s="294" t="s">
        <v>96</v>
      </c>
      <c r="K219" s="295">
        <f t="shared" si="15"/>
        <v>1</v>
      </c>
      <c r="L219" s="296" t="s">
        <v>543</v>
      </c>
      <c r="M219" s="297" t="s">
        <v>188</v>
      </c>
      <c r="N219" s="298" t="s">
        <v>594</v>
      </c>
      <c r="O219" s="195" t="s">
        <v>57</v>
      </c>
    </row>
    <row r="220" spans="2:15" ht="20.100000000000001" customHeight="1" x14ac:dyDescent="0.25">
      <c r="B220" s="11" t="str">
        <f t="shared" si="13"/>
        <v>POUSSIN C U11-31-2</v>
      </c>
      <c r="C220" s="287" t="s">
        <v>79</v>
      </c>
      <c r="D220" s="288">
        <v>31</v>
      </c>
      <c r="E220" s="289">
        <f t="array" ref="E220">IF(AND(D220&lt;&gt;"",G220&lt;&gt;""),MAX((MAX(IF(D$8:D$300=D220,G$8:G$300))-G220),ABS(MIN(IF(D$8:D$300=D220,G$8:G$300))-G220)),"")</f>
        <v>0.20000000000000284</v>
      </c>
      <c r="F220" s="290">
        <f t="shared" si="14"/>
        <v>0.56818181818182623</v>
      </c>
      <c r="G220" s="291">
        <v>35.200000000000003</v>
      </c>
      <c r="H220" s="292">
        <v>141418</v>
      </c>
      <c r="I220" s="293" t="s">
        <v>100</v>
      </c>
      <c r="J220" s="294"/>
      <c r="K220" s="295">
        <f t="shared" si="15"/>
        <v>2</v>
      </c>
      <c r="L220" s="296" t="s">
        <v>357</v>
      </c>
      <c r="M220" s="297" t="s">
        <v>358</v>
      </c>
      <c r="N220" s="298" t="s">
        <v>77</v>
      </c>
      <c r="O220" s="195" t="s">
        <v>57</v>
      </c>
    </row>
    <row r="221" spans="2:15" ht="20.100000000000001" customHeight="1" x14ac:dyDescent="0.25">
      <c r="B221" s="11" t="str">
        <f t="shared" si="13"/>
        <v>POUSSIN C U11-31-3</v>
      </c>
      <c r="C221" s="287" t="s">
        <v>79</v>
      </c>
      <c r="D221" s="288">
        <v>31</v>
      </c>
      <c r="E221" s="289">
        <f t="array" ref="E221">IF(AND(D221&lt;&gt;"",G221&lt;&gt;""),MAX((MAX(IF(D$8:D$300=D221,G$8:G$300))-G221),ABS(MIN(IF(D$8:D$300=D221,G$8:G$300))-G221)),"")</f>
        <v>0.39999999999999858</v>
      </c>
      <c r="F221" s="290">
        <f t="shared" si="14"/>
        <v>1.1299435028248548</v>
      </c>
      <c r="G221" s="291">
        <v>35.4</v>
      </c>
      <c r="H221" s="292" t="s">
        <v>473</v>
      </c>
      <c r="I221" s="293" t="s">
        <v>100</v>
      </c>
      <c r="J221" s="294" t="s">
        <v>96</v>
      </c>
      <c r="K221" s="295">
        <f t="shared" si="15"/>
        <v>3</v>
      </c>
      <c r="L221" s="296" t="s">
        <v>524</v>
      </c>
      <c r="M221" s="297" t="s">
        <v>525</v>
      </c>
      <c r="N221" s="298" t="s">
        <v>476</v>
      </c>
      <c r="O221" s="195" t="s">
        <v>57</v>
      </c>
    </row>
    <row r="222" spans="2:15" ht="20.100000000000001" customHeight="1" x14ac:dyDescent="0.25">
      <c r="B222" s="11" t="str">
        <f t="shared" si="13"/>
        <v>POUSSIN C U11-31-4</v>
      </c>
      <c r="C222" s="287" t="s">
        <v>79</v>
      </c>
      <c r="D222" s="288">
        <v>31</v>
      </c>
      <c r="E222" s="289">
        <f t="array" ref="E222">IF(AND(D222&lt;&gt;"",G222&lt;&gt;""),MAX((MAX(IF(D$8:D$300=D222,G$8:G$300))-G222),ABS(MIN(IF(D$8:D$300=D222,G$8:G$300))-G222)),"")</f>
        <v>0.39999999999999858</v>
      </c>
      <c r="F222" s="290">
        <f t="shared" si="14"/>
        <v>1.1299435028248548</v>
      </c>
      <c r="G222" s="291">
        <v>35.4</v>
      </c>
      <c r="H222" s="292">
        <v>98794</v>
      </c>
      <c r="I222" s="293" t="s">
        <v>100</v>
      </c>
      <c r="J222" s="294"/>
      <c r="K222" s="295">
        <f t="shared" si="15"/>
        <v>4</v>
      </c>
      <c r="L222" s="296" t="s">
        <v>393</v>
      </c>
      <c r="M222" s="297" t="s">
        <v>394</v>
      </c>
      <c r="N222" s="298" t="s">
        <v>77</v>
      </c>
      <c r="O222" s="195" t="s">
        <v>57</v>
      </c>
    </row>
    <row r="223" spans="2:15" ht="20.100000000000001" customHeight="1" x14ac:dyDescent="0.25">
      <c r="B223" s="11" t="str">
        <f t="shared" si="13"/>
        <v>POUSSIN C U11-32-1</v>
      </c>
      <c r="C223" s="105" t="s">
        <v>79</v>
      </c>
      <c r="D223" s="194">
        <v>32</v>
      </c>
      <c r="E223" s="230">
        <f t="array" ref="E223">IF(AND(D223&lt;&gt;"",G223&lt;&gt;""),MAX((MAX(IF(D$8:D$300=D223,G$8:G$300))-G223),ABS(MIN(IF(D$8:D$300=D223,G$8:G$300))-G223)),"")</f>
        <v>0.79999999999999716</v>
      </c>
      <c r="F223" s="243">
        <f t="shared" si="14"/>
        <v>2.2535211267605555</v>
      </c>
      <c r="G223" s="111">
        <v>35.5</v>
      </c>
      <c r="H223" s="226">
        <v>141983</v>
      </c>
      <c r="I223" s="285" t="s">
        <v>100</v>
      </c>
      <c r="J223" s="280"/>
      <c r="K223" s="106">
        <f t="shared" si="15"/>
        <v>1</v>
      </c>
      <c r="L223" s="107" t="s">
        <v>327</v>
      </c>
      <c r="M223" s="108" t="s">
        <v>328</v>
      </c>
      <c r="N223" s="109" t="s">
        <v>106</v>
      </c>
      <c r="O223" s="195" t="s">
        <v>57</v>
      </c>
    </row>
    <row r="224" spans="2:15" ht="20.100000000000001" customHeight="1" x14ac:dyDescent="0.25">
      <c r="B224" s="11" t="str">
        <f t="shared" si="13"/>
        <v>POUSSIN C U11-32-2</v>
      </c>
      <c r="C224" s="105" t="s">
        <v>79</v>
      </c>
      <c r="D224" s="194">
        <v>32</v>
      </c>
      <c r="E224" s="230">
        <f t="array" ref="E224">IF(AND(D224&lt;&gt;"",G224&lt;&gt;""),MAX((MAX(IF(D$8:D$300=D224,G$8:G$300))-G224),ABS(MIN(IF(D$8:D$300=D224,G$8:G$300))-G224)),"")</f>
        <v>0.5</v>
      </c>
      <c r="F224" s="243">
        <f t="shared" si="14"/>
        <v>1.3888888888888888</v>
      </c>
      <c r="G224" s="111">
        <v>36</v>
      </c>
      <c r="H224" s="226">
        <v>113585</v>
      </c>
      <c r="I224" s="285" t="s">
        <v>100</v>
      </c>
      <c r="J224" s="280"/>
      <c r="K224" s="106">
        <f t="shared" si="15"/>
        <v>2</v>
      </c>
      <c r="L224" s="107" t="s">
        <v>329</v>
      </c>
      <c r="M224" s="108" t="s">
        <v>330</v>
      </c>
      <c r="N224" s="109" t="s">
        <v>331</v>
      </c>
      <c r="O224" s="195" t="s">
        <v>57</v>
      </c>
    </row>
    <row r="225" spans="2:15" ht="20.100000000000001" customHeight="1" x14ac:dyDescent="0.25">
      <c r="B225" s="11" t="str">
        <f t="shared" si="13"/>
        <v>POUSSIN C U11-32-3</v>
      </c>
      <c r="C225" s="105" t="s">
        <v>79</v>
      </c>
      <c r="D225" s="194">
        <v>32</v>
      </c>
      <c r="E225" s="230">
        <f t="array" ref="E225">IF(AND(D225&lt;&gt;"",G225&lt;&gt;""),MAX((MAX(IF(D$8:D$300=D225,G$8:G$300))-G225),ABS(MIN(IF(D$8:D$300=D225,G$8:G$300))-G225)),"")</f>
        <v>0.5</v>
      </c>
      <c r="F225" s="243">
        <f t="shared" si="14"/>
        <v>1.3888888888888888</v>
      </c>
      <c r="G225" s="111">
        <v>36</v>
      </c>
      <c r="H225" s="226" t="s">
        <v>585</v>
      </c>
      <c r="I225" s="285" t="s">
        <v>100</v>
      </c>
      <c r="J225" s="280"/>
      <c r="K225" s="106">
        <f t="shared" si="15"/>
        <v>3</v>
      </c>
      <c r="L225" s="107" t="s">
        <v>584</v>
      </c>
      <c r="M225" s="108" t="s">
        <v>586</v>
      </c>
      <c r="N225" s="109" t="s">
        <v>106</v>
      </c>
      <c r="O225" s="195" t="s">
        <v>57</v>
      </c>
    </row>
    <row r="226" spans="2:15" ht="20.100000000000001" customHeight="1" x14ac:dyDescent="0.25">
      <c r="B226" s="11" t="str">
        <f t="shared" si="13"/>
        <v>POUSSIN C U11-32-4</v>
      </c>
      <c r="C226" s="105" t="s">
        <v>79</v>
      </c>
      <c r="D226" s="194">
        <v>32</v>
      </c>
      <c r="E226" s="230">
        <f t="array" ref="E226">IF(AND(D226&lt;&gt;"",G226&lt;&gt;""),MAX((MAX(IF(D$8:D$300=D226,G$8:G$300))-G226),ABS(MIN(IF(D$8:D$300=D226,G$8:G$300))-G226)),"")</f>
        <v>0.79999999999999716</v>
      </c>
      <c r="F226" s="243">
        <f t="shared" si="14"/>
        <v>2.2038567493112873</v>
      </c>
      <c r="G226" s="111">
        <v>36.299999999999997</v>
      </c>
      <c r="H226" s="226">
        <v>131873</v>
      </c>
      <c r="I226" s="285" t="s">
        <v>100</v>
      </c>
      <c r="J226" s="280"/>
      <c r="K226" s="106">
        <f t="shared" si="15"/>
        <v>4</v>
      </c>
      <c r="L226" s="107" t="s">
        <v>209</v>
      </c>
      <c r="M226" s="108" t="s">
        <v>416</v>
      </c>
      <c r="N226" s="109" t="s">
        <v>133</v>
      </c>
      <c r="O226" s="195" t="s">
        <v>57</v>
      </c>
    </row>
    <row r="227" spans="2:15" ht="20.100000000000001" customHeight="1" x14ac:dyDescent="0.25">
      <c r="B227" s="11" t="str">
        <f t="shared" si="13"/>
        <v>POUSSIN C U11-33-1</v>
      </c>
      <c r="C227" s="287" t="s">
        <v>79</v>
      </c>
      <c r="D227" s="288">
        <v>33</v>
      </c>
      <c r="E227" s="289">
        <f t="array" ref="E227">IF(AND(D227&lt;&gt;"",G227&lt;&gt;""),MAX((MAX(IF(D$8:D$300=D227,G$8:G$300))-G227),ABS(MIN(IF(D$8:D$300=D227,G$8:G$300))-G227)),"")</f>
        <v>0.89999999999999858</v>
      </c>
      <c r="F227" s="290">
        <f t="shared" si="14"/>
        <v>2.4725274725274686</v>
      </c>
      <c r="G227" s="291">
        <v>36.4</v>
      </c>
      <c r="H227" s="292">
        <v>141988</v>
      </c>
      <c r="I227" s="293" t="s">
        <v>100</v>
      </c>
      <c r="J227" s="294"/>
      <c r="K227" s="295">
        <f t="shared" si="15"/>
        <v>1</v>
      </c>
      <c r="L227" s="296" t="s">
        <v>407</v>
      </c>
      <c r="M227" s="297" t="s">
        <v>408</v>
      </c>
      <c r="N227" s="298" t="s">
        <v>106</v>
      </c>
      <c r="O227" s="195" t="s">
        <v>57</v>
      </c>
    </row>
    <row r="228" spans="2:15" ht="20.100000000000001" customHeight="1" x14ac:dyDescent="0.25">
      <c r="B228" s="11" t="str">
        <f t="shared" si="13"/>
        <v>POUSSIN C U11-33-2</v>
      </c>
      <c r="C228" s="287" t="s">
        <v>79</v>
      </c>
      <c r="D228" s="288">
        <v>33</v>
      </c>
      <c r="E228" s="289">
        <f t="array" ref="E228">IF(AND(D228&lt;&gt;"",G228&lt;&gt;""),MAX((MAX(IF(D$8:D$300=D228,G$8:G$300))-G228),ABS(MIN(IF(D$8:D$300=D228,G$8:G$300))-G228)),"")</f>
        <v>0.89999999999999858</v>
      </c>
      <c r="F228" s="290">
        <f t="shared" si="14"/>
        <v>2.4725274725274686</v>
      </c>
      <c r="G228" s="291">
        <v>36.4</v>
      </c>
      <c r="H228" s="292">
        <v>132495</v>
      </c>
      <c r="I228" s="293" t="s">
        <v>100</v>
      </c>
      <c r="J228" s="294"/>
      <c r="K228" s="295">
        <f t="shared" si="15"/>
        <v>2</v>
      </c>
      <c r="L228" s="296" t="s">
        <v>400</v>
      </c>
      <c r="M228" s="297" t="s">
        <v>401</v>
      </c>
      <c r="N228" s="298" t="s">
        <v>77</v>
      </c>
      <c r="O228" s="195" t="s">
        <v>57</v>
      </c>
    </row>
    <row r="229" spans="2:15" ht="20.100000000000001" customHeight="1" x14ac:dyDescent="0.25">
      <c r="B229" s="11" t="str">
        <f t="shared" si="13"/>
        <v>POUSSIN C U11-33-3</v>
      </c>
      <c r="C229" s="287" t="s">
        <v>79</v>
      </c>
      <c r="D229" s="288">
        <v>33</v>
      </c>
      <c r="E229" s="289">
        <f t="array" ref="E229">IF(AND(D229&lt;&gt;"",G229&lt;&gt;""),MAX((MAX(IF(D$8:D$300=D229,G$8:G$300))-G229),ABS(MIN(IF(D$8:D$300=D229,G$8:G$300))-G229)),"")</f>
        <v>0.60000000000000142</v>
      </c>
      <c r="F229" s="290">
        <f t="shared" si="14"/>
        <v>1.6216216216216255</v>
      </c>
      <c r="G229" s="291">
        <v>37</v>
      </c>
      <c r="H229" s="292">
        <v>102781</v>
      </c>
      <c r="I229" s="293" t="s">
        <v>100</v>
      </c>
      <c r="J229" s="294"/>
      <c r="K229" s="295">
        <f t="shared" si="15"/>
        <v>3</v>
      </c>
      <c r="L229" s="296" t="s">
        <v>367</v>
      </c>
      <c r="M229" s="297" t="s">
        <v>126</v>
      </c>
      <c r="N229" s="298" t="s">
        <v>140</v>
      </c>
      <c r="O229" s="195" t="s">
        <v>57</v>
      </c>
    </row>
    <row r="230" spans="2:15" ht="20.100000000000001" customHeight="1" x14ac:dyDescent="0.25">
      <c r="B230" s="11" t="str">
        <f t="shared" si="13"/>
        <v>POUSSIN C U11-33-4</v>
      </c>
      <c r="C230" s="287" t="s">
        <v>79</v>
      </c>
      <c r="D230" s="288">
        <v>33</v>
      </c>
      <c r="E230" s="289">
        <f t="array" ref="E230">IF(AND(D230&lt;&gt;"",G230&lt;&gt;""),MAX((MAX(IF(D$8:D$300=D230,G$8:G$300))-G230),ABS(MIN(IF(D$8:D$300=D230,G$8:G$300))-G230)),"")</f>
        <v>0.89999999999999858</v>
      </c>
      <c r="F230" s="290">
        <f t="shared" si="14"/>
        <v>2.4128686327077711</v>
      </c>
      <c r="G230" s="291">
        <v>37.299999999999997</v>
      </c>
      <c r="H230" s="292" t="s">
        <v>456</v>
      </c>
      <c r="I230" s="293" t="s">
        <v>100</v>
      </c>
      <c r="J230" s="294" t="s">
        <v>95</v>
      </c>
      <c r="K230" s="295">
        <f t="shared" si="15"/>
        <v>4</v>
      </c>
      <c r="L230" s="296" t="s">
        <v>491</v>
      </c>
      <c r="M230" s="297" t="s">
        <v>492</v>
      </c>
      <c r="N230" s="298" t="s">
        <v>476</v>
      </c>
      <c r="O230" s="195" t="s">
        <v>57</v>
      </c>
    </row>
    <row r="231" spans="2:15" ht="20.100000000000001" customHeight="1" x14ac:dyDescent="0.25">
      <c r="B231" s="11" t="str">
        <f t="shared" si="13"/>
        <v>POUSSIN C U11-34-1</v>
      </c>
      <c r="C231" s="105" t="s">
        <v>79</v>
      </c>
      <c r="D231" s="194">
        <v>34</v>
      </c>
      <c r="E231" s="230">
        <f t="array" ref="E231">IF(AND(D231&lt;&gt;"",G231&lt;&gt;""),MAX((MAX(IF(D$8:D$300=D231,G$8:G$300))-G231),ABS(MIN(IF(D$8:D$300=D231,G$8:G$300))-G231)),"")</f>
        <v>0.70000000000000284</v>
      </c>
      <c r="F231" s="243">
        <f t="shared" si="14"/>
        <v>1.8766756032171661</v>
      </c>
      <c r="G231" s="111">
        <v>37.299999999999997</v>
      </c>
      <c r="H231" s="226" t="s">
        <v>458</v>
      </c>
      <c r="I231" s="285" t="s">
        <v>100</v>
      </c>
      <c r="J231" s="280" t="s">
        <v>96</v>
      </c>
      <c r="K231" s="106">
        <f t="shared" si="15"/>
        <v>1</v>
      </c>
      <c r="L231" s="107" t="s">
        <v>495</v>
      </c>
      <c r="M231" s="108" t="s">
        <v>167</v>
      </c>
      <c r="N231" s="109" t="s">
        <v>476</v>
      </c>
      <c r="O231" s="195" t="s">
        <v>57</v>
      </c>
    </row>
    <row r="232" spans="2:15" ht="20.100000000000001" customHeight="1" x14ac:dyDescent="0.25">
      <c r="B232" s="11" t="str">
        <f t="shared" si="13"/>
        <v>POUSSIN C U11-34-2</v>
      </c>
      <c r="C232" s="105" t="s">
        <v>79</v>
      </c>
      <c r="D232" s="194">
        <v>34</v>
      </c>
      <c r="E232" s="230">
        <f t="array" ref="E232">IF(AND(D232&lt;&gt;"",G232&lt;&gt;""),MAX((MAX(IF(D$8:D$300=D232,G$8:G$300))-G232),ABS(MIN(IF(D$8:D$300=D232,G$8:G$300))-G232)),"")</f>
        <v>0.5</v>
      </c>
      <c r="F232" s="243">
        <f t="shared" si="14"/>
        <v>1.3333333333333335</v>
      </c>
      <c r="G232" s="111">
        <v>37.5</v>
      </c>
      <c r="H232" s="226">
        <v>104989</v>
      </c>
      <c r="I232" s="285" t="s">
        <v>100</v>
      </c>
      <c r="J232" s="280"/>
      <c r="K232" s="106">
        <f t="shared" si="15"/>
        <v>2</v>
      </c>
      <c r="L232" s="107" t="s">
        <v>187</v>
      </c>
      <c r="M232" s="108" t="s">
        <v>396</v>
      </c>
      <c r="N232" s="109" t="s">
        <v>140</v>
      </c>
      <c r="O232" s="195" t="s">
        <v>57</v>
      </c>
    </row>
    <row r="233" spans="2:15" ht="20.100000000000001" customHeight="1" x14ac:dyDescent="0.25">
      <c r="B233" s="11" t="str">
        <f t="shared" si="13"/>
        <v>POUSSIN C U11-34-3</v>
      </c>
      <c r="C233" s="105" t="s">
        <v>79</v>
      </c>
      <c r="D233" s="194">
        <v>34</v>
      </c>
      <c r="E233" s="230">
        <f t="array" ref="E233">IF(AND(D233&lt;&gt;"",G233&lt;&gt;""),MAX((MAX(IF(D$8:D$300=D233,G$8:G$300))-G233),ABS(MIN(IF(D$8:D$300=D233,G$8:G$300))-G233)),"")</f>
        <v>0.5</v>
      </c>
      <c r="F233" s="243">
        <f t="shared" si="14"/>
        <v>1.3333333333333335</v>
      </c>
      <c r="G233" s="111">
        <v>37.5</v>
      </c>
      <c r="H233" s="226">
        <v>107082</v>
      </c>
      <c r="I233" s="285" t="s">
        <v>100</v>
      </c>
      <c r="J233" s="280"/>
      <c r="K233" s="106">
        <f t="shared" si="15"/>
        <v>3</v>
      </c>
      <c r="L233" s="107" t="s">
        <v>209</v>
      </c>
      <c r="M233" s="108" t="s">
        <v>417</v>
      </c>
      <c r="N233" s="109" t="s">
        <v>124</v>
      </c>
      <c r="O233" s="195" t="s">
        <v>57</v>
      </c>
    </row>
    <row r="234" spans="2:15" ht="20.100000000000001" customHeight="1" x14ac:dyDescent="0.25">
      <c r="B234" s="11" t="str">
        <f t="shared" si="13"/>
        <v>POUSSIN C U11-34-4</v>
      </c>
      <c r="C234" s="105" t="s">
        <v>79</v>
      </c>
      <c r="D234" s="194">
        <v>34</v>
      </c>
      <c r="E234" s="230">
        <f t="array" ref="E234">IF(AND(D234&lt;&gt;"",G234&lt;&gt;""),MAX((MAX(IF(D$8:D$300=D234,G$8:G$300))-G234),ABS(MIN(IF(D$8:D$300=D234,G$8:G$300))-G234)),"")</f>
        <v>0.70000000000000284</v>
      </c>
      <c r="F234" s="243">
        <f t="shared" si="14"/>
        <v>1.8421052631579022</v>
      </c>
      <c r="G234" s="111">
        <v>38</v>
      </c>
      <c r="H234" s="226">
        <v>125128</v>
      </c>
      <c r="I234" s="285" t="s">
        <v>100</v>
      </c>
      <c r="J234" s="280"/>
      <c r="K234" s="106">
        <f t="shared" si="15"/>
        <v>4</v>
      </c>
      <c r="L234" s="107" t="s">
        <v>368</v>
      </c>
      <c r="M234" s="108" t="s">
        <v>369</v>
      </c>
      <c r="N234" s="109" t="s">
        <v>106</v>
      </c>
      <c r="O234" s="195" t="s">
        <v>57</v>
      </c>
    </row>
    <row r="235" spans="2:15" ht="20.100000000000001" customHeight="1" x14ac:dyDescent="0.25">
      <c r="B235" s="11" t="str">
        <f t="shared" si="13"/>
        <v>POUSSIN C U11-35-1</v>
      </c>
      <c r="C235" s="287" t="s">
        <v>79</v>
      </c>
      <c r="D235" s="288">
        <v>35</v>
      </c>
      <c r="E235" s="289">
        <f t="array" ref="E235">IF(AND(D235&lt;&gt;"",G235&lt;&gt;""),MAX((MAX(IF(D$8:D$300=D235,G$8:G$300))-G235),ABS(MIN(IF(D$8:D$300=D235,G$8:G$300))-G235)),"")</f>
        <v>0.80000000000000426</v>
      </c>
      <c r="F235" s="290">
        <f t="shared" si="14"/>
        <v>2.0887728459530139</v>
      </c>
      <c r="G235" s="291">
        <v>38.299999999999997</v>
      </c>
      <c r="H235" s="292" t="s">
        <v>469</v>
      </c>
      <c r="I235" s="293" t="s">
        <v>100</v>
      </c>
      <c r="J235" s="294" t="s">
        <v>96</v>
      </c>
      <c r="K235" s="295">
        <f t="shared" si="15"/>
        <v>1</v>
      </c>
      <c r="L235" s="296" t="s">
        <v>515</v>
      </c>
      <c r="M235" s="297" t="s">
        <v>516</v>
      </c>
      <c r="N235" s="298" t="s">
        <v>476</v>
      </c>
      <c r="O235" s="195" t="s">
        <v>57</v>
      </c>
    </row>
    <row r="236" spans="2:15" ht="20.100000000000001" customHeight="1" x14ac:dyDescent="0.25">
      <c r="B236" s="11" t="str">
        <f t="shared" si="13"/>
        <v>POUSSIN C U11-35-2</v>
      </c>
      <c r="C236" s="287" t="s">
        <v>79</v>
      </c>
      <c r="D236" s="288">
        <v>35</v>
      </c>
      <c r="E236" s="289">
        <f t="array" ref="E236">IF(AND(D236&lt;&gt;"",G236&lt;&gt;""),MAX((MAX(IF(D$8:D$300=D236,G$8:G$300))-G236),ABS(MIN(IF(D$8:D$300=D236,G$8:G$300))-G236)),"")</f>
        <v>0.5</v>
      </c>
      <c r="F236" s="290">
        <f t="shared" si="14"/>
        <v>1.2953367875647668</v>
      </c>
      <c r="G236" s="291">
        <v>38.6</v>
      </c>
      <c r="H236" s="292">
        <v>132722</v>
      </c>
      <c r="I236" s="293" t="s">
        <v>100</v>
      </c>
      <c r="J236" s="294"/>
      <c r="K236" s="295">
        <f t="shared" si="15"/>
        <v>2</v>
      </c>
      <c r="L236" s="296" t="s">
        <v>238</v>
      </c>
      <c r="M236" s="297" t="s">
        <v>126</v>
      </c>
      <c r="N236" s="298" t="s">
        <v>119</v>
      </c>
      <c r="O236" s="195" t="s">
        <v>57</v>
      </c>
    </row>
    <row r="237" spans="2:15" ht="20.100000000000001" customHeight="1" x14ac:dyDescent="0.25">
      <c r="B237" s="11" t="str">
        <f t="shared" si="13"/>
        <v>POUSSIN C U11-35-3</v>
      </c>
      <c r="C237" s="287" t="s">
        <v>79</v>
      </c>
      <c r="D237" s="288">
        <v>35</v>
      </c>
      <c r="E237" s="289">
        <f t="array" ref="E237">IF(AND(D237&lt;&gt;"",G237&lt;&gt;""),MAX((MAX(IF(D$8:D$300=D237,G$8:G$300))-G237),ABS(MIN(IF(D$8:D$300=D237,G$8:G$300))-G237)),"")</f>
        <v>0.80000000000000426</v>
      </c>
      <c r="F237" s="290">
        <f t="shared" si="14"/>
        <v>2.0460358056266092</v>
      </c>
      <c r="G237" s="291">
        <v>39.1</v>
      </c>
      <c r="H237" s="292" t="s">
        <v>648</v>
      </c>
      <c r="I237" s="293" t="s">
        <v>100</v>
      </c>
      <c r="J237" s="294"/>
      <c r="K237" s="295">
        <f t="shared" si="15"/>
        <v>3</v>
      </c>
      <c r="L237" s="296" t="s">
        <v>489</v>
      </c>
      <c r="M237" s="297" t="s">
        <v>649</v>
      </c>
      <c r="N237" s="298" t="s">
        <v>476</v>
      </c>
      <c r="O237" s="195" t="s">
        <v>57</v>
      </c>
    </row>
    <row r="238" spans="2:15" ht="20.100000000000001" customHeight="1" x14ac:dyDescent="0.25">
      <c r="B238" s="11" t="str">
        <f t="shared" si="13"/>
        <v>POUSSIN C U11-35-4</v>
      </c>
      <c r="C238" s="287" t="s">
        <v>79</v>
      </c>
      <c r="D238" s="288">
        <v>35</v>
      </c>
      <c r="E238" s="289">
        <f t="array" ref="E238">IF(AND(D238&lt;&gt;"",G238&lt;&gt;""),MAX((MAX(IF(D$8:D$300=D238,G$8:G$300))-G238),ABS(MIN(IF(D$8:D$300=D238,G$8:G$300))-G238)),"")</f>
        <v>0.80000000000000426</v>
      </c>
      <c r="F238" s="290">
        <f t="shared" si="14"/>
        <v>2.0460358056266092</v>
      </c>
      <c r="G238" s="291">
        <v>39.1</v>
      </c>
      <c r="H238" s="292" t="s">
        <v>426</v>
      </c>
      <c r="I238" s="293" t="s">
        <v>100</v>
      </c>
      <c r="J238" s="294" t="s">
        <v>96</v>
      </c>
      <c r="K238" s="295">
        <f t="shared" si="15"/>
        <v>4</v>
      </c>
      <c r="L238" s="296" t="s">
        <v>427</v>
      </c>
      <c r="M238" s="297" t="s">
        <v>428</v>
      </c>
      <c r="N238" s="298" t="s">
        <v>202</v>
      </c>
      <c r="O238" s="195" t="s">
        <v>57</v>
      </c>
    </row>
    <row r="239" spans="2:15" ht="20.100000000000001" customHeight="1" x14ac:dyDescent="0.25">
      <c r="B239" s="11" t="str">
        <f t="shared" si="13"/>
        <v>POUSSIN C U11-36-1</v>
      </c>
      <c r="C239" s="105" t="s">
        <v>79</v>
      </c>
      <c r="D239" s="194">
        <v>36</v>
      </c>
      <c r="E239" s="230">
        <f t="array" ref="E239">IF(AND(D239&lt;&gt;"",G239&lt;&gt;""),MAX((MAX(IF(D$8:D$300=D239,G$8:G$300))-G239),ABS(MIN(IF(D$8:D$300=D239,G$8:G$300))-G239)),"")</f>
        <v>1</v>
      </c>
      <c r="F239" s="243">
        <f t="shared" si="14"/>
        <v>2.5575447570332481</v>
      </c>
      <c r="G239" s="111">
        <v>39.1</v>
      </c>
      <c r="H239" s="226">
        <v>141274</v>
      </c>
      <c r="I239" s="285" t="s">
        <v>100</v>
      </c>
      <c r="J239" s="280"/>
      <c r="K239" s="106">
        <f t="shared" si="15"/>
        <v>1</v>
      </c>
      <c r="L239" s="107" t="s">
        <v>362</v>
      </c>
      <c r="M239" s="108" t="s">
        <v>363</v>
      </c>
      <c r="N239" s="109" t="s">
        <v>148</v>
      </c>
      <c r="O239" s="195" t="s">
        <v>57</v>
      </c>
    </row>
    <row r="240" spans="2:15" ht="20.100000000000001" customHeight="1" x14ac:dyDescent="0.25">
      <c r="B240" s="11" t="str">
        <f t="shared" si="13"/>
        <v>POUSSIN C U11-36-2</v>
      </c>
      <c r="C240" s="105" t="s">
        <v>79</v>
      </c>
      <c r="D240" s="194">
        <v>36</v>
      </c>
      <c r="E240" s="230">
        <f t="array" ref="E240">IF(AND(D240&lt;&gt;"",G240&lt;&gt;""),MAX((MAX(IF(D$8:D$300=D240,G$8:G$300))-G240),ABS(MIN(IF(D$8:D$300=D240,G$8:G$300))-G240)),"")</f>
        <v>0.80000000000000426</v>
      </c>
      <c r="F240" s="243">
        <f t="shared" si="14"/>
        <v>2.0356234096692223</v>
      </c>
      <c r="G240" s="111">
        <v>39.299999999999997</v>
      </c>
      <c r="H240" s="226">
        <v>135301</v>
      </c>
      <c r="I240" s="285" t="s">
        <v>100</v>
      </c>
      <c r="J240" s="280"/>
      <c r="K240" s="106">
        <f t="shared" si="15"/>
        <v>2</v>
      </c>
      <c r="L240" s="107" t="s">
        <v>351</v>
      </c>
      <c r="M240" s="108" t="s">
        <v>352</v>
      </c>
      <c r="N240" s="109" t="s">
        <v>148</v>
      </c>
      <c r="O240" s="195" t="s">
        <v>57</v>
      </c>
    </row>
    <row r="241" spans="2:15" ht="20.100000000000001" customHeight="1" x14ac:dyDescent="0.25">
      <c r="B241" s="11" t="str">
        <f t="shared" si="13"/>
        <v>POUSSIN C U11-36-3</v>
      </c>
      <c r="C241" s="105" t="s">
        <v>79</v>
      </c>
      <c r="D241" s="194">
        <v>36</v>
      </c>
      <c r="E241" s="230">
        <f t="array" ref="E241">IF(AND(D241&lt;&gt;"",G241&lt;&gt;""),MAX((MAX(IF(D$8:D$300=D241,G$8:G$300))-G241),ABS(MIN(IF(D$8:D$300=D241,G$8:G$300))-G241)),"")</f>
        <v>0.79999999999999716</v>
      </c>
      <c r="F241" s="243">
        <f t="shared" si="14"/>
        <v>2.0050125313283136</v>
      </c>
      <c r="G241" s="111">
        <v>39.9</v>
      </c>
      <c r="H241" s="226">
        <v>106502</v>
      </c>
      <c r="I241" s="285" t="s">
        <v>100</v>
      </c>
      <c r="J241" s="280"/>
      <c r="K241" s="106">
        <f t="shared" si="15"/>
        <v>3</v>
      </c>
      <c r="L241" s="107" t="s">
        <v>402</v>
      </c>
      <c r="M241" s="108" t="s">
        <v>403</v>
      </c>
      <c r="N241" s="109" t="s">
        <v>119</v>
      </c>
      <c r="O241" s="195" t="s">
        <v>57</v>
      </c>
    </row>
    <row r="242" spans="2:15" ht="20.100000000000001" customHeight="1" x14ac:dyDescent="0.25">
      <c r="B242" s="11" t="str">
        <f t="shared" si="13"/>
        <v>POUSSIN C U11-36-4</v>
      </c>
      <c r="C242" s="105" t="s">
        <v>79</v>
      </c>
      <c r="D242" s="194">
        <v>36</v>
      </c>
      <c r="E242" s="230">
        <f t="array" ref="E242">IF(AND(D242&lt;&gt;"",G242&lt;&gt;""),MAX((MAX(IF(D$8:D$300=D242,G$8:G$300))-G242),ABS(MIN(IF(D$8:D$300=D242,G$8:G$300))-G242)),"")</f>
        <v>1</v>
      </c>
      <c r="F242" s="243">
        <f t="shared" si="14"/>
        <v>2.4937655860349124</v>
      </c>
      <c r="G242" s="111">
        <v>40.1</v>
      </c>
      <c r="H242" s="226">
        <v>120562</v>
      </c>
      <c r="I242" s="285" t="s">
        <v>100</v>
      </c>
      <c r="J242" s="280"/>
      <c r="K242" s="106">
        <f t="shared" si="15"/>
        <v>4</v>
      </c>
      <c r="L242" s="107" t="s">
        <v>203</v>
      </c>
      <c r="M242" s="108" t="s">
        <v>409</v>
      </c>
      <c r="N242" s="109" t="s">
        <v>106</v>
      </c>
      <c r="O242" s="195" t="s">
        <v>57</v>
      </c>
    </row>
    <row r="243" spans="2:15" ht="20.100000000000001" customHeight="1" x14ac:dyDescent="0.25">
      <c r="B243" s="11" t="str">
        <f t="shared" si="13"/>
        <v>POUSSIN C U11-37-1</v>
      </c>
      <c r="C243" s="287" t="s">
        <v>79</v>
      </c>
      <c r="D243" s="288">
        <v>37</v>
      </c>
      <c r="E243" s="289">
        <f t="array" ref="E243">IF(AND(D243&lt;&gt;"",G243&lt;&gt;""),MAX((MAX(IF(D$8:D$300=D243,G$8:G$300))-G243),ABS(MIN(IF(D$8:D$300=D243,G$8:G$300))-G243)),"")</f>
        <v>1.5</v>
      </c>
      <c r="F243" s="290">
        <f t="shared" si="14"/>
        <v>3.7220843672456581</v>
      </c>
      <c r="G243" s="291">
        <v>40.299999999999997</v>
      </c>
      <c r="H243" s="292" t="s">
        <v>442</v>
      </c>
      <c r="I243" s="293" t="s">
        <v>100</v>
      </c>
      <c r="J243" s="294" t="s">
        <v>96</v>
      </c>
      <c r="K243" s="295">
        <f t="shared" si="15"/>
        <v>1</v>
      </c>
      <c r="L243" s="296" t="s">
        <v>438</v>
      </c>
      <c r="M243" s="297" t="s">
        <v>443</v>
      </c>
      <c r="N243" s="298" t="s">
        <v>437</v>
      </c>
      <c r="O243" s="195" t="s">
        <v>57</v>
      </c>
    </row>
    <row r="244" spans="2:15" ht="20.100000000000001" customHeight="1" x14ac:dyDescent="0.25">
      <c r="B244" s="11" t="str">
        <f t="shared" si="13"/>
        <v>POUSSIN C U11-37-2</v>
      </c>
      <c r="C244" s="287" t="s">
        <v>79</v>
      </c>
      <c r="D244" s="288">
        <v>37</v>
      </c>
      <c r="E244" s="289">
        <f t="array" ref="E244">IF(AND(D244&lt;&gt;"",G244&lt;&gt;""),MAX((MAX(IF(D$8:D$300=D244,G$8:G$300))-G244),ABS(MIN(IF(D$8:D$300=D244,G$8:G$300))-G244)),"")</f>
        <v>1.2000000000000028</v>
      </c>
      <c r="F244" s="290">
        <f t="shared" si="14"/>
        <v>2.8915662650602481</v>
      </c>
      <c r="G244" s="291">
        <v>41.5</v>
      </c>
      <c r="H244" s="292">
        <v>136971</v>
      </c>
      <c r="I244" s="293" t="s">
        <v>100</v>
      </c>
      <c r="J244" s="294"/>
      <c r="K244" s="295">
        <f t="shared" si="15"/>
        <v>2</v>
      </c>
      <c r="L244" s="296" t="s">
        <v>370</v>
      </c>
      <c r="M244" s="297" t="s">
        <v>371</v>
      </c>
      <c r="N244" s="298" t="s">
        <v>148</v>
      </c>
      <c r="O244" s="195" t="s">
        <v>57</v>
      </c>
    </row>
    <row r="245" spans="2:15" ht="20.100000000000001" customHeight="1" x14ac:dyDescent="0.25">
      <c r="B245" s="11" t="str">
        <f t="shared" si="13"/>
        <v>POUSSIN C U11-37-3</v>
      </c>
      <c r="C245" s="287" t="s">
        <v>79</v>
      </c>
      <c r="D245" s="288">
        <v>37</v>
      </c>
      <c r="E245" s="289">
        <f t="array" ref="E245">IF(AND(D245&lt;&gt;"",G245&lt;&gt;""),MAX((MAX(IF(D$8:D$300=D245,G$8:G$300))-G245),ABS(MIN(IF(D$8:D$300=D245,G$8:G$300))-G245)),"")</f>
        <v>1.3000000000000043</v>
      </c>
      <c r="F245" s="290">
        <f t="shared" si="14"/>
        <v>3.1250000000000102</v>
      </c>
      <c r="G245" s="291">
        <v>41.6</v>
      </c>
      <c r="H245" s="292">
        <v>104324</v>
      </c>
      <c r="I245" s="293" t="s">
        <v>100</v>
      </c>
      <c r="J245" s="294"/>
      <c r="K245" s="295">
        <f t="shared" si="15"/>
        <v>3</v>
      </c>
      <c r="L245" s="296" t="s">
        <v>129</v>
      </c>
      <c r="M245" s="297" t="s">
        <v>343</v>
      </c>
      <c r="N245" s="298" t="s">
        <v>124</v>
      </c>
      <c r="O245" s="195" t="s">
        <v>57</v>
      </c>
    </row>
    <row r="246" spans="2:15" ht="20.100000000000001" customHeight="1" x14ac:dyDescent="0.25">
      <c r="B246" s="11" t="str">
        <f t="shared" si="13"/>
        <v>POUSSIN C U11-37-4</v>
      </c>
      <c r="C246" s="287" t="s">
        <v>79</v>
      </c>
      <c r="D246" s="288">
        <v>37</v>
      </c>
      <c r="E246" s="289">
        <f t="array" ref="E246">IF(AND(D246&lt;&gt;"",G246&lt;&gt;""),MAX((MAX(IF(D$8:D$300=D246,G$8:G$300))-G246),ABS(MIN(IF(D$8:D$300=D246,G$8:G$300))-G246)),"")</f>
        <v>1.5</v>
      </c>
      <c r="F246" s="290">
        <f t="shared" si="14"/>
        <v>3.5885167464114831</v>
      </c>
      <c r="G246" s="291">
        <v>41.8</v>
      </c>
      <c r="H246" s="292" t="s">
        <v>650</v>
      </c>
      <c r="I246" s="293" t="s">
        <v>100</v>
      </c>
      <c r="J246" s="294"/>
      <c r="K246" s="295">
        <f t="shared" si="15"/>
        <v>4</v>
      </c>
      <c r="L246" s="296" t="s">
        <v>604</v>
      </c>
      <c r="M246" s="297" t="s">
        <v>651</v>
      </c>
      <c r="N246" s="298" t="s">
        <v>476</v>
      </c>
      <c r="O246" s="195" t="s">
        <v>57</v>
      </c>
    </row>
    <row r="247" spans="2:15" ht="20.100000000000001" customHeight="1" x14ac:dyDescent="0.25">
      <c r="B247" s="11" t="str">
        <f t="shared" si="13"/>
        <v>POUSSIN C U11-38-1</v>
      </c>
      <c r="C247" s="105" t="s">
        <v>79</v>
      </c>
      <c r="D247" s="194">
        <v>38</v>
      </c>
      <c r="E247" s="230">
        <f t="array" ref="E247">IF(AND(D247&lt;&gt;"",G247&lt;&gt;""),MAX((MAX(IF(D$8:D$300=D247,G$8:G$300))-G247),ABS(MIN(IF(D$8:D$300=D247,G$8:G$300))-G247)),"")</f>
        <v>1.1000000000000014</v>
      </c>
      <c r="F247" s="243">
        <f t="shared" si="14"/>
        <v>2.5821596244131486</v>
      </c>
      <c r="G247" s="111">
        <v>42.6</v>
      </c>
      <c r="H247" s="226" t="s">
        <v>449</v>
      </c>
      <c r="I247" s="285" t="s">
        <v>100</v>
      </c>
      <c r="J247" s="280" t="s">
        <v>96</v>
      </c>
      <c r="K247" s="106">
        <f t="shared" ref="K247:K256" si="16">IF(OR(C247="",D247="",G247=""),"",IF(C247&amp;D247=C246&amp;D246,K246+1,1))</f>
        <v>1</v>
      </c>
      <c r="L247" s="107" t="s">
        <v>479</v>
      </c>
      <c r="M247" s="108" t="s">
        <v>480</v>
      </c>
      <c r="N247" s="109" t="s">
        <v>476</v>
      </c>
      <c r="O247" s="195" t="s">
        <v>57</v>
      </c>
    </row>
    <row r="248" spans="2:15" ht="20.100000000000001" customHeight="1" x14ac:dyDescent="0.25">
      <c r="B248" s="11" t="str">
        <f t="shared" si="13"/>
        <v>POUSSIN C U11-38-2</v>
      </c>
      <c r="C248" s="105" t="s">
        <v>79</v>
      </c>
      <c r="D248" s="194">
        <v>38</v>
      </c>
      <c r="E248" s="230">
        <f t="array" ref="E248">IF(AND(D248&lt;&gt;"",G248&lt;&gt;""),MAX((MAX(IF(D$8:D$300=D248,G$8:G$300))-G248),ABS(MIN(IF(D$8:D$300=D248,G$8:G$300))-G248)),"")</f>
        <v>0.70000000000000284</v>
      </c>
      <c r="F248" s="243">
        <f t="shared" si="14"/>
        <v>1.6279069767441927</v>
      </c>
      <c r="G248" s="111">
        <v>43</v>
      </c>
      <c r="H248" s="226" t="s">
        <v>467</v>
      </c>
      <c r="I248" s="285" t="s">
        <v>100</v>
      </c>
      <c r="J248" s="280" t="s">
        <v>95</v>
      </c>
      <c r="K248" s="106">
        <f t="shared" si="16"/>
        <v>2</v>
      </c>
      <c r="L248" s="107" t="s">
        <v>511</v>
      </c>
      <c r="M248" s="108" t="s">
        <v>512</v>
      </c>
      <c r="N248" s="109" t="s">
        <v>476</v>
      </c>
      <c r="O248" s="195" t="s">
        <v>57</v>
      </c>
    </row>
    <row r="249" spans="2:15" ht="20.100000000000001" customHeight="1" x14ac:dyDescent="0.25">
      <c r="B249" s="11" t="str">
        <f t="shared" si="13"/>
        <v>POUSSIN C U11-38-3</v>
      </c>
      <c r="C249" s="105" t="s">
        <v>79</v>
      </c>
      <c r="D249" s="194">
        <v>38</v>
      </c>
      <c r="E249" s="230">
        <f t="array" ref="E249">IF(AND(D249&lt;&gt;"",G249&lt;&gt;""),MAX((MAX(IF(D$8:D$300=D249,G$8:G$300))-G249),ABS(MIN(IF(D$8:D$300=D249,G$8:G$300))-G249)),"")</f>
        <v>0.69999999999999574</v>
      </c>
      <c r="F249" s="243">
        <f t="shared" si="14"/>
        <v>1.6166281755196208</v>
      </c>
      <c r="G249" s="111">
        <v>43.3</v>
      </c>
      <c r="H249" s="226">
        <v>96973</v>
      </c>
      <c r="I249" s="285" t="s">
        <v>100</v>
      </c>
      <c r="J249" s="280"/>
      <c r="K249" s="106">
        <f t="shared" si="16"/>
        <v>3</v>
      </c>
      <c r="L249" s="107" t="s">
        <v>125</v>
      </c>
      <c r="M249" s="108" t="s">
        <v>335</v>
      </c>
      <c r="N249" s="109" t="s">
        <v>116</v>
      </c>
      <c r="O249" s="195" t="s">
        <v>57</v>
      </c>
    </row>
    <row r="250" spans="2:15" ht="20.100000000000001" customHeight="1" x14ac:dyDescent="0.25">
      <c r="B250" s="11" t="str">
        <f t="shared" si="13"/>
        <v>POUSSIN C U11-38-4</v>
      </c>
      <c r="C250" s="105" t="s">
        <v>79</v>
      </c>
      <c r="D250" s="194">
        <v>38</v>
      </c>
      <c r="E250" s="230">
        <f t="array" ref="E250">IF(AND(D250&lt;&gt;"",G250&lt;&gt;""),MAX((MAX(IF(D$8:D$300=D250,G$8:G$300))-G250),ABS(MIN(IF(D$8:D$300=D250,G$8:G$300))-G250)),"")</f>
        <v>1.1000000000000014</v>
      </c>
      <c r="F250" s="243">
        <f t="shared" si="14"/>
        <v>2.517162471395884</v>
      </c>
      <c r="G250" s="111">
        <v>43.7</v>
      </c>
      <c r="H250" s="226">
        <v>110608</v>
      </c>
      <c r="I250" s="285" t="s">
        <v>100</v>
      </c>
      <c r="J250" s="280"/>
      <c r="K250" s="106">
        <f t="shared" si="16"/>
        <v>4</v>
      </c>
      <c r="L250" s="107" t="s">
        <v>348</v>
      </c>
      <c r="M250" s="108" t="s">
        <v>349</v>
      </c>
      <c r="N250" s="109" t="s">
        <v>119</v>
      </c>
      <c r="O250" s="195" t="s">
        <v>57</v>
      </c>
    </row>
    <row r="251" spans="2:15" ht="20.100000000000001" customHeight="1" x14ac:dyDescent="0.25">
      <c r="B251" s="11" t="str">
        <f t="shared" si="13"/>
        <v>POUSSIN C U11-39-1</v>
      </c>
      <c r="C251" s="287" t="s">
        <v>79</v>
      </c>
      <c r="D251" s="288">
        <v>39</v>
      </c>
      <c r="E251" s="289">
        <f t="array" ref="E251">IF(AND(D251&lt;&gt;"",G251&lt;&gt;""),MAX((MAX(IF(D$8:D$300=D251,G$8:G$300))-G251),ABS(MIN(IF(D$8:D$300=D251,G$8:G$300))-G251)),"")</f>
        <v>3</v>
      </c>
      <c r="F251" s="290">
        <f t="shared" si="14"/>
        <v>6.8181818181818175</v>
      </c>
      <c r="G251" s="291">
        <v>44</v>
      </c>
      <c r="H251" s="292" t="s">
        <v>466</v>
      </c>
      <c r="I251" s="293" t="s">
        <v>100</v>
      </c>
      <c r="J251" s="294" t="s">
        <v>95</v>
      </c>
      <c r="K251" s="295">
        <f t="shared" si="16"/>
        <v>1</v>
      </c>
      <c r="L251" s="296" t="s">
        <v>509</v>
      </c>
      <c r="M251" s="297" t="s">
        <v>510</v>
      </c>
      <c r="N251" s="298" t="s">
        <v>476</v>
      </c>
      <c r="O251" s="195" t="s">
        <v>57</v>
      </c>
    </row>
    <row r="252" spans="2:15" ht="20.100000000000001" customHeight="1" x14ac:dyDescent="0.25">
      <c r="B252" s="11" t="str">
        <f t="shared" si="13"/>
        <v>POUSSIN C U11-39-2</v>
      </c>
      <c r="C252" s="287" t="s">
        <v>79</v>
      </c>
      <c r="D252" s="288">
        <v>39</v>
      </c>
      <c r="E252" s="289">
        <f t="array" ref="E252">IF(AND(D252&lt;&gt;"",G252&lt;&gt;""),MAX((MAX(IF(D$8:D$300=D252,G$8:G$300))-G252),ABS(MIN(IF(D$8:D$300=D252,G$8:G$300))-G252)),"")</f>
        <v>1.8999999999999986</v>
      </c>
      <c r="F252" s="290">
        <f t="shared" si="14"/>
        <v>4.2128603104212825</v>
      </c>
      <c r="G252" s="291">
        <v>45.1</v>
      </c>
      <c r="H252" s="292">
        <v>134572</v>
      </c>
      <c r="I252" s="293" t="s">
        <v>100</v>
      </c>
      <c r="J252" s="294"/>
      <c r="K252" s="295">
        <f t="shared" si="16"/>
        <v>2</v>
      </c>
      <c r="L252" s="296" t="s">
        <v>398</v>
      </c>
      <c r="M252" s="297" t="s">
        <v>399</v>
      </c>
      <c r="N252" s="298" t="s">
        <v>133</v>
      </c>
      <c r="O252" s="195" t="s">
        <v>57</v>
      </c>
    </row>
    <row r="253" spans="2:15" ht="20.100000000000001" customHeight="1" x14ac:dyDescent="0.25">
      <c r="B253" s="11" t="str">
        <f t="shared" si="13"/>
        <v>POUSSIN C U11-39-3</v>
      </c>
      <c r="C253" s="287" t="s">
        <v>79</v>
      </c>
      <c r="D253" s="288">
        <v>39</v>
      </c>
      <c r="E253" s="289">
        <f t="array" ref="E253">IF(AND(D253&lt;&gt;"",G253&lt;&gt;""),MAX((MAX(IF(D$8:D$300=D253,G$8:G$300))-G253),ABS(MIN(IF(D$8:D$300=D253,G$8:G$300))-G253)),"")</f>
        <v>1.5</v>
      </c>
      <c r="F253" s="290">
        <f t="shared" si="14"/>
        <v>3.296703296703297</v>
      </c>
      <c r="G253" s="291">
        <v>45.5</v>
      </c>
      <c r="H253" s="292">
        <v>142817</v>
      </c>
      <c r="I253" s="293" t="s">
        <v>100</v>
      </c>
      <c r="J253" s="294"/>
      <c r="K253" s="295">
        <f t="shared" si="16"/>
        <v>3</v>
      </c>
      <c r="L253" s="296" t="s">
        <v>149</v>
      </c>
      <c r="M253" s="297" t="s">
        <v>194</v>
      </c>
      <c r="N253" s="298" t="s">
        <v>77</v>
      </c>
      <c r="O253" s="195" t="s">
        <v>57</v>
      </c>
    </row>
    <row r="254" spans="2:15" ht="20.100000000000001" customHeight="1" x14ac:dyDescent="0.25">
      <c r="B254" s="11" t="str">
        <f t="shared" si="13"/>
        <v>POUSSIN C U11-39-4</v>
      </c>
      <c r="C254" s="287" t="s">
        <v>79</v>
      </c>
      <c r="D254" s="288">
        <v>39</v>
      </c>
      <c r="E254" s="289">
        <f t="array" ref="E254">IF(AND(D254&lt;&gt;"",G254&lt;&gt;""),MAX((MAX(IF(D$8:D$300=D254,G$8:G$300))-G254),ABS(MIN(IF(D$8:D$300=D254,G$8:G$300))-G254)),"")</f>
        <v>3</v>
      </c>
      <c r="F254" s="290">
        <f t="shared" si="14"/>
        <v>6.3829787234042552</v>
      </c>
      <c r="G254" s="291">
        <v>47</v>
      </c>
      <c r="H254" s="292">
        <v>110533</v>
      </c>
      <c r="I254" s="293" t="s">
        <v>100</v>
      </c>
      <c r="J254" s="294"/>
      <c r="K254" s="295">
        <f t="shared" si="16"/>
        <v>4</v>
      </c>
      <c r="L254" s="296" t="s">
        <v>104</v>
      </c>
      <c r="M254" s="297" t="s">
        <v>350</v>
      </c>
      <c r="N254" s="298" t="s">
        <v>106</v>
      </c>
      <c r="O254" s="195" t="s">
        <v>57</v>
      </c>
    </row>
    <row r="255" spans="2:15" ht="20.100000000000001" customHeight="1" x14ac:dyDescent="0.25">
      <c r="B255" s="11" t="str">
        <f t="shared" si="13"/>
        <v>POUSSIN C U11-40-1</v>
      </c>
      <c r="C255" s="105" t="s">
        <v>79</v>
      </c>
      <c r="D255" s="194">
        <v>40</v>
      </c>
      <c r="E255" s="230">
        <f t="array" ref="E255">IF(AND(D255&lt;&gt;"",G255&lt;&gt;""),MAX((MAX(IF(D$8:D$300=D255,G$8:G$300))-G255),ABS(MIN(IF(D$8:D$300=D255,G$8:G$300))-G255)),"")</f>
        <v>4.1000000000000014</v>
      </c>
      <c r="F255" s="243">
        <f t="shared" si="14"/>
        <v>8.6134453781512637</v>
      </c>
      <c r="G255" s="111">
        <v>47.6</v>
      </c>
      <c r="H255" s="226">
        <v>119793</v>
      </c>
      <c r="I255" s="285" t="s">
        <v>100</v>
      </c>
      <c r="J255" s="280"/>
      <c r="K255" s="106">
        <f t="shared" si="16"/>
        <v>1</v>
      </c>
      <c r="L255" s="107" t="s">
        <v>228</v>
      </c>
      <c r="M255" s="108" t="s">
        <v>323</v>
      </c>
      <c r="N255" s="109" t="s">
        <v>140</v>
      </c>
      <c r="O255" s="195" t="s">
        <v>57</v>
      </c>
    </row>
    <row r="256" spans="2:15" ht="20.100000000000001" customHeight="1" x14ac:dyDescent="0.25">
      <c r="B256" s="11" t="str">
        <f t="shared" si="13"/>
        <v>POUSSIN C U11-40-2</v>
      </c>
      <c r="C256" s="105" t="s">
        <v>79</v>
      </c>
      <c r="D256" s="194">
        <v>40</v>
      </c>
      <c r="E256" s="230">
        <f t="array" ref="E256">IF(AND(D256&lt;&gt;"",G256&lt;&gt;""),MAX((MAX(IF(D$8:D$300=D256,G$8:G$300))-G256),ABS(MIN(IF(D$8:D$300=D256,G$8:G$300))-G256)),"")</f>
        <v>2.9000000000000057</v>
      </c>
      <c r="F256" s="243">
        <f t="shared" si="14"/>
        <v>5.9426229508196844</v>
      </c>
      <c r="G256" s="111">
        <v>48.8</v>
      </c>
      <c r="H256" s="226">
        <v>143964</v>
      </c>
      <c r="I256" s="285" t="s">
        <v>100</v>
      </c>
      <c r="J256" s="280"/>
      <c r="K256" s="106">
        <f t="shared" si="16"/>
        <v>2</v>
      </c>
      <c r="L256" s="107" t="s">
        <v>389</v>
      </c>
      <c r="M256" s="108" t="s">
        <v>390</v>
      </c>
      <c r="N256" s="109" t="s">
        <v>116</v>
      </c>
      <c r="O256" s="195" t="s">
        <v>57</v>
      </c>
    </row>
    <row r="257" spans="2:15" ht="20.100000000000001" customHeight="1" x14ac:dyDescent="0.25">
      <c r="B257" s="11" t="str">
        <f t="shared" si="13"/>
        <v>POUSSIN C U11-40-4</v>
      </c>
      <c r="C257" s="105" t="s">
        <v>79</v>
      </c>
      <c r="D257" s="194">
        <v>40</v>
      </c>
      <c r="E257" s="230">
        <f t="array" ref="E257">IF(AND(D257&lt;&gt;"",G257&lt;&gt;""),MAX((MAX(IF(D$8:D$300=D257,G$8:G$300))-G257),ABS(MIN(IF(D$8:D$300=D257,G$8:G$300))-G257)),"")</f>
        <v>3.3999999999999986</v>
      </c>
      <c r="F257" s="243">
        <f t="shared" si="14"/>
        <v>6.6666666666666634</v>
      </c>
      <c r="G257" s="111">
        <v>51</v>
      </c>
      <c r="H257" s="226">
        <v>98625</v>
      </c>
      <c r="I257" s="285" t="s">
        <v>100</v>
      </c>
      <c r="J257" s="280"/>
      <c r="K257" s="106">
        <v>4</v>
      </c>
      <c r="L257" s="107" t="s">
        <v>320</v>
      </c>
      <c r="M257" s="108" t="s">
        <v>321</v>
      </c>
      <c r="N257" s="109" t="s">
        <v>106</v>
      </c>
      <c r="O257" s="195" t="s">
        <v>57</v>
      </c>
    </row>
    <row r="258" spans="2:15" ht="20.100000000000001" customHeight="1" x14ac:dyDescent="0.25">
      <c r="B258" s="11" t="str">
        <f t="shared" si="13"/>
        <v>POUSSIN C U11-40-3</v>
      </c>
      <c r="C258" s="105" t="s">
        <v>79</v>
      </c>
      <c r="D258" s="194">
        <v>40</v>
      </c>
      <c r="E258" s="230">
        <f t="array" ref="E258">IF(AND(D258&lt;&gt;"",G258&lt;&gt;""),MAX((MAX(IF(D$8:D$300=D258,G$8:G$300))-G258),ABS(MIN(IF(D$8:D$300=D258,G$8:G$300))-G258)),"")</f>
        <v>4.1000000000000014</v>
      </c>
      <c r="F258" s="243">
        <f t="shared" si="14"/>
        <v>7.9303675048355924</v>
      </c>
      <c r="G258" s="111">
        <v>51.7</v>
      </c>
      <c r="H258" s="226" t="s">
        <v>447</v>
      </c>
      <c r="I258" s="285" t="s">
        <v>100</v>
      </c>
      <c r="J258" s="280" t="s">
        <v>95</v>
      </c>
      <c r="K258" s="106">
        <v>3</v>
      </c>
      <c r="L258" s="107" t="s">
        <v>474</v>
      </c>
      <c r="M258" s="108" t="s">
        <v>475</v>
      </c>
      <c r="N258" s="109" t="s">
        <v>476</v>
      </c>
      <c r="O258" s="195" t="s">
        <v>57</v>
      </c>
    </row>
    <row r="259" spans="2:15" ht="20.100000000000001" customHeight="1" x14ac:dyDescent="0.25">
      <c r="B259" s="11" t="str">
        <f t="shared" si="13"/>
        <v>POUSSIN C U11-41-1</v>
      </c>
      <c r="C259" s="287" t="s">
        <v>79</v>
      </c>
      <c r="D259" s="288">
        <v>41</v>
      </c>
      <c r="E259" s="289">
        <f t="array" ref="E259">IF(AND(D259&lt;&gt;"",G259&lt;&gt;""),MAX((MAX(IF(D$8:D$300=D259,G$8:G$300))-G259),ABS(MIN(IF(D$8:D$300=D259,G$8:G$300))-G259)),"")</f>
        <v>0</v>
      </c>
      <c r="F259" s="290">
        <f t="shared" si="14"/>
        <v>0</v>
      </c>
      <c r="G259" s="291">
        <v>59.2</v>
      </c>
      <c r="H259" s="292" t="s">
        <v>468</v>
      </c>
      <c r="I259" s="293" t="s">
        <v>100</v>
      </c>
      <c r="J259" s="294" t="s">
        <v>95</v>
      </c>
      <c r="K259" s="295">
        <f t="shared" ref="K259:K290" si="17">IF(OR(C259="",D259="",G259=""),"",IF(C259&amp;D259=C258&amp;D258,K258+1,1))</f>
        <v>1</v>
      </c>
      <c r="L259" s="296" t="s">
        <v>513</v>
      </c>
      <c r="M259" s="297" t="s">
        <v>514</v>
      </c>
      <c r="N259" s="298" t="s">
        <v>476</v>
      </c>
      <c r="O259" s="195" t="s">
        <v>57</v>
      </c>
    </row>
    <row r="260" spans="2:15" ht="20.100000000000001" customHeight="1" x14ac:dyDescent="0.25">
      <c r="B260" s="11" t="str">
        <f t="shared" si="13"/>
        <v>POUSSIN C U11-42-1</v>
      </c>
      <c r="C260" s="105" t="s">
        <v>79</v>
      </c>
      <c r="D260" s="194">
        <v>42</v>
      </c>
      <c r="E260" s="230">
        <f t="array" ref="E260">IF(AND(D260&lt;&gt;"",G260&lt;&gt;""),MAX((MAX(IF(D$8:D$300=D260,G$8:G$300))-G260),ABS(MIN(IF(D$8:D$300=D260,G$8:G$300))-G260)),"")</f>
        <v>2.1000000000000014</v>
      </c>
      <c r="F260" s="243">
        <f t="shared" si="14"/>
        <v>6.6666666666666705</v>
      </c>
      <c r="G260" s="111">
        <v>31.5</v>
      </c>
      <c r="H260" s="226" t="s">
        <v>652</v>
      </c>
      <c r="I260" s="285" t="s">
        <v>100</v>
      </c>
      <c r="J260" s="280"/>
      <c r="K260" s="106">
        <f t="shared" si="17"/>
        <v>1</v>
      </c>
      <c r="L260" s="107" t="s">
        <v>653</v>
      </c>
      <c r="M260" s="108" t="s">
        <v>654</v>
      </c>
      <c r="N260" s="109" t="s">
        <v>133</v>
      </c>
      <c r="O260" s="195" t="s">
        <v>57</v>
      </c>
    </row>
    <row r="261" spans="2:15" ht="20.100000000000001" customHeight="1" x14ac:dyDescent="0.25">
      <c r="B261" s="11" t="str">
        <f t="shared" si="13"/>
        <v>POUSSIN C U11-42-2</v>
      </c>
      <c r="C261" s="105" t="s">
        <v>79</v>
      </c>
      <c r="D261" s="194">
        <v>42</v>
      </c>
      <c r="E261" s="230">
        <f t="array" ref="E261">IF(AND(D261&lt;&gt;"",G261&lt;&gt;""),MAX((MAX(IF(D$8:D$300=D261,G$8:G$300))-G261),ABS(MIN(IF(D$8:D$300=D261,G$8:G$300))-G261)),"")</f>
        <v>2.1000000000000014</v>
      </c>
      <c r="F261" s="243">
        <f t="shared" si="14"/>
        <v>6.2500000000000044</v>
      </c>
      <c r="G261" s="111">
        <v>33.6</v>
      </c>
      <c r="H261" s="226" t="s">
        <v>655</v>
      </c>
      <c r="I261" s="285" t="s">
        <v>100</v>
      </c>
      <c r="J261" s="280"/>
      <c r="K261" s="106">
        <f t="shared" si="17"/>
        <v>2</v>
      </c>
      <c r="L261" s="107" t="s">
        <v>656</v>
      </c>
      <c r="M261" s="108" t="s">
        <v>657</v>
      </c>
      <c r="N261" s="109" t="s">
        <v>594</v>
      </c>
      <c r="O261" s="195" t="s">
        <v>57</v>
      </c>
    </row>
    <row r="262" spans="2:15" ht="20.100000000000001" customHeight="1" x14ac:dyDescent="0.25">
      <c r="B262" s="11" t="str">
        <f t="shared" si="13"/>
        <v>POUSSIN C U11--</v>
      </c>
      <c r="C262" s="287" t="s">
        <v>79</v>
      </c>
      <c r="D262" s="288"/>
      <c r="E262" s="289" t="str">
        <f t="array" ref="E262">IF(AND(D262&lt;&gt;"",G262&lt;&gt;""),MAX((MAX(IF(D$8:D$300=D262,G$8:G$300))-G262),ABS(MIN(IF(D$8:D$300=D262,G$8:G$300))-G262)),"")</f>
        <v/>
      </c>
      <c r="F262" s="290" t="str">
        <f t="shared" si="14"/>
        <v/>
      </c>
      <c r="G262" s="291"/>
      <c r="H262" s="292" t="s">
        <v>600</v>
      </c>
      <c r="I262" s="293" t="s">
        <v>100</v>
      </c>
      <c r="J262" s="294" t="s">
        <v>96</v>
      </c>
      <c r="K262" s="295" t="str">
        <f t="shared" si="17"/>
        <v/>
      </c>
      <c r="L262" s="296" t="s">
        <v>270</v>
      </c>
      <c r="M262" s="297" t="s">
        <v>601</v>
      </c>
      <c r="N262" s="298" t="s">
        <v>106</v>
      </c>
      <c r="O262" s="195" t="s">
        <v>57</v>
      </c>
    </row>
    <row r="263" spans="2:15" ht="20.100000000000001" customHeight="1" x14ac:dyDescent="0.25">
      <c r="B263" s="11" t="str">
        <f t="shared" si="13"/>
        <v>POUSSIN C U11--</v>
      </c>
      <c r="C263" s="287" t="s">
        <v>79</v>
      </c>
      <c r="D263" s="288"/>
      <c r="E263" s="289" t="str">
        <f t="array" ref="E263">IF(AND(D263&lt;&gt;"",G263&lt;&gt;""),MAX((MAX(IF(D$8:D$300=D263,G$8:G$300))-G263),ABS(MIN(IF(D$8:D$300=D263,G$8:G$300))-G263)),"")</f>
        <v/>
      </c>
      <c r="F263" s="290" t="str">
        <f t="shared" si="14"/>
        <v/>
      </c>
      <c r="G263" s="291"/>
      <c r="H263" s="292">
        <v>125574</v>
      </c>
      <c r="I263" s="293" t="s">
        <v>100</v>
      </c>
      <c r="J263" s="294"/>
      <c r="K263" s="295" t="str">
        <f t="shared" si="17"/>
        <v/>
      </c>
      <c r="L263" s="296" t="s">
        <v>306</v>
      </c>
      <c r="M263" s="297" t="s">
        <v>404</v>
      </c>
      <c r="N263" s="298" t="s">
        <v>109</v>
      </c>
      <c r="O263" s="195" t="s">
        <v>57</v>
      </c>
    </row>
    <row r="264" spans="2:15" ht="20.100000000000001" customHeight="1" x14ac:dyDescent="0.25">
      <c r="B264" s="11" t="str">
        <f t="shared" ref="B264:B327" si="18">C264&amp;"-"&amp;D264&amp;"-"&amp;K264</f>
        <v>POUSSIN C U11--</v>
      </c>
      <c r="C264" s="287" t="s">
        <v>79</v>
      </c>
      <c r="D264" s="288"/>
      <c r="E264" s="289" t="str">
        <f t="array" ref="E264">IF(AND(D264&lt;&gt;"",G264&lt;&gt;""),MAX((MAX(IF(D$8:D$300=D264,G$8:G$300))-G264),ABS(MIN(IF(D$8:D$300=D264,G$8:G$300))-G264)),"")</f>
        <v/>
      </c>
      <c r="F264" s="290" t="str">
        <f t="shared" ref="F264:F327" si="19">IF(AND(G264&lt;&gt;"",D264&lt;&gt;""),(E264/G264)*100,"")</f>
        <v/>
      </c>
      <c r="G264" s="291"/>
      <c r="H264" s="292" t="s">
        <v>454</v>
      </c>
      <c r="I264" s="293" t="s">
        <v>100</v>
      </c>
      <c r="J264" s="294" t="s">
        <v>96</v>
      </c>
      <c r="K264" s="295" t="str">
        <f t="shared" si="17"/>
        <v/>
      </c>
      <c r="L264" s="296" t="s">
        <v>487</v>
      </c>
      <c r="M264" s="297" t="s">
        <v>488</v>
      </c>
      <c r="N264" s="298" t="s">
        <v>476</v>
      </c>
      <c r="O264" s="195" t="s">
        <v>57</v>
      </c>
    </row>
    <row r="265" spans="2:15" ht="20.100000000000001" customHeight="1" x14ac:dyDescent="0.25">
      <c r="B265" s="11" t="str">
        <f t="shared" si="18"/>
        <v>POUSSIN C U11--</v>
      </c>
      <c r="C265" s="287" t="s">
        <v>79</v>
      </c>
      <c r="D265" s="288"/>
      <c r="E265" s="289" t="str">
        <f t="array" ref="E265">IF(AND(D265&lt;&gt;"",G265&lt;&gt;""),MAX((MAX(IF(D$8:D$300=D265,G$8:G$300))-G265),ABS(MIN(IF(D$8:D$300=D265,G$8:G$300))-G265)),"")</f>
        <v/>
      </c>
      <c r="F265" s="290" t="str">
        <f t="shared" si="19"/>
        <v/>
      </c>
      <c r="G265" s="291"/>
      <c r="H265" s="292">
        <v>116543</v>
      </c>
      <c r="I265" s="293" t="s">
        <v>100</v>
      </c>
      <c r="J265" s="294"/>
      <c r="K265" s="295" t="str">
        <f t="shared" si="17"/>
        <v/>
      </c>
      <c r="L265" s="296" t="s">
        <v>410</v>
      </c>
      <c r="M265" s="297" t="s">
        <v>411</v>
      </c>
      <c r="N265" s="298" t="s">
        <v>119</v>
      </c>
      <c r="O265" s="195" t="s">
        <v>57</v>
      </c>
    </row>
    <row r="266" spans="2:15" ht="20.100000000000001" customHeight="1" x14ac:dyDescent="0.25">
      <c r="B266" s="11" t="str">
        <f t="shared" si="18"/>
        <v>POUSSIN C U11--</v>
      </c>
      <c r="C266" s="287" t="s">
        <v>79</v>
      </c>
      <c r="D266" s="288"/>
      <c r="E266" s="289" t="str">
        <f t="array" ref="E266">IF(AND(D266&lt;&gt;"",G266&lt;&gt;""),MAX((MAX(IF(D$8:D$300=D266,G$8:G$300))-G266),ABS(MIN(IF(D$8:D$300=D266,G$8:G$300))-G266)),"")</f>
        <v/>
      </c>
      <c r="F266" s="290" t="str">
        <f t="shared" si="19"/>
        <v/>
      </c>
      <c r="G266" s="291"/>
      <c r="H266" s="292" t="s">
        <v>563</v>
      </c>
      <c r="I266" s="293" t="s">
        <v>100</v>
      </c>
      <c r="J266" s="294"/>
      <c r="K266" s="295" t="str">
        <f t="shared" si="17"/>
        <v/>
      </c>
      <c r="L266" s="296" t="s">
        <v>564</v>
      </c>
      <c r="M266" s="297" t="s">
        <v>565</v>
      </c>
      <c r="N266" s="298" t="s">
        <v>106</v>
      </c>
      <c r="O266" s="195" t="s">
        <v>57</v>
      </c>
    </row>
    <row r="267" spans="2:15" ht="20.100000000000001" customHeight="1" x14ac:dyDescent="0.25">
      <c r="B267" s="11" t="str">
        <f t="shared" si="18"/>
        <v>POUSSIN C U11--</v>
      </c>
      <c r="C267" s="287" t="s">
        <v>79</v>
      </c>
      <c r="D267" s="288"/>
      <c r="E267" s="289" t="str">
        <f t="array" ref="E267">IF(AND(D267&lt;&gt;"",G267&lt;&gt;""),MAX((MAX(IF(D$8:D$300=D267,G$8:G$300))-G267),ABS(MIN(IF(D$8:D$300=D267,G$8:G$300))-G267)),"")</f>
        <v/>
      </c>
      <c r="F267" s="290" t="str">
        <f t="shared" si="19"/>
        <v/>
      </c>
      <c r="G267" s="291"/>
      <c r="H267" s="292">
        <v>133374</v>
      </c>
      <c r="I267" s="293" t="s">
        <v>100</v>
      </c>
      <c r="J267" s="294"/>
      <c r="K267" s="295" t="str">
        <f t="shared" si="17"/>
        <v/>
      </c>
      <c r="L267" s="296" t="s">
        <v>326</v>
      </c>
      <c r="M267" s="297" t="s">
        <v>145</v>
      </c>
      <c r="N267" s="298" t="s">
        <v>106</v>
      </c>
      <c r="O267" s="195" t="s">
        <v>57</v>
      </c>
    </row>
    <row r="268" spans="2:15" ht="20.100000000000001" customHeight="1" x14ac:dyDescent="0.25">
      <c r="B268" s="11" t="str">
        <f t="shared" si="18"/>
        <v>POUSSIN C U11--</v>
      </c>
      <c r="C268" s="287" t="s">
        <v>79</v>
      </c>
      <c r="D268" s="288"/>
      <c r="E268" s="289" t="str">
        <f t="array" ref="E268">IF(AND(D268&lt;&gt;"",G268&lt;&gt;""),MAX((MAX(IF(D$8:D$300=D268,G$8:G$300))-G268),ABS(MIN(IF(D$8:D$300=D268,G$8:G$300))-G268)),"")</f>
        <v/>
      </c>
      <c r="F268" s="290" t="str">
        <f t="shared" si="19"/>
        <v/>
      </c>
      <c r="G268" s="291"/>
      <c r="H268" s="292" t="s">
        <v>587</v>
      </c>
      <c r="I268" s="293" t="s">
        <v>100</v>
      </c>
      <c r="J268" s="294"/>
      <c r="K268" s="295" t="str">
        <f t="shared" si="17"/>
        <v/>
      </c>
      <c r="L268" s="296" t="s">
        <v>588</v>
      </c>
      <c r="M268" s="297" t="s">
        <v>589</v>
      </c>
      <c r="N268" s="298" t="s">
        <v>106</v>
      </c>
      <c r="O268" s="195" t="s">
        <v>57</v>
      </c>
    </row>
    <row r="269" spans="2:15" ht="20.100000000000001" customHeight="1" x14ac:dyDescent="0.25">
      <c r="B269" s="11" t="str">
        <f t="shared" si="18"/>
        <v>POUSSIN C U11--</v>
      </c>
      <c r="C269" s="287" t="s">
        <v>79</v>
      </c>
      <c r="D269" s="288"/>
      <c r="E269" s="289" t="str">
        <f t="array" ref="E269">IF(AND(D269&lt;&gt;"",G269&lt;&gt;""),MAX((MAX(IF(D$8:D$300=D269,G$8:G$300))-G269),ABS(MIN(IF(D$8:D$300=D269,G$8:G$300))-G269)),"")</f>
        <v/>
      </c>
      <c r="F269" s="290" t="str">
        <f t="shared" si="19"/>
        <v/>
      </c>
      <c r="G269" s="291"/>
      <c r="H269" s="292">
        <v>96985</v>
      </c>
      <c r="I269" s="293" t="s">
        <v>100</v>
      </c>
      <c r="J269" s="294"/>
      <c r="K269" s="295" t="str">
        <f t="shared" si="17"/>
        <v/>
      </c>
      <c r="L269" s="296" t="s">
        <v>391</v>
      </c>
      <c r="M269" s="297" t="s">
        <v>392</v>
      </c>
      <c r="N269" s="298" t="s">
        <v>116</v>
      </c>
      <c r="O269" s="195" t="s">
        <v>57</v>
      </c>
    </row>
    <row r="270" spans="2:15" ht="20.100000000000001" customHeight="1" x14ac:dyDescent="0.25">
      <c r="B270" s="11" t="str">
        <f t="shared" si="18"/>
        <v>POUSSIN C U11--</v>
      </c>
      <c r="C270" s="287" t="s">
        <v>79</v>
      </c>
      <c r="D270" s="288"/>
      <c r="E270" s="289" t="str">
        <f t="array" ref="E270">IF(AND(D270&lt;&gt;"",G270&lt;&gt;""),MAX((MAX(IF(D$8:D$300=D270,G$8:G$300))-G270),ABS(MIN(IF(D$8:D$300=D270,G$8:G$300))-G270)),"")</f>
        <v/>
      </c>
      <c r="F270" s="290" t="str">
        <f t="shared" si="19"/>
        <v/>
      </c>
      <c r="G270" s="291"/>
      <c r="H270" s="292">
        <v>133526</v>
      </c>
      <c r="I270" s="293" t="s">
        <v>100</v>
      </c>
      <c r="J270" s="294"/>
      <c r="K270" s="295" t="str">
        <f t="shared" si="17"/>
        <v/>
      </c>
      <c r="L270" s="296" t="s">
        <v>385</v>
      </c>
      <c r="M270" s="297" t="s">
        <v>386</v>
      </c>
      <c r="N270" s="298" t="s">
        <v>133</v>
      </c>
      <c r="O270" s="195" t="s">
        <v>57</v>
      </c>
    </row>
    <row r="271" spans="2:15" ht="20.100000000000001" customHeight="1" x14ac:dyDescent="0.25">
      <c r="B271" s="11" t="str">
        <f t="shared" si="18"/>
        <v>POUSSIN C U11--</v>
      </c>
      <c r="C271" s="287" t="s">
        <v>79</v>
      </c>
      <c r="D271" s="288"/>
      <c r="E271" s="289" t="str">
        <f t="array" ref="E271">IF(AND(D271&lt;&gt;"",G271&lt;&gt;""),MAX((MAX(IF(D$8:D$300=D271,G$8:G$300))-G271),ABS(MIN(IF(D$8:D$300=D271,G$8:G$300))-G271)),"")</f>
        <v/>
      </c>
      <c r="F271" s="290" t="str">
        <f t="shared" si="19"/>
        <v/>
      </c>
      <c r="G271" s="291"/>
      <c r="H271" s="292">
        <v>136633</v>
      </c>
      <c r="I271" s="293" t="s">
        <v>100</v>
      </c>
      <c r="J271" s="294"/>
      <c r="K271" s="295" t="str">
        <f t="shared" si="17"/>
        <v/>
      </c>
      <c r="L271" s="296" t="s">
        <v>387</v>
      </c>
      <c r="M271" s="297" t="s">
        <v>388</v>
      </c>
      <c r="N271" s="298" t="s">
        <v>133</v>
      </c>
      <c r="O271" s="195" t="s">
        <v>57</v>
      </c>
    </row>
    <row r="272" spans="2:15" ht="20.100000000000001" customHeight="1" x14ac:dyDescent="0.25">
      <c r="B272" s="11" t="str">
        <f t="shared" si="18"/>
        <v>POUSSIN C U11--</v>
      </c>
      <c r="C272" s="287" t="s">
        <v>79</v>
      </c>
      <c r="D272" s="288"/>
      <c r="E272" s="289" t="str">
        <f t="array" ref="E272">IF(AND(D272&lt;&gt;"",G272&lt;&gt;""),MAX((MAX(IF(D$8:D$300=D272,G$8:G$300))-G272),ABS(MIN(IF(D$8:D$300=D272,G$8:G$300))-G272)),"")</f>
        <v/>
      </c>
      <c r="F272" s="290" t="str">
        <f t="shared" si="19"/>
        <v/>
      </c>
      <c r="G272" s="291"/>
      <c r="H272" s="292">
        <v>121706</v>
      </c>
      <c r="I272" s="293" t="s">
        <v>100</v>
      </c>
      <c r="J272" s="294"/>
      <c r="K272" s="295" t="str">
        <f t="shared" si="17"/>
        <v/>
      </c>
      <c r="L272" s="296" t="s">
        <v>412</v>
      </c>
      <c r="M272" s="297" t="s">
        <v>413</v>
      </c>
      <c r="N272" s="298" t="s">
        <v>103</v>
      </c>
      <c r="O272" s="195" t="s">
        <v>57</v>
      </c>
    </row>
    <row r="273" spans="2:15" ht="20.100000000000001" customHeight="1" x14ac:dyDescent="0.25">
      <c r="B273" s="11" t="str">
        <f t="shared" si="18"/>
        <v>--</v>
      </c>
      <c r="C273" s="105"/>
      <c r="D273" s="194"/>
      <c r="E273" s="230" t="str">
        <f t="array" ref="E273">IF(AND(D273&lt;&gt;"",G273&lt;&gt;""),MAX((MAX(IF(D$8:D$300=D273,G$8:G$300))-G273),ABS(MIN(IF(D$8:D$300=D273,G$8:G$300))-G273)),"")</f>
        <v/>
      </c>
      <c r="F273" s="243" t="str">
        <f t="shared" si="19"/>
        <v/>
      </c>
      <c r="G273" s="111"/>
      <c r="H273" s="226"/>
      <c r="I273" s="285"/>
      <c r="J273" s="280"/>
      <c r="K273" s="106" t="str">
        <f t="shared" si="17"/>
        <v/>
      </c>
      <c r="L273" s="107"/>
      <c r="M273" s="108"/>
      <c r="N273" s="109"/>
      <c r="O273" s="195" t="s">
        <v>57</v>
      </c>
    </row>
    <row r="274" spans="2:15" ht="20.100000000000001" customHeight="1" x14ac:dyDescent="0.25">
      <c r="B274" s="11" t="str">
        <f t="shared" si="18"/>
        <v>--</v>
      </c>
      <c r="C274" s="105"/>
      <c r="D274" s="194"/>
      <c r="E274" s="230" t="str">
        <f t="array" ref="E274">IF(AND(D274&lt;&gt;"",G274&lt;&gt;""),MAX((MAX(IF(D$8:D$300=D274,G$8:G$300))-G274),ABS(MIN(IF(D$8:D$300=D274,G$8:G$300))-G274)),"")</f>
        <v/>
      </c>
      <c r="F274" s="243" t="str">
        <f t="shared" si="19"/>
        <v/>
      </c>
      <c r="G274" s="111"/>
      <c r="H274" s="226"/>
      <c r="I274" s="285"/>
      <c r="J274" s="280"/>
      <c r="K274" s="106" t="str">
        <f t="shared" si="17"/>
        <v/>
      </c>
      <c r="L274" s="107"/>
      <c r="M274" s="108"/>
      <c r="N274" s="109"/>
      <c r="O274" s="195" t="s">
        <v>57</v>
      </c>
    </row>
    <row r="275" spans="2:15" ht="20.100000000000001" customHeight="1" x14ac:dyDescent="0.25">
      <c r="B275" s="11" t="str">
        <f t="shared" si="18"/>
        <v>--</v>
      </c>
      <c r="C275" s="105"/>
      <c r="D275" s="194"/>
      <c r="E275" s="230" t="str">
        <f t="array" ref="E275">IF(AND(D275&lt;&gt;"",G275&lt;&gt;""),MAX((MAX(IF(D$8:D$300=D275,G$8:G$300))-G275),ABS(MIN(IF(D$8:D$300=D275,G$8:G$300))-G275)),"")</f>
        <v/>
      </c>
      <c r="F275" s="243" t="str">
        <f t="shared" si="19"/>
        <v/>
      </c>
      <c r="G275" s="111"/>
      <c r="H275" s="226"/>
      <c r="I275" s="285"/>
      <c r="J275" s="280"/>
      <c r="K275" s="106" t="str">
        <f t="shared" si="17"/>
        <v/>
      </c>
      <c r="L275" s="107"/>
      <c r="M275" s="108"/>
      <c r="N275" s="109"/>
      <c r="O275" s="195" t="s">
        <v>57</v>
      </c>
    </row>
    <row r="276" spans="2:15" ht="20.100000000000001" customHeight="1" x14ac:dyDescent="0.25">
      <c r="B276" s="11" t="str">
        <f t="shared" si="18"/>
        <v>--</v>
      </c>
      <c r="C276" s="105"/>
      <c r="D276" s="194"/>
      <c r="E276" s="230" t="str">
        <f t="array" ref="E276">IF(AND(D276&lt;&gt;"",G276&lt;&gt;""),MAX((MAX(IF(D$8:D$300=D276,G$8:G$300))-G276),ABS(MIN(IF(D$8:D$300=D276,G$8:G$300))-G276)),"")</f>
        <v/>
      </c>
      <c r="F276" s="243" t="str">
        <f t="shared" si="19"/>
        <v/>
      </c>
      <c r="G276" s="111"/>
      <c r="H276" s="226"/>
      <c r="I276" s="285"/>
      <c r="J276" s="280"/>
      <c r="K276" s="106" t="str">
        <f t="shared" si="17"/>
        <v/>
      </c>
      <c r="L276" s="107"/>
      <c r="M276" s="108"/>
      <c r="N276" s="109"/>
      <c r="O276" s="195" t="s">
        <v>57</v>
      </c>
    </row>
    <row r="277" spans="2:15" ht="20.100000000000001" customHeight="1" x14ac:dyDescent="0.25">
      <c r="B277" s="11" t="str">
        <f t="shared" si="18"/>
        <v>--</v>
      </c>
      <c r="C277" s="105"/>
      <c r="D277" s="194"/>
      <c r="E277" s="230" t="str">
        <f t="array" ref="E277">IF(AND(D277&lt;&gt;"",G277&lt;&gt;""),MAX((MAX(IF(D$8:D$300=D277,G$8:G$300))-G277),ABS(MIN(IF(D$8:D$300=D277,G$8:G$300))-G277)),"")</f>
        <v/>
      </c>
      <c r="F277" s="243" t="str">
        <f t="shared" si="19"/>
        <v/>
      </c>
      <c r="G277" s="111"/>
      <c r="H277" s="226"/>
      <c r="I277" s="285"/>
      <c r="J277" s="280"/>
      <c r="K277" s="106" t="str">
        <f t="shared" si="17"/>
        <v/>
      </c>
      <c r="L277" s="107"/>
      <c r="M277" s="108"/>
      <c r="N277" s="109"/>
      <c r="O277" s="195" t="s">
        <v>57</v>
      </c>
    </row>
    <row r="278" spans="2:15" ht="20.100000000000001" customHeight="1" x14ac:dyDescent="0.25">
      <c r="B278" s="11" t="str">
        <f t="shared" si="18"/>
        <v>--</v>
      </c>
      <c r="C278" s="105"/>
      <c r="D278" s="194"/>
      <c r="E278" s="230" t="str">
        <f t="array" ref="E278">IF(AND(D278&lt;&gt;"",G278&lt;&gt;""),MAX((MAX(IF(D$8:D$300=D278,G$8:G$300))-G278),ABS(MIN(IF(D$8:D$300=D278,G$8:G$300))-G278)),"")</f>
        <v/>
      </c>
      <c r="F278" s="243" t="str">
        <f t="shared" si="19"/>
        <v/>
      </c>
      <c r="G278" s="111"/>
      <c r="H278" s="226"/>
      <c r="I278" s="285"/>
      <c r="J278" s="280"/>
      <c r="K278" s="106" t="str">
        <f t="shared" si="17"/>
        <v/>
      </c>
      <c r="L278" s="107"/>
      <c r="M278" s="108"/>
      <c r="N278" s="109"/>
      <c r="O278" s="195" t="s">
        <v>57</v>
      </c>
    </row>
    <row r="279" spans="2:15" ht="20.100000000000001" customHeight="1" x14ac:dyDescent="0.25">
      <c r="B279" s="11" t="str">
        <f t="shared" si="18"/>
        <v>--</v>
      </c>
      <c r="C279" s="105"/>
      <c r="D279" s="194"/>
      <c r="E279" s="230" t="str">
        <f t="array" ref="E279">IF(AND(D279&lt;&gt;"",G279&lt;&gt;""),MAX((MAX(IF(D$8:D$300=D279,G$8:G$300))-G279),ABS(MIN(IF(D$8:D$300=D279,G$8:G$300))-G279)),"")</f>
        <v/>
      </c>
      <c r="F279" s="243" t="str">
        <f t="shared" si="19"/>
        <v/>
      </c>
      <c r="G279" s="111"/>
      <c r="H279" s="226"/>
      <c r="I279" s="285"/>
      <c r="J279" s="280"/>
      <c r="K279" s="106" t="str">
        <f t="shared" si="17"/>
        <v/>
      </c>
      <c r="L279" s="107"/>
      <c r="M279" s="108"/>
      <c r="N279" s="109"/>
      <c r="O279" s="195" t="s">
        <v>57</v>
      </c>
    </row>
    <row r="280" spans="2:15" ht="20.100000000000001" customHeight="1" x14ac:dyDescent="0.25">
      <c r="B280" s="11" t="str">
        <f t="shared" si="18"/>
        <v>--</v>
      </c>
      <c r="C280" s="105"/>
      <c r="D280" s="194"/>
      <c r="E280" s="230" t="str">
        <f t="array" ref="E280">IF(AND(D280&lt;&gt;"",G280&lt;&gt;""),MAX((MAX(IF(D$8:D$300=D280,G$8:G$300))-G280),ABS(MIN(IF(D$8:D$300=D280,G$8:G$300))-G280)),"")</f>
        <v/>
      </c>
      <c r="F280" s="243" t="str">
        <f t="shared" si="19"/>
        <v/>
      </c>
      <c r="G280" s="111"/>
      <c r="H280" s="226"/>
      <c r="I280" s="285"/>
      <c r="J280" s="280"/>
      <c r="K280" s="106" t="str">
        <f t="shared" si="17"/>
        <v/>
      </c>
      <c r="L280" s="107"/>
      <c r="M280" s="108"/>
      <c r="N280" s="109"/>
      <c r="O280" s="195" t="s">
        <v>57</v>
      </c>
    </row>
    <row r="281" spans="2:15" ht="20.100000000000001" customHeight="1" x14ac:dyDescent="0.25">
      <c r="B281" s="11" t="str">
        <f t="shared" si="18"/>
        <v>--</v>
      </c>
      <c r="C281" s="105"/>
      <c r="D281" s="194"/>
      <c r="E281" s="230" t="str">
        <f t="array" ref="E281">IF(AND(D281&lt;&gt;"",G281&lt;&gt;""),MAX((MAX(IF(D$8:D$300=D281,G$8:G$300))-G281),ABS(MIN(IF(D$8:D$300=D281,G$8:G$300))-G281)),"")</f>
        <v/>
      </c>
      <c r="F281" s="243" t="str">
        <f t="shared" si="19"/>
        <v/>
      </c>
      <c r="G281" s="111"/>
      <c r="H281" s="226"/>
      <c r="I281" s="285"/>
      <c r="J281" s="280"/>
      <c r="K281" s="106" t="str">
        <f t="shared" si="17"/>
        <v/>
      </c>
      <c r="L281" s="107"/>
      <c r="M281" s="108"/>
      <c r="N281" s="109"/>
      <c r="O281" s="195" t="s">
        <v>57</v>
      </c>
    </row>
    <row r="282" spans="2:15" ht="20.100000000000001" customHeight="1" x14ac:dyDescent="0.25">
      <c r="B282" s="11" t="str">
        <f t="shared" si="18"/>
        <v>--</v>
      </c>
      <c r="C282" s="105"/>
      <c r="D282" s="194"/>
      <c r="E282" s="230" t="str">
        <f t="array" ref="E282">IF(AND(D282&lt;&gt;"",G282&lt;&gt;""),MAX((MAX(IF(D$8:D$300=D282,G$8:G$300))-G282),ABS(MIN(IF(D$8:D$300=D282,G$8:G$300))-G282)),"")</f>
        <v/>
      </c>
      <c r="F282" s="243" t="str">
        <f t="shared" si="19"/>
        <v/>
      </c>
      <c r="G282" s="111"/>
      <c r="H282" s="226"/>
      <c r="I282" s="285"/>
      <c r="J282" s="280"/>
      <c r="K282" s="106" t="str">
        <f t="shared" si="17"/>
        <v/>
      </c>
      <c r="L282" s="107"/>
      <c r="M282" s="108"/>
      <c r="N282" s="109"/>
      <c r="O282" s="195" t="s">
        <v>57</v>
      </c>
    </row>
    <row r="283" spans="2:15" ht="20.100000000000001" customHeight="1" x14ac:dyDescent="0.25">
      <c r="B283" s="11" t="str">
        <f t="shared" si="18"/>
        <v>--</v>
      </c>
      <c r="C283" s="105"/>
      <c r="D283" s="194"/>
      <c r="E283" s="230" t="str">
        <f t="array" ref="E283">IF(AND(D283&lt;&gt;"",G283&lt;&gt;""),MAX((MAX(IF(D$8:D$300=D283,G$8:G$300))-G283),ABS(MIN(IF(D$8:D$300=D283,G$8:G$300))-G283)),"")</f>
        <v/>
      </c>
      <c r="F283" s="243" t="str">
        <f t="shared" si="19"/>
        <v/>
      </c>
      <c r="G283" s="111"/>
      <c r="H283" s="226"/>
      <c r="I283" s="285"/>
      <c r="J283" s="280"/>
      <c r="K283" s="106" t="str">
        <f t="shared" si="17"/>
        <v/>
      </c>
      <c r="L283" s="107"/>
      <c r="M283" s="108"/>
      <c r="N283" s="109"/>
      <c r="O283" s="195" t="s">
        <v>57</v>
      </c>
    </row>
    <row r="284" spans="2:15" ht="20.100000000000001" customHeight="1" x14ac:dyDescent="0.25">
      <c r="B284" s="11" t="str">
        <f t="shared" si="18"/>
        <v>--</v>
      </c>
      <c r="C284" s="105"/>
      <c r="D284" s="194"/>
      <c r="E284" s="230" t="str">
        <f t="array" ref="E284">IF(AND(D284&lt;&gt;"",G284&lt;&gt;""),MAX((MAX(IF(D$8:D$300=D284,G$8:G$300))-G284),ABS(MIN(IF(D$8:D$300=D284,G$8:G$300))-G284)),"")</f>
        <v/>
      </c>
      <c r="F284" s="243" t="str">
        <f t="shared" si="19"/>
        <v/>
      </c>
      <c r="G284" s="111"/>
      <c r="H284" s="226"/>
      <c r="I284" s="285"/>
      <c r="J284" s="280"/>
      <c r="K284" s="106" t="str">
        <f t="shared" si="17"/>
        <v/>
      </c>
      <c r="L284" s="107"/>
      <c r="M284" s="108"/>
      <c r="N284" s="109"/>
      <c r="O284" s="195" t="s">
        <v>57</v>
      </c>
    </row>
    <row r="285" spans="2:15" ht="20.100000000000001" customHeight="1" x14ac:dyDescent="0.25">
      <c r="B285" s="11" t="str">
        <f t="shared" si="18"/>
        <v>--</v>
      </c>
      <c r="C285" s="105"/>
      <c r="D285" s="194"/>
      <c r="E285" s="230" t="str">
        <f t="array" ref="E285">IF(AND(D285&lt;&gt;"",G285&lt;&gt;""),MAX((MAX(IF(D$8:D$300=D285,G$8:G$300))-G285),ABS(MIN(IF(D$8:D$300=D285,G$8:G$300))-G285)),"")</f>
        <v/>
      </c>
      <c r="F285" s="243" t="str">
        <f t="shared" si="19"/>
        <v/>
      </c>
      <c r="G285" s="111"/>
      <c r="H285" s="226"/>
      <c r="I285" s="285"/>
      <c r="J285" s="280"/>
      <c r="K285" s="106" t="str">
        <f t="shared" si="17"/>
        <v/>
      </c>
      <c r="L285" s="107"/>
      <c r="M285" s="108"/>
      <c r="N285" s="109"/>
      <c r="O285" s="195" t="s">
        <v>57</v>
      </c>
    </row>
    <row r="286" spans="2:15" ht="20.100000000000001" customHeight="1" x14ac:dyDescent="0.25">
      <c r="B286" s="11" t="str">
        <f t="shared" si="18"/>
        <v>--</v>
      </c>
      <c r="C286" s="105"/>
      <c r="D286" s="194"/>
      <c r="E286" s="230" t="str">
        <f t="array" ref="E286">IF(AND(D286&lt;&gt;"",G286&lt;&gt;""),MAX((MAX(IF(D$8:D$300=D286,G$8:G$300))-G286),ABS(MIN(IF(D$8:D$300=D286,G$8:G$300))-G286)),"")</f>
        <v/>
      </c>
      <c r="F286" s="243" t="str">
        <f t="shared" si="19"/>
        <v/>
      </c>
      <c r="G286" s="111"/>
      <c r="H286" s="226"/>
      <c r="I286" s="285"/>
      <c r="J286" s="280"/>
      <c r="K286" s="106" t="str">
        <f t="shared" si="17"/>
        <v/>
      </c>
      <c r="L286" s="107"/>
      <c r="M286" s="108"/>
      <c r="N286" s="109"/>
      <c r="O286" s="195" t="s">
        <v>57</v>
      </c>
    </row>
    <row r="287" spans="2:15" ht="20.100000000000001" customHeight="1" x14ac:dyDescent="0.25">
      <c r="B287" s="11" t="str">
        <f t="shared" si="18"/>
        <v>--</v>
      </c>
      <c r="C287" s="105"/>
      <c r="D287" s="194"/>
      <c r="E287" s="230" t="str">
        <f t="array" ref="E287">IF(AND(D287&lt;&gt;"",G287&lt;&gt;""),MAX((MAX(IF(D$8:D$300=D287,G$8:G$300))-G287),ABS(MIN(IF(D$8:D$300=D287,G$8:G$300))-G287)),"")</f>
        <v/>
      </c>
      <c r="F287" s="243" t="str">
        <f t="shared" si="19"/>
        <v/>
      </c>
      <c r="G287" s="111"/>
      <c r="H287" s="226"/>
      <c r="I287" s="285"/>
      <c r="J287" s="280"/>
      <c r="K287" s="106" t="str">
        <f t="shared" si="17"/>
        <v/>
      </c>
      <c r="L287" s="107"/>
      <c r="M287" s="108"/>
      <c r="N287" s="109"/>
      <c r="O287" s="195" t="s">
        <v>57</v>
      </c>
    </row>
    <row r="288" spans="2:15" ht="20.100000000000001" customHeight="1" x14ac:dyDescent="0.25">
      <c r="B288" s="11" t="str">
        <f t="shared" si="18"/>
        <v>--</v>
      </c>
      <c r="C288" s="105"/>
      <c r="D288" s="194"/>
      <c r="E288" s="230" t="str">
        <f t="array" ref="E288">IF(AND(D288&lt;&gt;"",G288&lt;&gt;""),MAX((MAX(IF(D$8:D$300=D288,G$8:G$300))-G288),ABS(MIN(IF(D$8:D$300=D288,G$8:G$300))-G288)),"")</f>
        <v/>
      </c>
      <c r="F288" s="243" t="str">
        <f t="shared" si="19"/>
        <v/>
      </c>
      <c r="G288" s="111"/>
      <c r="H288" s="226"/>
      <c r="I288" s="285"/>
      <c r="J288" s="280"/>
      <c r="K288" s="106" t="str">
        <f t="shared" si="17"/>
        <v/>
      </c>
      <c r="L288" s="107"/>
      <c r="M288" s="108"/>
      <c r="N288" s="109"/>
      <c r="O288" s="195" t="s">
        <v>57</v>
      </c>
    </row>
    <row r="289" spans="2:15" ht="20.100000000000001" customHeight="1" x14ac:dyDescent="0.25">
      <c r="B289" s="11" t="str">
        <f t="shared" si="18"/>
        <v>--</v>
      </c>
      <c r="C289" s="105"/>
      <c r="D289" s="194"/>
      <c r="E289" s="230" t="str">
        <f t="array" ref="E289">IF(AND(D289&lt;&gt;"",G289&lt;&gt;""),MAX((MAX(IF(D$8:D$300=D289,G$8:G$300))-G289),ABS(MIN(IF(D$8:D$300=D289,G$8:G$300))-G289)),"")</f>
        <v/>
      </c>
      <c r="F289" s="243" t="str">
        <f t="shared" si="19"/>
        <v/>
      </c>
      <c r="G289" s="111"/>
      <c r="H289" s="226"/>
      <c r="I289" s="285"/>
      <c r="J289" s="280"/>
      <c r="K289" s="106" t="str">
        <f t="shared" si="17"/>
        <v/>
      </c>
      <c r="L289" s="107"/>
      <c r="M289" s="108"/>
      <c r="N289" s="109"/>
      <c r="O289" s="195" t="s">
        <v>57</v>
      </c>
    </row>
    <row r="290" spans="2:15" ht="20.100000000000001" customHeight="1" x14ac:dyDescent="0.25">
      <c r="B290" s="11" t="str">
        <f t="shared" si="18"/>
        <v>--</v>
      </c>
      <c r="C290" s="105"/>
      <c r="D290" s="194"/>
      <c r="E290" s="230" t="str">
        <f t="array" ref="E290">IF(AND(D290&lt;&gt;"",G290&lt;&gt;""),MAX((MAX(IF(D$8:D$300=D290,G$8:G$300))-G290),ABS(MIN(IF(D$8:D$300=D290,G$8:G$300))-G290)),"")</f>
        <v/>
      </c>
      <c r="F290" s="243" t="str">
        <f t="shared" si="19"/>
        <v/>
      </c>
      <c r="G290" s="111"/>
      <c r="H290" s="226"/>
      <c r="I290" s="285"/>
      <c r="J290" s="280"/>
      <c r="K290" s="106" t="str">
        <f t="shared" si="17"/>
        <v/>
      </c>
      <c r="L290" s="107"/>
      <c r="M290" s="108"/>
      <c r="N290" s="109"/>
      <c r="O290" s="195" t="s">
        <v>57</v>
      </c>
    </row>
    <row r="291" spans="2:15" ht="20.100000000000001" customHeight="1" x14ac:dyDescent="0.25">
      <c r="B291" s="11" t="str">
        <f t="shared" si="18"/>
        <v>--</v>
      </c>
      <c r="C291" s="105"/>
      <c r="D291" s="194"/>
      <c r="E291" s="230" t="str">
        <f t="array" ref="E291">IF(AND(D291&lt;&gt;"",G291&lt;&gt;""),MAX((MAX(IF(D$8:D$300=D291,G$8:G$300))-G291),ABS(MIN(IF(D$8:D$300=D291,G$8:G$300))-G291)),"")</f>
        <v/>
      </c>
      <c r="F291" s="243" t="str">
        <f t="shared" si="19"/>
        <v/>
      </c>
      <c r="G291" s="111"/>
      <c r="H291" s="226"/>
      <c r="I291" s="285"/>
      <c r="J291" s="280"/>
      <c r="K291" s="106" t="str">
        <f t="shared" ref="K291:K322" si="20">IF(OR(C291="",D291="",G291=""),"",IF(C291&amp;D291=C290&amp;D290,K290+1,1))</f>
        <v/>
      </c>
      <c r="L291" s="107"/>
      <c r="M291" s="108"/>
      <c r="N291" s="109"/>
      <c r="O291" s="195" t="s">
        <v>57</v>
      </c>
    </row>
    <row r="292" spans="2:15" ht="20.100000000000001" customHeight="1" x14ac:dyDescent="0.25">
      <c r="B292" s="11" t="str">
        <f t="shared" si="18"/>
        <v>--</v>
      </c>
      <c r="C292" s="105"/>
      <c r="D292" s="194"/>
      <c r="E292" s="230" t="str">
        <f t="array" ref="E292">IF(AND(D292&lt;&gt;"",G292&lt;&gt;""),MAX((MAX(IF(D$8:D$300=D292,G$8:G$300))-G292),ABS(MIN(IF(D$8:D$300=D292,G$8:G$300))-G292)),"")</f>
        <v/>
      </c>
      <c r="F292" s="243" t="str">
        <f t="shared" si="19"/>
        <v/>
      </c>
      <c r="G292" s="111"/>
      <c r="H292" s="226"/>
      <c r="I292" s="285"/>
      <c r="J292" s="280"/>
      <c r="K292" s="106" t="str">
        <f t="shared" si="20"/>
        <v/>
      </c>
      <c r="L292" s="107"/>
      <c r="M292" s="108"/>
      <c r="N292" s="109"/>
      <c r="O292" s="195" t="s">
        <v>57</v>
      </c>
    </row>
    <row r="293" spans="2:15" ht="20.100000000000001" customHeight="1" x14ac:dyDescent="0.25">
      <c r="B293" s="11" t="str">
        <f t="shared" si="18"/>
        <v>--</v>
      </c>
      <c r="C293" s="105"/>
      <c r="D293" s="194"/>
      <c r="E293" s="230" t="str">
        <f t="array" ref="E293">IF(AND(D293&lt;&gt;"",G293&lt;&gt;""),MAX((MAX(IF(D$8:D$300=D293,G$8:G$300))-G293),ABS(MIN(IF(D$8:D$300=D293,G$8:G$300))-G293)),"")</f>
        <v/>
      </c>
      <c r="F293" s="243" t="str">
        <f t="shared" si="19"/>
        <v/>
      </c>
      <c r="G293" s="111"/>
      <c r="H293" s="226"/>
      <c r="I293" s="285"/>
      <c r="J293" s="280"/>
      <c r="K293" s="106" t="str">
        <f t="shared" si="20"/>
        <v/>
      </c>
      <c r="L293" s="107"/>
      <c r="M293" s="108"/>
      <c r="N293" s="109"/>
      <c r="O293" s="195" t="s">
        <v>57</v>
      </c>
    </row>
    <row r="294" spans="2:15" ht="20.100000000000001" customHeight="1" x14ac:dyDescent="0.25">
      <c r="B294" s="11" t="str">
        <f t="shared" si="18"/>
        <v>--</v>
      </c>
      <c r="C294" s="105"/>
      <c r="D294" s="194"/>
      <c r="E294" s="230" t="str">
        <f t="array" ref="E294">IF(AND(D294&lt;&gt;"",G294&lt;&gt;""),MAX((MAX(IF(D$8:D$300=D294,G$8:G$300))-G294),ABS(MIN(IF(D$8:D$300=D294,G$8:G$300))-G294)),"")</f>
        <v/>
      </c>
      <c r="F294" s="243" t="str">
        <f t="shared" si="19"/>
        <v/>
      </c>
      <c r="G294" s="111"/>
      <c r="H294" s="226"/>
      <c r="I294" s="285"/>
      <c r="J294" s="280"/>
      <c r="K294" s="106" t="str">
        <f t="shared" si="20"/>
        <v/>
      </c>
      <c r="L294" s="107"/>
      <c r="M294" s="108"/>
      <c r="N294" s="109"/>
      <c r="O294" s="195" t="s">
        <v>57</v>
      </c>
    </row>
    <row r="295" spans="2:15" ht="20.100000000000001" customHeight="1" x14ac:dyDescent="0.25">
      <c r="B295" s="11" t="str">
        <f t="shared" si="18"/>
        <v>--</v>
      </c>
      <c r="C295" s="105"/>
      <c r="D295" s="194"/>
      <c r="E295" s="230" t="str">
        <f t="array" ref="E295">IF(AND(D295&lt;&gt;"",G295&lt;&gt;""),MAX((MAX(IF(D$8:D$300=D295,G$8:G$300))-G295),ABS(MIN(IF(D$8:D$300=D295,G$8:G$300))-G295)),"")</f>
        <v/>
      </c>
      <c r="F295" s="243" t="str">
        <f t="shared" si="19"/>
        <v/>
      </c>
      <c r="G295" s="111"/>
      <c r="H295" s="226"/>
      <c r="I295" s="285"/>
      <c r="J295" s="280"/>
      <c r="K295" s="106" t="str">
        <f t="shared" si="20"/>
        <v/>
      </c>
      <c r="L295" s="107"/>
      <c r="M295" s="108"/>
      <c r="N295" s="109"/>
      <c r="O295" s="195" t="s">
        <v>57</v>
      </c>
    </row>
    <row r="296" spans="2:15" ht="20.100000000000001" customHeight="1" x14ac:dyDescent="0.25">
      <c r="B296" s="11" t="str">
        <f t="shared" si="18"/>
        <v>--</v>
      </c>
      <c r="C296" s="105"/>
      <c r="D296" s="194"/>
      <c r="E296" s="230" t="str">
        <f t="array" ref="E296">IF(AND(D296&lt;&gt;"",G296&lt;&gt;""),MAX((MAX(IF(D$8:D$300=D296,G$8:G$300))-G296),ABS(MIN(IF(D$8:D$300=D296,G$8:G$300))-G296)),"")</f>
        <v/>
      </c>
      <c r="F296" s="243" t="str">
        <f t="shared" si="19"/>
        <v/>
      </c>
      <c r="G296" s="111"/>
      <c r="H296" s="226"/>
      <c r="I296" s="285"/>
      <c r="J296" s="280"/>
      <c r="K296" s="106" t="str">
        <f t="shared" si="20"/>
        <v/>
      </c>
      <c r="L296" s="107"/>
      <c r="M296" s="108"/>
      <c r="N296" s="109"/>
      <c r="O296" s="195" t="s">
        <v>57</v>
      </c>
    </row>
    <row r="297" spans="2:15" ht="20.100000000000001" customHeight="1" x14ac:dyDescent="0.25">
      <c r="B297" s="11" t="str">
        <f t="shared" si="18"/>
        <v>--</v>
      </c>
      <c r="C297" s="105"/>
      <c r="D297" s="194"/>
      <c r="E297" s="230" t="str">
        <f t="array" ref="E297">IF(AND(D297&lt;&gt;"",G297&lt;&gt;""),MAX((MAX(IF(D$8:D$300=D297,G$8:G$300))-G297),ABS(MIN(IF(D$8:D$300=D297,G$8:G$300))-G297)),"")</f>
        <v/>
      </c>
      <c r="F297" s="243" t="str">
        <f t="shared" si="19"/>
        <v/>
      </c>
      <c r="G297" s="111"/>
      <c r="H297" s="226"/>
      <c r="I297" s="285"/>
      <c r="J297" s="280"/>
      <c r="K297" s="106" t="str">
        <f t="shared" si="20"/>
        <v/>
      </c>
      <c r="L297" s="107"/>
      <c r="M297" s="108"/>
      <c r="N297" s="109"/>
      <c r="O297" s="195" t="s">
        <v>57</v>
      </c>
    </row>
    <row r="298" spans="2:15" ht="20.100000000000001" customHeight="1" x14ac:dyDescent="0.25">
      <c r="B298" s="11" t="str">
        <f t="shared" si="18"/>
        <v>--</v>
      </c>
      <c r="C298" s="105"/>
      <c r="D298" s="194"/>
      <c r="E298" s="230" t="str">
        <f t="array" ref="E298">IF(AND(D298&lt;&gt;"",G298&lt;&gt;""),MAX((MAX(IF(D$8:D$300=D298,G$8:G$300))-G298),ABS(MIN(IF(D$8:D$300=D298,G$8:G$300))-G298)),"")</f>
        <v/>
      </c>
      <c r="F298" s="243" t="str">
        <f t="shared" si="19"/>
        <v/>
      </c>
      <c r="G298" s="111"/>
      <c r="H298" s="226"/>
      <c r="I298" s="285"/>
      <c r="J298" s="280"/>
      <c r="K298" s="106" t="str">
        <f t="shared" si="20"/>
        <v/>
      </c>
      <c r="L298" s="107"/>
      <c r="M298" s="108"/>
      <c r="N298" s="109"/>
      <c r="O298" s="195" t="s">
        <v>57</v>
      </c>
    </row>
    <row r="299" spans="2:15" ht="20.100000000000001" customHeight="1" x14ac:dyDescent="0.25">
      <c r="B299" s="11" t="str">
        <f t="shared" si="18"/>
        <v>--</v>
      </c>
      <c r="C299" s="105"/>
      <c r="D299" s="194"/>
      <c r="E299" s="230" t="str">
        <f t="array" ref="E299">IF(AND(D299&lt;&gt;"",G299&lt;&gt;""),MAX((MAX(IF(D$8:D$300=D299,G$8:G$300))-G299),ABS(MIN(IF(D$8:D$300=D299,G$8:G$300))-G299)),"")</f>
        <v/>
      </c>
      <c r="F299" s="243" t="str">
        <f t="shared" si="19"/>
        <v/>
      </c>
      <c r="G299" s="111"/>
      <c r="H299" s="226"/>
      <c r="I299" s="285"/>
      <c r="J299" s="280"/>
      <c r="K299" s="106" t="str">
        <f t="shared" si="20"/>
        <v/>
      </c>
      <c r="L299" s="107"/>
      <c r="M299" s="108"/>
      <c r="N299" s="109"/>
      <c r="O299" s="195" t="s">
        <v>57</v>
      </c>
    </row>
    <row r="300" spans="2:15" ht="20.100000000000001" customHeight="1" x14ac:dyDescent="0.25">
      <c r="B300" s="11" t="str">
        <f t="shared" si="18"/>
        <v>--</v>
      </c>
      <c r="C300" s="105"/>
      <c r="D300" s="194"/>
      <c r="E300" s="230" t="str">
        <f t="array" ref="E300">IF(AND(D300&lt;&gt;"",G300&lt;&gt;""),MAX((MAX(IF(D$8:D$300=D300,G$8:G$300))-G300),ABS(MIN(IF(D$8:D$300=D300,G$8:G$300))-G300)),"")</f>
        <v/>
      </c>
      <c r="F300" s="243" t="str">
        <f t="shared" si="19"/>
        <v/>
      </c>
      <c r="G300" s="111"/>
      <c r="H300" s="226"/>
      <c r="I300" s="285"/>
      <c r="J300" s="280"/>
      <c r="K300" s="106" t="str">
        <f t="shared" si="20"/>
        <v/>
      </c>
      <c r="L300" s="107"/>
      <c r="M300" s="108"/>
      <c r="N300" s="109"/>
      <c r="O300" s="195" t="s">
        <v>57</v>
      </c>
    </row>
    <row r="301" spans="2:15" ht="20.100000000000001" customHeight="1" x14ac:dyDescent="0.25">
      <c r="B301" s="11" t="str">
        <f t="shared" si="18"/>
        <v>--</v>
      </c>
      <c r="C301" s="105"/>
      <c r="D301" s="194"/>
      <c r="E301" s="230" t="str">
        <f t="array" ref="E301">IF(AND(D301&lt;&gt;"",G301&lt;&gt;""),MAX((MAX(IF(D$8:D$300=D301,G$8:G$300))-G301),ABS(MIN(IF(D$8:D$300=D301,G$8:G$300))-G301)),"")</f>
        <v/>
      </c>
      <c r="F301" s="243" t="str">
        <f t="shared" si="19"/>
        <v/>
      </c>
      <c r="G301" s="111"/>
      <c r="H301" s="226"/>
      <c r="I301" s="285"/>
      <c r="J301" s="280"/>
      <c r="K301" s="106" t="str">
        <f t="shared" si="20"/>
        <v/>
      </c>
      <c r="L301" s="107"/>
      <c r="M301" s="108"/>
      <c r="N301" s="109"/>
    </row>
    <row r="302" spans="2:15" ht="20.100000000000001" customHeight="1" x14ac:dyDescent="0.25">
      <c r="B302" s="11" t="str">
        <f t="shared" si="18"/>
        <v>--</v>
      </c>
      <c r="C302" s="105"/>
      <c r="D302" s="194"/>
      <c r="E302" s="230" t="str">
        <f t="array" ref="E302">IF(AND(D302&lt;&gt;"",G302&lt;&gt;""),MAX((MAX(IF(D$8:D$300=D302,G$8:G$300))-G302),ABS(MIN(IF(D$8:D$300=D302,G$8:G$300))-G302)),"")</f>
        <v/>
      </c>
      <c r="F302" s="243" t="str">
        <f t="shared" si="19"/>
        <v/>
      </c>
      <c r="G302" s="111"/>
      <c r="H302" s="226"/>
      <c r="I302" s="285"/>
      <c r="J302" s="280"/>
      <c r="K302" s="106" t="str">
        <f t="shared" si="20"/>
        <v/>
      </c>
      <c r="L302" s="107"/>
      <c r="M302" s="108"/>
      <c r="N302" s="109"/>
    </row>
    <row r="303" spans="2:15" ht="20.100000000000001" customHeight="1" x14ac:dyDescent="0.25">
      <c r="B303" s="11" t="str">
        <f t="shared" si="18"/>
        <v>--</v>
      </c>
      <c r="C303" s="105"/>
      <c r="D303" s="194"/>
      <c r="E303" s="230" t="str">
        <f t="array" ref="E303">IF(AND(D303&lt;&gt;"",G303&lt;&gt;""),MAX((MAX(IF(D$8:D$300=D303,G$8:G$300))-G303),ABS(MIN(IF(D$8:D$300=D303,G$8:G$300))-G303)),"")</f>
        <v/>
      </c>
      <c r="F303" s="243" t="str">
        <f t="shared" si="19"/>
        <v/>
      </c>
      <c r="G303" s="111"/>
      <c r="H303" s="226"/>
      <c r="I303" s="285"/>
      <c r="J303" s="280"/>
      <c r="K303" s="106" t="str">
        <f t="shared" si="20"/>
        <v/>
      </c>
      <c r="L303" s="107"/>
      <c r="M303" s="108"/>
      <c r="N303" s="109"/>
    </row>
    <row r="304" spans="2:15" ht="20.100000000000001" customHeight="1" x14ac:dyDescent="0.25">
      <c r="B304" s="11" t="str">
        <f t="shared" si="18"/>
        <v>--</v>
      </c>
      <c r="C304" s="105"/>
      <c r="D304" s="194"/>
      <c r="E304" s="230" t="str">
        <f t="array" ref="E304">IF(AND(D304&lt;&gt;"",G304&lt;&gt;""),MAX((MAX(IF(D$8:D$300=D304,G$8:G$300))-G304),ABS(MIN(IF(D$8:D$300=D304,G$8:G$300))-G304)),"")</f>
        <v/>
      </c>
      <c r="F304" s="243" t="str">
        <f t="shared" si="19"/>
        <v/>
      </c>
      <c r="G304" s="111"/>
      <c r="H304" s="226"/>
      <c r="I304" s="285"/>
      <c r="J304" s="280"/>
      <c r="K304" s="106" t="str">
        <f t="shared" si="20"/>
        <v/>
      </c>
      <c r="L304" s="107"/>
      <c r="M304" s="108"/>
      <c r="N304" s="109"/>
    </row>
    <row r="305" spans="2:14" ht="20.100000000000001" customHeight="1" x14ac:dyDescent="0.25">
      <c r="B305" s="11" t="str">
        <f t="shared" si="18"/>
        <v>--</v>
      </c>
      <c r="C305" s="105"/>
      <c r="D305" s="194"/>
      <c r="E305" s="230" t="str">
        <f t="array" ref="E305">IF(AND(D305&lt;&gt;"",G305&lt;&gt;""),MAX((MAX(IF(D$8:D$300=D305,G$8:G$300))-G305),ABS(MIN(IF(D$8:D$300=D305,G$8:G$300))-G305)),"")</f>
        <v/>
      </c>
      <c r="F305" s="243" t="str">
        <f t="shared" si="19"/>
        <v/>
      </c>
      <c r="G305" s="111"/>
      <c r="H305" s="226"/>
      <c r="I305" s="285"/>
      <c r="J305" s="280"/>
      <c r="K305" s="106" t="str">
        <f t="shared" si="20"/>
        <v/>
      </c>
      <c r="L305" s="107"/>
      <c r="M305" s="108"/>
      <c r="N305" s="109"/>
    </row>
    <row r="306" spans="2:14" ht="20.100000000000001" customHeight="1" x14ac:dyDescent="0.25">
      <c r="B306" s="11" t="str">
        <f t="shared" si="18"/>
        <v>--</v>
      </c>
      <c r="C306" s="105"/>
      <c r="D306" s="194"/>
      <c r="E306" s="230" t="str">
        <f t="array" ref="E306">IF(AND(D306&lt;&gt;"",G306&lt;&gt;""),MAX((MAX(IF(D$8:D$300=D306,G$8:G$300))-G306),ABS(MIN(IF(D$8:D$300=D306,G$8:G$300))-G306)),"")</f>
        <v/>
      </c>
      <c r="F306" s="243" t="str">
        <f t="shared" si="19"/>
        <v/>
      </c>
      <c r="G306" s="111"/>
      <c r="H306" s="226"/>
      <c r="I306" s="285"/>
      <c r="J306" s="280"/>
      <c r="K306" s="106" t="str">
        <f t="shared" si="20"/>
        <v/>
      </c>
      <c r="L306" s="107"/>
      <c r="M306" s="108"/>
      <c r="N306" s="109"/>
    </row>
    <row r="307" spans="2:14" ht="20.100000000000001" customHeight="1" x14ac:dyDescent="0.25">
      <c r="B307" s="11" t="str">
        <f t="shared" si="18"/>
        <v>--</v>
      </c>
      <c r="C307" s="105"/>
      <c r="D307" s="194"/>
      <c r="E307" s="230" t="str">
        <f t="array" ref="E307">IF(AND(D307&lt;&gt;"",G307&lt;&gt;""),MAX((MAX(IF(D$8:D$300=D307,G$8:G$300))-G307),ABS(MIN(IF(D$8:D$300=D307,G$8:G$300))-G307)),"")</f>
        <v/>
      </c>
      <c r="F307" s="243" t="str">
        <f t="shared" si="19"/>
        <v/>
      </c>
      <c r="G307" s="111"/>
      <c r="H307" s="226"/>
      <c r="I307" s="285"/>
      <c r="J307" s="280"/>
      <c r="K307" s="106" t="str">
        <f t="shared" si="20"/>
        <v/>
      </c>
      <c r="L307" s="107"/>
      <c r="M307" s="108"/>
      <c r="N307" s="109"/>
    </row>
    <row r="308" spans="2:14" ht="20.100000000000001" customHeight="1" x14ac:dyDescent="0.25">
      <c r="B308" s="11" t="str">
        <f t="shared" si="18"/>
        <v>--</v>
      </c>
      <c r="C308" s="105"/>
      <c r="D308" s="194"/>
      <c r="E308" s="230" t="str">
        <f t="array" ref="E308">IF(AND(D308&lt;&gt;"",G308&lt;&gt;""),MAX((MAX(IF(D$8:D$300=D308,G$8:G$300))-G308),ABS(MIN(IF(D$8:D$300=D308,G$8:G$300))-G308)),"")</f>
        <v/>
      </c>
      <c r="F308" s="243" t="str">
        <f t="shared" si="19"/>
        <v/>
      </c>
      <c r="G308" s="111"/>
      <c r="H308" s="226"/>
      <c r="I308" s="285"/>
      <c r="J308" s="280"/>
      <c r="K308" s="106" t="str">
        <f t="shared" si="20"/>
        <v/>
      </c>
      <c r="L308" s="107"/>
      <c r="M308" s="108"/>
      <c r="N308" s="109"/>
    </row>
    <row r="309" spans="2:14" ht="20.100000000000001" customHeight="1" x14ac:dyDescent="0.25">
      <c r="B309" s="11" t="str">
        <f t="shared" si="18"/>
        <v>--</v>
      </c>
      <c r="C309" s="105"/>
      <c r="D309" s="194"/>
      <c r="E309" s="230" t="str">
        <f t="array" ref="E309">IF(AND(D309&lt;&gt;"",G309&lt;&gt;""),MAX((MAX(IF(D$8:D$300=D309,G$8:G$300))-G309),ABS(MIN(IF(D$8:D$300=D309,G$8:G$300))-G309)),"")</f>
        <v/>
      </c>
      <c r="F309" s="243" t="str">
        <f t="shared" si="19"/>
        <v/>
      </c>
      <c r="G309" s="111"/>
      <c r="H309" s="226"/>
      <c r="I309" s="285"/>
      <c r="J309" s="280"/>
      <c r="K309" s="106" t="str">
        <f t="shared" si="20"/>
        <v/>
      </c>
      <c r="L309" s="107"/>
      <c r="M309" s="108"/>
      <c r="N309" s="109"/>
    </row>
    <row r="310" spans="2:14" ht="20.100000000000001" customHeight="1" x14ac:dyDescent="0.25">
      <c r="B310" s="11" t="str">
        <f t="shared" si="18"/>
        <v>--</v>
      </c>
      <c r="C310" s="105"/>
      <c r="D310" s="194"/>
      <c r="E310" s="230" t="str">
        <f t="array" ref="E310">IF(AND(D310&lt;&gt;"",G310&lt;&gt;""),MAX((MAX(IF(D$8:D$300=D310,G$8:G$300))-G310),ABS(MIN(IF(D$8:D$300=D310,G$8:G$300))-G310)),"")</f>
        <v/>
      </c>
      <c r="F310" s="243" t="str">
        <f t="shared" si="19"/>
        <v/>
      </c>
      <c r="G310" s="111"/>
      <c r="H310" s="226"/>
      <c r="I310" s="285"/>
      <c r="J310" s="280"/>
      <c r="K310" s="106" t="str">
        <f t="shared" si="20"/>
        <v/>
      </c>
      <c r="L310" s="107"/>
      <c r="M310" s="108"/>
      <c r="N310" s="109"/>
    </row>
    <row r="311" spans="2:14" ht="20.100000000000001" customHeight="1" x14ac:dyDescent="0.25">
      <c r="B311" s="11" t="str">
        <f t="shared" si="18"/>
        <v>--</v>
      </c>
      <c r="C311" s="105"/>
      <c r="D311" s="194"/>
      <c r="E311" s="230" t="str">
        <f t="array" ref="E311">IF(AND(D311&lt;&gt;"",G311&lt;&gt;""),MAX((MAX(IF(D$8:D$300=D311,G$8:G$300))-G311),ABS(MIN(IF(D$8:D$300=D311,G$8:G$300))-G311)),"")</f>
        <v/>
      </c>
      <c r="F311" s="243" t="str">
        <f t="shared" si="19"/>
        <v/>
      </c>
      <c r="G311" s="111"/>
      <c r="H311" s="226"/>
      <c r="I311" s="285"/>
      <c r="J311" s="280"/>
      <c r="K311" s="106" t="str">
        <f t="shared" si="20"/>
        <v/>
      </c>
      <c r="L311" s="107"/>
      <c r="M311" s="108"/>
      <c r="N311" s="109"/>
    </row>
    <row r="312" spans="2:14" ht="20.100000000000001" customHeight="1" x14ac:dyDescent="0.25">
      <c r="B312" s="11" t="str">
        <f t="shared" si="18"/>
        <v>--</v>
      </c>
      <c r="C312" s="105"/>
      <c r="D312" s="194"/>
      <c r="E312" s="230" t="str">
        <f t="array" ref="E312">IF(AND(D312&lt;&gt;"",G312&lt;&gt;""),MAX((MAX(IF(D$8:D$300=D312,G$8:G$300))-G312),ABS(MIN(IF(D$8:D$300=D312,G$8:G$300))-G312)),"")</f>
        <v/>
      </c>
      <c r="F312" s="243" t="str">
        <f t="shared" si="19"/>
        <v/>
      </c>
      <c r="G312" s="111"/>
      <c r="H312" s="226"/>
      <c r="I312" s="285"/>
      <c r="J312" s="280"/>
      <c r="K312" s="106" t="str">
        <f t="shared" si="20"/>
        <v/>
      </c>
      <c r="L312" s="107"/>
      <c r="M312" s="108"/>
      <c r="N312" s="109"/>
    </row>
    <row r="313" spans="2:14" ht="20.100000000000001" customHeight="1" x14ac:dyDescent="0.25">
      <c r="B313" s="11" t="str">
        <f t="shared" si="18"/>
        <v>--</v>
      </c>
      <c r="C313" s="105"/>
      <c r="D313" s="194"/>
      <c r="E313" s="230" t="str">
        <f t="array" ref="E313">IF(AND(D313&lt;&gt;"",G313&lt;&gt;""),MAX((MAX(IF(D$8:D$300=D313,G$8:G$300))-G313),ABS(MIN(IF(D$8:D$300=D313,G$8:G$300))-G313)),"")</f>
        <v/>
      </c>
      <c r="F313" s="243" t="str">
        <f t="shared" si="19"/>
        <v/>
      </c>
      <c r="G313" s="111"/>
      <c r="H313" s="226"/>
      <c r="I313" s="285"/>
      <c r="J313" s="280"/>
      <c r="K313" s="106" t="str">
        <f t="shared" si="20"/>
        <v/>
      </c>
      <c r="L313" s="107"/>
      <c r="M313" s="108"/>
      <c r="N313" s="109"/>
    </row>
    <row r="314" spans="2:14" ht="20.100000000000001" customHeight="1" x14ac:dyDescent="0.25">
      <c r="B314" s="11" t="str">
        <f t="shared" si="18"/>
        <v>--</v>
      </c>
      <c r="C314" s="105"/>
      <c r="D314" s="194"/>
      <c r="E314" s="230" t="str">
        <f t="array" ref="E314">IF(AND(D314&lt;&gt;"",G314&lt;&gt;""),MAX((MAX(IF(D$8:D$300=D314,G$8:G$300))-G314),ABS(MIN(IF(D$8:D$300=D314,G$8:G$300))-G314)),"")</f>
        <v/>
      </c>
      <c r="F314" s="243" t="str">
        <f t="shared" si="19"/>
        <v/>
      </c>
      <c r="G314" s="111"/>
      <c r="H314" s="226"/>
      <c r="I314" s="285"/>
      <c r="J314" s="280"/>
      <c r="K314" s="106" t="str">
        <f t="shared" si="20"/>
        <v/>
      </c>
      <c r="L314" s="107"/>
      <c r="M314" s="108"/>
      <c r="N314" s="109"/>
    </row>
    <row r="315" spans="2:14" ht="20.100000000000001" customHeight="1" x14ac:dyDescent="0.25">
      <c r="B315" s="11" t="str">
        <f t="shared" si="18"/>
        <v>--</v>
      </c>
      <c r="C315" s="105"/>
      <c r="D315" s="194"/>
      <c r="E315" s="230" t="str">
        <f t="array" ref="E315">IF(AND(D315&lt;&gt;"",G315&lt;&gt;""),MAX((MAX(IF(D$8:D$300=D315,G$8:G$300))-G315),ABS(MIN(IF(D$8:D$300=D315,G$8:G$300))-G315)),"")</f>
        <v/>
      </c>
      <c r="F315" s="243" t="str">
        <f t="shared" si="19"/>
        <v/>
      </c>
      <c r="G315" s="111"/>
      <c r="H315" s="226"/>
      <c r="I315" s="285"/>
      <c r="J315" s="280"/>
      <c r="K315" s="106" t="str">
        <f t="shared" si="20"/>
        <v/>
      </c>
      <c r="L315" s="107"/>
      <c r="M315" s="108"/>
      <c r="N315" s="109"/>
    </row>
    <row r="316" spans="2:14" ht="20.100000000000001" customHeight="1" x14ac:dyDescent="0.25">
      <c r="B316" s="11" t="str">
        <f t="shared" si="18"/>
        <v>--</v>
      </c>
      <c r="C316" s="105"/>
      <c r="D316" s="194"/>
      <c r="E316" s="230" t="str">
        <f t="array" ref="E316">IF(AND(D316&lt;&gt;"",G316&lt;&gt;""),MAX((MAX(IF(D$8:D$300=D316,G$8:G$300))-G316),ABS(MIN(IF(D$8:D$300=D316,G$8:G$300))-G316)),"")</f>
        <v/>
      </c>
      <c r="F316" s="243" t="str">
        <f t="shared" si="19"/>
        <v/>
      </c>
      <c r="G316" s="111"/>
      <c r="H316" s="226"/>
      <c r="I316" s="285"/>
      <c r="J316" s="280"/>
      <c r="K316" s="106" t="str">
        <f t="shared" si="20"/>
        <v/>
      </c>
      <c r="L316" s="107"/>
      <c r="M316" s="108"/>
      <c r="N316" s="109"/>
    </row>
    <row r="317" spans="2:14" ht="20.100000000000001" customHeight="1" x14ac:dyDescent="0.25">
      <c r="B317" s="11" t="str">
        <f t="shared" si="18"/>
        <v>--</v>
      </c>
      <c r="C317" s="105"/>
      <c r="D317" s="194"/>
      <c r="E317" s="230" t="str">
        <f t="array" ref="E317">IF(AND(D317&lt;&gt;"",G317&lt;&gt;""),MAX((MAX(IF(D$8:D$300=D317,G$8:G$300))-G317),ABS(MIN(IF(D$8:D$300=D317,G$8:G$300))-G317)),"")</f>
        <v/>
      </c>
      <c r="F317" s="243" t="str">
        <f t="shared" si="19"/>
        <v/>
      </c>
      <c r="G317" s="111"/>
      <c r="H317" s="226"/>
      <c r="I317" s="285"/>
      <c r="J317" s="280"/>
      <c r="K317" s="106" t="str">
        <f t="shared" si="20"/>
        <v/>
      </c>
      <c r="L317" s="107"/>
      <c r="M317" s="108"/>
      <c r="N317" s="109"/>
    </row>
    <row r="318" spans="2:14" ht="20.100000000000001" customHeight="1" x14ac:dyDescent="0.25">
      <c r="B318" s="11" t="str">
        <f t="shared" si="18"/>
        <v>--</v>
      </c>
      <c r="C318" s="105"/>
      <c r="D318" s="194"/>
      <c r="E318" s="230" t="str">
        <f t="array" ref="E318">IF(AND(D318&lt;&gt;"",G318&lt;&gt;""),MAX((MAX(IF(D$8:D$300=D318,G$8:G$300))-G318),ABS(MIN(IF(D$8:D$300=D318,G$8:G$300))-G318)),"")</f>
        <v/>
      </c>
      <c r="F318" s="243" t="str">
        <f t="shared" si="19"/>
        <v/>
      </c>
      <c r="G318" s="111"/>
      <c r="H318" s="226"/>
      <c r="I318" s="285"/>
      <c r="J318" s="280"/>
      <c r="K318" s="106" t="str">
        <f t="shared" si="20"/>
        <v/>
      </c>
      <c r="L318" s="107"/>
      <c r="M318" s="108"/>
      <c r="N318" s="109"/>
    </row>
    <row r="319" spans="2:14" ht="20.100000000000001" customHeight="1" x14ac:dyDescent="0.25">
      <c r="B319" s="11" t="str">
        <f t="shared" si="18"/>
        <v>--</v>
      </c>
      <c r="C319" s="105"/>
      <c r="D319" s="194"/>
      <c r="E319" s="230" t="str">
        <f t="array" ref="E319">IF(AND(D319&lt;&gt;"",G319&lt;&gt;""),MAX((MAX(IF(D$8:D$300=D319,G$8:G$300))-G319),ABS(MIN(IF(D$8:D$300=D319,G$8:G$300))-G319)),"")</f>
        <v/>
      </c>
      <c r="F319" s="243" t="str">
        <f t="shared" si="19"/>
        <v/>
      </c>
      <c r="G319" s="111"/>
      <c r="H319" s="226"/>
      <c r="I319" s="285"/>
      <c r="J319" s="280"/>
      <c r="K319" s="106" t="str">
        <f t="shared" si="20"/>
        <v/>
      </c>
      <c r="L319" s="107"/>
      <c r="M319" s="108"/>
      <c r="N319" s="109"/>
    </row>
    <row r="320" spans="2:14" ht="20.100000000000001" customHeight="1" x14ac:dyDescent="0.25">
      <c r="B320" s="11" t="str">
        <f t="shared" si="18"/>
        <v>--</v>
      </c>
      <c r="C320" s="105"/>
      <c r="D320" s="194"/>
      <c r="E320" s="230" t="str">
        <f t="array" ref="E320">IF(AND(D320&lt;&gt;"",G320&lt;&gt;""),MAX((MAX(IF(D$8:D$300=D320,G$8:G$300))-G320),ABS(MIN(IF(D$8:D$300=D320,G$8:G$300))-G320)),"")</f>
        <v/>
      </c>
      <c r="F320" s="243" t="str">
        <f t="shared" si="19"/>
        <v/>
      </c>
      <c r="G320" s="111"/>
      <c r="H320" s="226"/>
      <c r="I320" s="285"/>
      <c r="J320" s="280"/>
      <c r="K320" s="106" t="str">
        <f t="shared" si="20"/>
        <v/>
      </c>
      <c r="L320" s="107"/>
      <c r="M320" s="108"/>
      <c r="N320" s="109"/>
    </row>
    <row r="321" spans="2:14" ht="20.100000000000001" customHeight="1" x14ac:dyDescent="0.25">
      <c r="B321" s="11" t="str">
        <f t="shared" si="18"/>
        <v>--</v>
      </c>
      <c r="C321" s="105"/>
      <c r="D321" s="194"/>
      <c r="E321" s="230" t="str">
        <f t="array" ref="E321">IF(AND(D321&lt;&gt;"",G321&lt;&gt;""),MAX((MAX(IF(D$8:D$300=D321,G$8:G$300))-G321),ABS(MIN(IF(D$8:D$300=D321,G$8:G$300))-G321)),"")</f>
        <v/>
      </c>
      <c r="F321" s="243" t="str">
        <f t="shared" si="19"/>
        <v/>
      </c>
      <c r="G321" s="111"/>
      <c r="H321" s="226"/>
      <c r="I321" s="285"/>
      <c r="J321" s="280"/>
      <c r="K321" s="106" t="str">
        <f t="shared" si="20"/>
        <v/>
      </c>
      <c r="L321" s="107"/>
      <c r="M321" s="108"/>
      <c r="N321" s="109"/>
    </row>
    <row r="322" spans="2:14" ht="20.100000000000001" customHeight="1" x14ac:dyDescent="0.25">
      <c r="B322" s="11" t="str">
        <f t="shared" si="18"/>
        <v>--</v>
      </c>
      <c r="C322" s="105"/>
      <c r="D322" s="194"/>
      <c r="E322" s="230" t="str">
        <f t="array" ref="E322">IF(AND(D322&lt;&gt;"",G322&lt;&gt;""),MAX((MAX(IF(D$8:D$300=D322,G$8:G$300))-G322),ABS(MIN(IF(D$8:D$300=D322,G$8:G$300))-G322)),"")</f>
        <v/>
      </c>
      <c r="F322" s="243" t="str">
        <f t="shared" si="19"/>
        <v/>
      </c>
      <c r="G322" s="111"/>
      <c r="H322" s="226"/>
      <c r="I322" s="285"/>
      <c r="J322" s="280"/>
      <c r="K322" s="106" t="str">
        <f t="shared" si="20"/>
        <v/>
      </c>
      <c r="L322" s="107"/>
      <c r="M322" s="108"/>
      <c r="N322" s="109"/>
    </row>
    <row r="323" spans="2:14" ht="20.100000000000001" customHeight="1" x14ac:dyDescent="0.25">
      <c r="B323" s="11" t="str">
        <f t="shared" si="18"/>
        <v>--</v>
      </c>
      <c r="C323" s="105"/>
      <c r="D323" s="194"/>
      <c r="E323" s="230" t="str">
        <f t="array" ref="E323">IF(AND(D323&lt;&gt;"",G323&lt;&gt;""),MAX((MAX(IF(D$8:D$300=D323,G$8:G$300))-G323),ABS(MIN(IF(D$8:D$300=D323,G$8:G$300))-G323)),"")</f>
        <v/>
      </c>
      <c r="F323" s="243" t="str">
        <f t="shared" si="19"/>
        <v/>
      </c>
      <c r="G323" s="111"/>
      <c r="H323" s="226"/>
      <c r="I323" s="285"/>
      <c r="J323" s="280"/>
      <c r="K323" s="106" t="str">
        <f t="shared" ref="K323:K354" si="21">IF(OR(C323="",D323="",G323=""),"",IF(C323&amp;D323=C322&amp;D322,K322+1,1))</f>
        <v/>
      </c>
      <c r="L323" s="107"/>
      <c r="M323" s="108"/>
      <c r="N323" s="109"/>
    </row>
    <row r="324" spans="2:14" ht="20.100000000000001" customHeight="1" x14ac:dyDescent="0.25">
      <c r="B324" s="11" t="str">
        <f t="shared" si="18"/>
        <v>--</v>
      </c>
      <c r="C324" s="105"/>
      <c r="D324" s="194"/>
      <c r="E324" s="230" t="str">
        <f t="array" ref="E324">IF(AND(D324&lt;&gt;"",G324&lt;&gt;""),MAX((MAX(IF(D$8:D$300=D324,G$8:G$300))-G324),ABS(MIN(IF(D$8:D$300=D324,G$8:G$300))-G324)),"")</f>
        <v/>
      </c>
      <c r="F324" s="243" t="str">
        <f t="shared" si="19"/>
        <v/>
      </c>
      <c r="G324" s="111"/>
      <c r="H324" s="226"/>
      <c r="I324" s="285"/>
      <c r="J324" s="280"/>
      <c r="K324" s="106" t="str">
        <f t="shared" si="21"/>
        <v/>
      </c>
      <c r="L324" s="107"/>
      <c r="M324" s="108"/>
      <c r="N324" s="109"/>
    </row>
    <row r="325" spans="2:14" ht="20.100000000000001" customHeight="1" x14ac:dyDescent="0.25">
      <c r="B325" s="11" t="str">
        <f t="shared" si="18"/>
        <v>--</v>
      </c>
      <c r="C325" s="105"/>
      <c r="D325" s="194"/>
      <c r="E325" s="230" t="str">
        <f t="array" ref="E325">IF(AND(D325&lt;&gt;"",G325&lt;&gt;""),MAX((MAX(IF(D$8:D$300=D325,G$8:G$300))-G325),ABS(MIN(IF(D$8:D$300=D325,G$8:G$300))-G325)),"")</f>
        <v/>
      </c>
      <c r="F325" s="243" t="str">
        <f t="shared" si="19"/>
        <v/>
      </c>
      <c r="G325" s="111"/>
      <c r="H325" s="226"/>
      <c r="I325" s="285"/>
      <c r="J325" s="280"/>
      <c r="K325" s="106" t="str">
        <f t="shared" si="21"/>
        <v/>
      </c>
      <c r="L325" s="107"/>
      <c r="M325" s="108"/>
      <c r="N325" s="109"/>
    </row>
    <row r="326" spans="2:14" ht="20.100000000000001" customHeight="1" x14ac:dyDescent="0.25">
      <c r="B326" s="11" t="str">
        <f t="shared" si="18"/>
        <v>--</v>
      </c>
      <c r="C326" s="105"/>
      <c r="D326" s="194"/>
      <c r="E326" s="230" t="str">
        <f t="array" ref="E326">IF(AND(D326&lt;&gt;"",G326&lt;&gt;""),MAX((MAX(IF(D$8:D$300=D326,G$8:G$300))-G326),ABS(MIN(IF(D$8:D$300=D326,G$8:G$300))-G326)),"")</f>
        <v/>
      </c>
      <c r="F326" s="243" t="str">
        <f t="shared" si="19"/>
        <v/>
      </c>
      <c r="G326" s="111"/>
      <c r="H326" s="226"/>
      <c r="I326" s="285"/>
      <c r="J326" s="280"/>
      <c r="K326" s="106" t="str">
        <f t="shared" si="21"/>
        <v/>
      </c>
      <c r="L326" s="107"/>
      <c r="M326" s="108"/>
      <c r="N326" s="109"/>
    </row>
    <row r="327" spans="2:14" ht="20.100000000000001" customHeight="1" x14ac:dyDescent="0.25">
      <c r="B327" s="11" t="str">
        <f t="shared" si="18"/>
        <v>--</v>
      </c>
      <c r="C327" s="105"/>
      <c r="D327" s="194"/>
      <c r="E327" s="230" t="str">
        <f t="array" ref="E327">IF(AND(D327&lt;&gt;"",G327&lt;&gt;""),MAX((MAX(IF(D$8:D$300=D327,G$8:G$300))-G327),ABS(MIN(IF(D$8:D$300=D327,G$8:G$300))-G327)),"")</f>
        <v/>
      </c>
      <c r="F327" s="243" t="str">
        <f t="shared" si="19"/>
        <v/>
      </c>
      <c r="G327" s="111"/>
      <c r="H327" s="226"/>
      <c r="I327" s="285"/>
      <c r="J327" s="280"/>
      <c r="K327" s="106" t="str">
        <f t="shared" si="21"/>
        <v/>
      </c>
      <c r="L327" s="107"/>
      <c r="M327" s="108"/>
      <c r="N327" s="109"/>
    </row>
    <row r="328" spans="2:14" ht="20.100000000000001" customHeight="1" x14ac:dyDescent="0.25">
      <c r="B328" s="11" t="str">
        <f t="shared" ref="B328:B391" si="22">C328&amp;"-"&amp;D328&amp;"-"&amp;K328</f>
        <v>--</v>
      </c>
      <c r="C328" s="105"/>
      <c r="D328" s="194"/>
      <c r="E328" s="230" t="str">
        <f t="array" ref="E328">IF(AND(D328&lt;&gt;"",G328&lt;&gt;""),MAX((MAX(IF(D$8:D$300=D328,G$8:G$300))-G328),ABS(MIN(IF(D$8:D$300=D328,G$8:G$300))-G328)),"")</f>
        <v/>
      </c>
      <c r="F328" s="243" t="str">
        <f t="shared" ref="F328:F391" si="23">IF(AND(G328&lt;&gt;"",D328&lt;&gt;""),(E328/G328)*100,"")</f>
        <v/>
      </c>
      <c r="G328" s="111"/>
      <c r="H328" s="226"/>
      <c r="I328" s="285"/>
      <c r="J328" s="280"/>
      <c r="K328" s="106" t="str">
        <f t="shared" si="21"/>
        <v/>
      </c>
      <c r="L328" s="107"/>
      <c r="M328" s="108"/>
      <c r="N328" s="109"/>
    </row>
    <row r="329" spans="2:14" ht="20.100000000000001" customHeight="1" x14ac:dyDescent="0.25">
      <c r="B329" s="11" t="str">
        <f t="shared" si="22"/>
        <v>--</v>
      </c>
      <c r="C329" s="105"/>
      <c r="D329" s="194"/>
      <c r="E329" s="230" t="str">
        <f t="array" ref="E329">IF(AND(D329&lt;&gt;"",G329&lt;&gt;""),MAX((MAX(IF(D$8:D$300=D329,G$8:G$300))-G329),ABS(MIN(IF(D$8:D$300=D329,G$8:G$300))-G329)),"")</f>
        <v/>
      </c>
      <c r="F329" s="243" t="str">
        <f t="shared" si="23"/>
        <v/>
      </c>
      <c r="G329" s="111"/>
      <c r="H329" s="226"/>
      <c r="I329" s="285"/>
      <c r="J329" s="280"/>
      <c r="K329" s="106" t="str">
        <f t="shared" si="21"/>
        <v/>
      </c>
      <c r="L329" s="107"/>
      <c r="M329" s="108"/>
      <c r="N329" s="109"/>
    </row>
    <row r="330" spans="2:14" ht="20.100000000000001" customHeight="1" x14ac:dyDescent="0.25">
      <c r="B330" s="11" t="str">
        <f t="shared" si="22"/>
        <v>--</v>
      </c>
      <c r="C330" s="105"/>
      <c r="D330" s="194"/>
      <c r="E330" s="230" t="str">
        <f t="array" ref="E330">IF(AND(D330&lt;&gt;"",G330&lt;&gt;""),MAX((MAX(IF(D$8:D$300=D330,G$8:G$300))-G330),ABS(MIN(IF(D$8:D$300=D330,G$8:G$300))-G330)),"")</f>
        <v/>
      </c>
      <c r="F330" s="243" t="str">
        <f t="shared" si="23"/>
        <v/>
      </c>
      <c r="G330" s="111"/>
      <c r="H330" s="226"/>
      <c r="I330" s="285"/>
      <c r="J330" s="280"/>
      <c r="K330" s="106" t="str">
        <f t="shared" si="21"/>
        <v/>
      </c>
      <c r="L330" s="107"/>
      <c r="M330" s="108"/>
      <c r="N330" s="109"/>
    </row>
    <row r="331" spans="2:14" ht="20.100000000000001" customHeight="1" x14ac:dyDescent="0.25">
      <c r="B331" s="11" t="str">
        <f t="shared" si="22"/>
        <v>--</v>
      </c>
      <c r="C331" s="105"/>
      <c r="D331" s="194"/>
      <c r="E331" s="230" t="str">
        <f t="array" ref="E331">IF(AND(D331&lt;&gt;"",G331&lt;&gt;""),MAX((MAX(IF(D$8:D$300=D331,G$8:G$300))-G331),ABS(MIN(IF(D$8:D$300=D331,G$8:G$300))-G331)),"")</f>
        <v/>
      </c>
      <c r="F331" s="243" t="str">
        <f t="shared" si="23"/>
        <v/>
      </c>
      <c r="G331" s="111"/>
      <c r="H331" s="226"/>
      <c r="I331" s="285"/>
      <c r="J331" s="280"/>
      <c r="K331" s="106" t="str">
        <f t="shared" si="21"/>
        <v/>
      </c>
      <c r="L331" s="107"/>
      <c r="M331" s="108"/>
      <c r="N331" s="109"/>
    </row>
    <row r="332" spans="2:14" ht="20.100000000000001" customHeight="1" x14ac:dyDescent="0.25">
      <c r="B332" s="11" t="str">
        <f t="shared" si="22"/>
        <v>--</v>
      </c>
      <c r="C332" s="105"/>
      <c r="D332" s="194"/>
      <c r="E332" s="230" t="str">
        <f t="array" ref="E332">IF(AND(D332&lt;&gt;"",G332&lt;&gt;""),MAX((MAX(IF(D$8:D$300=D332,G$8:G$300))-G332),ABS(MIN(IF(D$8:D$300=D332,G$8:G$300))-G332)),"")</f>
        <v/>
      </c>
      <c r="F332" s="243" t="str">
        <f t="shared" si="23"/>
        <v/>
      </c>
      <c r="G332" s="111"/>
      <c r="H332" s="226"/>
      <c r="I332" s="285"/>
      <c r="J332" s="280"/>
      <c r="K332" s="106" t="str">
        <f t="shared" si="21"/>
        <v/>
      </c>
      <c r="L332" s="107"/>
      <c r="M332" s="108"/>
      <c r="N332" s="109"/>
    </row>
    <row r="333" spans="2:14" ht="20.100000000000001" customHeight="1" x14ac:dyDescent="0.25">
      <c r="B333" s="11" t="str">
        <f t="shared" si="22"/>
        <v>--</v>
      </c>
      <c r="C333" s="105"/>
      <c r="D333" s="194"/>
      <c r="E333" s="230" t="str">
        <f t="array" ref="E333">IF(AND(D333&lt;&gt;"",G333&lt;&gt;""),MAX((MAX(IF(D$8:D$300=D333,G$8:G$300))-G333),ABS(MIN(IF(D$8:D$300=D333,G$8:G$300))-G333)),"")</f>
        <v/>
      </c>
      <c r="F333" s="243" t="str">
        <f t="shared" si="23"/>
        <v/>
      </c>
      <c r="G333" s="111"/>
      <c r="H333" s="226"/>
      <c r="I333" s="285"/>
      <c r="J333" s="280"/>
      <c r="K333" s="106" t="str">
        <f t="shared" si="21"/>
        <v/>
      </c>
      <c r="L333" s="107"/>
      <c r="M333" s="108"/>
      <c r="N333" s="109"/>
    </row>
    <row r="334" spans="2:14" ht="20.100000000000001" customHeight="1" x14ac:dyDescent="0.25">
      <c r="B334" s="11" t="str">
        <f t="shared" si="22"/>
        <v>--</v>
      </c>
      <c r="C334" s="105"/>
      <c r="D334" s="194"/>
      <c r="E334" s="230" t="str">
        <f t="array" ref="E334">IF(AND(D334&lt;&gt;"",G334&lt;&gt;""),MAX((MAX(IF(D$8:D$300=D334,G$8:G$300))-G334),ABS(MIN(IF(D$8:D$300=D334,G$8:G$300))-G334)),"")</f>
        <v/>
      </c>
      <c r="F334" s="243" t="str">
        <f t="shared" si="23"/>
        <v/>
      </c>
      <c r="G334" s="111"/>
      <c r="H334" s="226"/>
      <c r="I334" s="285"/>
      <c r="J334" s="280"/>
      <c r="K334" s="106" t="str">
        <f t="shared" si="21"/>
        <v/>
      </c>
      <c r="L334" s="107"/>
      <c r="M334" s="108"/>
      <c r="N334" s="109"/>
    </row>
    <row r="335" spans="2:14" ht="20.100000000000001" customHeight="1" x14ac:dyDescent="0.25">
      <c r="B335" s="11" t="str">
        <f t="shared" si="22"/>
        <v>--</v>
      </c>
      <c r="C335" s="105"/>
      <c r="D335" s="194"/>
      <c r="E335" s="230" t="str">
        <f t="array" ref="E335">IF(AND(D335&lt;&gt;"",G335&lt;&gt;""),MAX((MAX(IF(D$8:D$300=D335,G$8:G$300))-G335),ABS(MIN(IF(D$8:D$300=D335,G$8:G$300))-G335)),"")</f>
        <v/>
      </c>
      <c r="F335" s="243" t="str">
        <f t="shared" si="23"/>
        <v/>
      </c>
      <c r="G335" s="111"/>
      <c r="H335" s="226"/>
      <c r="I335" s="285"/>
      <c r="J335" s="280"/>
      <c r="K335" s="106" t="str">
        <f t="shared" si="21"/>
        <v/>
      </c>
      <c r="L335" s="107"/>
      <c r="M335" s="108"/>
      <c r="N335" s="109"/>
    </row>
    <row r="336" spans="2:14" ht="20.100000000000001" customHeight="1" x14ac:dyDescent="0.25">
      <c r="B336" s="11" t="str">
        <f t="shared" si="22"/>
        <v>--</v>
      </c>
      <c r="C336" s="105"/>
      <c r="D336" s="194"/>
      <c r="E336" s="230" t="str">
        <f t="array" ref="E336">IF(AND(D336&lt;&gt;"",G336&lt;&gt;""),MAX((MAX(IF(D$8:D$300=D336,G$8:G$300))-G336),ABS(MIN(IF(D$8:D$300=D336,G$8:G$300))-G336)),"")</f>
        <v/>
      </c>
      <c r="F336" s="243" t="str">
        <f t="shared" si="23"/>
        <v/>
      </c>
      <c r="G336" s="111"/>
      <c r="H336" s="226"/>
      <c r="I336" s="285"/>
      <c r="J336" s="280"/>
      <c r="K336" s="106" t="str">
        <f t="shared" si="21"/>
        <v/>
      </c>
      <c r="L336" s="107"/>
      <c r="M336" s="108"/>
      <c r="N336" s="109"/>
    </row>
    <row r="337" spans="2:14" ht="20.100000000000001" customHeight="1" x14ac:dyDescent="0.25">
      <c r="B337" s="11" t="str">
        <f t="shared" si="22"/>
        <v>--</v>
      </c>
      <c r="C337" s="105"/>
      <c r="D337" s="194"/>
      <c r="E337" s="230" t="str">
        <f t="array" ref="E337">IF(AND(D337&lt;&gt;"",G337&lt;&gt;""),MAX((MAX(IF(D$8:D$300=D337,G$8:G$300))-G337),ABS(MIN(IF(D$8:D$300=D337,G$8:G$300))-G337)),"")</f>
        <v/>
      </c>
      <c r="F337" s="243" t="str">
        <f t="shared" si="23"/>
        <v/>
      </c>
      <c r="G337" s="111"/>
      <c r="H337" s="226"/>
      <c r="I337" s="285"/>
      <c r="J337" s="280"/>
      <c r="K337" s="106" t="str">
        <f t="shared" si="21"/>
        <v/>
      </c>
      <c r="L337" s="107"/>
      <c r="M337" s="108"/>
      <c r="N337" s="109"/>
    </row>
    <row r="338" spans="2:14" ht="20.100000000000001" customHeight="1" x14ac:dyDescent="0.25">
      <c r="B338" s="11" t="str">
        <f t="shared" si="22"/>
        <v>--</v>
      </c>
      <c r="C338" s="105"/>
      <c r="D338" s="194"/>
      <c r="E338" s="230" t="str">
        <f t="array" ref="E338">IF(AND(D338&lt;&gt;"",G338&lt;&gt;""),MAX((MAX(IF(D$8:D$300=D338,G$8:G$300))-G338),ABS(MIN(IF(D$8:D$300=D338,G$8:G$300))-G338)),"")</f>
        <v/>
      </c>
      <c r="F338" s="243" t="str">
        <f t="shared" si="23"/>
        <v/>
      </c>
      <c r="G338" s="111"/>
      <c r="H338" s="226"/>
      <c r="I338" s="285"/>
      <c r="J338" s="280"/>
      <c r="K338" s="106" t="str">
        <f t="shared" si="21"/>
        <v/>
      </c>
      <c r="L338" s="107"/>
      <c r="M338" s="108"/>
      <c r="N338" s="109"/>
    </row>
    <row r="339" spans="2:14" ht="20.100000000000001" customHeight="1" x14ac:dyDescent="0.25">
      <c r="B339" s="11" t="str">
        <f t="shared" si="22"/>
        <v>--</v>
      </c>
      <c r="C339" s="105"/>
      <c r="D339" s="194"/>
      <c r="E339" s="230" t="str">
        <f t="array" ref="E339">IF(AND(D339&lt;&gt;"",G339&lt;&gt;""),MAX((MAX(IF(D$8:D$300=D339,G$8:G$300))-G339),ABS(MIN(IF(D$8:D$300=D339,G$8:G$300))-G339)),"")</f>
        <v/>
      </c>
      <c r="F339" s="243" t="str">
        <f t="shared" si="23"/>
        <v/>
      </c>
      <c r="G339" s="111"/>
      <c r="H339" s="226"/>
      <c r="I339" s="285"/>
      <c r="J339" s="280"/>
      <c r="K339" s="106" t="str">
        <f t="shared" si="21"/>
        <v/>
      </c>
      <c r="L339" s="107"/>
      <c r="M339" s="108"/>
      <c r="N339" s="109"/>
    </row>
    <row r="340" spans="2:14" ht="20.100000000000001" customHeight="1" x14ac:dyDescent="0.25">
      <c r="B340" s="11" t="str">
        <f t="shared" si="22"/>
        <v>--</v>
      </c>
      <c r="C340" s="105"/>
      <c r="D340" s="194"/>
      <c r="E340" s="230" t="str">
        <f t="array" ref="E340">IF(AND(D340&lt;&gt;"",G340&lt;&gt;""),MAX((MAX(IF(D$8:D$300=D340,G$8:G$300))-G340),ABS(MIN(IF(D$8:D$300=D340,G$8:G$300))-G340)),"")</f>
        <v/>
      </c>
      <c r="F340" s="243" t="str">
        <f t="shared" si="23"/>
        <v/>
      </c>
      <c r="G340" s="111"/>
      <c r="H340" s="226"/>
      <c r="I340" s="285"/>
      <c r="J340" s="280"/>
      <c r="K340" s="106" t="str">
        <f t="shared" si="21"/>
        <v/>
      </c>
      <c r="L340" s="107"/>
      <c r="M340" s="108"/>
      <c r="N340" s="109"/>
    </row>
    <row r="341" spans="2:14" ht="20.100000000000001" customHeight="1" x14ac:dyDescent="0.25">
      <c r="B341" s="11" t="str">
        <f t="shared" si="22"/>
        <v>--</v>
      </c>
      <c r="C341" s="105"/>
      <c r="D341" s="194"/>
      <c r="E341" s="230" t="str">
        <f t="array" ref="E341">IF(AND(D341&lt;&gt;"",G341&lt;&gt;""),MAX((MAX(IF(D$8:D$300=D341,G$8:G$300))-G341),ABS(MIN(IF(D$8:D$300=D341,G$8:G$300))-G341)),"")</f>
        <v/>
      </c>
      <c r="F341" s="243" t="str">
        <f t="shared" si="23"/>
        <v/>
      </c>
      <c r="G341" s="111"/>
      <c r="H341" s="226"/>
      <c r="I341" s="285"/>
      <c r="J341" s="280"/>
      <c r="K341" s="106" t="str">
        <f t="shared" si="21"/>
        <v/>
      </c>
      <c r="L341" s="107"/>
      <c r="M341" s="108"/>
      <c r="N341" s="109"/>
    </row>
    <row r="342" spans="2:14" ht="20.100000000000001" customHeight="1" x14ac:dyDescent="0.25">
      <c r="B342" s="11" t="str">
        <f t="shared" si="22"/>
        <v>--</v>
      </c>
      <c r="C342" s="105"/>
      <c r="D342" s="194"/>
      <c r="E342" s="230" t="str">
        <f t="array" ref="E342">IF(AND(D342&lt;&gt;"",G342&lt;&gt;""),MAX((MAX(IF(D$8:D$300=D342,G$8:G$300))-G342),ABS(MIN(IF(D$8:D$300=D342,G$8:G$300))-G342)),"")</f>
        <v/>
      </c>
      <c r="F342" s="243" t="str">
        <f t="shared" si="23"/>
        <v/>
      </c>
      <c r="G342" s="111"/>
      <c r="H342" s="226"/>
      <c r="I342" s="285"/>
      <c r="J342" s="280"/>
      <c r="K342" s="106" t="str">
        <f t="shared" si="21"/>
        <v/>
      </c>
      <c r="L342" s="107"/>
      <c r="M342" s="108"/>
      <c r="N342" s="109"/>
    </row>
    <row r="343" spans="2:14" ht="20.100000000000001" customHeight="1" x14ac:dyDescent="0.25">
      <c r="B343" s="11" t="str">
        <f t="shared" si="22"/>
        <v>--</v>
      </c>
      <c r="C343" s="105"/>
      <c r="D343" s="194"/>
      <c r="E343" s="230" t="str">
        <f t="array" ref="E343">IF(AND(D343&lt;&gt;"",G343&lt;&gt;""),MAX((MAX(IF(D$8:D$300=D343,G$8:G$300))-G343),ABS(MIN(IF(D$8:D$300=D343,G$8:G$300))-G343)),"")</f>
        <v/>
      </c>
      <c r="F343" s="243" t="str">
        <f t="shared" si="23"/>
        <v/>
      </c>
      <c r="G343" s="111"/>
      <c r="H343" s="226"/>
      <c r="I343" s="285"/>
      <c r="J343" s="280"/>
      <c r="K343" s="106" t="str">
        <f t="shared" si="21"/>
        <v/>
      </c>
      <c r="L343" s="107"/>
      <c r="M343" s="108"/>
      <c r="N343" s="109"/>
    </row>
    <row r="344" spans="2:14" ht="20.100000000000001" customHeight="1" x14ac:dyDescent="0.25">
      <c r="B344" s="11" t="str">
        <f t="shared" si="22"/>
        <v>--</v>
      </c>
      <c r="C344" s="105"/>
      <c r="D344" s="194"/>
      <c r="E344" s="230" t="str">
        <f t="array" ref="E344">IF(AND(D344&lt;&gt;"",G344&lt;&gt;""),MAX((MAX(IF(D$8:D$300=D344,G$8:G$300))-G344),ABS(MIN(IF(D$8:D$300=D344,G$8:G$300))-G344)),"")</f>
        <v/>
      </c>
      <c r="F344" s="243" t="str">
        <f t="shared" si="23"/>
        <v/>
      </c>
      <c r="G344" s="111"/>
      <c r="H344" s="226"/>
      <c r="I344" s="285"/>
      <c r="J344" s="280"/>
      <c r="K344" s="106" t="str">
        <f t="shared" si="21"/>
        <v/>
      </c>
      <c r="L344" s="107"/>
      <c r="M344" s="108"/>
      <c r="N344" s="109"/>
    </row>
    <row r="345" spans="2:14" ht="20.100000000000001" customHeight="1" x14ac:dyDescent="0.25">
      <c r="B345" s="11" t="str">
        <f t="shared" si="22"/>
        <v>--</v>
      </c>
      <c r="C345" s="105"/>
      <c r="D345" s="194"/>
      <c r="E345" s="230" t="str">
        <f t="array" ref="E345">IF(AND(D345&lt;&gt;"",G345&lt;&gt;""),MAX((MAX(IF(D$8:D$300=D345,G$8:G$300))-G345),ABS(MIN(IF(D$8:D$300=D345,G$8:G$300))-G345)),"")</f>
        <v/>
      </c>
      <c r="F345" s="243" t="str">
        <f t="shared" si="23"/>
        <v/>
      </c>
      <c r="G345" s="111"/>
      <c r="H345" s="226"/>
      <c r="I345" s="285"/>
      <c r="J345" s="280"/>
      <c r="K345" s="106" t="str">
        <f t="shared" si="21"/>
        <v/>
      </c>
      <c r="L345" s="107"/>
      <c r="M345" s="108"/>
      <c r="N345" s="109"/>
    </row>
    <row r="346" spans="2:14" ht="20.100000000000001" customHeight="1" x14ac:dyDescent="0.25">
      <c r="B346" s="11" t="str">
        <f t="shared" si="22"/>
        <v>--</v>
      </c>
      <c r="C346" s="105"/>
      <c r="D346" s="194"/>
      <c r="E346" s="230" t="str">
        <f t="array" ref="E346">IF(AND(D346&lt;&gt;"",G346&lt;&gt;""),MAX((MAX(IF(D$8:D$300=D346,G$8:G$300))-G346),ABS(MIN(IF(D$8:D$300=D346,G$8:G$300))-G346)),"")</f>
        <v/>
      </c>
      <c r="F346" s="243" t="str">
        <f t="shared" si="23"/>
        <v/>
      </c>
      <c r="G346" s="111"/>
      <c r="H346" s="226"/>
      <c r="I346" s="285"/>
      <c r="J346" s="280"/>
      <c r="K346" s="106" t="str">
        <f t="shared" si="21"/>
        <v/>
      </c>
      <c r="L346" s="107"/>
      <c r="M346" s="108"/>
      <c r="N346" s="109"/>
    </row>
    <row r="347" spans="2:14" ht="20.100000000000001" customHeight="1" x14ac:dyDescent="0.25">
      <c r="B347" s="11" t="str">
        <f t="shared" si="22"/>
        <v>--</v>
      </c>
      <c r="C347" s="105"/>
      <c r="D347" s="194"/>
      <c r="E347" s="230" t="str">
        <f t="array" ref="E347">IF(AND(D347&lt;&gt;"",G347&lt;&gt;""),MAX((MAX(IF(D$8:D$300=D347,G$8:G$300))-G347),ABS(MIN(IF(D$8:D$300=D347,G$8:G$300))-G347)),"")</f>
        <v/>
      </c>
      <c r="F347" s="243" t="str">
        <f t="shared" si="23"/>
        <v/>
      </c>
      <c r="G347" s="111"/>
      <c r="H347" s="226"/>
      <c r="I347" s="285"/>
      <c r="J347" s="280"/>
      <c r="K347" s="106" t="str">
        <f t="shared" si="21"/>
        <v/>
      </c>
      <c r="L347" s="107"/>
      <c r="M347" s="108"/>
      <c r="N347" s="109"/>
    </row>
    <row r="348" spans="2:14" ht="20.100000000000001" customHeight="1" x14ac:dyDescent="0.25">
      <c r="B348" s="11" t="str">
        <f t="shared" si="22"/>
        <v>--</v>
      </c>
      <c r="C348" s="105"/>
      <c r="D348" s="194"/>
      <c r="E348" s="230" t="str">
        <f t="array" ref="E348">IF(AND(D348&lt;&gt;"",G348&lt;&gt;""),MAX((MAX(IF(D$8:D$300=D348,G$8:G$300))-G348),ABS(MIN(IF(D$8:D$300=D348,G$8:G$300))-G348)),"")</f>
        <v/>
      </c>
      <c r="F348" s="243" t="str">
        <f t="shared" si="23"/>
        <v/>
      </c>
      <c r="G348" s="111"/>
      <c r="H348" s="226"/>
      <c r="I348" s="285"/>
      <c r="J348" s="280"/>
      <c r="K348" s="106" t="str">
        <f t="shared" si="21"/>
        <v/>
      </c>
      <c r="L348" s="107"/>
      <c r="M348" s="108"/>
      <c r="N348" s="109"/>
    </row>
    <row r="349" spans="2:14" ht="20.100000000000001" customHeight="1" x14ac:dyDescent="0.25">
      <c r="B349" s="11" t="str">
        <f t="shared" si="22"/>
        <v>--</v>
      </c>
      <c r="C349" s="105"/>
      <c r="D349" s="194"/>
      <c r="E349" s="230" t="str">
        <f t="array" ref="E349">IF(AND(D349&lt;&gt;"",G349&lt;&gt;""),MAX((MAX(IF(D$8:D$300=D349,G$8:G$300))-G349),ABS(MIN(IF(D$8:D$300=D349,G$8:G$300))-G349)),"")</f>
        <v/>
      </c>
      <c r="F349" s="243" t="str">
        <f t="shared" si="23"/>
        <v/>
      </c>
      <c r="G349" s="111"/>
      <c r="H349" s="226"/>
      <c r="I349" s="285"/>
      <c r="J349" s="280"/>
      <c r="K349" s="106" t="str">
        <f t="shared" si="21"/>
        <v/>
      </c>
      <c r="L349" s="107"/>
      <c r="M349" s="108"/>
      <c r="N349" s="109"/>
    </row>
    <row r="350" spans="2:14" ht="20.100000000000001" customHeight="1" x14ac:dyDescent="0.25">
      <c r="B350" s="11" t="str">
        <f t="shared" si="22"/>
        <v>--</v>
      </c>
      <c r="C350" s="105"/>
      <c r="D350" s="194"/>
      <c r="E350" s="230" t="str">
        <f t="array" ref="E350">IF(AND(D350&lt;&gt;"",G350&lt;&gt;""),MAX((MAX(IF(D$8:D$300=D350,G$8:G$300))-G350),ABS(MIN(IF(D$8:D$300=D350,G$8:G$300))-G350)),"")</f>
        <v/>
      </c>
      <c r="F350" s="243" t="str">
        <f t="shared" si="23"/>
        <v/>
      </c>
      <c r="G350" s="111"/>
      <c r="H350" s="226"/>
      <c r="I350" s="285"/>
      <c r="J350" s="280"/>
      <c r="K350" s="106" t="str">
        <f t="shared" si="21"/>
        <v/>
      </c>
      <c r="L350" s="107"/>
      <c r="M350" s="108"/>
      <c r="N350" s="109"/>
    </row>
    <row r="351" spans="2:14" ht="20.100000000000001" customHeight="1" x14ac:dyDescent="0.25">
      <c r="B351" s="11" t="str">
        <f t="shared" si="22"/>
        <v>--</v>
      </c>
      <c r="C351" s="105"/>
      <c r="D351" s="194"/>
      <c r="E351" s="230" t="str">
        <f t="array" ref="E351">IF(AND(D351&lt;&gt;"",G351&lt;&gt;""),MAX((MAX(IF(D$8:D$300=D351,G$8:G$300))-G351),ABS(MIN(IF(D$8:D$300=D351,G$8:G$300))-G351)),"")</f>
        <v/>
      </c>
      <c r="F351" s="243" t="str">
        <f t="shared" si="23"/>
        <v/>
      </c>
      <c r="G351" s="111"/>
      <c r="H351" s="226"/>
      <c r="I351" s="285"/>
      <c r="J351" s="280"/>
      <c r="K351" s="106" t="str">
        <f t="shared" si="21"/>
        <v/>
      </c>
      <c r="L351" s="107"/>
      <c r="M351" s="108"/>
      <c r="N351" s="109"/>
    </row>
    <row r="352" spans="2:14" ht="20.100000000000001" customHeight="1" x14ac:dyDescent="0.25">
      <c r="B352" s="11" t="str">
        <f t="shared" si="22"/>
        <v>--</v>
      </c>
      <c r="C352" s="105"/>
      <c r="D352" s="194"/>
      <c r="E352" s="230" t="str">
        <f t="array" ref="E352">IF(AND(D352&lt;&gt;"",G352&lt;&gt;""),MAX((MAX(IF(D$8:D$300=D352,G$8:G$300))-G352),ABS(MIN(IF(D$8:D$300=D352,G$8:G$300))-G352)),"")</f>
        <v/>
      </c>
      <c r="F352" s="243" t="str">
        <f t="shared" si="23"/>
        <v/>
      </c>
      <c r="G352" s="111"/>
      <c r="H352" s="226"/>
      <c r="I352" s="285"/>
      <c r="J352" s="280"/>
      <c r="K352" s="106" t="str">
        <f t="shared" si="21"/>
        <v/>
      </c>
      <c r="L352" s="107"/>
      <c r="M352" s="108"/>
      <c r="N352" s="109"/>
    </row>
    <row r="353" spans="2:14" ht="20.100000000000001" customHeight="1" x14ac:dyDescent="0.25">
      <c r="B353" s="11" t="str">
        <f t="shared" si="22"/>
        <v>--</v>
      </c>
      <c r="C353" s="105"/>
      <c r="D353" s="194"/>
      <c r="E353" s="230" t="str">
        <f t="array" ref="E353">IF(AND(D353&lt;&gt;"",G353&lt;&gt;""),MAX((MAX(IF(D$8:D$300=D353,G$8:G$300))-G353),ABS(MIN(IF(D$8:D$300=D353,G$8:G$300))-G353)),"")</f>
        <v/>
      </c>
      <c r="F353" s="243" t="str">
        <f t="shared" si="23"/>
        <v/>
      </c>
      <c r="G353" s="111"/>
      <c r="H353" s="226"/>
      <c r="I353" s="285"/>
      <c r="J353" s="280"/>
      <c r="K353" s="106" t="str">
        <f t="shared" si="21"/>
        <v/>
      </c>
      <c r="L353" s="107"/>
      <c r="M353" s="108"/>
      <c r="N353" s="109"/>
    </row>
    <row r="354" spans="2:14" ht="20.100000000000001" customHeight="1" x14ac:dyDescent="0.25">
      <c r="B354" s="11" t="str">
        <f t="shared" si="22"/>
        <v>--</v>
      </c>
      <c r="C354" s="105"/>
      <c r="D354" s="194"/>
      <c r="E354" s="230" t="str">
        <f t="array" ref="E354">IF(AND(D354&lt;&gt;"",G354&lt;&gt;""),MAX((MAX(IF(D$8:D$300=D354,G$8:G$300))-G354),ABS(MIN(IF(D$8:D$300=D354,G$8:G$300))-G354)),"")</f>
        <v/>
      </c>
      <c r="F354" s="243" t="str">
        <f t="shared" si="23"/>
        <v/>
      </c>
      <c r="G354" s="111"/>
      <c r="H354" s="226"/>
      <c r="I354" s="285"/>
      <c r="J354" s="280"/>
      <c r="K354" s="106" t="str">
        <f t="shared" si="21"/>
        <v/>
      </c>
      <c r="L354" s="107"/>
      <c r="M354" s="108"/>
      <c r="N354" s="109"/>
    </row>
    <row r="355" spans="2:14" ht="20.100000000000001" customHeight="1" x14ac:dyDescent="0.25">
      <c r="B355" s="11" t="str">
        <f t="shared" si="22"/>
        <v>--</v>
      </c>
      <c r="C355" s="105"/>
      <c r="D355" s="194"/>
      <c r="E355" s="230" t="str">
        <f t="array" ref="E355">IF(AND(D355&lt;&gt;"",G355&lt;&gt;""),MAX((MAX(IF(D$8:D$300=D355,G$8:G$300))-G355),ABS(MIN(IF(D$8:D$300=D355,G$8:G$300))-G355)),"")</f>
        <v/>
      </c>
      <c r="F355" s="243" t="str">
        <f t="shared" si="23"/>
        <v/>
      </c>
      <c r="G355" s="111"/>
      <c r="H355" s="226"/>
      <c r="I355" s="285"/>
      <c r="J355" s="280"/>
      <c r="K355" s="106" t="str">
        <f t="shared" ref="K355:K386" si="24">IF(OR(C355="",D355="",G355=""),"",IF(C355&amp;D355=C354&amp;D354,K354+1,1))</f>
        <v/>
      </c>
      <c r="L355" s="107"/>
      <c r="M355" s="108"/>
      <c r="N355" s="109"/>
    </row>
    <row r="356" spans="2:14" ht="20.100000000000001" customHeight="1" x14ac:dyDescent="0.25">
      <c r="B356" s="11" t="str">
        <f t="shared" si="22"/>
        <v>--</v>
      </c>
      <c r="C356" s="105"/>
      <c r="D356" s="194"/>
      <c r="E356" s="230" t="str">
        <f t="array" ref="E356">IF(AND(D356&lt;&gt;"",G356&lt;&gt;""),MAX((MAX(IF(D$8:D$300=D356,G$8:G$300))-G356),ABS(MIN(IF(D$8:D$300=D356,G$8:G$300))-G356)),"")</f>
        <v/>
      </c>
      <c r="F356" s="243" t="str">
        <f t="shared" si="23"/>
        <v/>
      </c>
      <c r="G356" s="111"/>
      <c r="H356" s="226"/>
      <c r="I356" s="285"/>
      <c r="J356" s="280"/>
      <c r="K356" s="106" t="str">
        <f t="shared" si="24"/>
        <v/>
      </c>
      <c r="L356" s="107"/>
      <c r="M356" s="108"/>
      <c r="N356" s="109"/>
    </row>
    <row r="357" spans="2:14" ht="20.100000000000001" customHeight="1" x14ac:dyDescent="0.25">
      <c r="B357" s="11" t="str">
        <f t="shared" si="22"/>
        <v>--</v>
      </c>
      <c r="C357" s="105"/>
      <c r="D357" s="194"/>
      <c r="E357" s="230" t="str">
        <f t="array" ref="E357">IF(AND(D357&lt;&gt;"",G357&lt;&gt;""),MAX((MAX(IF(D$8:D$300=D357,G$8:G$300))-G357),ABS(MIN(IF(D$8:D$300=D357,G$8:G$300))-G357)),"")</f>
        <v/>
      </c>
      <c r="F357" s="243" t="str">
        <f t="shared" si="23"/>
        <v/>
      </c>
      <c r="G357" s="111"/>
      <c r="H357" s="226"/>
      <c r="I357" s="285"/>
      <c r="J357" s="280"/>
      <c r="K357" s="106" t="str">
        <f t="shared" si="24"/>
        <v/>
      </c>
      <c r="L357" s="107"/>
      <c r="M357" s="108"/>
      <c r="N357" s="109"/>
    </row>
    <row r="358" spans="2:14" ht="20.100000000000001" customHeight="1" x14ac:dyDescent="0.25">
      <c r="B358" s="11" t="str">
        <f t="shared" si="22"/>
        <v>--</v>
      </c>
      <c r="C358" s="105"/>
      <c r="D358" s="194"/>
      <c r="E358" s="230" t="str">
        <f t="array" ref="E358">IF(AND(D358&lt;&gt;"",G358&lt;&gt;""),MAX((MAX(IF(D$8:D$300=D358,G$8:G$300))-G358),ABS(MIN(IF(D$8:D$300=D358,G$8:G$300))-G358)),"")</f>
        <v/>
      </c>
      <c r="F358" s="243" t="str">
        <f t="shared" si="23"/>
        <v/>
      </c>
      <c r="G358" s="111"/>
      <c r="H358" s="226"/>
      <c r="I358" s="285"/>
      <c r="J358" s="280"/>
      <c r="K358" s="106" t="str">
        <f t="shared" si="24"/>
        <v/>
      </c>
      <c r="L358" s="107"/>
      <c r="M358" s="108"/>
      <c r="N358" s="109"/>
    </row>
    <row r="359" spans="2:14" ht="20.100000000000001" customHeight="1" x14ac:dyDescent="0.25">
      <c r="B359" s="11" t="str">
        <f t="shared" si="22"/>
        <v>--</v>
      </c>
      <c r="C359" s="105"/>
      <c r="D359" s="194"/>
      <c r="E359" s="230" t="str">
        <f t="array" ref="E359">IF(AND(D359&lt;&gt;"",G359&lt;&gt;""),MAX((MAX(IF(D$8:D$300=D359,G$8:G$300))-G359),ABS(MIN(IF(D$8:D$300=D359,G$8:G$300))-G359)),"")</f>
        <v/>
      </c>
      <c r="F359" s="243" t="str">
        <f t="shared" si="23"/>
        <v/>
      </c>
      <c r="G359" s="111"/>
      <c r="H359" s="226"/>
      <c r="I359" s="285"/>
      <c r="J359" s="280"/>
      <c r="K359" s="106" t="str">
        <f t="shared" si="24"/>
        <v/>
      </c>
      <c r="L359" s="107"/>
      <c r="M359" s="108"/>
      <c r="N359" s="109"/>
    </row>
    <row r="360" spans="2:14" ht="20.100000000000001" customHeight="1" x14ac:dyDescent="0.25">
      <c r="B360" s="11" t="str">
        <f t="shared" si="22"/>
        <v>--</v>
      </c>
      <c r="C360" s="105"/>
      <c r="D360" s="194"/>
      <c r="E360" s="230" t="str">
        <f t="array" ref="E360">IF(AND(D360&lt;&gt;"",G360&lt;&gt;""),MAX((MAX(IF(D$8:D$300=D360,G$8:G$300))-G360),ABS(MIN(IF(D$8:D$300=D360,G$8:G$300))-G360)),"")</f>
        <v/>
      </c>
      <c r="F360" s="243" t="str">
        <f t="shared" si="23"/>
        <v/>
      </c>
      <c r="G360" s="111"/>
      <c r="H360" s="226"/>
      <c r="I360" s="285"/>
      <c r="J360" s="280"/>
      <c r="K360" s="106" t="str">
        <f t="shared" si="24"/>
        <v/>
      </c>
      <c r="L360" s="107"/>
      <c r="M360" s="108"/>
      <c r="N360" s="109"/>
    </row>
    <row r="361" spans="2:14" ht="20.100000000000001" customHeight="1" x14ac:dyDescent="0.25">
      <c r="B361" s="11" t="str">
        <f t="shared" si="22"/>
        <v>--</v>
      </c>
      <c r="C361" s="105"/>
      <c r="D361" s="194"/>
      <c r="E361" s="230" t="str">
        <f t="array" ref="E361">IF(AND(D361&lt;&gt;"",G361&lt;&gt;""),MAX((MAX(IF(D$8:D$300=D361,G$8:G$300))-G361),ABS(MIN(IF(D$8:D$300=D361,G$8:G$300))-G361)),"")</f>
        <v/>
      </c>
      <c r="F361" s="243" t="str">
        <f t="shared" si="23"/>
        <v/>
      </c>
      <c r="G361" s="111"/>
      <c r="H361" s="226"/>
      <c r="I361" s="285"/>
      <c r="J361" s="280"/>
      <c r="K361" s="106" t="str">
        <f t="shared" si="24"/>
        <v/>
      </c>
      <c r="L361" s="107"/>
      <c r="M361" s="108"/>
      <c r="N361" s="109"/>
    </row>
    <row r="362" spans="2:14" ht="20.100000000000001" customHeight="1" x14ac:dyDescent="0.25">
      <c r="B362" s="11" t="str">
        <f t="shared" si="22"/>
        <v>--</v>
      </c>
      <c r="C362" s="105"/>
      <c r="D362" s="194"/>
      <c r="E362" s="230" t="str">
        <f t="array" ref="E362">IF(AND(D362&lt;&gt;"",G362&lt;&gt;""),MAX((MAX(IF(D$8:D$300=D362,G$8:G$300))-G362),ABS(MIN(IF(D$8:D$300=D362,G$8:G$300))-G362)),"")</f>
        <v/>
      </c>
      <c r="F362" s="243" t="str">
        <f t="shared" si="23"/>
        <v/>
      </c>
      <c r="G362" s="111"/>
      <c r="H362" s="226"/>
      <c r="I362" s="285"/>
      <c r="J362" s="280"/>
      <c r="K362" s="106" t="str">
        <f t="shared" si="24"/>
        <v/>
      </c>
      <c r="L362" s="107"/>
      <c r="M362" s="108"/>
      <c r="N362" s="109"/>
    </row>
    <row r="363" spans="2:14" ht="20.100000000000001" customHeight="1" x14ac:dyDescent="0.25">
      <c r="B363" s="11" t="str">
        <f t="shared" si="22"/>
        <v>--</v>
      </c>
      <c r="C363" s="105"/>
      <c r="D363" s="194"/>
      <c r="E363" s="230" t="str">
        <f t="array" ref="E363">IF(AND(D363&lt;&gt;"",G363&lt;&gt;""),MAX((MAX(IF(D$8:D$300=D363,G$8:G$300))-G363),ABS(MIN(IF(D$8:D$300=D363,G$8:G$300))-G363)),"")</f>
        <v/>
      </c>
      <c r="F363" s="243" t="str">
        <f t="shared" si="23"/>
        <v/>
      </c>
      <c r="G363" s="111"/>
      <c r="H363" s="226"/>
      <c r="I363" s="285"/>
      <c r="J363" s="280"/>
      <c r="K363" s="106" t="str">
        <f t="shared" si="24"/>
        <v/>
      </c>
      <c r="L363" s="107"/>
      <c r="M363" s="108"/>
      <c r="N363" s="109"/>
    </row>
    <row r="364" spans="2:14" ht="20.100000000000001" customHeight="1" x14ac:dyDescent="0.25">
      <c r="B364" s="11" t="str">
        <f t="shared" si="22"/>
        <v>--</v>
      </c>
      <c r="C364" s="105"/>
      <c r="D364" s="194"/>
      <c r="E364" s="230" t="str">
        <f t="array" ref="E364">IF(AND(D364&lt;&gt;"",G364&lt;&gt;""),MAX((MAX(IF(D$8:D$300=D364,G$8:G$300))-G364),ABS(MIN(IF(D$8:D$300=D364,G$8:G$300))-G364)),"")</f>
        <v/>
      </c>
      <c r="F364" s="243" t="str">
        <f t="shared" si="23"/>
        <v/>
      </c>
      <c r="G364" s="111"/>
      <c r="H364" s="226"/>
      <c r="I364" s="285"/>
      <c r="J364" s="280"/>
      <c r="K364" s="106" t="str">
        <f t="shared" si="24"/>
        <v/>
      </c>
      <c r="L364" s="107"/>
      <c r="M364" s="108"/>
      <c r="N364" s="109"/>
    </row>
    <row r="365" spans="2:14" ht="20.100000000000001" customHeight="1" x14ac:dyDescent="0.25">
      <c r="B365" s="11" t="str">
        <f t="shared" si="22"/>
        <v>--</v>
      </c>
      <c r="C365" s="105"/>
      <c r="D365" s="194"/>
      <c r="E365" s="230" t="str">
        <f t="array" ref="E365">IF(AND(D365&lt;&gt;"",G365&lt;&gt;""),MAX((MAX(IF(D$8:D$300=D365,G$8:G$300))-G365),ABS(MIN(IF(D$8:D$300=D365,G$8:G$300))-G365)),"")</f>
        <v/>
      </c>
      <c r="F365" s="243" t="str">
        <f t="shared" si="23"/>
        <v/>
      </c>
      <c r="G365" s="111"/>
      <c r="H365" s="226"/>
      <c r="I365" s="285"/>
      <c r="J365" s="280"/>
      <c r="K365" s="106" t="str">
        <f t="shared" si="24"/>
        <v/>
      </c>
      <c r="L365" s="107"/>
      <c r="M365" s="108"/>
      <c r="N365" s="109"/>
    </row>
    <row r="366" spans="2:14" ht="20.100000000000001" customHeight="1" x14ac:dyDescent="0.25">
      <c r="B366" s="11" t="str">
        <f t="shared" si="22"/>
        <v>--</v>
      </c>
      <c r="C366" s="105"/>
      <c r="D366" s="194"/>
      <c r="E366" s="230" t="str">
        <f t="array" ref="E366">IF(AND(D366&lt;&gt;"",G366&lt;&gt;""),MAX((MAX(IF(D$8:D$300=D366,G$8:G$300))-G366),ABS(MIN(IF(D$8:D$300=D366,G$8:G$300))-G366)),"")</f>
        <v/>
      </c>
      <c r="F366" s="243" t="str">
        <f t="shared" si="23"/>
        <v/>
      </c>
      <c r="G366" s="111"/>
      <c r="H366" s="226"/>
      <c r="I366" s="285"/>
      <c r="J366" s="280"/>
      <c r="K366" s="106" t="str">
        <f t="shared" si="24"/>
        <v/>
      </c>
      <c r="L366" s="107"/>
      <c r="M366" s="108"/>
      <c r="N366" s="109"/>
    </row>
    <row r="367" spans="2:14" ht="20.100000000000001" customHeight="1" x14ac:dyDescent="0.25">
      <c r="B367" s="11" t="str">
        <f t="shared" si="22"/>
        <v>--</v>
      </c>
      <c r="C367" s="105"/>
      <c r="D367" s="194"/>
      <c r="E367" s="230" t="str">
        <f t="array" ref="E367">IF(AND(D367&lt;&gt;"",G367&lt;&gt;""),MAX((MAX(IF(D$8:D$300=D367,G$8:G$300))-G367),ABS(MIN(IF(D$8:D$300=D367,G$8:G$300))-G367)),"")</f>
        <v/>
      </c>
      <c r="F367" s="243" t="str">
        <f t="shared" si="23"/>
        <v/>
      </c>
      <c r="G367" s="111"/>
      <c r="H367" s="226"/>
      <c r="I367" s="285"/>
      <c r="J367" s="280"/>
      <c r="K367" s="106" t="str">
        <f t="shared" si="24"/>
        <v/>
      </c>
      <c r="L367" s="107"/>
      <c r="M367" s="108"/>
      <c r="N367" s="109"/>
    </row>
    <row r="368" spans="2:14" ht="20.100000000000001" customHeight="1" x14ac:dyDescent="0.25">
      <c r="B368" s="11" t="str">
        <f t="shared" si="22"/>
        <v>--</v>
      </c>
      <c r="C368" s="105"/>
      <c r="D368" s="194"/>
      <c r="E368" s="230" t="str">
        <f t="array" ref="E368">IF(AND(D368&lt;&gt;"",G368&lt;&gt;""),MAX((MAX(IF(D$8:D$300=D368,G$8:G$300))-G368),ABS(MIN(IF(D$8:D$300=D368,G$8:G$300))-G368)),"")</f>
        <v/>
      </c>
      <c r="F368" s="243" t="str">
        <f t="shared" si="23"/>
        <v/>
      </c>
      <c r="G368" s="111"/>
      <c r="H368" s="226"/>
      <c r="I368" s="285"/>
      <c r="J368" s="280"/>
      <c r="K368" s="106" t="str">
        <f t="shared" si="24"/>
        <v/>
      </c>
      <c r="L368" s="107"/>
      <c r="M368" s="108"/>
      <c r="N368" s="109"/>
    </row>
    <row r="369" spans="2:14" ht="20.100000000000001" customHeight="1" x14ac:dyDescent="0.25">
      <c r="B369" s="11" t="str">
        <f t="shared" si="22"/>
        <v>--</v>
      </c>
      <c r="C369" s="105"/>
      <c r="D369" s="194"/>
      <c r="E369" s="230" t="str">
        <f t="array" ref="E369">IF(AND(D369&lt;&gt;"",G369&lt;&gt;""),MAX((MAX(IF(D$8:D$300=D369,G$8:G$300))-G369),ABS(MIN(IF(D$8:D$300=D369,G$8:G$300))-G369)),"")</f>
        <v/>
      </c>
      <c r="F369" s="243" t="str">
        <f t="shared" si="23"/>
        <v/>
      </c>
      <c r="G369" s="111"/>
      <c r="H369" s="226"/>
      <c r="I369" s="285"/>
      <c r="J369" s="280"/>
      <c r="K369" s="106" t="str">
        <f t="shared" si="24"/>
        <v/>
      </c>
      <c r="L369" s="107"/>
      <c r="M369" s="108"/>
      <c r="N369" s="109"/>
    </row>
    <row r="370" spans="2:14" ht="20.100000000000001" customHeight="1" x14ac:dyDescent="0.25">
      <c r="B370" s="11" t="str">
        <f t="shared" si="22"/>
        <v>--</v>
      </c>
      <c r="C370" s="105"/>
      <c r="D370" s="194"/>
      <c r="E370" s="230" t="str">
        <f t="array" ref="E370">IF(AND(D370&lt;&gt;"",G370&lt;&gt;""),MAX((MAX(IF(D$8:D$300=D370,G$8:G$300))-G370),ABS(MIN(IF(D$8:D$300=D370,G$8:G$300))-G370)),"")</f>
        <v/>
      </c>
      <c r="F370" s="243" t="str">
        <f t="shared" si="23"/>
        <v/>
      </c>
      <c r="G370" s="111"/>
      <c r="H370" s="226"/>
      <c r="I370" s="285"/>
      <c r="J370" s="280"/>
      <c r="K370" s="106" t="str">
        <f t="shared" si="24"/>
        <v/>
      </c>
      <c r="L370" s="107"/>
      <c r="M370" s="108"/>
      <c r="N370" s="109"/>
    </row>
    <row r="371" spans="2:14" ht="20.100000000000001" customHeight="1" x14ac:dyDescent="0.25">
      <c r="B371" s="11" t="str">
        <f t="shared" si="22"/>
        <v>--</v>
      </c>
      <c r="C371" s="105"/>
      <c r="D371" s="194"/>
      <c r="E371" s="230" t="str">
        <f t="array" ref="E371">IF(AND(D371&lt;&gt;"",G371&lt;&gt;""),MAX((MAX(IF(D$8:D$300=D371,G$8:G$300))-G371),ABS(MIN(IF(D$8:D$300=D371,G$8:G$300))-G371)),"")</f>
        <v/>
      </c>
      <c r="F371" s="243" t="str">
        <f t="shared" si="23"/>
        <v/>
      </c>
      <c r="G371" s="111"/>
      <c r="H371" s="226"/>
      <c r="I371" s="285"/>
      <c r="J371" s="280"/>
      <c r="K371" s="106" t="str">
        <f t="shared" si="24"/>
        <v/>
      </c>
      <c r="L371" s="107"/>
      <c r="M371" s="108"/>
      <c r="N371" s="109"/>
    </row>
    <row r="372" spans="2:14" ht="20.100000000000001" customHeight="1" x14ac:dyDescent="0.25">
      <c r="B372" s="11" t="str">
        <f t="shared" si="22"/>
        <v>--</v>
      </c>
      <c r="C372" s="105"/>
      <c r="D372" s="194"/>
      <c r="E372" s="230" t="str">
        <f t="array" ref="E372">IF(AND(D372&lt;&gt;"",G372&lt;&gt;""),MAX((MAX(IF(D$8:D$300=D372,G$8:G$300))-G372),ABS(MIN(IF(D$8:D$300=D372,G$8:G$300))-G372)),"")</f>
        <v/>
      </c>
      <c r="F372" s="243" t="str">
        <f t="shared" si="23"/>
        <v/>
      </c>
      <c r="G372" s="111"/>
      <c r="H372" s="226"/>
      <c r="I372" s="285"/>
      <c r="J372" s="280"/>
      <c r="K372" s="106" t="str">
        <f t="shared" si="24"/>
        <v/>
      </c>
      <c r="L372" s="107"/>
      <c r="M372" s="108"/>
      <c r="N372" s="109"/>
    </row>
    <row r="373" spans="2:14" ht="20.100000000000001" customHeight="1" x14ac:dyDescent="0.25">
      <c r="B373" s="11" t="str">
        <f t="shared" si="22"/>
        <v>--</v>
      </c>
      <c r="C373" s="105"/>
      <c r="D373" s="194"/>
      <c r="E373" s="230" t="str">
        <f t="array" ref="E373">IF(AND(D373&lt;&gt;"",G373&lt;&gt;""),MAX((MAX(IF(D$8:D$300=D373,G$8:G$300))-G373),ABS(MIN(IF(D$8:D$300=D373,G$8:G$300))-G373)),"")</f>
        <v/>
      </c>
      <c r="F373" s="243" t="str">
        <f t="shared" si="23"/>
        <v/>
      </c>
      <c r="G373" s="111"/>
      <c r="H373" s="226"/>
      <c r="I373" s="285"/>
      <c r="J373" s="280"/>
      <c r="K373" s="106" t="str">
        <f t="shared" si="24"/>
        <v/>
      </c>
      <c r="L373" s="107"/>
      <c r="M373" s="108"/>
      <c r="N373" s="109"/>
    </row>
    <row r="374" spans="2:14" ht="20.100000000000001" customHeight="1" x14ac:dyDescent="0.25">
      <c r="B374" s="11" t="str">
        <f t="shared" si="22"/>
        <v>--</v>
      </c>
      <c r="C374" s="105"/>
      <c r="D374" s="194"/>
      <c r="E374" s="230" t="str">
        <f t="array" ref="E374">IF(AND(D374&lt;&gt;"",G374&lt;&gt;""),MAX((MAX(IF(D$8:D$300=D374,G$8:G$300))-G374),ABS(MIN(IF(D$8:D$300=D374,G$8:G$300))-G374)),"")</f>
        <v/>
      </c>
      <c r="F374" s="243" t="str">
        <f t="shared" si="23"/>
        <v/>
      </c>
      <c r="G374" s="111"/>
      <c r="H374" s="226"/>
      <c r="I374" s="285"/>
      <c r="J374" s="280"/>
      <c r="K374" s="106" t="str">
        <f t="shared" si="24"/>
        <v/>
      </c>
      <c r="L374" s="107"/>
      <c r="M374" s="108"/>
      <c r="N374" s="109"/>
    </row>
    <row r="375" spans="2:14" ht="20.100000000000001" customHeight="1" x14ac:dyDescent="0.25">
      <c r="B375" s="11" t="str">
        <f t="shared" si="22"/>
        <v>--</v>
      </c>
      <c r="C375" s="105"/>
      <c r="D375" s="194"/>
      <c r="E375" s="230" t="str">
        <f t="array" ref="E375">IF(AND(D375&lt;&gt;"",G375&lt;&gt;""),MAX((MAX(IF(D$8:D$300=D375,G$8:G$300))-G375),ABS(MIN(IF(D$8:D$300=D375,G$8:G$300))-G375)),"")</f>
        <v/>
      </c>
      <c r="F375" s="243" t="str">
        <f t="shared" si="23"/>
        <v/>
      </c>
      <c r="G375" s="111"/>
      <c r="H375" s="226"/>
      <c r="I375" s="285"/>
      <c r="J375" s="280"/>
      <c r="K375" s="106" t="str">
        <f t="shared" si="24"/>
        <v/>
      </c>
      <c r="L375" s="107"/>
      <c r="M375" s="108"/>
      <c r="N375" s="109"/>
    </row>
    <row r="376" spans="2:14" ht="20.100000000000001" customHeight="1" x14ac:dyDescent="0.25">
      <c r="B376" s="11" t="str">
        <f t="shared" si="22"/>
        <v>--</v>
      </c>
      <c r="C376" s="105"/>
      <c r="D376" s="194"/>
      <c r="E376" s="230" t="str">
        <f t="array" ref="E376">IF(AND(D376&lt;&gt;"",G376&lt;&gt;""),MAX((MAX(IF(D$8:D$300=D376,G$8:G$300))-G376),ABS(MIN(IF(D$8:D$300=D376,G$8:G$300))-G376)),"")</f>
        <v/>
      </c>
      <c r="F376" s="243" t="str">
        <f t="shared" si="23"/>
        <v/>
      </c>
      <c r="G376" s="111"/>
      <c r="H376" s="226"/>
      <c r="I376" s="285"/>
      <c r="J376" s="280"/>
      <c r="K376" s="106" t="str">
        <f t="shared" si="24"/>
        <v/>
      </c>
      <c r="L376" s="107"/>
      <c r="M376" s="108"/>
      <c r="N376" s="109"/>
    </row>
    <row r="377" spans="2:14" ht="20.100000000000001" customHeight="1" x14ac:dyDescent="0.25">
      <c r="B377" s="11" t="str">
        <f t="shared" si="22"/>
        <v>--</v>
      </c>
      <c r="C377" s="105"/>
      <c r="D377" s="194"/>
      <c r="E377" s="230" t="str">
        <f t="array" ref="E377">IF(AND(D377&lt;&gt;"",G377&lt;&gt;""),MAX((MAX(IF(D$8:D$300=D377,G$8:G$300))-G377),ABS(MIN(IF(D$8:D$300=D377,G$8:G$300))-G377)),"")</f>
        <v/>
      </c>
      <c r="F377" s="243" t="str">
        <f t="shared" si="23"/>
        <v/>
      </c>
      <c r="G377" s="111"/>
      <c r="H377" s="226"/>
      <c r="I377" s="285"/>
      <c r="J377" s="280"/>
      <c r="K377" s="106" t="str">
        <f t="shared" si="24"/>
        <v/>
      </c>
      <c r="L377" s="107"/>
      <c r="M377" s="108"/>
      <c r="N377" s="109"/>
    </row>
    <row r="378" spans="2:14" ht="20.100000000000001" customHeight="1" x14ac:dyDescent="0.25">
      <c r="B378" s="11" t="str">
        <f t="shared" si="22"/>
        <v>--</v>
      </c>
      <c r="C378" s="105"/>
      <c r="D378" s="194"/>
      <c r="E378" s="230" t="str">
        <f t="array" ref="E378">IF(AND(D378&lt;&gt;"",G378&lt;&gt;""),MAX((MAX(IF(D$8:D$300=D378,G$8:G$300))-G378),ABS(MIN(IF(D$8:D$300=D378,G$8:G$300))-G378)),"")</f>
        <v/>
      </c>
      <c r="F378" s="243" t="str">
        <f t="shared" si="23"/>
        <v/>
      </c>
      <c r="G378" s="111"/>
      <c r="H378" s="226"/>
      <c r="I378" s="285"/>
      <c r="J378" s="280"/>
      <c r="K378" s="106" t="str">
        <f t="shared" si="24"/>
        <v/>
      </c>
      <c r="L378" s="107"/>
      <c r="M378" s="108"/>
      <c r="N378" s="109"/>
    </row>
    <row r="379" spans="2:14" ht="20.100000000000001" customHeight="1" x14ac:dyDescent="0.25">
      <c r="B379" s="11" t="str">
        <f t="shared" si="22"/>
        <v>--</v>
      </c>
      <c r="C379" s="105"/>
      <c r="D379" s="194"/>
      <c r="E379" s="230" t="str">
        <f t="array" ref="E379">IF(AND(D379&lt;&gt;"",G379&lt;&gt;""),MAX((MAX(IF(D$8:D$300=D379,G$8:G$300))-G379),ABS(MIN(IF(D$8:D$300=D379,G$8:G$300))-G379)),"")</f>
        <v/>
      </c>
      <c r="F379" s="243" t="str">
        <f t="shared" si="23"/>
        <v/>
      </c>
      <c r="G379" s="111"/>
      <c r="H379" s="226"/>
      <c r="I379" s="285"/>
      <c r="J379" s="280"/>
      <c r="K379" s="106" t="str">
        <f t="shared" si="24"/>
        <v/>
      </c>
      <c r="L379" s="107"/>
      <c r="M379" s="108"/>
      <c r="N379" s="109"/>
    </row>
    <row r="380" spans="2:14" ht="20.100000000000001" customHeight="1" x14ac:dyDescent="0.25">
      <c r="B380" s="11" t="str">
        <f t="shared" si="22"/>
        <v>--</v>
      </c>
      <c r="C380" s="105"/>
      <c r="D380" s="194"/>
      <c r="E380" s="230" t="str">
        <f t="array" ref="E380">IF(AND(D380&lt;&gt;"",G380&lt;&gt;""),MAX((MAX(IF(D$8:D$300=D380,G$8:G$300))-G380),ABS(MIN(IF(D$8:D$300=D380,G$8:G$300))-G380)),"")</f>
        <v/>
      </c>
      <c r="F380" s="243" t="str">
        <f t="shared" si="23"/>
        <v/>
      </c>
      <c r="G380" s="111"/>
      <c r="H380" s="226"/>
      <c r="I380" s="285"/>
      <c r="J380" s="280"/>
      <c r="K380" s="106" t="str">
        <f t="shared" si="24"/>
        <v/>
      </c>
      <c r="L380" s="107"/>
      <c r="M380" s="108"/>
      <c r="N380" s="109"/>
    </row>
    <row r="381" spans="2:14" ht="20.100000000000001" customHeight="1" x14ac:dyDescent="0.25">
      <c r="B381" s="11" t="str">
        <f t="shared" si="22"/>
        <v>--</v>
      </c>
      <c r="C381" s="105"/>
      <c r="D381" s="194"/>
      <c r="E381" s="230" t="str">
        <f t="array" ref="E381">IF(AND(D381&lt;&gt;"",G381&lt;&gt;""),MAX((MAX(IF(D$8:D$300=D381,G$8:G$300))-G381),ABS(MIN(IF(D$8:D$300=D381,G$8:G$300))-G381)),"")</f>
        <v/>
      </c>
      <c r="F381" s="243" t="str">
        <f t="shared" si="23"/>
        <v/>
      </c>
      <c r="G381" s="111"/>
      <c r="H381" s="226"/>
      <c r="I381" s="285"/>
      <c r="J381" s="280"/>
      <c r="K381" s="106" t="str">
        <f t="shared" si="24"/>
        <v/>
      </c>
      <c r="L381" s="107"/>
      <c r="M381" s="108"/>
      <c r="N381" s="109"/>
    </row>
    <row r="382" spans="2:14" ht="20.100000000000001" customHeight="1" x14ac:dyDescent="0.25">
      <c r="B382" s="11" t="str">
        <f t="shared" si="22"/>
        <v>--</v>
      </c>
      <c r="C382" s="105"/>
      <c r="D382" s="194"/>
      <c r="E382" s="230" t="str">
        <f t="array" ref="E382">IF(AND(D382&lt;&gt;"",G382&lt;&gt;""),MAX((MAX(IF(D$8:D$300=D382,G$8:G$300))-G382),ABS(MIN(IF(D$8:D$300=D382,G$8:G$300))-G382)),"")</f>
        <v/>
      </c>
      <c r="F382" s="243" t="str">
        <f t="shared" si="23"/>
        <v/>
      </c>
      <c r="G382" s="111"/>
      <c r="H382" s="226"/>
      <c r="I382" s="285"/>
      <c r="J382" s="280"/>
      <c r="K382" s="106" t="str">
        <f t="shared" si="24"/>
        <v/>
      </c>
      <c r="L382" s="107"/>
      <c r="M382" s="108"/>
      <c r="N382" s="109"/>
    </row>
    <row r="383" spans="2:14" ht="20.100000000000001" customHeight="1" x14ac:dyDescent="0.25">
      <c r="B383" s="11" t="str">
        <f t="shared" si="22"/>
        <v>--</v>
      </c>
      <c r="C383" s="105"/>
      <c r="D383" s="194"/>
      <c r="E383" s="230" t="str">
        <f t="array" ref="E383">IF(AND(D383&lt;&gt;"",G383&lt;&gt;""),MAX((MAX(IF(D$8:D$300=D383,G$8:G$300))-G383),ABS(MIN(IF(D$8:D$300=D383,G$8:G$300))-G383)),"")</f>
        <v/>
      </c>
      <c r="F383" s="243" t="str">
        <f t="shared" si="23"/>
        <v/>
      </c>
      <c r="G383" s="111"/>
      <c r="H383" s="226"/>
      <c r="I383" s="285"/>
      <c r="J383" s="280"/>
      <c r="K383" s="106" t="str">
        <f t="shared" si="24"/>
        <v/>
      </c>
      <c r="L383" s="107"/>
      <c r="M383" s="108"/>
      <c r="N383" s="109"/>
    </row>
    <row r="384" spans="2:14" ht="20.100000000000001" customHeight="1" x14ac:dyDescent="0.25">
      <c r="B384" s="11" t="str">
        <f t="shared" si="22"/>
        <v>--</v>
      </c>
      <c r="C384" s="105"/>
      <c r="D384" s="194"/>
      <c r="E384" s="230" t="str">
        <f t="array" ref="E384">IF(AND(D384&lt;&gt;"",G384&lt;&gt;""),MAX((MAX(IF(D$8:D$300=D384,G$8:G$300))-G384),ABS(MIN(IF(D$8:D$300=D384,G$8:G$300))-G384)),"")</f>
        <v/>
      </c>
      <c r="F384" s="243" t="str">
        <f t="shared" si="23"/>
        <v/>
      </c>
      <c r="G384" s="111"/>
      <c r="H384" s="226"/>
      <c r="I384" s="285"/>
      <c r="J384" s="280"/>
      <c r="K384" s="106" t="str">
        <f t="shared" si="24"/>
        <v/>
      </c>
      <c r="L384" s="107"/>
      <c r="M384" s="108"/>
      <c r="N384" s="109"/>
    </row>
    <row r="385" spans="2:14" ht="20.100000000000001" customHeight="1" x14ac:dyDescent="0.25">
      <c r="B385" s="11" t="str">
        <f t="shared" si="22"/>
        <v>--</v>
      </c>
      <c r="C385" s="105"/>
      <c r="D385" s="194"/>
      <c r="E385" s="230" t="str">
        <f t="array" ref="E385">IF(AND(D385&lt;&gt;"",G385&lt;&gt;""),MAX((MAX(IF(D$8:D$300=D385,G$8:G$300))-G385),ABS(MIN(IF(D$8:D$300=D385,G$8:G$300))-G385)),"")</f>
        <v/>
      </c>
      <c r="F385" s="243" t="str">
        <f t="shared" si="23"/>
        <v/>
      </c>
      <c r="G385" s="111"/>
      <c r="H385" s="226"/>
      <c r="I385" s="285"/>
      <c r="J385" s="280"/>
      <c r="K385" s="106" t="str">
        <f t="shared" si="24"/>
        <v/>
      </c>
      <c r="L385" s="107"/>
      <c r="M385" s="108"/>
      <c r="N385" s="109"/>
    </row>
    <row r="386" spans="2:14" ht="20.100000000000001" customHeight="1" x14ac:dyDescent="0.25">
      <c r="B386" s="11" t="str">
        <f t="shared" si="22"/>
        <v>--</v>
      </c>
      <c r="C386" s="105"/>
      <c r="D386" s="194"/>
      <c r="E386" s="230" t="str">
        <f t="array" ref="E386">IF(AND(D386&lt;&gt;"",G386&lt;&gt;""),MAX((MAX(IF(D$8:D$300=D386,G$8:G$300))-G386),ABS(MIN(IF(D$8:D$300=D386,G$8:G$300))-G386)),"")</f>
        <v/>
      </c>
      <c r="F386" s="243" t="str">
        <f t="shared" si="23"/>
        <v/>
      </c>
      <c r="G386" s="111"/>
      <c r="H386" s="226"/>
      <c r="I386" s="285"/>
      <c r="J386" s="280"/>
      <c r="K386" s="106" t="str">
        <f t="shared" si="24"/>
        <v/>
      </c>
      <c r="L386" s="107"/>
      <c r="M386" s="108"/>
      <c r="N386" s="109"/>
    </row>
    <row r="387" spans="2:14" ht="20.100000000000001" customHeight="1" x14ac:dyDescent="0.25">
      <c r="B387" s="11" t="str">
        <f t="shared" si="22"/>
        <v>--</v>
      </c>
      <c r="C387" s="105"/>
      <c r="D387" s="194"/>
      <c r="E387" s="230" t="str">
        <f t="array" ref="E387">IF(AND(D387&lt;&gt;"",G387&lt;&gt;""),MAX((MAX(IF(D$8:D$300=D387,G$8:G$300))-G387),ABS(MIN(IF(D$8:D$300=D387,G$8:G$300))-G387)),"")</f>
        <v/>
      </c>
      <c r="F387" s="243" t="str">
        <f t="shared" si="23"/>
        <v/>
      </c>
      <c r="G387" s="111"/>
      <c r="H387" s="226"/>
      <c r="I387" s="285"/>
      <c r="J387" s="280"/>
      <c r="K387" s="106" t="str">
        <f t="shared" ref="K387:K400" si="25">IF(OR(C387="",D387="",G387=""),"",IF(C387&amp;D387=C386&amp;D386,K386+1,1))</f>
        <v/>
      </c>
      <c r="L387" s="107"/>
      <c r="M387" s="108"/>
      <c r="N387" s="109"/>
    </row>
    <row r="388" spans="2:14" ht="20.100000000000001" customHeight="1" x14ac:dyDescent="0.25">
      <c r="B388" s="11" t="str">
        <f t="shared" si="22"/>
        <v>--</v>
      </c>
      <c r="C388" s="105"/>
      <c r="D388" s="194"/>
      <c r="E388" s="230" t="str">
        <f t="array" ref="E388">IF(AND(D388&lt;&gt;"",G388&lt;&gt;""),MAX((MAX(IF(D$8:D$300=D388,G$8:G$300))-G388),ABS(MIN(IF(D$8:D$300=D388,G$8:G$300))-G388)),"")</f>
        <v/>
      </c>
      <c r="F388" s="243" t="str">
        <f t="shared" si="23"/>
        <v/>
      </c>
      <c r="G388" s="111"/>
      <c r="H388" s="226"/>
      <c r="I388" s="285"/>
      <c r="J388" s="280"/>
      <c r="K388" s="106" t="str">
        <f t="shared" si="25"/>
        <v/>
      </c>
      <c r="L388" s="107"/>
      <c r="M388" s="108"/>
      <c r="N388" s="109"/>
    </row>
    <row r="389" spans="2:14" ht="20.100000000000001" customHeight="1" x14ac:dyDescent="0.25">
      <c r="B389" s="11" t="str">
        <f t="shared" si="22"/>
        <v>--</v>
      </c>
      <c r="C389" s="105"/>
      <c r="D389" s="194"/>
      <c r="E389" s="230" t="str">
        <f t="array" ref="E389">IF(AND(D389&lt;&gt;"",G389&lt;&gt;""),MAX((MAX(IF(D$8:D$300=D389,G$8:G$300))-G389),ABS(MIN(IF(D$8:D$300=D389,G$8:G$300))-G389)),"")</f>
        <v/>
      </c>
      <c r="F389" s="243" t="str">
        <f t="shared" si="23"/>
        <v/>
      </c>
      <c r="G389" s="111"/>
      <c r="H389" s="226"/>
      <c r="I389" s="285"/>
      <c r="J389" s="280"/>
      <c r="K389" s="106" t="str">
        <f t="shared" si="25"/>
        <v/>
      </c>
      <c r="L389" s="107"/>
      <c r="M389" s="108"/>
      <c r="N389" s="109"/>
    </row>
    <row r="390" spans="2:14" ht="20.100000000000001" customHeight="1" x14ac:dyDescent="0.25">
      <c r="B390" s="11" t="str">
        <f t="shared" si="22"/>
        <v>--</v>
      </c>
      <c r="C390" s="105"/>
      <c r="D390" s="194"/>
      <c r="E390" s="230" t="str">
        <f t="array" ref="E390">IF(AND(D390&lt;&gt;"",G390&lt;&gt;""),MAX((MAX(IF(D$8:D$300=D390,G$8:G$300))-G390),ABS(MIN(IF(D$8:D$300=D390,G$8:G$300))-G390)),"")</f>
        <v/>
      </c>
      <c r="F390" s="243" t="str">
        <f t="shared" si="23"/>
        <v/>
      </c>
      <c r="G390" s="111"/>
      <c r="H390" s="226"/>
      <c r="I390" s="285"/>
      <c r="J390" s="280"/>
      <c r="K390" s="106" t="str">
        <f t="shared" si="25"/>
        <v/>
      </c>
      <c r="L390" s="107"/>
      <c r="M390" s="108"/>
      <c r="N390" s="109"/>
    </row>
    <row r="391" spans="2:14" ht="20.100000000000001" customHeight="1" x14ac:dyDescent="0.25">
      <c r="B391" s="11" t="str">
        <f t="shared" si="22"/>
        <v>--</v>
      </c>
      <c r="C391" s="105"/>
      <c r="D391" s="194"/>
      <c r="E391" s="230" t="str">
        <f t="array" ref="E391">IF(AND(D391&lt;&gt;"",G391&lt;&gt;""),MAX((MAX(IF(D$8:D$300=D391,G$8:G$300))-G391),ABS(MIN(IF(D$8:D$300=D391,G$8:G$300))-G391)),"")</f>
        <v/>
      </c>
      <c r="F391" s="243" t="str">
        <f t="shared" si="23"/>
        <v/>
      </c>
      <c r="G391" s="111"/>
      <c r="H391" s="226"/>
      <c r="I391" s="285"/>
      <c r="J391" s="280"/>
      <c r="K391" s="106" t="str">
        <f t="shared" si="25"/>
        <v/>
      </c>
      <c r="L391" s="107"/>
      <c r="M391" s="108"/>
      <c r="N391" s="109"/>
    </row>
    <row r="392" spans="2:14" ht="20.100000000000001" customHeight="1" x14ac:dyDescent="0.25">
      <c r="B392" s="11" t="str">
        <f t="shared" ref="B392:B400" si="26">C392&amp;"-"&amp;D392&amp;"-"&amp;K392</f>
        <v>--</v>
      </c>
      <c r="C392" s="105"/>
      <c r="D392" s="194"/>
      <c r="E392" s="230" t="str">
        <f t="array" ref="E392">IF(AND(D392&lt;&gt;"",G392&lt;&gt;""),MAX((MAX(IF(D$8:D$300=D392,G$8:G$300))-G392),ABS(MIN(IF(D$8:D$300=D392,G$8:G$300))-G392)),"")</f>
        <v/>
      </c>
      <c r="F392" s="243" t="str">
        <f t="shared" ref="F392:F400" si="27">IF(AND(G392&lt;&gt;"",D392&lt;&gt;""),(E392/G392)*100,"")</f>
        <v/>
      </c>
      <c r="G392" s="111"/>
      <c r="H392" s="226"/>
      <c r="I392" s="285"/>
      <c r="J392" s="280"/>
      <c r="K392" s="106" t="str">
        <f t="shared" si="25"/>
        <v/>
      </c>
      <c r="L392" s="107"/>
      <c r="M392" s="108"/>
      <c r="N392" s="109"/>
    </row>
    <row r="393" spans="2:14" ht="20.100000000000001" customHeight="1" x14ac:dyDescent="0.25">
      <c r="B393" s="11" t="str">
        <f t="shared" si="26"/>
        <v>--</v>
      </c>
      <c r="C393" s="105"/>
      <c r="D393" s="194"/>
      <c r="E393" s="230" t="str">
        <f t="array" ref="E393">IF(AND(D393&lt;&gt;"",G393&lt;&gt;""),MAX((MAX(IF(D$8:D$300=D393,G$8:G$300))-G393),ABS(MIN(IF(D$8:D$300=D393,G$8:G$300))-G393)),"")</f>
        <v/>
      </c>
      <c r="F393" s="243" t="str">
        <f t="shared" si="27"/>
        <v/>
      </c>
      <c r="G393" s="111"/>
      <c r="H393" s="226"/>
      <c r="I393" s="285"/>
      <c r="J393" s="280"/>
      <c r="K393" s="106" t="str">
        <f t="shared" si="25"/>
        <v/>
      </c>
      <c r="L393" s="107"/>
      <c r="M393" s="108"/>
      <c r="N393" s="109"/>
    </row>
    <row r="394" spans="2:14" ht="20.100000000000001" customHeight="1" x14ac:dyDescent="0.25">
      <c r="B394" s="11" t="str">
        <f t="shared" si="26"/>
        <v>--</v>
      </c>
      <c r="C394" s="105"/>
      <c r="D394" s="194"/>
      <c r="E394" s="230" t="str">
        <f t="array" ref="E394">IF(AND(D394&lt;&gt;"",G394&lt;&gt;""),MAX((MAX(IF(D$8:D$300=D394,G$8:G$300))-G394),ABS(MIN(IF(D$8:D$300=D394,G$8:G$300))-G394)),"")</f>
        <v/>
      </c>
      <c r="F394" s="243" t="str">
        <f t="shared" si="27"/>
        <v/>
      </c>
      <c r="G394" s="111"/>
      <c r="H394" s="226"/>
      <c r="I394" s="285"/>
      <c r="J394" s="280"/>
      <c r="K394" s="106" t="str">
        <f t="shared" si="25"/>
        <v/>
      </c>
      <c r="L394" s="107"/>
      <c r="M394" s="108"/>
      <c r="N394" s="109"/>
    </row>
    <row r="395" spans="2:14" ht="20.100000000000001" customHeight="1" x14ac:dyDescent="0.25">
      <c r="B395" s="11" t="str">
        <f t="shared" si="26"/>
        <v>--</v>
      </c>
      <c r="C395" s="105"/>
      <c r="D395" s="194"/>
      <c r="E395" s="230" t="str">
        <f t="array" ref="E395">IF(AND(D395&lt;&gt;"",G395&lt;&gt;""),MAX((MAX(IF(D$8:D$300=D395,G$8:G$300))-G395),ABS(MIN(IF(D$8:D$300=D395,G$8:G$300))-G395)),"")</f>
        <v/>
      </c>
      <c r="F395" s="243" t="str">
        <f t="shared" si="27"/>
        <v/>
      </c>
      <c r="G395" s="111"/>
      <c r="H395" s="226"/>
      <c r="I395" s="285"/>
      <c r="J395" s="280"/>
      <c r="K395" s="106" t="str">
        <f t="shared" si="25"/>
        <v/>
      </c>
      <c r="L395" s="107"/>
      <c r="M395" s="108"/>
      <c r="N395" s="109"/>
    </row>
    <row r="396" spans="2:14" ht="20.100000000000001" customHeight="1" x14ac:dyDescent="0.25">
      <c r="B396" s="11" t="str">
        <f t="shared" si="26"/>
        <v>--</v>
      </c>
      <c r="C396" s="105"/>
      <c r="D396" s="194"/>
      <c r="E396" s="230" t="str">
        <f t="array" ref="E396">IF(AND(D396&lt;&gt;"",G396&lt;&gt;""),MAX((MAX(IF(D$8:D$300=D396,G$8:G$300))-G396),ABS(MIN(IF(D$8:D$300=D396,G$8:G$300))-G396)),"")</f>
        <v/>
      </c>
      <c r="F396" s="243" t="str">
        <f t="shared" si="27"/>
        <v/>
      </c>
      <c r="G396" s="111"/>
      <c r="H396" s="226"/>
      <c r="I396" s="285"/>
      <c r="J396" s="280"/>
      <c r="K396" s="106" t="str">
        <f t="shared" si="25"/>
        <v/>
      </c>
      <c r="L396" s="107"/>
      <c r="M396" s="108"/>
      <c r="N396" s="109"/>
    </row>
    <row r="397" spans="2:14" ht="20.100000000000001" customHeight="1" x14ac:dyDescent="0.25">
      <c r="B397" s="11" t="str">
        <f t="shared" si="26"/>
        <v>--</v>
      </c>
      <c r="C397" s="105"/>
      <c r="D397" s="194"/>
      <c r="E397" s="230" t="str">
        <f t="array" ref="E397">IF(AND(D397&lt;&gt;"",G397&lt;&gt;""),MAX((MAX(IF(D$8:D$300=D397,G$8:G$300))-G397),ABS(MIN(IF(D$8:D$300=D397,G$8:G$300))-G397)),"")</f>
        <v/>
      </c>
      <c r="F397" s="243" t="str">
        <f t="shared" si="27"/>
        <v/>
      </c>
      <c r="G397" s="111"/>
      <c r="H397" s="226"/>
      <c r="I397" s="285"/>
      <c r="J397" s="280"/>
      <c r="K397" s="106" t="str">
        <f t="shared" si="25"/>
        <v/>
      </c>
      <c r="L397" s="107"/>
      <c r="M397" s="108"/>
      <c r="N397" s="109"/>
    </row>
    <row r="398" spans="2:14" ht="20.100000000000001" customHeight="1" x14ac:dyDescent="0.25">
      <c r="B398" s="11" t="str">
        <f t="shared" si="26"/>
        <v>--</v>
      </c>
      <c r="C398" s="105"/>
      <c r="D398" s="194"/>
      <c r="E398" s="230" t="str">
        <f t="array" ref="E398">IF(AND(D398&lt;&gt;"",G398&lt;&gt;""),MAX((MAX(IF(D$8:D$300=D398,G$8:G$300))-G398),ABS(MIN(IF(D$8:D$300=D398,G$8:G$300))-G398)),"")</f>
        <v/>
      </c>
      <c r="F398" s="243" t="str">
        <f t="shared" si="27"/>
        <v/>
      </c>
      <c r="G398" s="111"/>
      <c r="H398" s="226"/>
      <c r="I398" s="285"/>
      <c r="J398" s="280"/>
      <c r="K398" s="106" t="str">
        <f t="shared" si="25"/>
        <v/>
      </c>
      <c r="L398" s="107"/>
      <c r="M398" s="108"/>
      <c r="N398" s="109"/>
    </row>
    <row r="399" spans="2:14" ht="20.100000000000001" customHeight="1" x14ac:dyDescent="0.25">
      <c r="B399" s="11" t="str">
        <f t="shared" si="26"/>
        <v>--</v>
      </c>
      <c r="C399" s="105"/>
      <c r="D399" s="194"/>
      <c r="E399" s="230" t="str">
        <f t="array" ref="E399">IF(AND(D399&lt;&gt;"",G399&lt;&gt;""),MAX((MAX(IF(D$8:D$300=D399,G$8:G$300))-G399),ABS(MIN(IF(D$8:D$300=D399,G$8:G$300))-G399)),"")</f>
        <v/>
      </c>
      <c r="F399" s="243" t="str">
        <f t="shared" si="27"/>
        <v/>
      </c>
      <c r="G399" s="111"/>
      <c r="H399" s="226"/>
      <c r="I399" s="285"/>
      <c r="J399" s="280"/>
      <c r="K399" s="106" t="str">
        <f t="shared" si="25"/>
        <v/>
      </c>
      <c r="L399" s="107"/>
      <c r="M399" s="108"/>
      <c r="N399" s="109"/>
    </row>
    <row r="400" spans="2:14" ht="20.100000000000001" customHeight="1" x14ac:dyDescent="0.25">
      <c r="B400" s="11" t="str">
        <f t="shared" si="26"/>
        <v>--</v>
      </c>
      <c r="C400" s="105"/>
      <c r="D400" s="194"/>
      <c r="E400" s="230" t="str">
        <f t="array" ref="E400">IF(AND(D400&lt;&gt;"",G400&lt;&gt;""),MAX((MAX(IF(D$8:D$300=D400,G$8:G$300))-G400),ABS(MIN(IF(D$8:D$300=D400,G$8:G$300))-G400)),"")</f>
        <v/>
      </c>
      <c r="F400" s="243" t="str">
        <f t="shared" si="27"/>
        <v/>
      </c>
      <c r="G400" s="111"/>
      <c r="H400" s="226"/>
      <c r="I400" s="285"/>
      <c r="J400" s="280"/>
      <c r="K400" s="106" t="str">
        <f t="shared" si="25"/>
        <v/>
      </c>
      <c r="L400" s="107"/>
      <c r="M400" s="108"/>
      <c r="N400" s="109"/>
    </row>
    <row r="401" ht="20.100000000000001" customHeight="1" x14ac:dyDescent="0.25"/>
    <row r="402" ht="20.100000000000001" hidden="1" customHeight="1" x14ac:dyDescent="0.25"/>
    <row r="403" ht="20.100000000000001" hidden="1" customHeight="1" x14ac:dyDescent="0.25"/>
    <row r="404" ht="20.100000000000001" hidden="1" customHeight="1" x14ac:dyDescent="0.25"/>
    <row r="405" ht="20.100000000000001" hidden="1" customHeight="1" x14ac:dyDescent="0.25"/>
    <row r="406" ht="20.100000000000001" hidden="1" customHeight="1" x14ac:dyDescent="0.25"/>
    <row r="407" ht="20.100000000000001" hidden="1" customHeight="1" x14ac:dyDescent="0.25"/>
    <row r="408" ht="20.100000000000001" hidden="1" customHeight="1" x14ac:dyDescent="0.25"/>
    <row r="409" ht="20.100000000000001" hidden="1" customHeight="1" x14ac:dyDescent="0.25"/>
    <row r="410" ht="20.100000000000001" hidden="1" customHeight="1" x14ac:dyDescent="0.25"/>
    <row r="411" ht="20.100000000000001" hidden="1" customHeight="1" x14ac:dyDescent="0.25"/>
    <row r="412" ht="20.100000000000001" hidden="1" customHeight="1" x14ac:dyDescent="0.25"/>
    <row r="413" ht="20.100000000000001" hidden="1" customHeight="1" x14ac:dyDescent="0.25"/>
    <row r="414" ht="20.100000000000001" hidden="1" customHeight="1" x14ac:dyDescent="0.25"/>
    <row r="415" ht="20.100000000000001" hidden="1" customHeight="1" x14ac:dyDescent="0.25"/>
    <row r="416" ht="20.100000000000001" hidden="1" customHeight="1" x14ac:dyDescent="0.25"/>
    <row r="417" ht="20.100000000000001" hidden="1" customHeight="1" x14ac:dyDescent="0.25"/>
    <row r="418" ht="20.100000000000001" hidden="1" customHeight="1" x14ac:dyDescent="0.25"/>
    <row r="419" ht="20.100000000000001" hidden="1" customHeight="1" x14ac:dyDescent="0.25"/>
    <row r="420" ht="20.100000000000001" hidden="1" customHeight="1" x14ac:dyDescent="0.25"/>
    <row r="421" ht="20.100000000000001" hidden="1" customHeight="1" x14ac:dyDescent="0.25"/>
    <row r="422" ht="20.100000000000001" hidden="1" customHeight="1" x14ac:dyDescent="0.25"/>
    <row r="423" ht="20.100000000000001" hidden="1" customHeight="1" x14ac:dyDescent="0.25"/>
    <row r="424" ht="20.100000000000001" hidden="1" customHeight="1" x14ac:dyDescent="0.25"/>
    <row r="425" ht="20.100000000000001" hidden="1" customHeight="1" x14ac:dyDescent="0.25"/>
    <row r="426" ht="20.100000000000001" hidden="1" customHeight="1" x14ac:dyDescent="0.25"/>
    <row r="427" ht="20.100000000000001" hidden="1" customHeight="1" x14ac:dyDescent="0.25"/>
    <row r="428" ht="20.100000000000001" hidden="1" customHeight="1" x14ac:dyDescent="0.25"/>
    <row r="429" ht="20.100000000000001" hidden="1" customHeight="1" x14ac:dyDescent="0.25"/>
    <row r="430" ht="20.100000000000001" hidden="1" customHeight="1" x14ac:dyDescent="0.25"/>
    <row r="431" ht="20.100000000000001" hidden="1" customHeight="1" x14ac:dyDescent="0.25"/>
    <row r="432" ht="20.100000000000001" hidden="1" customHeight="1" x14ac:dyDescent="0.25"/>
    <row r="433" ht="20.100000000000001" hidden="1" customHeight="1" x14ac:dyDescent="0.25"/>
    <row r="434" ht="20.100000000000001" hidden="1" customHeight="1" x14ac:dyDescent="0.25"/>
    <row r="435" ht="20.100000000000001" hidden="1" customHeight="1" x14ac:dyDescent="0.25"/>
    <row r="436" ht="20.100000000000001" hidden="1" customHeight="1" x14ac:dyDescent="0.25"/>
    <row r="437" ht="20.100000000000001" hidden="1" customHeight="1" x14ac:dyDescent="0.25"/>
    <row r="438" ht="20.100000000000001" hidden="1" customHeight="1" x14ac:dyDescent="0.25"/>
    <row r="439" ht="20.100000000000001" hidden="1" customHeight="1" x14ac:dyDescent="0.25"/>
    <row r="440" ht="20.100000000000001" hidden="1" customHeight="1" x14ac:dyDescent="0.25"/>
    <row r="441" ht="20.100000000000001" hidden="1" customHeight="1" x14ac:dyDescent="0.25"/>
    <row r="442" ht="20.100000000000001" hidden="1" customHeight="1" x14ac:dyDescent="0.25"/>
    <row r="443" ht="20.100000000000001" hidden="1" customHeight="1" x14ac:dyDescent="0.25"/>
    <row r="444" ht="20.100000000000001" hidden="1" customHeight="1" x14ac:dyDescent="0.25"/>
    <row r="445" ht="20.100000000000001" hidden="1" customHeight="1" x14ac:dyDescent="0.25"/>
    <row r="446" ht="20.100000000000001" hidden="1" customHeight="1" x14ac:dyDescent="0.25"/>
    <row r="447" ht="20.100000000000001" hidden="1" customHeight="1" x14ac:dyDescent="0.25"/>
    <row r="448" ht="20.100000000000001" hidden="1" customHeight="1" x14ac:dyDescent="0.25"/>
    <row r="449" ht="20.100000000000001" hidden="1" customHeight="1" x14ac:dyDescent="0.25"/>
    <row r="450" ht="20.100000000000001" hidden="1" customHeight="1" x14ac:dyDescent="0.25"/>
    <row r="451" ht="20.100000000000001" hidden="1" customHeight="1" x14ac:dyDescent="0.25"/>
    <row r="452" ht="20.100000000000001" hidden="1" customHeight="1" x14ac:dyDescent="0.25"/>
    <row r="453" ht="20.100000000000001" hidden="1" customHeight="1" x14ac:dyDescent="0.25"/>
    <row r="454" ht="20.100000000000001" hidden="1" customHeight="1" x14ac:dyDescent="0.25"/>
    <row r="455" ht="20.100000000000001" hidden="1" customHeight="1" x14ac:dyDescent="0.25"/>
    <row r="456" ht="20.100000000000001" hidden="1" customHeight="1" x14ac:dyDescent="0.25"/>
    <row r="457" ht="20.100000000000001" hidden="1" customHeight="1" x14ac:dyDescent="0.25"/>
    <row r="458" ht="20.100000000000001" hidden="1" customHeight="1" x14ac:dyDescent="0.25"/>
    <row r="459" ht="20.100000000000001" hidden="1" customHeight="1" x14ac:dyDescent="0.25"/>
    <row r="460" ht="20.100000000000001" hidden="1" customHeight="1" x14ac:dyDescent="0.25"/>
    <row r="461" ht="20.100000000000001" hidden="1" customHeight="1" x14ac:dyDescent="0.25"/>
    <row r="462" ht="20.100000000000001" hidden="1" customHeight="1" x14ac:dyDescent="0.25"/>
    <row r="463" ht="20.100000000000001" hidden="1" customHeight="1" x14ac:dyDescent="0.25"/>
    <row r="464" ht="20.100000000000001" hidden="1" customHeight="1" x14ac:dyDescent="0.25"/>
    <row r="465" ht="20.100000000000001" hidden="1" customHeight="1" x14ac:dyDescent="0.25"/>
    <row r="466" ht="20.100000000000001" hidden="1" customHeight="1" x14ac:dyDescent="0.25"/>
    <row r="467" ht="20.100000000000001" hidden="1" customHeight="1" x14ac:dyDescent="0.25"/>
    <row r="468" ht="20.100000000000001" hidden="1" customHeight="1" x14ac:dyDescent="0.25"/>
    <row r="469" ht="20.100000000000001" hidden="1" customHeight="1" x14ac:dyDescent="0.25"/>
    <row r="470" ht="20.100000000000001" hidden="1" customHeight="1" x14ac:dyDescent="0.25"/>
    <row r="471" ht="20.100000000000001" hidden="1" customHeight="1" x14ac:dyDescent="0.25"/>
    <row r="472" ht="20.100000000000001" hidden="1" customHeight="1" x14ac:dyDescent="0.25"/>
    <row r="473" ht="20.100000000000001" hidden="1" customHeight="1" x14ac:dyDescent="0.25"/>
    <row r="474" ht="20.100000000000001" hidden="1" customHeight="1" x14ac:dyDescent="0.25"/>
    <row r="475" ht="20.100000000000001" hidden="1" customHeight="1" x14ac:dyDescent="0.25"/>
    <row r="476" ht="20.100000000000001" hidden="1" customHeight="1" x14ac:dyDescent="0.25"/>
    <row r="477" ht="20.100000000000001" hidden="1" customHeight="1" x14ac:dyDescent="0.25"/>
    <row r="478" ht="20.100000000000001" hidden="1" customHeight="1" x14ac:dyDescent="0.25"/>
    <row r="479" ht="20.100000000000001" hidden="1" customHeight="1" x14ac:dyDescent="0.25"/>
    <row r="480" ht="20.100000000000001" hidden="1" customHeight="1" x14ac:dyDescent="0.25"/>
    <row r="481" ht="20.100000000000001" hidden="1" customHeight="1" x14ac:dyDescent="0.25"/>
    <row r="482" ht="20.100000000000001" hidden="1" customHeight="1" x14ac:dyDescent="0.25"/>
    <row r="483" ht="20.100000000000001" hidden="1" customHeight="1" x14ac:dyDescent="0.25"/>
    <row r="484" ht="20.100000000000001" hidden="1" customHeight="1" x14ac:dyDescent="0.25"/>
    <row r="485" ht="20.100000000000001" hidden="1" customHeight="1" x14ac:dyDescent="0.25"/>
    <row r="486" ht="20.100000000000001" hidden="1" customHeight="1" x14ac:dyDescent="0.25"/>
    <row r="487" ht="20.100000000000001" hidden="1" customHeight="1" x14ac:dyDescent="0.25"/>
    <row r="488" ht="20.100000000000001" hidden="1" customHeight="1" x14ac:dyDescent="0.25"/>
    <row r="489" ht="20.100000000000001" hidden="1" customHeight="1" x14ac:dyDescent="0.25"/>
    <row r="490" ht="20.100000000000001" hidden="1" customHeight="1" x14ac:dyDescent="0.25"/>
    <row r="491" ht="20.100000000000001" hidden="1" customHeight="1" x14ac:dyDescent="0.25"/>
    <row r="492" ht="20.100000000000001" hidden="1" customHeight="1" x14ac:dyDescent="0.25"/>
    <row r="493" ht="20.100000000000001" hidden="1" customHeight="1" x14ac:dyDescent="0.25"/>
    <row r="494" ht="20.100000000000001" hidden="1" customHeight="1" x14ac:dyDescent="0.25"/>
    <row r="495" ht="20.100000000000001" hidden="1" customHeight="1" x14ac:dyDescent="0.25"/>
    <row r="496" ht="20.100000000000001" hidden="1" customHeight="1" x14ac:dyDescent="0.25"/>
    <row r="497" ht="20.100000000000001" hidden="1" customHeight="1" x14ac:dyDescent="0.25"/>
    <row r="498" ht="20.100000000000001" hidden="1" customHeight="1" x14ac:dyDescent="0.25"/>
    <row r="499" ht="20.100000000000001" hidden="1" customHeight="1" x14ac:dyDescent="0.25"/>
    <row r="500" ht="20.100000000000001" hidden="1" customHeight="1" x14ac:dyDescent="0.25"/>
    <row r="501" ht="20.100000000000001" hidden="1" customHeight="1" x14ac:dyDescent="0.25"/>
    <row r="502" ht="20.100000000000001" hidden="1" customHeight="1" x14ac:dyDescent="0.25"/>
    <row r="503" ht="20.100000000000001" hidden="1" customHeight="1" x14ac:dyDescent="0.25"/>
    <row r="504" ht="20.100000000000001" hidden="1" customHeight="1" x14ac:dyDescent="0.25"/>
    <row r="505" ht="20.100000000000001" hidden="1" customHeight="1" x14ac:dyDescent="0.25"/>
    <row r="506" ht="20.100000000000001" hidden="1" customHeight="1" x14ac:dyDescent="0.25"/>
    <row r="507" ht="20.100000000000001" hidden="1" customHeight="1" x14ac:dyDescent="0.25"/>
    <row r="508" ht="20.100000000000001" hidden="1" customHeight="1" x14ac:dyDescent="0.25"/>
    <row r="509" ht="20.100000000000001" hidden="1" customHeight="1" x14ac:dyDescent="0.25"/>
    <row r="510" ht="20.100000000000001" hidden="1" customHeight="1" x14ac:dyDescent="0.25"/>
    <row r="511" ht="20.100000000000001" hidden="1" customHeight="1" x14ac:dyDescent="0.25"/>
    <row r="512" ht="20.100000000000001" hidden="1" customHeight="1" x14ac:dyDescent="0.25"/>
    <row r="513" ht="20.100000000000001" hidden="1" customHeight="1" x14ac:dyDescent="0.25"/>
    <row r="514" ht="20.100000000000001" hidden="1" customHeight="1" x14ac:dyDescent="0.25"/>
    <row r="515" ht="20.100000000000001" hidden="1" customHeight="1" x14ac:dyDescent="0.25"/>
    <row r="516" ht="20.100000000000001" hidden="1" customHeight="1" x14ac:dyDescent="0.25"/>
    <row r="517" ht="20.100000000000001" hidden="1" customHeight="1" x14ac:dyDescent="0.25"/>
    <row r="518" ht="20.100000000000001" hidden="1" customHeight="1" x14ac:dyDescent="0.25"/>
    <row r="519" ht="20.100000000000001" hidden="1" customHeight="1" x14ac:dyDescent="0.25"/>
    <row r="520" ht="20.100000000000001" hidden="1" customHeight="1" x14ac:dyDescent="0.25"/>
    <row r="521" ht="20.100000000000001" hidden="1" customHeight="1" x14ac:dyDescent="0.25"/>
    <row r="522" ht="20.100000000000001" hidden="1" customHeight="1" x14ac:dyDescent="0.25"/>
    <row r="523" ht="20.100000000000001" hidden="1" customHeight="1" x14ac:dyDescent="0.25"/>
    <row r="524" ht="20.100000000000001" hidden="1" customHeight="1" x14ac:dyDescent="0.25"/>
    <row r="525" ht="20.100000000000001" hidden="1" customHeight="1" x14ac:dyDescent="0.25"/>
    <row r="526" ht="20.100000000000001" hidden="1" customHeight="1" x14ac:dyDescent="0.25"/>
    <row r="527" ht="20.100000000000001" hidden="1" customHeight="1" x14ac:dyDescent="0.25"/>
    <row r="528" ht="20.100000000000001" hidden="1" customHeight="1" x14ac:dyDescent="0.25"/>
    <row r="529" ht="20.100000000000001" hidden="1" customHeight="1" x14ac:dyDescent="0.25"/>
    <row r="530" ht="20.100000000000001" hidden="1" customHeight="1" x14ac:dyDescent="0.25"/>
    <row r="531" ht="20.100000000000001" hidden="1" customHeight="1" x14ac:dyDescent="0.25"/>
    <row r="532" ht="20.100000000000001" hidden="1" customHeight="1" x14ac:dyDescent="0.25"/>
    <row r="533" ht="20.100000000000001" hidden="1" customHeight="1" x14ac:dyDescent="0.25"/>
    <row r="534" ht="20.100000000000001" hidden="1" customHeight="1" x14ac:dyDescent="0.25"/>
    <row r="535" ht="20.100000000000001" hidden="1" customHeight="1" x14ac:dyDescent="0.25"/>
    <row r="536" ht="20.100000000000001" hidden="1" customHeight="1" x14ac:dyDescent="0.25"/>
    <row r="537" ht="20.100000000000001" hidden="1" customHeight="1" x14ac:dyDescent="0.25"/>
    <row r="538" ht="20.100000000000001" hidden="1" customHeight="1" x14ac:dyDescent="0.25"/>
    <row r="539" ht="20.100000000000001" hidden="1" customHeight="1" x14ac:dyDescent="0.25"/>
    <row r="540" ht="20.100000000000001" hidden="1" customHeight="1" x14ac:dyDescent="0.25"/>
    <row r="541" ht="20.100000000000001" hidden="1" customHeight="1" x14ac:dyDescent="0.25"/>
    <row r="542" ht="20.100000000000001" hidden="1" customHeight="1" x14ac:dyDescent="0.25"/>
    <row r="543" ht="20.100000000000001" hidden="1" customHeight="1" x14ac:dyDescent="0.25"/>
    <row r="544" ht="20.100000000000001" hidden="1" customHeight="1" x14ac:dyDescent="0.25"/>
    <row r="545" ht="20.100000000000001" hidden="1" customHeight="1" x14ac:dyDescent="0.25"/>
    <row r="546" ht="20.100000000000001" hidden="1" customHeight="1" x14ac:dyDescent="0.25"/>
    <row r="547" ht="20.100000000000001" hidden="1" customHeight="1" x14ac:dyDescent="0.25"/>
    <row r="548" ht="20.100000000000001" hidden="1" customHeight="1" x14ac:dyDescent="0.25"/>
    <row r="549" ht="20.100000000000001" hidden="1" customHeight="1" x14ac:dyDescent="0.25"/>
    <row r="550" ht="20.100000000000001" hidden="1" customHeight="1" x14ac:dyDescent="0.25"/>
    <row r="551" ht="20.100000000000001" hidden="1" customHeight="1" x14ac:dyDescent="0.25"/>
    <row r="552" ht="20.100000000000001" hidden="1" customHeight="1" x14ac:dyDescent="0.25"/>
    <row r="553" ht="20.100000000000001" hidden="1" customHeight="1" x14ac:dyDescent="0.25"/>
    <row r="554" ht="20.100000000000001" hidden="1" customHeight="1" x14ac:dyDescent="0.25"/>
    <row r="555" ht="20.100000000000001" hidden="1" customHeight="1" x14ac:dyDescent="0.25"/>
    <row r="556" ht="20.100000000000001" hidden="1" customHeight="1" x14ac:dyDescent="0.25"/>
    <row r="557" ht="20.100000000000001" hidden="1" customHeight="1" x14ac:dyDescent="0.25"/>
    <row r="558" ht="20.100000000000001" hidden="1" customHeight="1" x14ac:dyDescent="0.25"/>
    <row r="559" ht="20.100000000000001" hidden="1" customHeight="1" x14ac:dyDescent="0.25"/>
    <row r="560" ht="20.100000000000001" hidden="1" customHeight="1" x14ac:dyDescent="0.25"/>
    <row r="561" ht="20.100000000000001" hidden="1" customHeight="1" x14ac:dyDescent="0.25"/>
    <row r="562" ht="20.100000000000001" hidden="1" customHeight="1" x14ac:dyDescent="0.25"/>
    <row r="563" ht="20.100000000000001" hidden="1" customHeight="1" x14ac:dyDescent="0.25"/>
    <row r="564" ht="20.100000000000001" hidden="1" customHeight="1" x14ac:dyDescent="0.25"/>
    <row r="565" ht="20.100000000000001" hidden="1" customHeight="1" x14ac:dyDescent="0.25"/>
    <row r="566" ht="20.100000000000001" hidden="1" customHeight="1" x14ac:dyDescent="0.25"/>
    <row r="567" ht="20.100000000000001" hidden="1" customHeight="1" x14ac:dyDescent="0.25"/>
    <row r="568" ht="20.100000000000001" hidden="1" customHeight="1" x14ac:dyDescent="0.25"/>
    <row r="569" ht="20.100000000000001" hidden="1" customHeight="1" x14ac:dyDescent="0.25"/>
    <row r="570" ht="20.100000000000001" hidden="1" customHeight="1" x14ac:dyDescent="0.25"/>
    <row r="571" ht="20.100000000000001" hidden="1" customHeight="1" x14ac:dyDescent="0.25"/>
    <row r="572" ht="20.100000000000001" hidden="1" customHeight="1" x14ac:dyDescent="0.25"/>
    <row r="573" ht="20.100000000000001" hidden="1" customHeight="1" x14ac:dyDescent="0.25"/>
    <row r="574" ht="20.100000000000001" hidden="1" customHeight="1" x14ac:dyDescent="0.25"/>
    <row r="575" ht="20.100000000000001" hidden="1" customHeight="1" x14ac:dyDescent="0.25"/>
    <row r="576" ht="20.100000000000001" hidden="1" customHeight="1" x14ac:dyDescent="0.25"/>
    <row r="577" ht="20.100000000000001" hidden="1" customHeight="1" x14ac:dyDescent="0.25"/>
    <row r="578" ht="20.100000000000001" hidden="1" customHeight="1" x14ac:dyDescent="0.25"/>
    <row r="579" ht="20.100000000000001" hidden="1" customHeight="1" x14ac:dyDescent="0.25"/>
    <row r="580" ht="20.100000000000001" hidden="1" customHeight="1" x14ac:dyDescent="0.25"/>
    <row r="581" ht="20.100000000000001" hidden="1" customHeight="1" x14ac:dyDescent="0.25"/>
    <row r="582" ht="20.100000000000001" hidden="1" customHeight="1" x14ac:dyDescent="0.25"/>
    <row r="583" ht="20.100000000000001" hidden="1" customHeight="1" x14ac:dyDescent="0.25"/>
    <row r="584" ht="20.100000000000001" hidden="1" customHeight="1" x14ac:dyDescent="0.25"/>
    <row r="585" ht="20.100000000000001" hidden="1" customHeight="1" x14ac:dyDescent="0.25"/>
    <row r="586" ht="20.100000000000001" hidden="1" customHeight="1" x14ac:dyDescent="0.25"/>
    <row r="587" ht="20.100000000000001" hidden="1" customHeight="1" x14ac:dyDescent="0.25"/>
    <row r="588" ht="20.100000000000001" hidden="1" customHeight="1" x14ac:dyDescent="0.25"/>
    <row r="589" ht="20.100000000000001" hidden="1" customHeight="1" x14ac:dyDescent="0.25"/>
    <row r="590" ht="20.100000000000001" hidden="1" customHeight="1" x14ac:dyDescent="0.25"/>
    <row r="591" ht="20.100000000000001" hidden="1" customHeight="1" x14ac:dyDescent="0.25"/>
    <row r="592" ht="20.100000000000001" hidden="1" customHeight="1" x14ac:dyDescent="0.25"/>
    <row r="593" ht="20.100000000000001" hidden="1" customHeight="1" x14ac:dyDescent="0.25"/>
    <row r="594" ht="20.100000000000001" hidden="1" customHeight="1" x14ac:dyDescent="0.25"/>
    <row r="595" ht="20.100000000000001" hidden="1" customHeight="1" x14ac:dyDescent="0.25"/>
    <row r="596" ht="20.100000000000001" hidden="1" customHeight="1" x14ac:dyDescent="0.25"/>
    <row r="597" ht="20.100000000000001" hidden="1" customHeight="1" x14ac:dyDescent="0.25"/>
    <row r="598" ht="20.100000000000001" hidden="1" customHeight="1" x14ac:dyDescent="0.25"/>
    <row r="599" ht="20.100000000000001" hidden="1" customHeight="1" x14ac:dyDescent="0.25"/>
    <row r="600" ht="20.100000000000001" hidden="1" customHeight="1" x14ac:dyDescent="0.25"/>
    <row r="601" ht="20.100000000000001" hidden="1" customHeight="1" x14ac:dyDescent="0.25"/>
    <row r="602" ht="20.100000000000001" hidden="1" customHeight="1" x14ac:dyDescent="0.25"/>
    <row r="603" ht="20.100000000000001" hidden="1" customHeight="1" x14ac:dyDescent="0.25"/>
    <row r="604" ht="20.100000000000001" hidden="1" customHeight="1" x14ac:dyDescent="0.25"/>
    <row r="605" ht="20.100000000000001" hidden="1" customHeight="1" x14ac:dyDescent="0.25"/>
    <row r="606" ht="20.100000000000001" hidden="1" customHeight="1" x14ac:dyDescent="0.25"/>
    <row r="607" ht="20.100000000000001" hidden="1" customHeight="1" x14ac:dyDescent="0.25"/>
    <row r="608" ht="20.100000000000001" hidden="1" customHeight="1" x14ac:dyDescent="0.25"/>
    <row r="609" ht="20.100000000000001" hidden="1" customHeight="1" x14ac:dyDescent="0.25"/>
    <row r="610" ht="20.100000000000001" hidden="1" customHeight="1" x14ac:dyDescent="0.25"/>
    <row r="611" ht="20.100000000000001" hidden="1" customHeight="1" x14ac:dyDescent="0.25"/>
    <row r="612" ht="20.100000000000001" hidden="1" customHeight="1" x14ac:dyDescent="0.25"/>
    <row r="613" ht="20.100000000000001" hidden="1" customHeight="1" x14ac:dyDescent="0.25"/>
    <row r="614" ht="20.100000000000001" hidden="1" customHeight="1" x14ac:dyDescent="0.25"/>
    <row r="615" ht="20.100000000000001" hidden="1" customHeight="1" x14ac:dyDescent="0.25"/>
    <row r="616" ht="20.100000000000001" hidden="1" customHeight="1" x14ac:dyDescent="0.25"/>
    <row r="617" ht="20.100000000000001" hidden="1" customHeight="1" x14ac:dyDescent="0.25"/>
    <row r="618" ht="20.100000000000001" hidden="1" customHeight="1" x14ac:dyDescent="0.25"/>
    <row r="619" ht="20.100000000000001" hidden="1" customHeight="1" x14ac:dyDescent="0.25"/>
    <row r="620" ht="20.100000000000001" hidden="1" customHeight="1" x14ac:dyDescent="0.25"/>
    <row r="621" ht="20.100000000000001" hidden="1" customHeight="1" x14ac:dyDescent="0.25"/>
    <row r="622" ht="20.100000000000001" hidden="1" customHeight="1" x14ac:dyDescent="0.25"/>
    <row r="623" ht="20.100000000000001" hidden="1" customHeight="1" x14ac:dyDescent="0.25"/>
    <row r="624" ht="20.100000000000001" hidden="1" customHeight="1" x14ac:dyDescent="0.25"/>
    <row r="625" ht="20.100000000000001" hidden="1" customHeight="1" x14ac:dyDescent="0.25"/>
    <row r="626" ht="20.100000000000001" hidden="1" customHeight="1" x14ac:dyDescent="0.25"/>
    <row r="627" ht="20.100000000000001" hidden="1" customHeight="1" x14ac:dyDescent="0.25"/>
    <row r="628" ht="20.100000000000001" hidden="1" customHeight="1" x14ac:dyDescent="0.25"/>
    <row r="629" ht="20.100000000000001" hidden="1" customHeight="1" x14ac:dyDescent="0.25"/>
    <row r="630" ht="20.100000000000001" hidden="1" customHeight="1" x14ac:dyDescent="0.25"/>
    <row r="631" ht="20.100000000000001" hidden="1" customHeight="1" x14ac:dyDescent="0.25"/>
    <row r="632" ht="20.100000000000001" hidden="1" customHeight="1" x14ac:dyDescent="0.25"/>
    <row r="633" ht="20.100000000000001" hidden="1" customHeight="1" x14ac:dyDescent="0.25"/>
    <row r="634" ht="20.100000000000001" hidden="1" customHeight="1" x14ac:dyDescent="0.25"/>
    <row r="635" ht="20.100000000000001" hidden="1" customHeight="1" x14ac:dyDescent="0.25"/>
    <row r="636" ht="20.100000000000001" hidden="1" customHeight="1" x14ac:dyDescent="0.25"/>
    <row r="637" ht="20.100000000000001" hidden="1" customHeight="1" x14ac:dyDescent="0.25"/>
    <row r="638" ht="20.100000000000001" hidden="1" customHeight="1" x14ac:dyDescent="0.25"/>
    <row r="639" ht="20.100000000000001" hidden="1" customHeight="1" x14ac:dyDescent="0.25"/>
    <row r="640" ht="20.100000000000001" hidden="1" customHeight="1" x14ac:dyDescent="0.25"/>
    <row r="641" ht="20.100000000000001" hidden="1" customHeight="1" x14ac:dyDescent="0.25"/>
    <row r="642" ht="20.100000000000001" hidden="1" customHeight="1" x14ac:dyDescent="0.25"/>
    <row r="643" ht="20.100000000000001" hidden="1" customHeight="1" x14ac:dyDescent="0.25"/>
    <row r="644" ht="20.100000000000001" hidden="1" customHeight="1" x14ac:dyDescent="0.25"/>
    <row r="645" ht="20.100000000000001" hidden="1" customHeight="1" x14ac:dyDescent="0.25"/>
    <row r="646" ht="20.100000000000001" hidden="1" customHeight="1" x14ac:dyDescent="0.25"/>
    <row r="647" ht="20.100000000000001" hidden="1" customHeight="1" x14ac:dyDescent="0.25"/>
    <row r="648" ht="20.100000000000001" hidden="1" customHeight="1" x14ac:dyDescent="0.25"/>
    <row r="649" ht="20.100000000000001" hidden="1" customHeight="1" x14ac:dyDescent="0.25"/>
    <row r="650" ht="20.100000000000001" hidden="1" customHeight="1" x14ac:dyDescent="0.25"/>
    <row r="651" ht="20.100000000000001" hidden="1" customHeight="1" x14ac:dyDescent="0.25"/>
    <row r="652" ht="20.100000000000001" hidden="1" customHeight="1" x14ac:dyDescent="0.25"/>
    <row r="653" ht="20.100000000000001" hidden="1" customHeight="1" x14ac:dyDescent="0.25"/>
    <row r="654" ht="20.100000000000001" hidden="1" customHeight="1" x14ac:dyDescent="0.25"/>
    <row r="655" ht="20.100000000000001" hidden="1" customHeight="1" x14ac:dyDescent="0.25"/>
    <row r="656" ht="20.100000000000001" hidden="1" customHeight="1" x14ac:dyDescent="0.25"/>
    <row r="657" ht="20.100000000000001" hidden="1" customHeight="1" x14ac:dyDescent="0.25"/>
    <row r="658" ht="20.100000000000001" hidden="1" customHeight="1" x14ac:dyDescent="0.25"/>
    <row r="659" ht="20.100000000000001" hidden="1" customHeight="1" x14ac:dyDescent="0.25"/>
    <row r="660" ht="20.100000000000001" hidden="1" customHeight="1" x14ac:dyDescent="0.25"/>
    <row r="661" ht="20.100000000000001" hidden="1" customHeight="1" x14ac:dyDescent="0.25"/>
    <row r="662" ht="20.100000000000001" hidden="1" customHeight="1" x14ac:dyDescent="0.25"/>
    <row r="663" ht="20.100000000000001" hidden="1" customHeight="1" x14ac:dyDescent="0.25"/>
    <row r="664" ht="20.100000000000001" hidden="1" customHeight="1" x14ac:dyDescent="0.25"/>
    <row r="665" ht="20.100000000000001" hidden="1" customHeight="1" x14ac:dyDescent="0.25"/>
    <row r="666" ht="20.100000000000001" hidden="1" customHeight="1" x14ac:dyDescent="0.25"/>
    <row r="667" ht="20.100000000000001" hidden="1" customHeight="1" x14ac:dyDescent="0.25"/>
    <row r="668" ht="20.100000000000001" hidden="1" customHeight="1" x14ac:dyDescent="0.25"/>
    <row r="669" ht="20.100000000000001" hidden="1" customHeight="1" x14ac:dyDescent="0.25"/>
    <row r="670" ht="20.100000000000001" hidden="1" customHeight="1" x14ac:dyDescent="0.25"/>
    <row r="671" ht="20.100000000000001" hidden="1" customHeight="1" x14ac:dyDescent="0.25"/>
    <row r="672" ht="20.100000000000001" hidden="1" customHeight="1" x14ac:dyDescent="0.25"/>
    <row r="673" ht="20.100000000000001" hidden="1" customHeight="1" x14ac:dyDescent="0.25"/>
    <row r="674" ht="20.100000000000001" hidden="1" customHeight="1" x14ac:dyDescent="0.25"/>
    <row r="675" ht="20.100000000000001" hidden="1" customHeight="1" x14ac:dyDescent="0.25"/>
    <row r="676" ht="20.100000000000001" hidden="1" customHeight="1" x14ac:dyDescent="0.25"/>
    <row r="677" ht="20.100000000000001" hidden="1" customHeight="1" x14ac:dyDescent="0.25"/>
    <row r="678" ht="20.100000000000001" hidden="1" customHeight="1" x14ac:dyDescent="0.25"/>
    <row r="679" ht="20.100000000000001" hidden="1" customHeight="1" x14ac:dyDescent="0.25"/>
    <row r="680" ht="20.100000000000001" hidden="1" customHeight="1" x14ac:dyDescent="0.25"/>
    <row r="681" ht="20.100000000000001" hidden="1" customHeight="1" x14ac:dyDescent="0.25"/>
    <row r="682" ht="20.100000000000001" hidden="1" customHeight="1" x14ac:dyDescent="0.25"/>
    <row r="683" ht="20.100000000000001" hidden="1" customHeight="1" x14ac:dyDescent="0.25"/>
    <row r="684" ht="20.100000000000001" hidden="1" customHeight="1" x14ac:dyDescent="0.25"/>
    <row r="685" ht="20.100000000000001" hidden="1" customHeight="1" x14ac:dyDescent="0.25"/>
    <row r="686" ht="20.100000000000001" hidden="1" customHeight="1" x14ac:dyDescent="0.25"/>
    <row r="687" ht="20.100000000000001" hidden="1" customHeight="1" x14ac:dyDescent="0.25"/>
    <row r="688" ht="20.100000000000001" hidden="1" customHeight="1" x14ac:dyDescent="0.25"/>
    <row r="689" ht="20.100000000000001" hidden="1" customHeight="1" x14ac:dyDescent="0.25"/>
    <row r="690" ht="20.100000000000001" hidden="1" customHeight="1" x14ac:dyDescent="0.25"/>
    <row r="691" ht="20.100000000000001" hidden="1" customHeight="1" x14ac:dyDescent="0.25"/>
    <row r="692" ht="20.100000000000001" hidden="1" customHeight="1" x14ac:dyDescent="0.25"/>
    <row r="693" ht="20.100000000000001" hidden="1" customHeight="1" x14ac:dyDescent="0.25"/>
    <row r="694" ht="20.100000000000001" hidden="1" customHeight="1" x14ac:dyDescent="0.25"/>
    <row r="695" ht="20.100000000000001" hidden="1" customHeight="1" x14ac:dyDescent="0.25"/>
    <row r="696" ht="20.100000000000001" hidden="1" customHeight="1" x14ac:dyDescent="0.25"/>
    <row r="697" ht="20.100000000000001" hidden="1" customHeight="1" x14ac:dyDescent="0.25"/>
    <row r="698" ht="20.100000000000001" hidden="1" customHeight="1" x14ac:dyDescent="0.25"/>
    <row r="699" ht="20.100000000000001" hidden="1" customHeight="1" x14ac:dyDescent="0.25"/>
    <row r="700" ht="20.100000000000001" hidden="1" customHeight="1" x14ac:dyDescent="0.25"/>
    <row r="701" ht="20.100000000000001" hidden="1" customHeight="1" x14ac:dyDescent="0.25"/>
    <row r="702" ht="20.100000000000001" hidden="1" customHeight="1" x14ac:dyDescent="0.25"/>
    <row r="703" ht="20.100000000000001" hidden="1" customHeight="1" x14ac:dyDescent="0.25"/>
    <row r="704" ht="20.100000000000001" hidden="1" customHeight="1" x14ac:dyDescent="0.25"/>
    <row r="705" ht="20.100000000000001" hidden="1" customHeight="1" x14ac:dyDescent="0.25"/>
    <row r="706" ht="20.100000000000001" hidden="1" customHeight="1" x14ac:dyDescent="0.25"/>
    <row r="707" ht="20.100000000000001" hidden="1" customHeight="1" x14ac:dyDescent="0.25"/>
    <row r="708" ht="20.100000000000001" hidden="1" customHeight="1" x14ac:dyDescent="0.25"/>
    <row r="709" ht="20.100000000000001" hidden="1" customHeight="1" x14ac:dyDescent="0.25"/>
    <row r="710" ht="20.100000000000001" hidden="1" customHeight="1" x14ac:dyDescent="0.25"/>
    <row r="711" ht="20.100000000000001" hidden="1" customHeight="1" x14ac:dyDescent="0.25"/>
    <row r="712" ht="20.100000000000001" hidden="1" customHeight="1" x14ac:dyDescent="0.25"/>
    <row r="713" ht="20.100000000000001" hidden="1" customHeight="1" x14ac:dyDescent="0.25"/>
    <row r="714" ht="20.100000000000001" hidden="1" customHeight="1" x14ac:dyDescent="0.25"/>
    <row r="715" ht="20.100000000000001" hidden="1" customHeight="1" x14ac:dyDescent="0.25"/>
    <row r="716" ht="20.100000000000001" hidden="1" customHeight="1" x14ac:dyDescent="0.25"/>
    <row r="717" ht="20.100000000000001" hidden="1" customHeight="1" x14ac:dyDescent="0.25"/>
    <row r="718" ht="20.100000000000001" hidden="1" customHeight="1" x14ac:dyDescent="0.25"/>
    <row r="719" ht="20.100000000000001" hidden="1" customHeight="1" x14ac:dyDescent="0.25"/>
    <row r="720" ht="20.100000000000001" hidden="1" customHeight="1" x14ac:dyDescent="0.25"/>
    <row r="721" ht="20.100000000000001" hidden="1" customHeight="1" x14ac:dyDescent="0.25"/>
    <row r="722" ht="20.100000000000001" hidden="1" customHeight="1" x14ac:dyDescent="0.25"/>
    <row r="723" ht="20.100000000000001" hidden="1" customHeight="1" x14ac:dyDescent="0.25"/>
    <row r="724" ht="20.100000000000001" hidden="1" customHeight="1" x14ac:dyDescent="0.25"/>
    <row r="725" ht="20.100000000000001" hidden="1" customHeight="1" x14ac:dyDescent="0.25"/>
    <row r="726" ht="20.100000000000001" hidden="1" customHeight="1" x14ac:dyDescent="0.25"/>
    <row r="727" ht="20.100000000000001" hidden="1" customHeight="1" x14ac:dyDescent="0.25"/>
    <row r="728" ht="20.100000000000001" hidden="1" customHeight="1" x14ac:dyDescent="0.25"/>
    <row r="729" ht="20.100000000000001" hidden="1" customHeight="1" x14ac:dyDescent="0.25"/>
    <row r="730" ht="20.100000000000001" hidden="1" customHeight="1" x14ac:dyDescent="0.25"/>
    <row r="731" ht="20.100000000000001" hidden="1" customHeight="1" x14ac:dyDescent="0.25"/>
    <row r="732" ht="20.100000000000001" hidden="1" customHeight="1" x14ac:dyDescent="0.25"/>
    <row r="733" ht="20.100000000000001" hidden="1" customHeight="1" x14ac:dyDescent="0.25"/>
    <row r="734" ht="20.100000000000001" hidden="1" customHeight="1" x14ac:dyDescent="0.25"/>
    <row r="735" ht="20.100000000000001" hidden="1" customHeight="1" x14ac:dyDescent="0.25"/>
    <row r="736" ht="20.100000000000001" hidden="1" customHeight="1" x14ac:dyDescent="0.25"/>
    <row r="737" ht="20.100000000000001" hidden="1" customHeight="1" x14ac:dyDescent="0.25"/>
    <row r="738" ht="20.100000000000001" hidden="1" customHeight="1" x14ac:dyDescent="0.25"/>
    <row r="739" ht="20.100000000000001" hidden="1" customHeight="1" x14ac:dyDescent="0.25"/>
    <row r="740" ht="20.100000000000001" hidden="1" customHeight="1" x14ac:dyDescent="0.25"/>
    <row r="741" ht="20.100000000000001" hidden="1" customHeight="1" x14ac:dyDescent="0.25"/>
    <row r="742" ht="20.100000000000001" hidden="1" customHeight="1" x14ac:dyDescent="0.25"/>
    <row r="743" ht="20.100000000000001" hidden="1" customHeight="1" x14ac:dyDescent="0.25"/>
    <row r="744" ht="20.100000000000001" hidden="1" customHeight="1" x14ac:dyDescent="0.25"/>
    <row r="745" ht="20.100000000000001" hidden="1" customHeight="1" x14ac:dyDescent="0.25"/>
    <row r="746" ht="20.100000000000001" hidden="1" customHeight="1" x14ac:dyDescent="0.25"/>
    <row r="747" ht="20.100000000000001" hidden="1" customHeight="1" x14ac:dyDescent="0.25"/>
    <row r="748" ht="20.100000000000001" hidden="1" customHeight="1" x14ac:dyDescent="0.25"/>
    <row r="749" ht="20.100000000000001" hidden="1" customHeight="1" x14ac:dyDescent="0.25"/>
    <row r="750" ht="20.100000000000001" hidden="1" customHeight="1" x14ac:dyDescent="0.25"/>
    <row r="751" ht="20.100000000000001" hidden="1" customHeight="1" x14ac:dyDescent="0.25"/>
    <row r="752" ht="20.100000000000001" hidden="1" customHeight="1" x14ac:dyDescent="0.25"/>
    <row r="753" ht="20.100000000000001" hidden="1" customHeight="1" x14ac:dyDescent="0.25"/>
    <row r="754" ht="20.100000000000001" hidden="1" customHeight="1" x14ac:dyDescent="0.25"/>
    <row r="755" ht="20.100000000000001" hidden="1" customHeight="1" x14ac:dyDescent="0.25"/>
    <row r="756" ht="20.100000000000001" hidden="1" customHeight="1" x14ac:dyDescent="0.25"/>
    <row r="757" ht="20.100000000000001" hidden="1" customHeight="1" x14ac:dyDescent="0.25"/>
    <row r="758" ht="20.100000000000001" hidden="1" customHeight="1" x14ac:dyDescent="0.25"/>
    <row r="759" ht="20.100000000000001" hidden="1" customHeight="1" x14ac:dyDescent="0.25"/>
    <row r="760" ht="20.100000000000001" hidden="1" customHeight="1" x14ac:dyDescent="0.25"/>
    <row r="761" ht="20.100000000000001" hidden="1" customHeight="1" x14ac:dyDescent="0.25"/>
    <row r="762" ht="20.100000000000001" hidden="1" customHeight="1" x14ac:dyDescent="0.25"/>
    <row r="763" ht="20.100000000000001" hidden="1" customHeight="1" x14ac:dyDescent="0.25"/>
    <row r="764" ht="20.100000000000001" hidden="1" customHeight="1" x14ac:dyDescent="0.25"/>
    <row r="765" ht="20.100000000000001" hidden="1" customHeight="1" x14ac:dyDescent="0.25"/>
    <row r="766" ht="20.100000000000001" hidden="1" customHeight="1" x14ac:dyDescent="0.25"/>
    <row r="767" ht="20.100000000000001" hidden="1" customHeight="1" x14ac:dyDescent="0.25"/>
    <row r="768" ht="20.100000000000001" hidden="1" customHeight="1" x14ac:dyDescent="0.25"/>
    <row r="769" ht="20.100000000000001" hidden="1" customHeight="1" x14ac:dyDescent="0.25"/>
    <row r="770" ht="20.100000000000001" hidden="1" customHeight="1" x14ac:dyDescent="0.25"/>
    <row r="771" ht="20.100000000000001" hidden="1" customHeight="1" x14ac:dyDescent="0.25"/>
    <row r="772" ht="20.100000000000001" hidden="1" customHeight="1" x14ac:dyDescent="0.25"/>
    <row r="773" ht="20.100000000000001" hidden="1" customHeight="1" x14ac:dyDescent="0.25"/>
    <row r="774" ht="20.100000000000001" hidden="1" customHeight="1" x14ac:dyDescent="0.25"/>
    <row r="775" ht="20.100000000000001" hidden="1" customHeight="1" x14ac:dyDescent="0.25"/>
    <row r="776" ht="20.100000000000001" hidden="1" customHeight="1" x14ac:dyDescent="0.25"/>
    <row r="777" ht="20.100000000000001" hidden="1" customHeight="1" x14ac:dyDescent="0.25"/>
    <row r="778" ht="20.100000000000001" hidden="1" customHeight="1" x14ac:dyDescent="0.25"/>
    <row r="779" ht="20.100000000000001" hidden="1" customHeight="1" x14ac:dyDescent="0.25"/>
    <row r="780" ht="20.100000000000001" hidden="1" customHeight="1" x14ac:dyDescent="0.25"/>
    <row r="781" ht="20.100000000000001" hidden="1" customHeight="1" x14ac:dyDescent="0.25"/>
    <row r="782" ht="20.100000000000001" hidden="1" customHeight="1" x14ac:dyDescent="0.25"/>
    <row r="783" ht="20.100000000000001" hidden="1" customHeight="1" x14ac:dyDescent="0.25"/>
    <row r="784" ht="20.100000000000001" hidden="1" customHeight="1" x14ac:dyDescent="0.25"/>
    <row r="785" ht="20.100000000000001" hidden="1" customHeight="1" x14ac:dyDescent="0.25"/>
    <row r="786" ht="20.100000000000001" hidden="1" customHeight="1" x14ac:dyDescent="0.25"/>
    <row r="787" ht="20.100000000000001" hidden="1" customHeight="1" x14ac:dyDescent="0.25"/>
    <row r="788" ht="20.100000000000001" hidden="1" customHeight="1" x14ac:dyDescent="0.25"/>
    <row r="789" ht="20.100000000000001" hidden="1" customHeight="1" x14ac:dyDescent="0.25"/>
    <row r="790" ht="20.100000000000001" hidden="1" customHeight="1" x14ac:dyDescent="0.25"/>
    <row r="791" ht="20.100000000000001" hidden="1" customHeight="1" x14ac:dyDescent="0.25"/>
    <row r="792" ht="20.100000000000001" hidden="1" customHeight="1" x14ac:dyDescent="0.25"/>
    <row r="793" ht="20.100000000000001" hidden="1" customHeight="1" x14ac:dyDescent="0.25"/>
    <row r="794" ht="20.100000000000001" hidden="1" customHeight="1" x14ac:dyDescent="0.25"/>
    <row r="795" ht="20.100000000000001" hidden="1" customHeight="1" x14ac:dyDescent="0.25"/>
    <row r="796" ht="20.100000000000001" hidden="1" customHeight="1" x14ac:dyDescent="0.25"/>
    <row r="797" ht="20.100000000000001" hidden="1" customHeight="1" x14ac:dyDescent="0.25"/>
    <row r="798" ht="20.100000000000001" hidden="1" customHeight="1" x14ac:dyDescent="0.25"/>
    <row r="799" ht="20.100000000000001" hidden="1" customHeight="1" x14ac:dyDescent="0.25"/>
    <row r="800" ht="20.100000000000001" hidden="1" customHeight="1" x14ac:dyDescent="0.25"/>
    <row r="801" ht="20.100000000000001" hidden="1" customHeight="1" x14ac:dyDescent="0.25"/>
    <row r="802" ht="20.100000000000001" hidden="1" customHeight="1" x14ac:dyDescent="0.25"/>
    <row r="803" ht="20.100000000000001" hidden="1" customHeight="1" x14ac:dyDescent="0.25"/>
    <row r="804" ht="20.100000000000001" hidden="1" customHeight="1" x14ac:dyDescent="0.25"/>
    <row r="805" ht="20.100000000000001" hidden="1" customHeight="1" x14ac:dyDescent="0.25"/>
    <row r="806" ht="20.100000000000001" hidden="1" customHeight="1" x14ac:dyDescent="0.25"/>
    <row r="807" ht="20.100000000000001" hidden="1" customHeight="1" x14ac:dyDescent="0.25"/>
    <row r="808" ht="20.100000000000001" hidden="1" customHeight="1" x14ac:dyDescent="0.25"/>
    <row r="809" ht="20.100000000000001" hidden="1" customHeight="1" x14ac:dyDescent="0.25"/>
    <row r="810" ht="20.100000000000001" hidden="1" customHeight="1" x14ac:dyDescent="0.25"/>
    <row r="811" ht="20.100000000000001" hidden="1" customHeight="1" x14ac:dyDescent="0.25"/>
    <row r="812" ht="20.100000000000001" hidden="1" customHeight="1" x14ac:dyDescent="0.25"/>
    <row r="813" ht="20.100000000000001" hidden="1" customHeight="1" x14ac:dyDescent="0.25"/>
    <row r="814" ht="20.100000000000001" hidden="1" customHeight="1" x14ac:dyDescent="0.25"/>
    <row r="815" ht="20.100000000000001" hidden="1" customHeight="1" x14ac:dyDescent="0.25"/>
    <row r="816" ht="20.100000000000001" hidden="1" customHeight="1" x14ac:dyDescent="0.25"/>
    <row r="817" ht="20.100000000000001" hidden="1" customHeight="1" x14ac:dyDescent="0.25"/>
    <row r="818" ht="20.100000000000001" hidden="1" customHeight="1" x14ac:dyDescent="0.25"/>
    <row r="819" ht="20.100000000000001" hidden="1" customHeight="1" x14ac:dyDescent="0.25"/>
    <row r="820" ht="20.100000000000001" hidden="1" customHeight="1" x14ac:dyDescent="0.25"/>
    <row r="821" ht="20.100000000000001" hidden="1" customHeight="1" x14ac:dyDescent="0.25"/>
    <row r="822" ht="20.100000000000001" hidden="1" customHeight="1" x14ac:dyDescent="0.25"/>
    <row r="823" ht="20.100000000000001" hidden="1" customHeight="1" x14ac:dyDescent="0.25"/>
    <row r="824" ht="20.100000000000001" hidden="1" customHeight="1" x14ac:dyDescent="0.25"/>
    <row r="825" ht="20.100000000000001" hidden="1" customHeight="1" x14ac:dyDescent="0.25"/>
    <row r="826" ht="20.100000000000001" hidden="1" customHeight="1" x14ac:dyDescent="0.25"/>
    <row r="827" ht="20.100000000000001" hidden="1" customHeight="1" x14ac:dyDescent="0.25"/>
    <row r="828" ht="20.100000000000001" hidden="1" customHeight="1" x14ac:dyDescent="0.25"/>
    <row r="829" ht="20.100000000000001" hidden="1" customHeight="1" x14ac:dyDescent="0.25"/>
    <row r="830" ht="20.100000000000001" hidden="1" customHeight="1" x14ac:dyDescent="0.25"/>
    <row r="831" ht="20.100000000000001" hidden="1" customHeight="1" x14ac:dyDescent="0.25"/>
    <row r="832" ht="20.100000000000001" hidden="1" customHeight="1" x14ac:dyDescent="0.25"/>
    <row r="833" ht="20.100000000000001" hidden="1" customHeight="1" x14ac:dyDescent="0.25"/>
    <row r="834" ht="20.100000000000001" hidden="1" customHeight="1" x14ac:dyDescent="0.25"/>
    <row r="835" ht="20.100000000000001" hidden="1" customHeight="1" x14ac:dyDescent="0.25"/>
    <row r="836" ht="20.100000000000001" hidden="1" customHeight="1" x14ac:dyDescent="0.25"/>
    <row r="837" ht="20.100000000000001" hidden="1" customHeight="1" x14ac:dyDescent="0.25"/>
    <row r="838" ht="20.100000000000001" hidden="1" customHeight="1" x14ac:dyDescent="0.25"/>
    <row r="839" ht="20.100000000000001" hidden="1" customHeight="1" x14ac:dyDescent="0.25"/>
    <row r="840" ht="20.100000000000001" hidden="1" customHeight="1" x14ac:dyDescent="0.25"/>
    <row r="841" ht="20.100000000000001" hidden="1" customHeight="1" x14ac:dyDescent="0.25"/>
    <row r="842" ht="20.100000000000001" hidden="1" customHeight="1" x14ac:dyDescent="0.25"/>
    <row r="843" ht="20.100000000000001" hidden="1" customHeight="1" x14ac:dyDescent="0.25"/>
    <row r="844" ht="20.100000000000001" hidden="1" customHeight="1" x14ac:dyDescent="0.25"/>
    <row r="845" ht="20.100000000000001" hidden="1" customHeight="1" x14ac:dyDescent="0.25"/>
    <row r="846" ht="20.100000000000001" hidden="1" customHeight="1" x14ac:dyDescent="0.25"/>
    <row r="847" ht="20.100000000000001" hidden="1" customHeight="1" x14ac:dyDescent="0.25"/>
    <row r="848" ht="20.100000000000001" hidden="1" customHeight="1" x14ac:dyDescent="0.25"/>
    <row r="849" ht="20.100000000000001" hidden="1" customHeight="1" x14ac:dyDescent="0.25"/>
    <row r="850" ht="20.100000000000001" hidden="1" customHeight="1" x14ac:dyDescent="0.25"/>
    <row r="851" ht="20.100000000000001" hidden="1" customHeight="1" x14ac:dyDescent="0.25"/>
    <row r="852" ht="20.100000000000001" hidden="1" customHeight="1" x14ac:dyDescent="0.25"/>
    <row r="853" ht="20.100000000000001" hidden="1" customHeight="1" x14ac:dyDescent="0.25"/>
    <row r="854" ht="20.100000000000001" hidden="1" customHeight="1" x14ac:dyDescent="0.25"/>
    <row r="855" ht="20.100000000000001" hidden="1" customHeight="1" x14ac:dyDescent="0.25"/>
    <row r="856" ht="20.100000000000001" hidden="1" customHeight="1" x14ac:dyDescent="0.25"/>
    <row r="857" ht="20.100000000000001" hidden="1" customHeight="1" x14ac:dyDescent="0.25"/>
    <row r="858" ht="20.100000000000001" hidden="1" customHeight="1" x14ac:dyDescent="0.25"/>
    <row r="859" ht="20.100000000000001" hidden="1" customHeight="1" x14ac:dyDescent="0.25"/>
    <row r="860" ht="20.100000000000001" hidden="1" customHeight="1" x14ac:dyDescent="0.25"/>
    <row r="861" ht="20.100000000000001" hidden="1" customHeight="1" x14ac:dyDescent="0.25"/>
    <row r="862" ht="20.100000000000001" hidden="1" customHeight="1" x14ac:dyDescent="0.25"/>
    <row r="863" ht="20.100000000000001" hidden="1" customHeight="1" x14ac:dyDescent="0.25"/>
    <row r="864" ht="20.100000000000001" hidden="1" customHeight="1" x14ac:dyDescent="0.25"/>
    <row r="865" ht="20.100000000000001" hidden="1" customHeight="1" x14ac:dyDescent="0.25"/>
    <row r="866" ht="20.100000000000001" hidden="1" customHeight="1" x14ac:dyDescent="0.25"/>
    <row r="867" ht="20.100000000000001" hidden="1" customHeight="1" x14ac:dyDescent="0.25"/>
    <row r="868" ht="20.100000000000001" hidden="1" customHeight="1" x14ac:dyDescent="0.25"/>
    <row r="869" ht="20.100000000000001" hidden="1" customHeight="1" x14ac:dyDescent="0.25"/>
    <row r="870" ht="20.100000000000001" hidden="1" customHeight="1" x14ac:dyDescent="0.25"/>
    <row r="871" ht="20.100000000000001" hidden="1" customHeight="1" x14ac:dyDescent="0.25"/>
    <row r="872" ht="20.100000000000001" hidden="1" customHeight="1" x14ac:dyDescent="0.25"/>
    <row r="873" ht="20.100000000000001" hidden="1" customHeight="1" x14ac:dyDescent="0.25"/>
    <row r="874" ht="20.100000000000001" hidden="1" customHeight="1" x14ac:dyDescent="0.25"/>
    <row r="875" ht="20.100000000000001" hidden="1" customHeight="1" x14ac:dyDescent="0.25"/>
    <row r="876" ht="20.100000000000001" hidden="1" customHeight="1" x14ac:dyDescent="0.25"/>
    <row r="877" ht="20.100000000000001" hidden="1" customHeight="1" x14ac:dyDescent="0.25"/>
    <row r="878" ht="20.100000000000001" hidden="1" customHeight="1" x14ac:dyDescent="0.25"/>
    <row r="879" ht="20.100000000000001" hidden="1" customHeight="1" x14ac:dyDescent="0.25"/>
    <row r="880" ht="20.100000000000001" hidden="1" customHeight="1" x14ac:dyDescent="0.25"/>
    <row r="881" ht="20.100000000000001" hidden="1" customHeight="1" x14ac:dyDescent="0.25"/>
    <row r="882" ht="20.100000000000001" hidden="1" customHeight="1" x14ac:dyDescent="0.25"/>
    <row r="883" ht="20.100000000000001" hidden="1" customHeight="1" x14ac:dyDescent="0.25"/>
    <row r="884" ht="20.100000000000001" hidden="1" customHeight="1" x14ac:dyDescent="0.25"/>
    <row r="885" ht="20.100000000000001" hidden="1" customHeight="1" x14ac:dyDescent="0.25"/>
    <row r="886" ht="20.100000000000001" hidden="1" customHeight="1" x14ac:dyDescent="0.25"/>
    <row r="887" ht="20.100000000000001" hidden="1" customHeight="1" x14ac:dyDescent="0.25"/>
    <row r="888" ht="20.100000000000001" hidden="1" customHeight="1" x14ac:dyDescent="0.25"/>
    <row r="889" ht="20.100000000000001" hidden="1" customHeight="1" x14ac:dyDescent="0.25"/>
    <row r="890" ht="20.100000000000001" hidden="1" customHeight="1" x14ac:dyDescent="0.25"/>
    <row r="891" ht="20.100000000000001" hidden="1" customHeight="1" x14ac:dyDescent="0.25"/>
    <row r="892" ht="20.100000000000001" hidden="1" customHeight="1" x14ac:dyDescent="0.25"/>
    <row r="893" ht="20.100000000000001" hidden="1" customHeight="1" x14ac:dyDescent="0.25"/>
    <row r="894" ht="20.100000000000001" hidden="1" customHeight="1" x14ac:dyDescent="0.25"/>
    <row r="895" ht="20.100000000000001" hidden="1" customHeight="1" x14ac:dyDescent="0.25"/>
    <row r="896" ht="20.100000000000001" hidden="1" customHeight="1" x14ac:dyDescent="0.25"/>
    <row r="897" ht="20.100000000000001" hidden="1" customHeight="1" x14ac:dyDescent="0.25"/>
    <row r="898" ht="20.100000000000001" hidden="1" customHeight="1" x14ac:dyDescent="0.25"/>
    <row r="899" ht="20.100000000000001" hidden="1" customHeight="1" x14ac:dyDescent="0.25"/>
    <row r="900" ht="20.100000000000001" hidden="1" customHeight="1" x14ac:dyDescent="0.25"/>
    <row r="901" ht="20.100000000000001" hidden="1" customHeight="1" x14ac:dyDescent="0.25"/>
    <row r="902" ht="20.100000000000001" hidden="1" customHeight="1" x14ac:dyDescent="0.25"/>
    <row r="903" ht="20.100000000000001" hidden="1" customHeight="1" x14ac:dyDescent="0.25"/>
    <row r="904" ht="20.100000000000001" hidden="1" customHeight="1" x14ac:dyDescent="0.25"/>
    <row r="905" ht="20.100000000000001" hidden="1" customHeight="1" x14ac:dyDescent="0.25"/>
    <row r="906" ht="20.100000000000001" hidden="1" customHeight="1" x14ac:dyDescent="0.25"/>
    <row r="907" ht="20.100000000000001" hidden="1" customHeight="1" x14ac:dyDescent="0.25"/>
    <row r="908" ht="20.100000000000001" hidden="1" customHeight="1" x14ac:dyDescent="0.25"/>
    <row r="909" ht="20.100000000000001" hidden="1" customHeight="1" x14ac:dyDescent="0.25"/>
    <row r="910" ht="20.100000000000001" hidden="1" customHeight="1" x14ac:dyDescent="0.25"/>
    <row r="911" ht="20.100000000000001" hidden="1" customHeight="1" x14ac:dyDescent="0.25"/>
    <row r="912" ht="20.100000000000001" hidden="1" customHeight="1" x14ac:dyDescent="0.25"/>
    <row r="913" ht="20.100000000000001" hidden="1" customHeight="1" x14ac:dyDescent="0.25"/>
    <row r="914" ht="20.100000000000001" hidden="1" customHeight="1" x14ac:dyDescent="0.25"/>
    <row r="915" ht="20.100000000000001" hidden="1" customHeight="1" x14ac:dyDescent="0.25"/>
    <row r="916" ht="20.100000000000001" hidden="1" customHeight="1" x14ac:dyDescent="0.25"/>
    <row r="917" ht="20.100000000000001" hidden="1" customHeight="1" x14ac:dyDescent="0.25"/>
    <row r="918" ht="20.100000000000001" hidden="1" customHeight="1" x14ac:dyDescent="0.25"/>
    <row r="919" ht="20.100000000000001" hidden="1" customHeight="1" x14ac:dyDescent="0.25"/>
    <row r="920" ht="20.100000000000001" hidden="1" customHeight="1" x14ac:dyDescent="0.25"/>
    <row r="921" ht="20.100000000000001" hidden="1" customHeight="1" x14ac:dyDescent="0.25"/>
    <row r="922" ht="20.100000000000001" hidden="1" customHeight="1" x14ac:dyDescent="0.25"/>
    <row r="923" ht="20.100000000000001" hidden="1" customHeight="1" x14ac:dyDescent="0.25"/>
    <row r="924" ht="20.100000000000001" hidden="1" customHeight="1" x14ac:dyDescent="0.25"/>
    <row r="925" ht="20.100000000000001" hidden="1" customHeight="1" x14ac:dyDescent="0.25"/>
    <row r="926" ht="20.100000000000001" hidden="1" customHeight="1" x14ac:dyDescent="0.25"/>
    <row r="927" ht="20.100000000000001" hidden="1" customHeight="1" x14ac:dyDescent="0.25"/>
    <row r="928" ht="20.100000000000001" hidden="1" customHeight="1" x14ac:dyDescent="0.25"/>
    <row r="929" ht="20.100000000000001" hidden="1" customHeight="1" x14ac:dyDescent="0.25"/>
    <row r="930" ht="20.100000000000001" hidden="1" customHeight="1" x14ac:dyDescent="0.25"/>
    <row r="931" ht="20.100000000000001" hidden="1" customHeight="1" x14ac:dyDescent="0.25"/>
    <row r="932" ht="20.100000000000001" hidden="1" customHeight="1" x14ac:dyDescent="0.25"/>
    <row r="933" ht="20.100000000000001" hidden="1" customHeight="1" x14ac:dyDescent="0.25"/>
    <row r="934" ht="20.100000000000001" hidden="1" customHeight="1" x14ac:dyDescent="0.25"/>
    <row r="935" ht="20.100000000000001" hidden="1" customHeight="1" x14ac:dyDescent="0.25"/>
    <row r="936" ht="20.100000000000001" hidden="1" customHeight="1" x14ac:dyDescent="0.25"/>
    <row r="937" ht="20.100000000000001" hidden="1" customHeight="1" x14ac:dyDescent="0.25"/>
    <row r="938" ht="20.100000000000001" hidden="1" customHeight="1" x14ac:dyDescent="0.25"/>
    <row r="939" ht="20.100000000000001" hidden="1" customHeight="1" x14ac:dyDescent="0.25"/>
    <row r="940" ht="20.100000000000001" hidden="1" customHeight="1" x14ac:dyDescent="0.25"/>
    <row r="941" ht="20.100000000000001" hidden="1" customHeight="1" x14ac:dyDescent="0.25"/>
    <row r="942" ht="20.100000000000001" hidden="1" customHeight="1" x14ac:dyDescent="0.25"/>
    <row r="943" ht="20.100000000000001" hidden="1" customHeight="1" x14ac:dyDescent="0.25"/>
    <row r="944" ht="20.100000000000001" hidden="1" customHeight="1" x14ac:dyDescent="0.25"/>
    <row r="945" ht="20.100000000000001" hidden="1" customHeight="1" x14ac:dyDescent="0.25"/>
    <row r="946" ht="20.100000000000001" hidden="1" customHeight="1" x14ac:dyDescent="0.25"/>
    <row r="947" ht="20.100000000000001" hidden="1" customHeight="1" x14ac:dyDescent="0.25"/>
    <row r="948" ht="20.100000000000001" hidden="1" customHeight="1" x14ac:dyDescent="0.25"/>
    <row r="949" ht="20.100000000000001" hidden="1" customHeight="1" x14ac:dyDescent="0.25"/>
    <row r="950" ht="20.100000000000001" hidden="1" customHeight="1" x14ac:dyDescent="0.25"/>
    <row r="951" ht="20.100000000000001" hidden="1" customHeight="1" x14ac:dyDescent="0.25"/>
    <row r="952" ht="20.100000000000001" hidden="1" customHeight="1" x14ac:dyDescent="0.25"/>
    <row r="953" ht="20.100000000000001" hidden="1" customHeight="1" x14ac:dyDescent="0.25"/>
    <row r="954" ht="20.100000000000001" hidden="1" customHeight="1" x14ac:dyDescent="0.25"/>
    <row r="955" ht="20.100000000000001" hidden="1" customHeight="1" x14ac:dyDescent="0.25"/>
    <row r="956" ht="20.100000000000001" hidden="1" customHeight="1" x14ac:dyDescent="0.25"/>
    <row r="957" ht="20.100000000000001" hidden="1" customHeight="1" x14ac:dyDescent="0.25"/>
    <row r="958" ht="20.100000000000001" hidden="1" customHeight="1" x14ac:dyDescent="0.25"/>
    <row r="959" ht="20.100000000000001" hidden="1" customHeight="1" x14ac:dyDescent="0.25"/>
    <row r="960" ht="20.100000000000001" hidden="1" customHeight="1" x14ac:dyDescent="0.25"/>
    <row r="961" ht="20.100000000000001" hidden="1" customHeight="1" x14ac:dyDescent="0.25"/>
    <row r="962" ht="20.100000000000001" hidden="1" customHeight="1" x14ac:dyDescent="0.25"/>
    <row r="963" ht="20.100000000000001" hidden="1" customHeight="1" x14ac:dyDescent="0.25"/>
    <row r="964" ht="20.100000000000001" hidden="1" customHeight="1" x14ac:dyDescent="0.25"/>
    <row r="965" ht="20.100000000000001" hidden="1" customHeight="1" x14ac:dyDescent="0.25"/>
    <row r="966" ht="20.100000000000001" hidden="1" customHeight="1" x14ac:dyDescent="0.25"/>
    <row r="967" ht="20.100000000000001" hidden="1" customHeight="1" x14ac:dyDescent="0.25"/>
    <row r="968" ht="20.100000000000001" hidden="1" customHeight="1" x14ac:dyDescent="0.25"/>
    <row r="969" ht="20.100000000000001" hidden="1" customHeight="1" x14ac:dyDescent="0.25"/>
    <row r="970" ht="20.100000000000001" hidden="1" customHeight="1" x14ac:dyDescent="0.25"/>
    <row r="971" ht="20.100000000000001" hidden="1" customHeight="1" x14ac:dyDescent="0.25"/>
    <row r="972" ht="20.100000000000001" hidden="1" customHeight="1" x14ac:dyDescent="0.25"/>
    <row r="973" ht="20.100000000000001" hidden="1" customHeight="1" x14ac:dyDescent="0.25"/>
    <row r="974" ht="20.100000000000001" hidden="1" customHeight="1" x14ac:dyDescent="0.25"/>
    <row r="975" ht="20.100000000000001" hidden="1" customHeight="1" x14ac:dyDescent="0.25"/>
    <row r="976" ht="20.100000000000001" hidden="1" customHeight="1" x14ac:dyDescent="0.25"/>
    <row r="977" ht="20.100000000000001" hidden="1" customHeight="1" x14ac:dyDescent="0.25"/>
    <row r="978" ht="20.100000000000001" hidden="1" customHeight="1" x14ac:dyDescent="0.25"/>
    <row r="979" ht="20.100000000000001" hidden="1" customHeight="1" x14ac:dyDescent="0.25"/>
    <row r="980" ht="20.100000000000001" hidden="1" customHeight="1" x14ac:dyDescent="0.25"/>
    <row r="981" ht="20.100000000000001" hidden="1" customHeight="1" x14ac:dyDescent="0.25"/>
    <row r="982" ht="20.100000000000001" hidden="1" customHeight="1" x14ac:dyDescent="0.25"/>
    <row r="983" ht="20.100000000000001" hidden="1" customHeight="1" x14ac:dyDescent="0.25"/>
    <row r="984" ht="20.100000000000001" hidden="1" customHeight="1" x14ac:dyDescent="0.25"/>
    <row r="985" ht="20.100000000000001" hidden="1" customHeight="1" x14ac:dyDescent="0.25"/>
    <row r="986" ht="20.100000000000001" hidden="1" customHeight="1" x14ac:dyDescent="0.25"/>
    <row r="987" ht="20.100000000000001" hidden="1" customHeight="1" x14ac:dyDescent="0.25"/>
    <row r="988" ht="20.100000000000001" hidden="1" customHeight="1" x14ac:dyDescent="0.25"/>
    <row r="989" ht="20.100000000000001" hidden="1" customHeight="1" x14ac:dyDescent="0.25"/>
    <row r="990" ht="20.100000000000001" hidden="1" customHeight="1" x14ac:dyDescent="0.25"/>
    <row r="991" ht="20.100000000000001" hidden="1" customHeight="1" x14ac:dyDescent="0.25"/>
    <row r="992" ht="20.100000000000001" hidden="1" customHeight="1" x14ac:dyDescent="0.25"/>
    <row r="993" ht="20.100000000000001" hidden="1" customHeight="1" x14ac:dyDescent="0.25"/>
    <row r="994" ht="20.100000000000001" hidden="1" customHeight="1" x14ac:dyDescent="0.25"/>
    <row r="995" ht="20.100000000000001" hidden="1" customHeight="1" x14ac:dyDescent="0.25"/>
    <row r="996" ht="20.100000000000001" hidden="1" customHeight="1" x14ac:dyDescent="0.25"/>
    <row r="997" ht="20.100000000000001" hidden="1" customHeight="1" x14ac:dyDescent="0.25"/>
    <row r="998" ht="20.100000000000001" hidden="1" customHeight="1" x14ac:dyDescent="0.25"/>
    <row r="999" ht="20.100000000000001" hidden="1" customHeight="1" x14ac:dyDescent="0.25"/>
    <row r="1000" ht="20.100000000000001" hidden="1" customHeight="1" x14ac:dyDescent="0.25"/>
    <row r="1001" ht="20.100000000000001" hidden="1" customHeight="1" x14ac:dyDescent="0.25"/>
    <row r="1002" ht="20.100000000000001" hidden="1" customHeight="1" x14ac:dyDescent="0.25"/>
    <row r="1003" ht="20.100000000000001" hidden="1" customHeight="1" x14ac:dyDescent="0.25"/>
    <row r="1004" ht="20.100000000000001" hidden="1" customHeight="1" x14ac:dyDescent="0.25"/>
    <row r="1005" ht="20.100000000000001" hidden="1" customHeight="1" x14ac:dyDescent="0.25"/>
    <row r="1006" ht="20.100000000000001" hidden="1" customHeight="1" x14ac:dyDescent="0.25"/>
    <row r="1007" ht="20.100000000000001" hidden="1" customHeight="1" x14ac:dyDescent="0.25"/>
    <row r="1008" ht="20.100000000000001" hidden="1" customHeight="1" x14ac:dyDescent="0.25"/>
    <row r="1009" ht="20.100000000000001" hidden="1" customHeight="1" x14ac:dyDescent="0.25"/>
    <row r="1010" ht="20.100000000000001" hidden="1" customHeight="1" x14ac:dyDescent="0.25"/>
    <row r="1011" ht="20.100000000000001" hidden="1" customHeight="1" x14ac:dyDescent="0.25"/>
    <row r="1012" ht="20.100000000000001" hidden="1" customHeight="1" x14ac:dyDescent="0.25"/>
    <row r="1013" ht="20.100000000000001" hidden="1" customHeight="1" x14ac:dyDescent="0.25"/>
    <row r="1014" ht="20.100000000000001" hidden="1" customHeight="1" x14ac:dyDescent="0.25"/>
    <row r="1015" ht="20.100000000000001" hidden="1" customHeight="1" x14ac:dyDescent="0.25"/>
    <row r="1016" ht="20.100000000000001" hidden="1" customHeight="1" x14ac:dyDescent="0.25"/>
    <row r="1017" ht="20.100000000000001" hidden="1" customHeight="1" x14ac:dyDescent="0.25"/>
    <row r="1018" ht="20.100000000000001" hidden="1" customHeight="1" x14ac:dyDescent="0.25"/>
    <row r="1019" ht="20.100000000000001" hidden="1" customHeight="1" x14ac:dyDescent="0.25"/>
    <row r="1020" ht="20.100000000000001" hidden="1" customHeight="1" x14ac:dyDescent="0.25"/>
    <row r="1021" ht="20.100000000000001" hidden="1" customHeight="1" x14ac:dyDescent="0.25"/>
    <row r="1022" ht="20.100000000000001" hidden="1" customHeight="1" x14ac:dyDescent="0.25"/>
    <row r="1023" ht="20.100000000000001" hidden="1" customHeight="1" x14ac:dyDescent="0.25"/>
    <row r="1024" ht="20.100000000000001" hidden="1" customHeight="1" x14ac:dyDescent="0.25"/>
    <row r="1025" ht="20.100000000000001" hidden="1" customHeight="1" x14ac:dyDescent="0.25"/>
    <row r="1026" ht="20.100000000000001" hidden="1" customHeight="1" x14ac:dyDescent="0.25"/>
    <row r="1027" ht="20.100000000000001" hidden="1" customHeight="1" x14ac:dyDescent="0.25"/>
    <row r="1028" ht="20.100000000000001" hidden="1" customHeight="1" x14ac:dyDescent="0.25"/>
    <row r="1029" ht="20.100000000000001" hidden="1" customHeight="1" x14ac:dyDescent="0.25"/>
    <row r="1030" ht="20.100000000000001" hidden="1" customHeight="1" x14ac:dyDescent="0.25"/>
    <row r="1031" ht="20.100000000000001" hidden="1" customHeight="1" x14ac:dyDescent="0.25"/>
    <row r="1032" ht="20.100000000000001" hidden="1" customHeight="1" x14ac:dyDescent="0.25"/>
    <row r="1033" ht="20.100000000000001" hidden="1" customHeight="1" x14ac:dyDescent="0.25"/>
    <row r="1034" ht="20.100000000000001" hidden="1" customHeight="1" x14ac:dyDescent="0.25"/>
    <row r="1035" ht="20.100000000000001" hidden="1" customHeight="1" x14ac:dyDescent="0.25"/>
    <row r="1036" ht="20.100000000000001" hidden="1" customHeight="1" x14ac:dyDescent="0.25"/>
    <row r="1037" ht="20.100000000000001" hidden="1" customHeight="1" x14ac:dyDescent="0.25"/>
    <row r="1038" ht="20.100000000000001" hidden="1" customHeight="1" x14ac:dyDescent="0.25"/>
    <row r="1039" ht="20.100000000000001" hidden="1" customHeight="1" x14ac:dyDescent="0.25"/>
    <row r="1040" ht="20.100000000000001" hidden="1" customHeight="1" x14ac:dyDescent="0.25"/>
    <row r="1041" ht="20.100000000000001" hidden="1" customHeight="1" x14ac:dyDescent="0.25"/>
    <row r="1042" ht="20.100000000000001" hidden="1" customHeight="1" x14ac:dyDescent="0.25"/>
    <row r="1043" ht="20.100000000000001" hidden="1" customHeight="1" x14ac:dyDescent="0.25"/>
    <row r="1044" ht="20.100000000000001" hidden="1" customHeight="1" x14ac:dyDescent="0.25"/>
    <row r="1045" ht="20.100000000000001" hidden="1" customHeight="1" x14ac:dyDescent="0.25"/>
    <row r="1046" ht="20.100000000000001" hidden="1" customHeight="1" x14ac:dyDescent="0.25"/>
    <row r="1047" ht="20.100000000000001" hidden="1" customHeight="1" x14ac:dyDescent="0.25"/>
    <row r="1048" ht="20.100000000000001" hidden="1" customHeight="1" x14ac:dyDescent="0.25"/>
    <row r="1049" ht="20.100000000000001" hidden="1" customHeight="1" x14ac:dyDescent="0.25"/>
    <row r="1050" ht="20.100000000000001" hidden="1" customHeight="1" x14ac:dyDescent="0.25"/>
    <row r="1051" ht="20.100000000000001" hidden="1" customHeight="1" x14ac:dyDescent="0.25"/>
    <row r="1052" ht="20.100000000000001" hidden="1" customHeight="1" x14ac:dyDescent="0.25"/>
    <row r="1053" ht="20.100000000000001" hidden="1" customHeight="1" x14ac:dyDescent="0.25"/>
    <row r="1054" ht="20.100000000000001" hidden="1" customHeight="1" x14ac:dyDescent="0.25"/>
    <row r="1055" ht="20.100000000000001" hidden="1" customHeight="1" x14ac:dyDescent="0.25"/>
    <row r="1056" ht="20.100000000000001" hidden="1" customHeight="1" x14ac:dyDescent="0.25"/>
    <row r="1057" ht="20.100000000000001" hidden="1" customHeight="1" x14ac:dyDescent="0.25"/>
    <row r="1058" ht="20.100000000000001" hidden="1" customHeight="1" x14ac:dyDescent="0.25"/>
    <row r="1059" ht="20.100000000000001" hidden="1" customHeight="1" x14ac:dyDescent="0.25"/>
    <row r="1060" ht="20.100000000000001" hidden="1" customHeight="1" x14ac:dyDescent="0.25"/>
    <row r="1061" ht="20.100000000000001" hidden="1" customHeight="1" x14ac:dyDescent="0.25"/>
    <row r="1062" ht="20.100000000000001" hidden="1" customHeight="1" x14ac:dyDescent="0.25"/>
    <row r="1063" ht="20.100000000000001" hidden="1" customHeight="1" x14ac:dyDescent="0.25"/>
    <row r="1064" ht="20.100000000000001" hidden="1" customHeight="1" x14ac:dyDescent="0.25"/>
    <row r="1065" ht="20.100000000000001" hidden="1" customHeight="1" x14ac:dyDescent="0.25"/>
    <row r="1066" ht="20.100000000000001" hidden="1" customHeight="1" x14ac:dyDescent="0.25"/>
    <row r="1067" ht="20.100000000000001" hidden="1" customHeight="1" x14ac:dyDescent="0.25"/>
    <row r="1068" ht="20.100000000000001" hidden="1" customHeight="1" x14ac:dyDescent="0.25"/>
    <row r="1069" ht="20.100000000000001" hidden="1" customHeight="1" x14ac:dyDescent="0.25"/>
    <row r="1070" ht="20.100000000000001" hidden="1" customHeight="1" x14ac:dyDescent="0.25"/>
    <row r="1071" ht="20.100000000000001" hidden="1" customHeight="1" x14ac:dyDescent="0.25"/>
    <row r="1072" ht="20.100000000000001" hidden="1" customHeight="1" x14ac:dyDescent="0.25"/>
    <row r="1073" ht="20.100000000000001" hidden="1" customHeight="1" x14ac:dyDescent="0.25"/>
    <row r="1074" ht="20.100000000000001" hidden="1" customHeight="1" x14ac:dyDescent="0.25"/>
    <row r="1075" ht="20.100000000000001" hidden="1" customHeight="1" x14ac:dyDescent="0.25"/>
    <row r="1076" ht="20.100000000000001" hidden="1" customHeight="1" x14ac:dyDescent="0.25"/>
    <row r="1077" ht="20.100000000000001" hidden="1" customHeight="1" x14ac:dyDescent="0.25"/>
    <row r="1078" ht="20.100000000000001" hidden="1" customHeight="1" x14ac:dyDescent="0.25"/>
    <row r="1079" ht="20.100000000000001" hidden="1" customHeight="1" x14ac:dyDescent="0.25"/>
    <row r="1080" ht="20.100000000000001" hidden="1" customHeight="1" x14ac:dyDescent="0.25"/>
    <row r="1081" ht="20.100000000000001" hidden="1" customHeight="1" x14ac:dyDescent="0.25"/>
    <row r="1082" ht="20.100000000000001" hidden="1" customHeight="1" x14ac:dyDescent="0.25"/>
    <row r="1083" ht="20.100000000000001" hidden="1" customHeight="1" x14ac:dyDescent="0.25"/>
    <row r="1084" ht="20.100000000000001" hidden="1" customHeight="1" x14ac:dyDescent="0.25"/>
    <row r="1085" ht="20.100000000000001" hidden="1" customHeight="1" x14ac:dyDescent="0.25"/>
    <row r="1086" ht="20.100000000000001" hidden="1" customHeight="1" x14ac:dyDescent="0.25"/>
    <row r="1087" ht="20.100000000000001" hidden="1" customHeight="1" x14ac:dyDescent="0.25"/>
    <row r="1088" ht="20.100000000000001" hidden="1" customHeight="1" x14ac:dyDescent="0.25"/>
    <row r="1089" ht="20.100000000000001" hidden="1" customHeight="1" x14ac:dyDescent="0.25"/>
    <row r="1090" ht="20.100000000000001" hidden="1" customHeight="1" x14ac:dyDescent="0.25"/>
    <row r="1091" ht="20.100000000000001" hidden="1" customHeight="1" x14ac:dyDescent="0.25"/>
    <row r="1092" ht="20.100000000000001" hidden="1" customHeight="1" x14ac:dyDescent="0.25"/>
    <row r="1093" ht="20.100000000000001" hidden="1" customHeight="1" x14ac:dyDescent="0.25"/>
    <row r="1094" ht="20.100000000000001" hidden="1" customHeight="1" x14ac:dyDescent="0.25"/>
    <row r="1095" ht="20.100000000000001" hidden="1" customHeight="1" x14ac:dyDescent="0.25"/>
    <row r="1096" ht="20.100000000000001" hidden="1" customHeight="1" x14ac:dyDescent="0.25"/>
    <row r="1097" ht="20.100000000000001" hidden="1" customHeight="1" x14ac:dyDescent="0.25"/>
    <row r="1098" ht="20.100000000000001" hidden="1" customHeight="1" x14ac:dyDescent="0.25"/>
    <row r="1099" ht="20.100000000000001" hidden="1" customHeight="1" x14ac:dyDescent="0.25"/>
    <row r="1100" ht="20.100000000000001" hidden="1" customHeight="1" x14ac:dyDescent="0.25"/>
    <row r="1101" ht="20.100000000000001" hidden="1" customHeight="1" x14ac:dyDescent="0.25"/>
    <row r="1102" ht="20.100000000000001" hidden="1" customHeight="1" x14ac:dyDescent="0.25"/>
    <row r="1103" ht="20.100000000000001" hidden="1" customHeight="1" x14ac:dyDescent="0.25"/>
    <row r="1104" ht="20.100000000000001" hidden="1" customHeight="1" x14ac:dyDescent="0.25"/>
    <row r="1105" ht="20.100000000000001" hidden="1" customHeight="1" x14ac:dyDescent="0.25"/>
    <row r="1106" ht="20.100000000000001" hidden="1" customHeight="1" x14ac:dyDescent="0.25"/>
    <row r="1107" ht="20.100000000000001" hidden="1" customHeight="1" x14ac:dyDescent="0.25"/>
    <row r="1108" ht="20.100000000000001" hidden="1" customHeight="1" x14ac:dyDescent="0.25"/>
    <row r="1109" ht="20.100000000000001" hidden="1" customHeight="1" x14ac:dyDescent="0.25"/>
    <row r="1110" ht="20.100000000000001" hidden="1" customHeight="1" x14ac:dyDescent="0.25"/>
    <row r="1111" ht="20.100000000000001" hidden="1" customHeight="1" x14ac:dyDescent="0.25"/>
    <row r="1112" ht="20.100000000000001" hidden="1" customHeight="1" x14ac:dyDescent="0.25"/>
    <row r="1113" ht="20.100000000000001" hidden="1" customHeight="1" x14ac:dyDescent="0.25"/>
    <row r="1114" ht="20.100000000000001" hidden="1" customHeight="1" x14ac:dyDescent="0.25"/>
    <row r="1115" ht="20.100000000000001" hidden="1" customHeight="1" x14ac:dyDescent="0.25"/>
    <row r="1116" ht="20.100000000000001" hidden="1" customHeight="1" x14ac:dyDescent="0.25"/>
    <row r="1117" ht="20.100000000000001" hidden="1" customHeight="1" x14ac:dyDescent="0.25"/>
    <row r="1118" ht="20.100000000000001" hidden="1" customHeight="1" x14ac:dyDescent="0.25"/>
    <row r="1119" ht="20.100000000000001" hidden="1" customHeight="1" x14ac:dyDescent="0.25"/>
    <row r="1120" ht="20.100000000000001" hidden="1" customHeight="1" x14ac:dyDescent="0.25"/>
    <row r="1121" ht="20.100000000000001" hidden="1" customHeight="1" x14ac:dyDescent="0.25"/>
    <row r="1122" ht="20.100000000000001" hidden="1" customHeight="1" x14ac:dyDescent="0.25"/>
    <row r="1123" ht="20.100000000000001" hidden="1" customHeight="1" x14ac:dyDescent="0.25"/>
    <row r="1124" ht="20.100000000000001" hidden="1" customHeight="1" x14ac:dyDescent="0.25"/>
    <row r="1125" ht="20.100000000000001" hidden="1" customHeight="1" x14ac:dyDescent="0.25"/>
    <row r="1126" ht="20.100000000000001" hidden="1" customHeight="1" x14ac:dyDescent="0.25"/>
    <row r="1127" ht="20.100000000000001" hidden="1" customHeight="1" x14ac:dyDescent="0.25"/>
    <row r="1128" ht="20.100000000000001" hidden="1" customHeight="1" x14ac:dyDescent="0.25"/>
    <row r="1129" ht="20.100000000000001" hidden="1" customHeight="1" x14ac:dyDescent="0.25"/>
    <row r="1130" ht="20.100000000000001" hidden="1" customHeight="1" x14ac:dyDescent="0.25"/>
    <row r="1131" ht="20.100000000000001" hidden="1" customHeight="1" x14ac:dyDescent="0.25"/>
    <row r="1132" ht="20.100000000000001" hidden="1" customHeight="1" x14ac:dyDescent="0.25"/>
    <row r="1133" ht="20.100000000000001" hidden="1" customHeight="1" x14ac:dyDescent="0.25"/>
    <row r="1134" ht="20.100000000000001" hidden="1" customHeight="1" x14ac:dyDescent="0.25"/>
    <row r="1135" ht="20.100000000000001" hidden="1" customHeight="1" x14ac:dyDescent="0.25"/>
    <row r="1136" ht="20.100000000000001" hidden="1" customHeight="1" x14ac:dyDescent="0.25"/>
    <row r="1137" ht="20.100000000000001" hidden="1" customHeight="1" x14ac:dyDescent="0.25"/>
    <row r="1138" ht="20.100000000000001" hidden="1" customHeight="1" x14ac:dyDescent="0.25"/>
    <row r="1139" ht="20.100000000000001" hidden="1" customHeight="1" x14ac:dyDescent="0.25"/>
    <row r="1140" ht="20.100000000000001" hidden="1" customHeight="1" x14ac:dyDescent="0.25"/>
    <row r="1141" ht="20.100000000000001" hidden="1" customHeight="1" x14ac:dyDescent="0.25"/>
    <row r="1142" ht="20.100000000000001" hidden="1" customHeight="1" x14ac:dyDescent="0.25"/>
    <row r="1143" ht="20.100000000000001" hidden="1" customHeight="1" x14ac:dyDescent="0.25"/>
    <row r="1144" ht="20.100000000000001" hidden="1" customHeight="1" x14ac:dyDescent="0.25"/>
    <row r="1145" ht="20.100000000000001" hidden="1" customHeight="1" x14ac:dyDescent="0.25"/>
    <row r="1146" ht="20.100000000000001" hidden="1" customHeight="1" x14ac:dyDescent="0.25"/>
    <row r="1147" ht="20.100000000000001" hidden="1" customHeight="1" x14ac:dyDescent="0.25"/>
    <row r="1148" ht="20.100000000000001" hidden="1" customHeight="1" x14ac:dyDescent="0.25"/>
    <row r="1149" ht="20.100000000000001" hidden="1" customHeight="1" x14ac:dyDescent="0.25"/>
    <row r="1150" ht="20.100000000000001" hidden="1" customHeight="1" x14ac:dyDescent="0.25"/>
    <row r="1151" ht="20.100000000000001" hidden="1" customHeight="1" x14ac:dyDescent="0.25"/>
    <row r="1152" ht="20.100000000000001" hidden="1" customHeight="1" x14ac:dyDescent="0.25"/>
    <row r="1153" ht="20.100000000000001" hidden="1" customHeight="1" x14ac:dyDescent="0.25"/>
    <row r="1154" ht="20.100000000000001" hidden="1" customHeight="1" x14ac:dyDescent="0.25"/>
    <row r="1155" ht="20.100000000000001" hidden="1" customHeight="1" x14ac:dyDescent="0.25"/>
    <row r="1156" ht="20.100000000000001" hidden="1" customHeight="1" x14ac:dyDescent="0.25"/>
    <row r="1157" ht="20.100000000000001" hidden="1" customHeight="1" x14ac:dyDescent="0.25"/>
    <row r="1158" ht="20.100000000000001" hidden="1" customHeight="1" x14ac:dyDescent="0.25"/>
    <row r="1159" ht="20.100000000000001" hidden="1" customHeight="1" x14ac:dyDescent="0.25"/>
    <row r="1160" ht="20.100000000000001" hidden="1" customHeight="1" x14ac:dyDescent="0.25"/>
    <row r="1161" ht="20.100000000000001" hidden="1" customHeight="1" x14ac:dyDescent="0.25"/>
    <row r="1162" ht="20.100000000000001" hidden="1" customHeight="1" x14ac:dyDescent="0.25"/>
    <row r="1163" ht="20.100000000000001" hidden="1" customHeight="1" x14ac:dyDescent="0.25"/>
    <row r="1164" ht="20.100000000000001" hidden="1" customHeight="1" x14ac:dyDescent="0.25"/>
    <row r="1165" ht="20.100000000000001" hidden="1" customHeight="1" x14ac:dyDescent="0.25"/>
    <row r="1166" ht="20.100000000000001" hidden="1" customHeight="1" x14ac:dyDescent="0.25"/>
    <row r="1167" ht="20.100000000000001" hidden="1" customHeight="1" x14ac:dyDescent="0.25"/>
    <row r="1168" ht="20.100000000000001" hidden="1" customHeight="1" x14ac:dyDescent="0.25"/>
    <row r="1169" ht="20.100000000000001" hidden="1" customHeight="1" x14ac:dyDescent="0.25"/>
    <row r="1170" ht="20.100000000000001" hidden="1" customHeight="1" x14ac:dyDescent="0.25"/>
    <row r="1171" ht="20.100000000000001" hidden="1" customHeight="1" x14ac:dyDescent="0.25"/>
    <row r="1172" ht="20.100000000000001" hidden="1" customHeight="1" x14ac:dyDescent="0.25"/>
    <row r="1173" ht="20.100000000000001" hidden="1" customHeight="1" x14ac:dyDescent="0.25"/>
    <row r="1174" ht="20.100000000000001" hidden="1" customHeight="1" x14ac:dyDescent="0.25"/>
    <row r="1175" ht="20.100000000000001" hidden="1" customHeight="1" x14ac:dyDescent="0.25"/>
    <row r="1176" ht="20.100000000000001" hidden="1" customHeight="1" x14ac:dyDescent="0.25"/>
    <row r="1177" ht="20.100000000000001" hidden="1" customHeight="1" x14ac:dyDescent="0.25"/>
    <row r="1178" ht="20.100000000000001" hidden="1" customHeight="1" x14ac:dyDescent="0.25"/>
    <row r="1179" ht="20.100000000000001" hidden="1" customHeight="1" x14ac:dyDescent="0.25"/>
    <row r="1180" ht="20.100000000000001" hidden="1" customHeight="1" x14ac:dyDescent="0.25"/>
    <row r="1181" ht="20.100000000000001" hidden="1" customHeight="1" x14ac:dyDescent="0.25"/>
    <row r="1182" ht="20.100000000000001" hidden="1" customHeight="1" x14ac:dyDescent="0.25"/>
    <row r="1183" ht="20.100000000000001" hidden="1" customHeight="1" x14ac:dyDescent="0.25"/>
    <row r="1184" ht="20.100000000000001" hidden="1" customHeight="1" x14ac:dyDescent="0.25"/>
    <row r="1185" ht="20.100000000000001" hidden="1" customHeight="1" x14ac:dyDescent="0.25"/>
    <row r="1186" ht="20.100000000000001" hidden="1" customHeight="1" x14ac:dyDescent="0.25"/>
    <row r="1187" ht="20.100000000000001" hidden="1" customHeight="1" x14ac:dyDescent="0.25"/>
    <row r="1188" ht="20.100000000000001" hidden="1" customHeight="1" x14ac:dyDescent="0.25"/>
    <row r="1189" ht="20.100000000000001" hidden="1" customHeight="1" x14ac:dyDescent="0.25"/>
    <row r="1190" ht="20.100000000000001" hidden="1" customHeight="1" x14ac:dyDescent="0.25"/>
    <row r="1191" ht="20.100000000000001" hidden="1" customHeight="1" x14ac:dyDescent="0.25"/>
    <row r="1192" ht="20.100000000000001" hidden="1" customHeight="1" x14ac:dyDescent="0.25"/>
    <row r="1193" ht="20.100000000000001" hidden="1" customHeight="1" x14ac:dyDescent="0.25"/>
    <row r="1194" ht="20.100000000000001" hidden="1" customHeight="1" x14ac:dyDescent="0.25"/>
    <row r="1195" ht="20.100000000000001" hidden="1" customHeight="1" x14ac:dyDescent="0.25"/>
    <row r="1196" ht="20.100000000000001" hidden="1" customHeight="1" x14ac:dyDescent="0.25"/>
    <row r="1197" ht="20.100000000000001" hidden="1" customHeight="1" x14ac:dyDescent="0.25"/>
    <row r="1198" ht="20.100000000000001" hidden="1" customHeight="1" x14ac:dyDescent="0.25"/>
    <row r="1199" ht="20.100000000000001" hidden="1" customHeight="1" x14ac:dyDescent="0.25"/>
    <row r="1200" ht="20.100000000000001" hidden="1" customHeight="1" x14ac:dyDescent="0.25"/>
    <row r="1201" ht="20.100000000000001" hidden="1" customHeight="1" x14ac:dyDescent="0.25"/>
    <row r="1202" ht="20.100000000000001" hidden="1" customHeight="1" x14ac:dyDescent="0.25"/>
    <row r="1203" ht="20.100000000000001" hidden="1" customHeight="1" x14ac:dyDescent="0.25"/>
    <row r="1204" ht="20.100000000000001" hidden="1" customHeight="1" x14ac:dyDescent="0.25"/>
    <row r="1205" ht="20.100000000000001" hidden="1" customHeight="1" x14ac:dyDescent="0.25"/>
    <row r="1206" ht="20.100000000000001" hidden="1" customHeight="1" x14ac:dyDescent="0.25"/>
    <row r="1207" ht="20.100000000000001" hidden="1" customHeight="1" x14ac:dyDescent="0.25"/>
    <row r="1208" ht="20.100000000000001" hidden="1" customHeight="1" x14ac:dyDescent="0.25"/>
    <row r="1209" ht="20.100000000000001" hidden="1" customHeight="1" x14ac:dyDescent="0.25"/>
    <row r="1210" ht="20.100000000000001" hidden="1" customHeight="1" x14ac:dyDescent="0.25"/>
    <row r="1211" ht="20.100000000000001" hidden="1" customHeight="1" x14ac:dyDescent="0.25"/>
    <row r="1212" ht="20.100000000000001" hidden="1" customHeight="1" x14ac:dyDescent="0.25"/>
    <row r="1213" ht="20.100000000000001" hidden="1" customHeight="1" x14ac:dyDescent="0.25"/>
    <row r="1214" ht="20.100000000000001" hidden="1" customHeight="1" x14ac:dyDescent="0.25"/>
    <row r="1215" ht="20.100000000000001" hidden="1" customHeight="1" x14ac:dyDescent="0.25"/>
    <row r="1216" ht="20.100000000000001" hidden="1" customHeight="1" x14ac:dyDescent="0.25"/>
    <row r="1217" ht="20.100000000000001" hidden="1" customHeight="1" x14ac:dyDescent="0.25"/>
    <row r="1218" ht="20.100000000000001" hidden="1" customHeight="1" x14ac:dyDescent="0.25"/>
    <row r="1219" ht="20.100000000000001" hidden="1" customHeight="1" x14ac:dyDescent="0.25"/>
    <row r="1220" ht="20.100000000000001" hidden="1" customHeight="1" x14ac:dyDescent="0.25"/>
    <row r="1221" ht="20.100000000000001" hidden="1" customHeight="1" x14ac:dyDescent="0.25"/>
    <row r="1222" ht="20.100000000000001" hidden="1" customHeight="1" x14ac:dyDescent="0.25"/>
    <row r="1223" ht="20.100000000000001" hidden="1" customHeight="1" x14ac:dyDescent="0.25"/>
    <row r="1224" ht="20.100000000000001" hidden="1" customHeight="1" x14ac:dyDescent="0.25"/>
    <row r="1225" ht="20.100000000000001" hidden="1" customHeight="1" x14ac:dyDescent="0.25"/>
    <row r="1226" ht="20.100000000000001" hidden="1" customHeight="1" x14ac:dyDescent="0.25"/>
    <row r="1227" ht="20.100000000000001" hidden="1" customHeight="1" x14ac:dyDescent="0.25"/>
    <row r="1228" ht="20.100000000000001" hidden="1" customHeight="1" x14ac:dyDescent="0.25"/>
    <row r="1229" ht="20.100000000000001" hidden="1" customHeight="1" x14ac:dyDescent="0.25"/>
    <row r="1230" ht="20.100000000000001" hidden="1" customHeight="1" x14ac:dyDescent="0.25"/>
    <row r="1231" ht="20.100000000000001" hidden="1" customHeight="1" x14ac:dyDescent="0.25"/>
    <row r="1232" ht="20.100000000000001" hidden="1" customHeight="1" x14ac:dyDescent="0.25"/>
    <row r="1233" ht="20.100000000000001" hidden="1" customHeight="1" x14ac:dyDescent="0.25"/>
    <row r="1234" ht="20.100000000000001" hidden="1" customHeight="1" x14ac:dyDescent="0.25"/>
    <row r="1235" ht="20.100000000000001" hidden="1" customHeight="1" x14ac:dyDescent="0.25"/>
    <row r="1236" ht="20.100000000000001" hidden="1" customHeight="1" x14ac:dyDescent="0.25"/>
    <row r="1237" ht="20.100000000000001" hidden="1" customHeight="1" x14ac:dyDescent="0.25"/>
    <row r="1238" ht="20.100000000000001" hidden="1" customHeight="1" x14ac:dyDescent="0.25"/>
    <row r="1239" ht="20.100000000000001" hidden="1" customHeight="1" x14ac:dyDescent="0.25"/>
    <row r="1240" ht="20.100000000000001" hidden="1" customHeight="1" x14ac:dyDescent="0.25"/>
    <row r="1241" ht="20.100000000000001" hidden="1" customHeight="1" x14ac:dyDescent="0.25"/>
    <row r="1242" ht="20.100000000000001" hidden="1" customHeight="1" x14ac:dyDescent="0.25"/>
    <row r="1243" ht="20.100000000000001" hidden="1" customHeight="1" x14ac:dyDescent="0.25"/>
    <row r="1244" ht="20.100000000000001" hidden="1" customHeight="1" x14ac:dyDescent="0.25"/>
    <row r="1245" ht="20.100000000000001" hidden="1" customHeight="1" x14ac:dyDescent="0.25"/>
    <row r="1246" ht="20.100000000000001" hidden="1" customHeight="1" x14ac:dyDescent="0.25"/>
    <row r="1247" ht="20.100000000000001" hidden="1" customHeight="1" x14ac:dyDescent="0.25"/>
    <row r="1248" ht="20.100000000000001" hidden="1" customHeight="1" x14ac:dyDescent="0.25"/>
    <row r="1249" ht="20.100000000000001" hidden="1" customHeight="1" x14ac:dyDescent="0.25"/>
    <row r="1250" ht="20.100000000000001" hidden="1" customHeight="1" x14ac:dyDescent="0.25"/>
    <row r="1251" ht="20.100000000000001" hidden="1" customHeight="1" x14ac:dyDescent="0.25"/>
    <row r="1252" ht="20.100000000000001" hidden="1" customHeight="1" x14ac:dyDescent="0.25"/>
    <row r="1253" ht="20.100000000000001" hidden="1" customHeight="1" x14ac:dyDescent="0.25"/>
    <row r="1254" ht="20.100000000000001" hidden="1" customHeight="1" x14ac:dyDescent="0.25"/>
    <row r="1255" ht="20.100000000000001" hidden="1" customHeight="1" x14ac:dyDescent="0.25"/>
    <row r="1256" ht="20.100000000000001" hidden="1" customHeight="1" x14ac:dyDescent="0.25"/>
    <row r="1257" ht="20.100000000000001" hidden="1" customHeight="1" x14ac:dyDescent="0.25"/>
    <row r="1258" ht="20.100000000000001" hidden="1" customHeight="1" x14ac:dyDescent="0.25"/>
    <row r="1259" ht="20.100000000000001" hidden="1" customHeight="1" x14ac:dyDescent="0.25"/>
    <row r="1260" ht="20.100000000000001" hidden="1" customHeight="1" x14ac:dyDescent="0.25"/>
    <row r="1261" ht="20.100000000000001" hidden="1" customHeight="1" x14ac:dyDescent="0.25"/>
    <row r="1262" ht="20.100000000000001" hidden="1" customHeight="1" x14ac:dyDescent="0.25"/>
    <row r="1263" ht="20.100000000000001" hidden="1" customHeight="1" x14ac:dyDescent="0.25"/>
    <row r="1264" ht="20.100000000000001" hidden="1" customHeight="1" x14ac:dyDescent="0.25"/>
    <row r="1265" ht="20.100000000000001" hidden="1" customHeight="1" x14ac:dyDescent="0.25"/>
    <row r="1266" ht="20.100000000000001" hidden="1" customHeight="1" x14ac:dyDescent="0.25"/>
    <row r="1267" ht="20.100000000000001" hidden="1" customHeight="1" x14ac:dyDescent="0.25"/>
    <row r="1268" ht="20.100000000000001" hidden="1" customHeight="1" x14ac:dyDescent="0.25"/>
    <row r="1269" ht="20.100000000000001" hidden="1" customHeight="1" x14ac:dyDescent="0.25"/>
    <row r="1270" ht="20.100000000000001" hidden="1" customHeight="1" x14ac:dyDescent="0.25"/>
    <row r="1271" ht="20.100000000000001" hidden="1" customHeight="1" x14ac:dyDescent="0.25"/>
    <row r="1272" ht="20.100000000000001" hidden="1" customHeight="1" x14ac:dyDescent="0.25"/>
    <row r="1273" ht="20.100000000000001" hidden="1" customHeight="1" x14ac:dyDescent="0.25"/>
    <row r="1274" ht="20.100000000000001" hidden="1" customHeight="1" x14ac:dyDescent="0.25"/>
    <row r="1275" ht="20.100000000000001" hidden="1" customHeight="1" x14ac:dyDescent="0.25"/>
    <row r="1276" ht="20.100000000000001" hidden="1" customHeight="1" x14ac:dyDescent="0.25"/>
    <row r="1277" ht="20.100000000000001" hidden="1" customHeight="1" x14ac:dyDescent="0.25"/>
    <row r="1278" ht="20.100000000000001" hidden="1" customHeight="1" x14ac:dyDescent="0.25"/>
    <row r="1279" ht="20.100000000000001" hidden="1" customHeight="1" x14ac:dyDescent="0.25"/>
    <row r="1280" ht="20.100000000000001" hidden="1" customHeight="1" x14ac:dyDescent="0.25"/>
    <row r="1281" ht="20.100000000000001" hidden="1" customHeight="1" x14ac:dyDescent="0.25"/>
    <row r="1282" ht="20.100000000000001" hidden="1" customHeight="1" x14ac:dyDescent="0.25"/>
    <row r="1283" ht="20.100000000000001" hidden="1" customHeight="1" x14ac:dyDescent="0.25"/>
    <row r="1284" ht="20.100000000000001" hidden="1" customHeight="1" x14ac:dyDescent="0.25"/>
    <row r="1285" ht="20.100000000000001" hidden="1" customHeight="1" x14ac:dyDescent="0.25"/>
    <row r="1286" ht="20.100000000000001" hidden="1" customHeight="1" x14ac:dyDescent="0.25"/>
    <row r="1287" ht="20.100000000000001" hidden="1" customHeight="1" x14ac:dyDescent="0.25"/>
    <row r="1288" ht="20.100000000000001" hidden="1" customHeight="1" x14ac:dyDescent="0.25"/>
    <row r="1289" ht="20.100000000000001" hidden="1" customHeight="1" x14ac:dyDescent="0.25"/>
    <row r="1290" ht="20.100000000000001" hidden="1" customHeight="1" x14ac:dyDescent="0.25"/>
    <row r="1291" ht="20.100000000000001" hidden="1" customHeight="1" x14ac:dyDescent="0.25"/>
    <row r="1292" ht="20.100000000000001" hidden="1" customHeight="1" x14ac:dyDescent="0.25"/>
    <row r="1293" ht="20.100000000000001" hidden="1" customHeight="1" x14ac:dyDescent="0.25"/>
    <row r="1294" ht="20.100000000000001" hidden="1" customHeight="1" x14ac:dyDescent="0.25"/>
    <row r="1295" ht="20.100000000000001" hidden="1" customHeight="1" x14ac:dyDescent="0.25"/>
    <row r="1296" ht="20.100000000000001" hidden="1" customHeight="1" x14ac:dyDescent="0.25"/>
    <row r="1297" ht="20.100000000000001" hidden="1" customHeight="1" x14ac:dyDescent="0.25"/>
    <row r="1298" ht="20.100000000000001" hidden="1" customHeight="1" x14ac:dyDescent="0.25"/>
    <row r="1299" ht="20.100000000000001" hidden="1" customHeight="1" x14ac:dyDescent="0.25"/>
    <row r="1300" ht="20.100000000000001" hidden="1" customHeight="1" x14ac:dyDescent="0.25"/>
    <row r="1301" ht="20.100000000000001" hidden="1" customHeight="1" x14ac:dyDescent="0.25"/>
    <row r="1302" ht="20.100000000000001" hidden="1" customHeight="1" x14ac:dyDescent="0.25"/>
    <row r="1303" ht="20.100000000000001" hidden="1" customHeight="1" x14ac:dyDescent="0.25"/>
    <row r="1304" ht="20.100000000000001" hidden="1" customHeight="1" x14ac:dyDescent="0.25"/>
    <row r="1305" ht="20.100000000000001" hidden="1" customHeight="1" x14ac:dyDescent="0.25"/>
    <row r="1306" ht="20.100000000000001" hidden="1" customHeight="1" x14ac:dyDescent="0.25"/>
    <row r="1307" ht="20.100000000000001" hidden="1" customHeight="1" x14ac:dyDescent="0.25"/>
    <row r="1308" ht="20.100000000000001" hidden="1" customHeight="1" x14ac:dyDescent="0.25"/>
    <row r="1309" ht="20.100000000000001" hidden="1" customHeight="1" x14ac:dyDescent="0.25"/>
    <row r="1310" ht="20.100000000000001" hidden="1" customHeight="1" x14ac:dyDescent="0.25"/>
    <row r="1311" ht="20.100000000000001" hidden="1" customHeight="1" x14ac:dyDescent="0.25"/>
    <row r="1312" ht="20.100000000000001" hidden="1" customHeight="1" x14ac:dyDescent="0.25"/>
    <row r="1313" ht="20.100000000000001" hidden="1" customHeight="1" x14ac:dyDescent="0.25"/>
    <row r="1314" ht="20.100000000000001" hidden="1" customHeight="1" x14ac:dyDescent="0.25"/>
    <row r="1315" ht="20.100000000000001" hidden="1" customHeight="1" x14ac:dyDescent="0.25"/>
    <row r="1316" ht="20.100000000000001" hidden="1" customHeight="1" x14ac:dyDescent="0.25"/>
    <row r="1317" ht="20.100000000000001" hidden="1" customHeight="1" x14ac:dyDescent="0.25"/>
    <row r="1318" ht="20.100000000000001" hidden="1" customHeight="1" x14ac:dyDescent="0.25"/>
    <row r="1319" ht="20.100000000000001" hidden="1" customHeight="1" x14ac:dyDescent="0.25"/>
    <row r="1320" ht="20.100000000000001" hidden="1" customHeight="1" x14ac:dyDescent="0.25"/>
    <row r="1321" ht="20.100000000000001" hidden="1" customHeight="1" x14ac:dyDescent="0.25"/>
    <row r="1322" ht="20.100000000000001" hidden="1" customHeight="1" x14ac:dyDescent="0.25"/>
    <row r="1323" ht="20.100000000000001" hidden="1" customHeight="1" x14ac:dyDescent="0.25"/>
    <row r="1324" ht="20.100000000000001" hidden="1" customHeight="1" x14ac:dyDescent="0.25"/>
    <row r="1325" ht="20.100000000000001" hidden="1" customHeight="1" x14ac:dyDescent="0.25"/>
    <row r="1326" ht="20.100000000000001" hidden="1" customHeight="1" x14ac:dyDescent="0.25"/>
    <row r="1327" ht="20.100000000000001" hidden="1" customHeight="1" x14ac:dyDescent="0.25"/>
    <row r="1328" ht="20.100000000000001" hidden="1" customHeight="1" x14ac:dyDescent="0.25"/>
    <row r="1329" ht="20.100000000000001" hidden="1" customHeight="1" x14ac:dyDescent="0.25"/>
    <row r="1330" ht="20.100000000000001" hidden="1" customHeight="1" x14ac:dyDescent="0.25"/>
    <row r="1331" ht="20.100000000000001" hidden="1" customHeight="1" x14ac:dyDescent="0.25"/>
    <row r="1332" ht="20.100000000000001" hidden="1" customHeight="1" x14ac:dyDescent="0.25"/>
    <row r="1333" ht="20.100000000000001" hidden="1" customHeight="1" x14ac:dyDescent="0.25"/>
    <row r="1334" ht="20.100000000000001" hidden="1" customHeight="1" x14ac:dyDescent="0.25"/>
    <row r="1335" ht="20.100000000000001" hidden="1" customHeight="1" x14ac:dyDescent="0.25"/>
    <row r="1336" ht="20.100000000000001" hidden="1" customHeight="1" x14ac:dyDescent="0.25"/>
    <row r="1337" ht="20.100000000000001" hidden="1" customHeight="1" x14ac:dyDescent="0.25"/>
    <row r="1338" ht="20.100000000000001" hidden="1" customHeight="1" x14ac:dyDescent="0.25"/>
    <row r="1339" ht="20.100000000000001" hidden="1" customHeight="1" x14ac:dyDescent="0.25"/>
    <row r="1340" ht="20.100000000000001" hidden="1" customHeight="1" x14ac:dyDescent="0.25"/>
    <row r="1341" ht="20.100000000000001" hidden="1" customHeight="1" x14ac:dyDescent="0.25"/>
    <row r="1342" ht="20.100000000000001" hidden="1" customHeight="1" x14ac:dyDescent="0.25"/>
    <row r="1343" ht="20.100000000000001" hidden="1" customHeight="1" x14ac:dyDescent="0.25"/>
    <row r="1344" ht="20.100000000000001" hidden="1" customHeight="1" x14ac:dyDescent="0.25"/>
    <row r="1345" ht="20.100000000000001" hidden="1" customHeight="1" x14ac:dyDescent="0.25"/>
    <row r="1346" ht="20.100000000000001" hidden="1" customHeight="1" x14ac:dyDescent="0.25"/>
    <row r="1347" ht="20.100000000000001" hidden="1" customHeight="1" x14ac:dyDescent="0.25"/>
    <row r="1348" ht="20.100000000000001" hidden="1" customHeight="1" x14ac:dyDescent="0.25"/>
    <row r="1349" ht="20.100000000000001" hidden="1" customHeight="1" x14ac:dyDescent="0.25"/>
    <row r="1350" ht="20.100000000000001" hidden="1" customHeight="1" x14ac:dyDescent="0.25"/>
    <row r="1351" ht="20.100000000000001" hidden="1" customHeight="1" x14ac:dyDescent="0.25"/>
    <row r="1352" ht="20.100000000000001" hidden="1" customHeight="1" x14ac:dyDescent="0.25"/>
    <row r="1353" ht="20.100000000000001" hidden="1" customHeight="1" x14ac:dyDescent="0.25"/>
    <row r="1354" ht="20.100000000000001" hidden="1" customHeight="1" x14ac:dyDescent="0.25"/>
    <row r="1355" ht="20.100000000000001" hidden="1" customHeight="1" x14ac:dyDescent="0.25"/>
    <row r="1356" ht="20.100000000000001" hidden="1" customHeight="1" x14ac:dyDescent="0.25"/>
    <row r="1357" ht="20.100000000000001" hidden="1" customHeight="1" x14ac:dyDescent="0.25"/>
    <row r="1358" ht="20.100000000000001" hidden="1" customHeight="1" x14ac:dyDescent="0.25"/>
    <row r="1359" ht="20.100000000000001" hidden="1" customHeight="1" x14ac:dyDescent="0.25"/>
    <row r="1360" ht="20.100000000000001" hidden="1" customHeight="1" x14ac:dyDescent="0.25"/>
    <row r="1361" ht="20.100000000000001" hidden="1" customHeight="1" x14ac:dyDescent="0.25"/>
    <row r="1362" ht="20.100000000000001" hidden="1" customHeight="1" x14ac:dyDescent="0.25"/>
    <row r="1363" ht="20.100000000000001" hidden="1" customHeight="1" x14ac:dyDescent="0.25"/>
    <row r="1364" ht="20.100000000000001" hidden="1" customHeight="1" x14ac:dyDescent="0.25"/>
    <row r="1365" ht="20.100000000000001" hidden="1" customHeight="1" x14ac:dyDescent="0.25"/>
    <row r="1366" ht="20.100000000000001" hidden="1" customHeight="1" x14ac:dyDescent="0.25"/>
    <row r="1367" ht="20.100000000000001" hidden="1" customHeight="1" x14ac:dyDescent="0.25"/>
    <row r="1368" ht="20.100000000000001" hidden="1" customHeight="1" x14ac:dyDescent="0.25"/>
    <row r="1369" ht="20.100000000000001" hidden="1" customHeight="1" x14ac:dyDescent="0.25"/>
    <row r="1370" ht="20.100000000000001" hidden="1" customHeight="1" x14ac:dyDescent="0.25"/>
    <row r="1371" ht="20.100000000000001" hidden="1" customHeight="1" x14ac:dyDescent="0.25"/>
    <row r="1372" ht="20.100000000000001" hidden="1" customHeight="1" x14ac:dyDescent="0.25"/>
    <row r="1373" ht="20.100000000000001" hidden="1" customHeight="1" x14ac:dyDescent="0.25"/>
    <row r="1374" ht="20.100000000000001" hidden="1" customHeight="1" x14ac:dyDescent="0.25"/>
    <row r="1375" ht="20.100000000000001" hidden="1" customHeight="1" x14ac:dyDescent="0.25"/>
    <row r="1376" ht="20.100000000000001" hidden="1" customHeight="1" x14ac:dyDescent="0.25"/>
    <row r="1377" ht="20.100000000000001" hidden="1" customHeight="1" x14ac:dyDescent="0.25"/>
    <row r="1378" ht="20.100000000000001" hidden="1" customHeight="1" x14ac:dyDescent="0.25"/>
    <row r="1379" ht="20.100000000000001" hidden="1" customHeight="1" x14ac:dyDescent="0.25"/>
    <row r="1380" ht="20.100000000000001" hidden="1" customHeight="1" x14ac:dyDescent="0.25"/>
    <row r="1381" ht="20.100000000000001" hidden="1" customHeight="1" x14ac:dyDescent="0.25"/>
    <row r="1382" ht="20.100000000000001" hidden="1" customHeight="1" x14ac:dyDescent="0.25"/>
    <row r="1383" ht="20.100000000000001" hidden="1" customHeight="1" x14ac:dyDescent="0.25"/>
    <row r="1384" ht="20.100000000000001" hidden="1" customHeight="1" x14ac:dyDescent="0.25"/>
    <row r="1385" ht="20.100000000000001" hidden="1" customHeight="1" x14ac:dyDescent="0.25"/>
    <row r="1386" ht="20.100000000000001" hidden="1" customHeight="1" x14ac:dyDescent="0.25"/>
    <row r="1387" ht="20.100000000000001" hidden="1" customHeight="1" x14ac:dyDescent="0.25"/>
    <row r="1388" ht="20.100000000000001" hidden="1" customHeight="1" x14ac:dyDescent="0.25"/>
    <row r="1389" ht="20.100000000000001" hidden="1" customHeight="1" x14ac:dyDescent="0.25"/>
    <row r="1390" ht="20.100000000000001" hidden="1" customHeight="1" x14ac:dyDescent="0.25"/>
    <row r="1391" ht="20.100000000000001" hidden="1" customHeight="1" x14ac:dyDescent="0.25"/>
    <row r="1392" ht="20.100000000000001" hidden="1" customHeight="1" x14ac:dyDescent="0.25"/>
    <row r="1393" ht="20.100000000000001" hidden="1" customHeight="1" x14ac:dyDescent="0.25"/>
    <row r="1394" ht="20.100000000000001" hidden="1" customHeight="1" x14ac:dyDescent="0.25"/>
    <row r="1395" ht="20.100000000000001" hidden="1" customHeight="1" x14ac:dyDescent="0.25"/>
    <row r="1396" ht="20.100000000000001" hidden="1" customHeight="1" x14ac:dyDescent="0.25"/>
    <row r="1397" ht="20.100000000000001" hidden="1" customHeight="1" x14ac:dyDescent="0.25"/>
    <row r="1398" ht="20.100000000000001" hidden="1" customHeight="1" x14ac:dyDescent="0.25"/>
    <row r="1399" ht="20.100000000000001" hidden="1" customHeight="1" x14ac:dyDescent="0.25"/>
    <row r="1400" ht="20.100000000000001" hidden="1" customHeight="1" x14ac:dyDescent="0.25"/>
    <row r="1401" ht="20.100000000000001" hidden="1" customHeight="1" x14ac:dyDescent="0.25"/>
    <row r="1402" ht="20.100000000000001" hidden="1" customHeight="1" x14ac:dyDescent="0.25"/>
    <row r="1403" ht="20.100000000000001" hidden="1" customHeight="1" x14ac:dyDescent="0.25"/>
    <row r="1404" ht="20.100000000000001" hidden="1" customHeight="1" x14ac:dyDescent="0.25"/>
    <row r="1405" ht="20.100000000000001" hidden="1" customHeight="1" x14ac:dyDescent="0.25"/>
    <row r="1406" ht="20.100000000000001" hidden="1" customHeight="1" x14ac:dyDescent="0.25"/>
    <row r="1407" ht="20.100000000000001" hidden="1" customHeight="1" x14ac:dyDescent="0.25"/>
    <row r="1408" ht="20.100000000000001" hidden="1" customHeight="1" x14ac:dyDescent="0.25"/>
    <row r="1409" ht="20.100000000000001" hidden="1" customHeight="1" x14ac:dyDescent="0.25"/>
    <row r="1410" ht="20.100000000000001" hidden="1" customHeight="1" x14ac:dyDescent="0.25"/>
    <row r="1411" ht="20.100000000000001" hidden="1" customHeight="1" x14ac:dyDescent="0.25"/>
    <row r="1412" ht="20.100000000000001" hidden="1" customHeight="1" x14ac:dyDescent="0.25"/>
    <row r="1413" ht="20.100000000000001" hidden="1" customHeight="1" x14ac:dyDescent="0.25"/>
    <row r="1414" ht="20.100000000000001" hidden="1" customHeight="1" x14ac:dyDescent="0.25"/>
    <row r="1415" ht="20.100000000000001" hidden="1" customHeight="1" x14ac:dyDescent="0.25"/>
    <row r="1416" ht="20.100000000000001" hidden="1" customHeight="1" x14ac:dyDescent="0.25"/>
    <row r="1417" ht="20.100000000000001" hidden="1" customHeight="1" x14ac:dyDescent="0.25"/>
    <row r="1418" ht="20.100000000000001" hidden="1" customHeight="1" x14ac:dyDescent="0.25"/>
    <row r="1419" ht="20.100000000000001" hidden="1" customHeight="1" x14ac:dyDescent="0.25"/>
    <row r="1420" ht="20.100000000000001" hidden="1" customHeight="1" x14ac:dyDescent="0.25"/>
    <row r="1421" ht="20.100000000000001" hidden="1" customHeight="1" x14ac:dyDescent="0.25"/>
    <row r="1422" ht="20.100000000000001" hidden="1" customHeight="1" x14ac:dyDescent="0.25"/>
    <row r="1423" ht="20.100000000000001" hidden="1" customHeight="1" x14ac:dyDescent="0.25"/>
    <row r="1424" ht="20.100000000000001" hidden="1" customHeight="1" x14ac:dyDescent="0.25"/>
    <row r="1425" ht="20.100000000000001" hidden="1" customHeight="1" x14ac:dyDescent="0.25"/>
    <row r="1426" ht="20.100000000000001" hidden="1" customHeight="1" x14ac:dyDescent="0.25"/>
    <row r="1427" ht="20.100000000000001" hidden="1" customHeight="1" x14ac:dyDescent="0.25"/>
    <row r="1428" ht="20.100000000000001" hidden="1" customHeight="1" x14ac:dyDescent="0.25"/>
    <row r="1429" ht="20.100000000000001" hidden="1" customHeight="1" x14ac:dyDescent="0.25"/>
    <row r="1430" ht="20.100000000000001" hidden="1" customHeight="1" x14ac:dyDescent="0.25"/>
    <row r="1431" ht="20.100000000000001" hidden="1" customHeight="1" x14ac:dyDescent="0.25"/>
    <row r="1432" ht="20.100000000000001" hidden="1" customHeight="1" x14ac:dyDescent="0.25"/>
    <row r="1433" ht="20.100000000000001" hidden="1" customHeight="1" x14ac:dyDescent="0.25"/>
    <row r="1434" ht="20.100000000000001" hidden="1" customHeight="1" x14ac:dyDescent="0.25"/>
    <row r="1435" ht="20.100000000000001" hidden="1" customHeight="1" x14ac:dyDescent="0.25"/>
    <row r="1436" ht="20.100000000000001" hidden="1" customHeight="1" x14ac:dyDescent="0.25"/>
    <row r="1437" ht="20.100000000000001" hidden="1" customHeight="1" x14ac:dyDescent="0.25"/>
    <row r="1438" ht="20.100000000000001" hidden="1" customHeight="1" x14ac:dyDescent="0.25"/>
    <row r="1439" ht="20.100000000000001" hidden="1" customHeight="1" x14ac:dyDescent="0.25"/>
    <row r="1440" ht="20.100000000000001" hidden="1" customHeight="1" x14ac:dyDescent="0.25"/>
    <row r="1441" ht="20.100000000000001" hidden="1" customHeight="1" x14ac:dyDescent="0.25"/>
    <row r="1442" ht="20.100000000000001" hidden="1" customHeight="1" x14ac:dyDescent="0.25"/>
    <row r="1443" ht="20.100000000000001" hidden="1" customHeight="1" x14ac:dyDescent="0.25"/>
    <row r="1444" ht="20.100000000000001" hidden="1" customHeight="1" x14ac:dyDescent="0.25"/>
    <row r="1445" ht="20.100000000000001" hidden="1" customHeight="1" x14ac:dyDescent="0.25"/>
    <row r="1446" ht="20.100000000000001" hidden="1" customHeight="1" x14ac:dyDescent="0.25"/>
    <row r="1447" ht="20.100000000000001" hidden="1" customHeight="1" x14ac:dyDescent="0.25"/>
    <row r="1448" ht="20.100000000000001" hidden="1" customHeight="1" x14ac:dyDescent="0.25"/>
    <row r="1449" ht="20.100000000000001" hidden="1" customHeight="1" x14ac:dyDescent="0.25"/>
    <row r="1450" ht="20.100000000000001" hidden="1" customHeight="1" x14ac:dyDescent="0.25"/>
    <row r="1451" ht="20.100000000000001" hidden="1" customHeight="1" x14ac:dyDescent="0.25"/>
    <row r="1452" ht="20.100000000000001" hidden="1" customHeight="1" x14ac:dyDescent="0.25"/>
    <row r="1453" ht="20.100000000000001" hidden="1" customHeight="1" x14ac:dyDescent="0.25"/>
    <row r="1454" ht="20.100000000000001" hidden="1" customHeight="1" x14ac:dyDescent="0.25"/>
    <row r="1455" ht="20.100000000000001" hidden="1" customHeight="1" x14ac:dyDescent="0.25"/>
    <row r="1456" ht="20.100000000000001" hidden="1" customHeight="1" x14ac:dyDescent="0.25"/>
    <row r="1457" ht="20.100000000000001" hidden="1" customHeight="1" x14ac:dyDescent="0.25"/>
    <row r="1458" ht="20.100000000000001" hidden="1" customHeight="1" x14ac:dyDescent="0.25"/>
    <row r="1459" ht="20.100000000000001" hidden="1" customHeight="1" x14ac:dyDescent="0.25"/>
    <row r="1460" ht="20.100000000000001" hidden="1" customHeight="1" x14ac:dyDescent="0.25"/>
    <row r="1461" ht="20.100000000000001" hidden="1" customHeight="1" x14ac:dyDescent="0.25"/>
    <row r="1462" ht="20.100000000000001" hidden="1" customHeight="1" x14ac:dyDescent="0.25"/>
    <row r="1463" ht="20.100000000000001" hidden="1" customHeight="1" x14ac:dyDescent="0.25"/>
    <row r="1464" ht="20.100000000000001" hidden="1" customHeight="1" x14ac:dyDescent="0.25"/>
    <row r="1465" ht="20.100000000000001" hidden="1" customHeight="1" x14ac:dyDescent="0.25"/>
    <row r="1466" ht="20.100000000000001" hidden="1" customHeight="1" x14ac:dyDescent="0.25"/>
    <row r="1467" ht="20.100000000000001" hidden="1" customHeight="1" x14ac:dyDescent="0.25"/>
    <row r="1468" ht="20.100000000000001" hidden="1" customHeight="1" x14ac:dyDescent="0.25"/>
    <row r="1469" ht="20.100000000000001" hidden="1" customHeight="1" x14ac:dyDescent="0.25"/>
    <row r="1470" ht="20.100000000000001" hidden="1" customHeight="1" x14ac:dyDescent="0.25"/>
    <row r="1471" ht="20.100000000000001" hidden="1" customHeight="1" x14ac:dyDescent="0.25"/>
    <row r="1472" ht="20.100000000000001" hidden="1" customHeight="1" x14ac:dyDescent="0.25"/>
    <row r="1473" ht="20.100000000000001" hidden="1" customHeight="1" x14ac:dyDescent="0.25"/>
    <row r="1474" ht="20.100000000000001" hidden="1" customHeight="1" x14ac:dyDescent="0.25"/>
    <row r="1475" ht="20.100000000000001" hidden="1" customHeight="1" x14ac:dyDescent="0.25"/>
    <row r="1476" ht="20.100000000000001" hidden="1" customHeight="1" x14ac:dyDescent="0.25"/>
    <row r="1477" ht="20.100000000000001" hidden="1" customHeight="1" x14ac:dyDescent="0.25"/>
    <row r="1478" ht="20.100000000000001" hidden="1" customHeight="1" x14ac:dyDescent="0.25"/>
    <row r="1479" ht="20.100000000000001" hidden="1" customHeight="1" x14ac:dyDescent="0.25"/>
    <row r="1480" ht="20.100000000000001" hidden="1" customHeight="1" x14ac:dyDescent="0.25"/>
    <row r="1481" ht="20.100000000000001" hidden="1" customHeight="1" x14ac:dyDescent="0.25"/>
    <row r="1482" ht="20.100000000000001" hidden="1" customHeight="1" x14ac:dyDescent="0.25"/>
    <row r="1483" ht="20.100000000000001" hidden="1" customHeight="1" x14ac:dyDescent="0.25"/>
    <row r="1484" ht="20.100000000000001" hidden="1" customHeight="1" x14ac:dyDescent="0.25"/>
    <row r="1485" ht="20.100000000000001" hidden="1" customHeight="1" x14ac:dyDescent="0.25"/>
    <row r="1486" ht="20.100000000000001" hidden="1" customHeight="1" x14ac:dyDescent="0.25"/>
    <row r="1487" ht="20.100000000000001" hidden="1" customHeight="1" x14ac:dyDescent="0.25"/>
    <row r="1488" ht="20.100000000000001" hidden="1" customHeight="1" x14ac:dyDescent="0.25"/>
    <row r="1489" ht="20.100000000000001" hidden="1" customHeight="1" x14ac:dyDescent="0.25"/>
    <row r="1490" ht="20.100000000000001" hidden="1" customHeight="1" x14ac:dyDescent="0.25"/>
    <row r="1491" ht="20.100000000000001" hidden="1" customHeight="1" x14ac:dyDescent="0.25"/>
    <row r="1492" ht="20.100000000000001" hidden="1" customHeight="1" x14ac:dyDescent="0.25"/>
    <row r="1493" ht="20.100000000000001" hidden="1" customHeight="1" x14ac:dyDescent="0.25"/>
    <row r="1494" ht="20.100000000000001" hidden="1" customHeight="1" x14ac:dyDescent="0.25"/>
    <row r="1495" ht="20.100000000000001" hidden="1" customHeight="1" x14ac:dyDescent="0.25"/>
    <row r="1496" ht="20.100000000000001" hidden="1" customHeight="1" x14ac:dyDescent="0.25"/>
    <row r="1497" ht="20.100000000000001" hidden="1" customHeight="1" x14ac:dyDescent="0.25"/>
    <row r="1498" ht="20.100000000000001" hidden="1" customHeight="1" x14ac:dyDescent="0.25"/>
    <row r="1499" ht="20.100000000000001" hidden="1" customHeight="1" x14ac:dyDescent="0.25"/>
    <row r="1500" ht="20.100000000000001" hidden="1" customHeight="1" x14ac:dyDescent="0.25"/>
  </sheetData>
  <sortState ref="C8:N400">
    <sortCondition ref="C8"/>
    <sortCondition ref="D8"/>
    <sortCondition ref="G8"/>
  </sortState>
  <conditionalFormatting sqref="E8 C8:D400 F8:N400">
    <cfRule type="expression" dxfId="15" priority="10">
      <formula>ROW()=CELL("ligne")</formula>
    </cfRule>
  </conditionalFormatting>
  <conditionalFormatting sqref="F8:F400">
    <cfRule type="cellIs" dxfId="14" priority="24" operator="greaterThan">
      <formula>$F$5</formula>
    </cfRule>
  </conditionalFormatting>
  <conditionalFormatting sqref="F8">
    <cfRule type="expression" dxfId="13" priority="13">
      <formula>$F$5=""</formula>
    </cfRule>
  </conditionalFormatting>
  <conditionalFormatting sqref="F9:F400">
    <cfRule type="expression" dxfId="12" priority="12">
      <formula>$F$5=""</formula>
    </cfRule>
  </conditionalFormatting>
  <conditionalFormatting sqref="E8">
    <cfRule type="expression" dxfId="11" priority="11">
      <formula>$F$5=""</formula>
    </cfRule>
    <cfRule type="expression" dxfId="10" priority="23">
      <formula>F8&gt;$F$5</formula>
    </cfRule>
  </conditionalFormatting>
  <conditionalFormatting sqref="E9:E400">
    <cfRule type="expression" dxfId="9" priority="3">
      <formula>ROW()=CELL("ligne")</formula>
    </cfRule>
  </conditionalFormatting>
  <conditionalFormatting sqref="E9:E400">
    <cfRule type="expression" dxfId="8" priority="1">
      <formula>$F$5=""</formula>
    </cfRule>
    <cfRule type="expression" dxfId="7" priority="2">
      <formula>F9&gt;$F$5</formula>
    </cfRule>
  </conditionalFormatting>
  <dataValidations xWindow="138" yWindow="318" count="7">
    <dataValidation type="whole" allowBlank="1" showInputMessage="1" showErrorMessage="1" errorTitle="ERREUR DE SAISIE" error="Il faut saisir un chiffre (sans %)" prompt="Saisir un chiffre (sans %)._x000a_Un écart supérieur à ce % sera affiché en rouge dans le tableau afin d'alerter l'organisateur._x000a_" sqref="F5">
      <formula1>0</formula1>
      <formula2>100</formula2>
    </dataValidation>
    <dataValidation type="decimal" operator="lessThan" allowBlank="1" showInputMessage="1" showErrorMessage="1" error="Vous devez saisir un chiffre sans saisir &quot;KG&quot; !" prompt="Saisir le poids sans noter &quot;KG&quot;" sqref="G8 G10:G400">
      <formula1>150</formula1>
    </dataValidation>
    <dataValidation type="list" allowBlank="1" showInputMessage="1" showErrorMessage="1" errorTitle="Erreur de saisie" error="Choisir dans la liste la catégorie d'âge" prompt="Choisir dans la liste une catégorie d'âge FFL" sqref="C8:C400">
      <formula1>"POUSSIN B U9,POUSSIN C U11,BENJAMIN U13,BENJAMINE U13"</formula1>
    </dataValidation>
    <dataValidation type="whole" allowBlank="1" showInputMessage="1" showErrorMessage="1" errorTitle="ERREUR" error="Vous saisir un numéro de poule de 1 à 60 !" prompt="Saisir un numéro de poule de 1 à 60" sqref="D8:D400">
      <formula1>1</formula1>
      <formula2>60</formula2>
    </dataValidation>
    <dataValidation type="decimal" allowBlank="1" showInputMessage="1" showErrorMessage="1" error="Vous devez saisir un chiffre sans saisir &quot;KG&quot; !" prompt="Saisir le poids sans noter &quot;KG&quot;" sqref="G9">
      <formula1>0</formula1>
      <formula2>150</formula2>
    </dataValidation>
    <dataValidation type="custom" allowBlank="1" showInputMessage="1" showErrorMessage="1" errorTitle="ERREUR" error="Ce numéro de licence a déjà été saisi !" sqref="H8:H400">
      <formula1>COUNTIF($H$8:$H$400,H8)=1</formula1>
    </dataValidation>
    <dataValidation allowBlank="1" showInputMessage="1" showErrorMessage="1" prompt="Saisir &quot;F&quot; ou &quot;M&quot;" sqref="J8:J400"/>
  </dataValidations>
  <printOptions horizontalCentered="1"/>
  <pageMargins left="0" right="0" top="0" bottom="0.3" header="0" footer="0"/>
  <pageSetup paperSize="9" fitToHeight="0" orientation="landscape" r:id="rId1"/>
  <headerFooter scaleWithDoc="0" alignWithMargins="0">
    <oddFooter>&amp;R&amp;"Arial,Italique"&amp;8Page &amp;P/&amp;N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3">
    <pageSetUpPr autoPageBreaks="0"/>
  </sheetPr>
  <dimension ref="A1:XFC233"/>
  <sheetViews>
    <sheetView showGridLines="0" zoomScale="92" zoomScaleNormal="92" workbookViewId="0">
      <pane ySplit="6" topLeftCell="A7" activePane="bottomLeft" state="frozen"/>
      <selection activeCell="C5" sqref="C5"/>
      <selection pane="bottomLeft" activeCell="A2" sqref="A2"/>
    </sheetView>
  </sheetViews>
  <sheetFormatPr baseColWidth="10" defaultColWidth="0" defaultRowHeight="15" zeroHeight="1" x14ac:dyDescent="0.2"/>
  <cols>
    <col min="1" max="1" width="28.5" style="26" customWidth="1"/>
    <col min="2" max="2" width="4.125" style="27" customWidth="1"/>
    <col min="3" max="3" width="18.625" style="28" customWidth="1"/>
    <col min="4" max="4" width="10.125" style="27" customWidth="1"/>
    <col min="5" max="5" width="3.625" style="30" customWidth="1"/>
    <col min="6" max="6" width="11.875" style="31" customWidth="1"/>
    <col min="7" max="7" width="3.625" style="31" customWidth="1"/>
    <col min="8" max="8" width="7.5" style="29" customWidth="1"/>
    <col min="9" max="9" width="7.5" style="30" customWidth="1"/>
    <col min="10" max="10" width="3.125" style="31" customWidth="1"/>
    <col min="11" max="11" width="20.625" style="31" hidden="1" customWidth="1"/>
    <col min="12" max="12" width="18.625" style="31" hidden="1" customWidth="1"/>
    <col min="13" max="13" width="36.5" style="26" customWidth="1"/>
    <col min="14" max="16383" width="11" style="26" hidden="1"/>
    <col min="16384" max="16384" width="2.375" style="26" hidden="1" customWidth="1"/>
  </cols>
  <sheetData>
    <row r="1" spans="1:13" s="4" customFormat="1" ht="16.5" customHeight="1" x14ac:dyDescent="0.2">
      <c r="A1" s="17"/>
      <c r="B1" s="18"/>
      <c r="C1" s="20"/>
      <c r="D1" s="20"/>
      <c r="E1" s="21"/>
      <c r="F1" s="24"/>
      <c r="G1" s="24"/>
      <c r="H1" s="20"/>
      <c r="I1" s="21"/>
      <c r="J1" s="24"/>
      <c r="K1" s="24"/>
      <c r="L1" s="24"/>
      <c r="M1" s="17"/>
    </row>
    <row r="2" spans="1:13" s="4" customFormat="1" ht="26.25" customHeight="1" x14ac:dyDescent="0.2">
      <c r="A2" s="17">
        <v>1</v>
      </c>
      <c r="B2" s="22"/>
      <c r="C2" s="127" t="s">
        <v>28</v>
      </c>
      <c r="D2" s="89"/>
      <c r="E2" s="89"/>
      <c r="F2" s="89"/>
      <c r="G2" s="89"/>
      <c r="H2" s="89"/>
      <c r="I2" s="89"/>
      <c r="J2" s="24"/>
      <c r="K2" s="24"/>
      <c r="L2" s="24"/>
      <c r="M2" s="17"/>
    </row>
    <row r="3" spans="1:13" s="4" customFormat="1" ht="12.75" customHeight="1" thickBot="1" x14ac:dyDescent="0.25">
      <c r="A3" s="17">
        <v>2</v>
      </c>
      <c r="B3" s="22"/>
      <c r="C3" s="19"/>
      <c r="D3" s="18"/>
      <c r="E3" s="21"/>
      <c r="F3" s="24"/>
      <c r="G3" s="24"/>
      <c r="H3" s="20"/>
      <c r="I3" s="21"/>
      <c r="J3" s="24"/>
      <c r="K3" s="24"/>
      <c r="L3" s="24"/>
      <c r="M3" s="17"/>
    </row>
    <row r="4" spans="1:13" s="4" customFormat="1" ht="18" customHeight="1" thickBot="1" x14ac:dyDescent="0.25">
      <c r="A4" s="17">
        <v>2</v>
      </c>
      <c r="B4" s="17"/>
      <c r="C4" s="17"/>
      <c r="D4" s="245">
        <f>COUNTA(D7:D66)</f>
        <v>42</v>
      </c>
      <c r="E4" s="23"/>
      <c r="F4" s="24"/>
      <c r="G4" s="24"/>
      <c r="H4" s="90">
        <f>SUM(H7:H66)</f>
        <v>265</v>
      </c>
      <c r="I4" s="92">
        <f>SUM(I7:I66)</f>
        <v>265</v>
      </c>
      <c r="J4" s="24"/>
      <c r="K4" s="24"/>
      <c r="L4" s="24"/>
      <c r="M4" s="17"/>
    </row>
    <row r="5" spans="1:13" s="4" customFormat="1" ht="22.5" customHeight="1" thickBot="1" x14ac:dyDescent="0.25">
      <c r="A5" s="17"/>
      <c r="B5" s="18"/>
      <c r="C5" s="19"/>
      <c r="D5" s="35" t="s">
        <v>5</v>
      </c>
      <c r="E5" s="113"/>
      <c r="F5" s="24"/>
      <c r="G5" s="24"/>
      <c r="H5" s="35" t="s">
        <v>5</v>
      </c>
      <c r="I5" s="36" t="s">
        <v>5</v>
      </c>
      <c r="J5" s="24"/>
      <c r="K5" s="24"/>
      <c r="L5" s="24"/>
      <c r="M5" s="17"/>
    </row>
    <row r="6" spans="1:13" s="4" customFormat="1" ht="21" customHeight="1" x14ac:dyDescent="0.2">
      <c r="A6" s="17"/>
      <c r="B6" s="91" t="s">
        <v>6</v>
      </c>
      <c r="C6" s="199" t="s">
        <v>31</v>
      </c>
      <c r="D6" s="200" t="s">
        <v>26</v>
      </c>
      <c r="E6" s="199"/>
      <c r="F6" s="200"/>
      <c r="G6" s="199"/>
      <c r="H6" s="88" t="s">
        <v>32</v>
      </c>
      <c r="I6" s="112" t="s">
        <v>7</v>
      </c>
      <c r="J6" s="24"/>
      <c r="K6" s="231" t="s">
        <v>70</v>
      </c>
      <c r="L6" s="98" t="s">
        <v>8</v>
      </c>
      <c r="M6" s="38"/>
    </row>
    <row r="7" spans="1:13" s="4" customFormat="1" ht="21.75" customHeight="1" x14ac:dyDescent="0.2">
      <c r="A7" s="17"/>
      <c r="B7" s="25">
        <v>1</v>
      </c>
      <c r="C7" s="125" t="s">
        <v>76</v>
      </c>
      <c r="D7" s="258">
        <v>1</v>
      </c>
      <c r="E7" s="113"/>
      <c r="F7" s="198" t="str">
        <f t="shared" ref="F7:F38" si="0">IF(AND(COUNTA(C7:D7)=2,I7&gt;0),IF(COUNTIF($K$7:$K$66,C7&amp;" Poule"&amp;D7)&gt;0,"VOIR","A CRÉER"),"")</f>
        <v>VOIR</v>
      </c>
      <c r="G7" s="97"/>
      <c r="H7" s="123">
        <f>IF(C7&lt;&gt;"",SUMPRODUCT((bdd_age=C7)*(bdd_poule=D7)),"")</f>
        <v>1</v>
      </c>
      <c r="I7" s="104">
        <f t="shared" ref="I7:I18" si="1">IF(C7&lt;&gt;"",SUMPRODUCT((bdd_age=C7)*(bdd_poule=D7)*(NOT(ISBLANK(bdd_num_pesee)))),0)</f>
        <v>1</v>
      </c>
      <c r="J7" s="96"/>
      <c r="K7" s="100" t="s">
        <v>432</v>
      </c>
      <c r="L7" s="99" t="str">
        <f>IF(K7&lt;&gt;"",IF(SUMPRODUCT(N($C$7:$C$66&amp; " Poule"&amp;$D$7:$D$66=K7)),"Ne pas supprimer","SUPPRIMER"),"")</f>
        <v>SUPPRIMER</v>
      </c>
      <c r="M7" s="38"/>
    </row>
    <row r="8" spans="1:13" s="4" customFormat="1" ht="21.75" customHeight="1" x14ac:dyDescent="0.2">
      <c r="A8" s="37"/>
      <c r="B8" s="25">
        <v>2</v>
      </c>
      <c r="C8" s="125" t="s">
        <v>76</v>
      </c>
      <c r="D8" s="258">
        <v>2</v>
      </c>
      <c r="E8" s="113"/>
      <c r="F8" s="198" t="str">
        <f t="shared" si="0"/>
        <v>VOIR</v>
      </c>
      <c r="G8" s="97"/>
      <c r="H8" s="123">
        <f t="shared" ref="H8:H18" si="2">IF(C8&lt;&gt;"",SUMPRODUCT((bdd_age=C8)*(bdd_poule=D8)),"")</f>
        <v>2</v>
      </c>
      <c r="I8" s="104">
        <f t="shared" si="1"/>
        <v>2</v>
      </c>
      <c r="J8" s="96"/>
      <c r="K8" s="100" t="s">
        <v>635</v>
      </c>
      <c r="L8" s="99" t="str">
        <f t="shared" ref="L8:L65" si="3">IF(K8&lt;&gt;"",IF(SUMPRODUCT(N($C$7:$C$66&amp; " Poule"&amp;$D$7:$D$66=K8)),"Ne pas supprimer","SUPPRIMER"),"")</f>
        <v>Ne pas supprimer</v>
      </c>
      <c r="M8" s="114"/>
    </row>
    <row r="9" spans="1:13" s="4" customFormat="1" ht="21.75" customHeight="1" x14ac:dyDescent="0.2">
      <c r="A9" s="37"/>
      <c r="B9" s="25">
        <v>3</v>
      </c>
      <c r="C9" s="125" t="s">
        <v>76</v>
      </c>
      <c r="D9" s="258">
        <v>3</v>
      </c>
      <c r="E9" s="113"/>
      <c r="F9" s="198" t="str">
        <f t="shared" si="0"/>
        <v>VOIR</v>
      </c>
      <c r="G9" s="97"/>
      <c r="H9" s="123">
        <f t="shared" si="2"/>
        <v>2</v>
      </c>
      <c r="I9" s="104">
        <f t="shared" si="1"/>
        <v>2</v>
      </c>
      <c r="J9" s="96"/>
      <c r="K9" s="100" t="s">
        <v>636</v>
      </c>
      <c r="L9" s="99" t="str">
        <f t="shared" si="3"/>
        <v>Ne pas supprimer</v>
      </c>
      <c r="M9" s="39"/>
    </row>
    <row r="10" spans="1:13" s="4" customFormat="1" ht="21.75" customHeight="1" x14ac:dyDescent="0.2">
      <c r="A10" s="37"/>
      <c r="B10" s="25">
        <v>4</v>
      </c>
      <c r="C10" s="125" t="s">
        <v>76</v>
      </c>
      <c r="D10" s="258">
        <v>4</v>
      </c>
      <c r="E10" s="113"/>
      <c r="F10" s="198" t="str">
        <f t="shared" si="0"/>
        <v>VOIR</v>
      </c>
      <c r="G10" s="97"/>
      <c r="H10" s="123">
        <f t="shared" si="2"/>
        <v>2</v>
      </c>
      <c r="I10" s="104">
        <f t="shared" si="1"/>
        <v>2</v>
      </c>
      <c r="J10" s="96"/>
      <c r="K10" s="100" t="s">
        <v>637</v>
      </c>
      <c r="L10" s="99" t="str">
        <f t="shared" si="3"/>
        <v>Ne pas supprimer</v>
      </c>
      <c r="M10" s="39"/>
    </row>
    <row r="11" spans="1:13" s="4" customFormat="1" ht="21.75" customHeight="1" x14ac:dyDescent="0.2">
      <c r="A11" s="37"/>
      <c r="B11" s="25">
        <v>5</v>
      </c>
      <c r="C11" s="125" t="s">
        <v>72</v>
      </c>
      <c r="D11" s="258">
        <v>5</v>
      </c>
      <c r="E11" s="113"/>
      <c r="F11" s="198" t="str">
        <f t="shared" si="0"/>
        <v>VOIR</v>
      </c>
      <c r="G11" s="97"/>
      <c r="H11" s="123">
        <f>IF(C11&lt;&gt;"",SUMPRODUCT((bdd_age=C11)*(bdd_poule=D11)),"")</f>
        <v>4</v>
      </c>
      <c r="I11" s="104">
        <f t="shared" si="1"/>
        <v>4</v>
      </c>
      <c r="J11" s="96"/>
      <c r="K11" s="100" t="s">
        <v>638</v>
      </c>
      <c r="L11" s="99" t="str">
        <f t="shared" si="3"/>
        <v>Ne pas supprimer</v>
      </c>
      <c r="M11" s="39"/>
    </row>
    <row r="12" spans="1:13" s="4" customFormat="1" ht="21.75" customHeight="1" x14ac:dyDescent="0.2">
      <c r="A12" s="37"/>
      <c r="B12" s="25">
        <v>6</v>
      </c>
      <c r="C12" s="125" t="s">
        <v>72</v>
      </c>
      <c r="D12" s="258">
        <v>6</v>
      </c>
      <c r="E12" s="113"/>
      <c r="F12" s="198" t="str">
        <f t="shared" si="0"/>
        <v>VOIR</v>
      </c>
      <c r="G12" s="97"/>
      <c r="H12" s="123">
        <f t="shared" si="2"/>
        <v>4</v>
      </c>
      <c r="I12" s="104">
        <f t="shared" si="1"/>
        <v>4</v>
      </c>
      <c r="J12" s="96"/>
      <c r="K12" s="100" t="s">
        <v>639</v>
      </c>
      <c r="L12" s="99" t="str">
        <f t="shared" si="3"/>
        <v>Ne pas supprimer</v>
      </c>
      <c r="M12" s="39"/>
    </row>
    <row r="13" spans="1:13" s="4" customFormat="1" ht="21.75" customHeight="1" x14ac:dyDescent="0.2">
      <c r="A13" s="37"/>
      <c r="B13" s="25">
        <v>7</v>
      </c>
      <c r="C13" s="125" t="s">
        <v>72</v>
      </c>
      <c r="D13" s="258">
        <v>7</v>
      </c>
      <c r="E13" s="113"/>
      <c r="F13" s="198" t="str">
        <f t="shared" si="0"/>
        <v>VOIR</v>
      </c>
      <c r="G13" s="97"/>
      <c r="H13" s="123">
        <f t="shared" si="2"/>
        <v>4</v>
      </c>
      <c r="I13" s="104">
        <f t="shared" si="1"/>
        <v>4</v>
      </c>
      <c r="J13" s="96"/>
      <c r="K13" s="100" t="s">
        <v>640</v>
      </c>
      <c r="L13" s="99" t="str">
        <f t="shared" si="3"/>
        <v>Ne pas supprimer</v>
      </c>
      <c r="M13" s="39"/>
    </row>
    <row r="14" spans="1:13" s="4" customFormat="1" ht="21.75" customHeight="1" x14ac:dyDescent="0.2">
      <c r="A14" s="37"/>
      <c r="B14" s="25">
        <v>8</v>
      </c>
      <c r="C14" s="125" t="s">
        <v>72</v>
      </c>
      <c r="D14" s="258">
        <v>8</v>
      </c>
      <c r="E14" s="113"/>
      <c r="F14" s="198" t="str">
        <f t="shared" si="0"/>
        <v>VOIR</v>
      </c>
      <c r="G14" s="97"/>
      <c r="H14" s="123">
        <f t="shared" si="2"/>
        <v>4</v>
      </c>
      <c r="I14" s="104">
        <f t="shared" si="1"/>
        <v>4</v>
      </c>
      <c r="J14" s="96"/>
      <c r="K14" s="100" t="s">
        <v>641</v>
      </c>
      <c r="L14" s="99" t="str">
        <f t="shared" si="3"/>
        <v>Ne pas supprimer</v>
      </c>
      <c r="M14" s="39"/>
    </row>
    <row r="15" spans="1:13" s="4" customFormat="1" ht="21.75" customHeight="1" x14ac:dyDescent="0.2">
      <c r="A15" s="17"/>
      <c r="B15" s="25">
        <v>9</v>
      </c>
      <c r="C15" s="125" t="s">
        <v>72</v>
      </c>
      <c r="D15" s="258">
        <v>9</v>
      </c>
      <c r="E15" s="113"/>
      <c r="F15" s="198" t="str">
        <f t="shared" si="0"/>
        <v>VOIR</v>
      </c>
      <c r="G15" s="97"/>
      <c r="H15" s="123">
        <f t="shared" si="2"/>
        <v>4</v>
      </c>
      <c r="I15" s="104">
        <f t="shared" si="1"/>
        <v>4</v>
      </c>
      <c r="J15" s="96"/>
      <c r="K15" s="100" t="s">
        <v>642</v>
      </c>
      <c r="L15" s="99" t="str">
        <f t="shared" si="3"/>
        <v>Ne pas supprimer</v>
      </c>
      <c r="M15" s="39"/>
    </row>
    <row r="16" spans="1:13" s="4" customFormat="1" ht="21.75" customHeight="1" x14ac:dyDescent="0.2">
      <c r="A16" s="17"/>
      <c r="B16" s="25">
        <v>10</v>
      </c>
      <c r="C16" s="125" t="s">
        <v>72</v>
      </c>
      <c r="D16" s="258">
        <v>10</v>
      </c>
      <c r="E16" s="113"/>
      <c r="F16" s="198" t="str">
        <f t="shared" si="0"/>
        <v>VOIR</v>
      </c>
      <c r="G16" s="97"/>
      <c r="H16" s="123">
        <f t="shared" si="2"/>
        <v>4</v>
      </c>
      <c r="I16" s="104">
        <f t="shared" si="1"/>
        <v>4</v>
      </c>
      <c r="J16" s="96"/>
      <c r="K16" s="100" t="s">
        <v>643</v>
      </c>
      <c r="L16" s="99" t="str">
        <f t="shared" si="3"/>
        <v>Ne pas supprimer</v>
      </c>
      <c r="M16" s="39"/>
    </row>
    <row r="17" spans="1:13" s="4" customFormat="1" ht="21.75" customHeight="1" x14ac:dyDescent="0.2">
      <c r="A17" s="17"/>
      <c r="B17" s="25">
        <v>11</v>
      </c>
      <c r="C17" s="125" t="s">
        <v>72</v>
      </c>
      <c r="D17" s="258">
        <v>11</v>
      </c>
      <c r="E17" s="113"/>
      <c r="F17" s="198" t="str">
        <f t="shared" si="0"/>
        <v>VOIR</v>
      </c>
      <c r="G17" s="97"/>
      <c r="H17" s="123">
        <f t="shared" si="2"/>
        <v>4</v>
      </c>
      <c r="I17" s="104">
        <f t="shared" si="1"/>
        <v>4</v>
      </c>
      <c r="J17" s="96"/>
      <c r="K17" s="100" t="s">
        <v>644</v>
      </c>
      <c r="L17" s="99" t="str">
        <f t="shared" si="3"/>
        <v>Ne pas supprimer</v>
      </c>
      <c r="M17" s="39"/>
    </row>
    <row r="18" spans="1:13" s="4" customFormat="1" ht="21.75" customHeight="1" x14ac:dyDescent="0.2">
      <c r="A18" s="17"/>
      <c r="B18" s="25">
        <v>12</v>
      </c>
      <c r="C18" s="125" t="s">
        <v>72</v>
      </c>
      <c r="D18" s="258">
        <v>12</v>
      </c>
      <c r="E18" s="113"/>
      <c r="F18" s="198" t="str">
        <f t="shared" si="0"/>
        <v>VOIR</v>
      </c>
      <c r="G18" s="97"/>
      <c r="H18" s="123">
        <f t="shared" si="2"/>
        <v>4</v>
      </c>
      <c r="I18" s="104">
        <f t="shared" si="1"/>
        <v>4</v>
      </c>
      <c r="J18" s="96"/>
      <c r="K18" s="100" t="s">
        <v>433</v>
      </c>
      <c r="L18" s="99" t="str">
        <f t="shared" si="3"/>
        <v>SUPPRIMER</v>
      </c>
      <c r="M18" s="39"/>
    </row>
    <row r="19" spans="1:13" s="4" customFormat="1" ht="21.75" customHeight="1" x14ac:dyDescent="0.2">
      <c r="A19" s="17"/>
      <c r="B19" s="25">
        <v>13</v>
      </c>
      <c r="C19" s="125" t="s">
        <v>72</v>
      </c>
      <c r="D19" s="258">
        <v>13</v>
      </c>
      <c r="E19" s="113"/>
      <c r="F19" s="198" t="str">
        <f t="shared" si="0"/>
        <v>VOIR</v>
      </c>
      <c r="G19" s="97"/>
      <c r="H19" s="123">
        <f t="shared" ref="H19:H66" si="4">IF(C19&lt;&gt;"",SUMPRODUCT((bdd_age=C19)*(bdd_poule=D19)),"")</f>
        <v>4</v>
      </c>
      <c r="I19" s="104">
        <f t="shared" ref="I19:I66" si="5">IF(C19&lt;&gt;"",SUMPRODUCT((bdd_age=C19)*(bdd_poule=D19)*(NOT(ISBLANK(bdd_num_pesee)))),0)</f>
        <v>4</v>
      </c>
      <c r="J19" s="96"/>
      <c r="K19" s="100" t="s">
        <v>559</v>
      </c>
      <c r="L19" s="99" t="str">
        <f t="shared" si="3"/>
        <v>SUPPRIMER</v>
      </c>
      <c r="M19" s="39"/>
    </row>
    <row r="20" spans="1:13" s="4" customFormat="1" ht="21.75" customHeight="1" x14ac:dyDescent="0.2">
      <c r="A20" s="17"/>
      <c r="B20" s="25">
        <v>14</v>
      </c>
      <c r="C20" s="125" t="s">
        <v>72</v>
      </c>
      <c r="D20" s="258">
        <v>14</v>
      </c>
      <c r="E20" s="113"/>
      <c r="F20" s="198" t="str">
        <f t="shared" si="0"/>
        <v>VOIR</v>
      </c>
      <c r="G20" s="97"/>
      <c r="H20" s="123">
        <f t="shared" si="4"/>
        <v>4</v>
      </c>
      <c r="I20" s="104">
        <f t="shared" si="5"/>
        <v>4</v>
      </c>
      <c r="J20" s="96"/>
      <c r="K20" s="100" t="s">
        <v>630</v>
      </c>
      <c r="L20" s="99" t="str">
        <f t="shared" si="3"/>
        <v>Ne pas supprimer</v>
      </c>
      <c r="M20" s="39"/>
    </row>
    <row r="21" spans="1:13" s="4" customFormat="1" ht="21.75" customHeight="1" x14ac:dyDescent="0.2">
      <c r="A21" s="17"/>
      <c r="B21" s="25">
        <v>15</v>
      </c>
      <c r="C21" s="125" t="s">
        <v>72</v>
      </c>
      <c r="D21" s="258">
        <v>15</v>
      </c>
      <c r="E21" s="113"/>
      <c r="F21" s="198" t="str">
        <f t="shared" si="0"/>
        <v>VOIR</v>
      </c>
      <c r="G21" s="97"/>
      <c r="H21" s="123">
        <f t="shared" si="4"/>
        <v>4</v>
      </c>
      <c r="I21" s="104">
        <f t="shared" si="5"/>
        <v>4</v>
      </c>
      <c r="J21" s="96"/>
      <c r="K21" s="100" t="s">
        <v>631</v>
      </c>
      <c r="L21" s="99" t="str">
        <f t="shared" si="3"/>
        <v>Ne pas supprimer</v>
      </c>
      <c r="M21" s="39"/>
    </row>
    <row r="22" spans="1:13" s="4" customFormat="1" ht="21.75" customHeight="1" x14ac:dyDescent="0.2">
      <c r="A22" s="17"/>
      <c r="B22" s="25">
        <v>16</v>
      </c>
      <c r="C22" s="125" t="s">
        <v>72</v>
      </c>
      <c r="D22" s="258">
        <v>16</v>
      </c>
      <c r="E22" s="113"/>
      <c r="F22" s="198" t="str">
        <f t="shared" si="0"/>
        <v>VOIR</v>
      </c>
      <c r="G22" s="97"/>
      <c r="H22" s="123">
        <f t="shared" si="4"/>
        <v>4</v>
      </c>
      <c r="I22" s="104">
        <f t="shared" si="5"/>
        <v>4</v>
      </c>
      <c r="J22" s="96"/>
      <c r="K22" s="100" t="s">
        <v>632</v>
      </c>
      <c r="L22" s="99" t="str">
        <f t="shared" si="3"/>
        <v>Ne pas supprimer</v>
      </c>
      <c r="M22" s="39"/>
    </row>
    <row r="23" spans="1:13" s="4" customFormat="1" ht="21.75" customHeight="1" x14ac:dyDescent="0.2">
      <c r="A23" s="17"/>
      <c r="B23" s="25">
        <v>17</v>
      </c>
      <c r="C23" s="125" t="s">
        <v>72</v>
      </c>
      <c r="D23" s="258">
        <v>17</v>
      </c>
      <c r="E23" s="113"/>
      <c r="F23" s="198" t="str">
        <f t="shared" si="0"/>
        <v>VOIR</v>
      </c>
      <c r="G23" s="97"/>
      <c r="H23" s="123">
        <f t="shared" si="4"/>
        <v>3</v>
      </c>
      <c r="I23" s="104">
        <f t="shared" si="5"/>
        <v>3</v>
      </c>
      <c r="J23" s="96"/>
      <c r="K23" s="100" t="s">
        <v>633</v>
      </c>
      <c r="L23" s="99" t="str">
        <f t="shared" si="3"/>
        <v>Ne pas supprimer</v>
      </c>
      <c r="M23" s="39"/>
    </row>
    <row r="24" spans="1:13" s="4" customFormat="1" ht="21.75" customHeight="1" x14ac:dyDescent="0.2">
      <c r="A24" s="17"/>
      <c r="B24" s="25">
        <v>18</v>
      </c>
      <c r="C24" s="125" t="s">
        <v>72</v>
      </c>
      <c r="D24" s="258">
        <v>18</v>
      </c>
      <c r="E24" s="113"/>
      <c r="F24" s="198" t="str">
        <f t="shared" si="0"/>
        <v>VOIR</v>
      </c>
      <c r="G24" s="97"/>
      <c r="H24" s="123">
        <f t="shared" si="4"/>
        <v>3</v>
      </c>
      <c r="I24" s="104">
        <f t="shared" si="5"/>
        <v>3</v>
      </c>
      <c r="J24" s="96"/>
      <c r="K24" s="100" t="s">
        <v>634</v>
      </c>
      <c r="L24" s="99" t="str">
        <f t="shared" si="3"/>
        <v>Ne pas supprimer</v>
      </c>
      <c r="M24" s="39"/>
    </row>
    <row r="25" spans="1:13" s="4" customFormat="1" ht="21.75" customHeight="1" x14ac:dyDescent="0.2">
      <c r="A25" s="17"/>
      <c r="B25" s="25">
        <v>19</v>
      </c>
      <c r="C25" s="125" t="s">
        <v>72</v>
      </c>
      <c r="D25" s="258">
        <v>19</v>
      </c>
      <c r="E25" s="113"/>
      <c r="F25" s="198" t="str">
        <f t="shared" si="0"/>
        <v>VOIR</v>
      </c>
      <c r="G25" s="97"/>
      <c r="H25" s="123">
        <f t="shared" si="4"/>
        <v>1</v>
      </c>
      <c r="I25" s="104">
        <f t="shared" si="5"/>
        <v>1</v>
      </c>
      <c r="J25" s="96"/>
      <c r="K25" s="100" t="s">
        <v>626</v>
      </c>
      <c r="L25" s="99" t="str">
        <f t="shared" si="3"/>
        <v>Ne pas supprimer</v>
      </c>
      <c r="M25" s="39"/>
    </row>
    <row r="26" spans="1:13" s="4" customFormat="1" ht="21.75" customHeight="1" x14ac:dyDescent="0.2">
      <c r="A26" s="17"/>
      <c r="B26" s="25">
        <v>20</v>
      </c>
      <c r="C26" s="125" t="s">
        <v>79</v>
      </c>
      <c r="D26" s="258">
        <v>20</v>
      </c>
      <c r="E26" s="113"/>
      <c r="F26" s="198" t="str">
        <f t="shared" si="0"/>
        <v>VOIR</v>
      </c>
      <c r="G26" s="97"/>
      <c r="H26" s="123">
        <f t="shared" si="4"/>
        <v>4</v>
      </c>
      <c r="I26" s="104">
        <f t="shared" si="5"/>
        <v>4</v>
      </c>
      <c r="J26" s="96"/>
      <c r="K26" s="100" t="s">
        <v>627</v>
      </c>
      <c r="L26" s="99" t="str">
        <f t="shared" si="3"/>
        <v>Ne pas supprimer</v>
      </c>
      <c r="M26" s="39"/>
    </row>
    <row r="27" spans="1:13" s="4" customFormat="1" ht="21.75" customHeight="1" x14ac:dyDescent="0.2">
      <c r="A27" s="17"/>
      <c r="B27" s="25">
        <v>21</v>
      </c>
      <c r="C27" s="125" t="s">
        <v>79</v>
      </c>
      <c r="D27" s="258">
        <v>21</v>
      </c>
      <c r="E27" s="113"/>
      <c r="F27" s="198" t="str">
        <f t="shared" si="0"/>
        <v>VOIR</v>
      </c>
      <c r="G27" s="97"/>
      <c r="H27" s="123">
        <f t="shared" si="4"/>
        <v>3</v>
      </c>
      <c r="I27" s="104">
        <f t="shared" si="5"/>
        <v>3</v>
      </c>
      <c r="J27" s="96"/>
      <c r="K27" s="100" t="s">
        <v>628</v>
      </c>
      <c r="L27" s="99" t="str">
        <f t="shared" si="3"/>
        <v>Ne pas supprimer</v>
      </c>
      <c r="M27" s="39"/>
    </row>
    <row r="28" spans="1:13" s="4" customFormat="1" ht="21.75" customHeight="1" x14ac:dyDescent="0.2">
      <c r="A28" s="17"/>
      <c r="B28" s="25">
        <v>22</v>
      </c>
      <c r="C28" s="125" t="s">
        <v>79</v>
      </c>
      <c r="D28" s="258">
        <v>22</v>
      </c>
      <c r="E28" s="113"/>
      <c r="F28" s="198" t="str">
        <f t="shared" si="0"/>
        <v>VOIR</v>
      </c>
      <c r="G28" s="97"/>
      <c r="H28" s="123">
        <f t="shared" si="4"/>
        <v>4</v>
      </c>
      <c r="I28" s="104">
        <f t="shared" si="5"/>
        <v>4</v>
      </c>
      <c r="J28" s="96"/>
      <c r="K28" s="100" t="s">
        <v>629</v>
      </c>
      <c r="L28" s="99" t="str">
        <f t="shared" si="3"/>
        <v>Ne pas supprimer</v>
      </c>
      <c r="M28" s="39"/>
    </row>
    <row r="29" spans="1:13" s="4" customFormat="1" ht="21.75" customHeight="1" x14ac:dyDescent="0.2">
      <c r="A29" s="17"/>
      <c r="B29" s="25">
        <v>23</v>
      </c>
      <c r="C29" s="125" t="s">
        <v>79</v>
      </c>
      <c r="D29" s="258">
        <v>23</v>
      </c>
      <c r="E29" s="113"/>
      <c r="F29" s="198" t="str">
        <f t="shared" si="0"/>
        <v>VOIR</v>
      </c>
      <c r="G29" s="97"/>
      <c r="H29" s="123">
        <f t="shared" si="4"/>
        <v>4</v>
      </c>
      <c r="I29" s="104">
        <f t="shared" si="5"/>
        <v>4</v>
      </c>
      <c r="J29" s="96"/>
      <c r="K29" s="100" t="s">
        <v>526</v>
      </c>
      <c r="L29" s="99" t="str">
        <f t="shared" si="3"/>
        <v>SUPPRIMER</v>
      </c>
      <c r="M29" s="39"/>
    </row>
    <row r="30" spans="1:13" s="4" customFormat="1" ht="21.75" customHeight="1" x14ac:dyDescent="0.2">
      <c r="A30" s="17"/>
      <c r="B30" s="25">
        <v>24</v>
      </c>
      <c r="C30" s="125" t="s">
        <v>79</v>
      </c>
      <c r="D30" s="258">
        <v>24</v>
      </c>
      <c r="E30" s="113"/>
      <c r="F30" s="198" t="str">
        <f t="shared" si="0"/>
        <v>VOIR</v>
      </c>
      <c r="G30" s="97"/>
      <c r="H30" s="123">
        <f t="shared" si="4"/>
        <v>4</v>
      </c>
      <c r="I30" s="104">
        <f t="shared" si="5"/>
        <v>4</v>
      </c>
      <c r="J30" s="96"/>
      <c r="K30" s="100" t="s">
        <v>658</v>
      </c>
      <c r="L30" s="99" t="str">
        <f t="shared" si="3"/>
        <v>Ne pas supprimer</v>
      </c>
      <c r="M30" s="39"/>
    </row>
    <row r="31" spans="1:13" s="4" customFormat="1" ht="21.75" customHeight="1" x14ac:dyDescent="0.2">
      <c r="A31" s="17"/>
      <c r="B31" s="25">
        <v>25</v>
      </c>
      <c r="C31" s="125" t="s">
        <v>79</v>
      </c>
      <c r="D31" s="258">
        <v>25</v>
      </c>
      <c r="E31" s="113"/>
      <c r="F31" s="198" t="str">
        <f t="shared" si="0"/>
        <v>VOIR</v>
      </c>
      <c r="G31" s="97"/>
      <c r="H31" s="123">
        <f t="shared" si="4"/>
        <v>4</v>
      </c>
      <c r="I31" s="104">
        <f t="shared" si="5"/>
        <v>4</v>
      </c>
      <c r="J31" s="96"/>
      <c r="K31" s="100" t="s">
        <v>659</v>
      </c>
      <c r="L31" s="99" t="str">
        <f t="shared" si="3"/>
        <v>Ne pas supprimer</v>
      </c>
      <c r="M31" s="39"/>
    </row>
    <row r="32" spans="1:13" s="4" customFormat="1" ht="21.75" customHeight="1" x14ac:dyDescent="0.2">
      <c r="A32" s="17"/>
      <c r="B32" s="25">
        <v>26</v>
      </c>
      <c r="C32" s="125" t="s">
        <v>79</v>
      </c>
      <c r="D32" s="258">
        <v>26</v>
      </c>
      <c r="E32" s="113"/>
      <c r="F32" s="198" t="str">
        <f t="shared" si="0"/>
        <v>VOIR</v>
      </c>
      <c r="G32" s="97"/>
      <c r="H32" s="123">
        <f t="shared" si="4"/>
        <v>4</v>
      </c>
      <c r="I32" s="104">
        <f t="shared" si="5"/>
        <v>4</v>
      </c>
      <c r="J32" s="96"/>
      <c r="K32" s="100" t="s">
        <v>660</v>
      </c>
      <c r="L32" s="99" t="str">
        <f t="shared" si="3"/>
        <v>Ne pas supprimer</v>
      </c>
      <c r="M32" s="39"/>
    </row>
    <row r="33" spans="1:13" s="4" customFormat="1" ht="21.75" customHeight="1" x14ac:dyDescent="0.2">
      <c r="A33" s="17"/>
      <c r="B33" s="25">
        <v>27</v>
      </c>
      <c r="C33" s="125" t="s">
        <v>79</v>
      </c>
      <c r="D33" s="258">
        <v>27</v>
      </c>
      <c r="E33" s="113"/>
      <c r="F33" s="198" t="str">
        <f t="shared" si="0"/>
        <v>VOIR</v>
      </c>
      <c r="G33" s="97"/>
      <c r="H33" s="123">
        <f t="shared" si="4"/>
        <v>4</v>
      </c>
      <c r="I33" s="104">
        <f t="shared" si="5"/>
        <v>4</v>
      </c>
      <c r="J33" s="96"/>
      <c r="K33" s="100" t="s">
        <v>661</v>
      </c>
      <c r="L33" s="99" t="str">
        <f t="shared" si="3"/>
        <v>Ne pas supprimer</v>
      </c>
      <c r="M33" s="39"/>
    </row>
    <row r="34" spans="1:13" s="4" customFormat="1" ht="21.75" customHeight="1" x14ac:dyDescent="0.2">
      <c r="A34" s="17"/>
      <c r="B34" s="25">
        <v>28</v>
      </c>
      <c r="C34" s="125" t="s">
        <v>79</v>
      </c>
      <c r="D34" s="258">
        <v>28</v>
      </c>
      <c r="E34" s="113"/>
      <c r="F34" s="198" t="str">
        <f t="shared" si="0"/>
        <v>VOIR</v>
      </c>
      <c r="G34" s="97"/>
      <c r="H34" s="123">
        <f t="shared" si="4"/>
        <v>4</v>
      </c>
      <c r="I34" s="104">
        <f t="shared" si="5"/>
        <v>4</v>
      </c>
      <c r="J34" s="96"/>
      <c r="K34" s="100" t="s">
        <v>662</v>
      </c>
      <c r="L34" s="99" t="str">
        <f t="shared" si="3"/>
        <v>Ne pas supprimer</v>
      </c>
      <c r="M34" s="39"/>
    </row>
    <row r="35" spans="1:13" s="4" customFormat="1" ht="21.75" customHeight="1" x14ac:dyDescent="0.2">
      <c r="A35" s="17"/>
      <c r="B35" s="25">
        <v>29</v>
      </c>
      <c r="C35" s="125" t="s">
        <v>79</v>
      </c>
      <c r="D35" s="258">
        <v>29</v>
      </c>
      <c r="E35" s="113"/>
      <c r="F35" s="198" t="str">
        <f t="shared" si="0"/>
        <v>VOIR</v>
      </c>
      <c r="G35" s="97"/>
      <c r="H35" s="123">
        <f t="shared" si="4"/>
        <v>4</v>
      </c>
      <c r="I35" s="104">
        <f t="shared" si="5"/>
        <v>4</v>
      </c>
      <c r="J35" s="96"/>
      <c r="K35" s="100" t="s">
        <v>663</v>
      </c>
      <c r="L35" s="99" t="str">
        <f t="shared" si="3"/>
        <v>Ne pas supprimer</v>
      </c>
      <c r="M35" s="39"/>
    </row>
    <row r="36" spans="1:13" s="4" customFormat="1" ht="21.75" customHeight="1" x14ac:dyDescent="0.2">
      <c r="A36" s="17"/>
      <c r="B36" s="25">
        <v>30</v>
      </c>
      <c r="C36" s="125" t="s">
        <v>79</v>
      </c>
      <c r="D36" s="258">
        <v>30</v>
      </c>
      <c r="E36" s="113"/>
      <c r="F36" s="198" t="str">
        <f t="shared" si="0"/>
        <v>VOIR</v>
      </c>
      <c r="G36" s="97"/>
      <c r="H36" s="123">
        <f t="shared" si="4"/>
        <v>4</v>
      </c>
      <c r="I36" s="104">
        <f t="shared" si="5"/>
        <v>4</v>
      </c>
      <c r="J36" s="96"/>
      <c r="K36" s="100" t="s">
        <v>664</v>
      </c>
      <c r="L36" s="99" t="str">
        <f t="shared" si="3"/>
        <v>Ne pas supprimer</v>
      </c>
      <c r="M36" s="39"/>
    </row>
    <row r="37" spans="1:13" s="4" customFormat="1" ht="21.75" customHeight="1" x14ac:dyDescent="0.2">
      <c r="A37" s="17"/>
      <c r="B37" s="25">
        <v>31</v>
      </c>
      <c r="C37" s="125" t="s">
        <v>79</v>
      </c>
      <c r="D37" s="258">
        <v>31</v>
      </c>
      <c r="E37" s="113"/>
      <c r="F37" s="198" t="str">
        <f t="shared" si="0"/>
        <v>VOIR</v>
      </c>
      <c r="G37" s="97"/>
      <c r="H37" s="123">
        <f t="shared" si="4"/>
        <v>4</v>
      </c>
      <c r="I37" s="104">
        <f t="shared" si="5"/>
        <v>4</v>
      </c>
      <c r="J37" s="96"/>
      <c r="K37" s="100" t="s">
        <v>665</v>
      </c>
      <c r="L37" s="99" t="str">
        <f t="shared" si="3"/>
        <v>Ne pas supprimer</v>
      </c>
      <c r="M37" s="39"/>
    </row>
    <row r="38" spans="1:13" s="4" customFormat="1" ht="21.75" customHeight="1" x14ac:dyDescent="0.2">
      <c r="A38" s="17"/>
      <c r="B38" s="25">
        <v>32</v>
      </c>
      <c r="C38" s="125" t="s">
        <v>79</v>
      </c>
      <c r="D38" s="258">
        <v>32</v>
      </c>
      <c r="E38" s="113"/>
      <c r="F38" s="198" t="str">
        <f t="shared" si="0"/>
        <v>VOIR</v>
      </c>
      <c r="G38" s="97"/>
      <c r="H38" s="123">
        <f t="shared" si="4"/>
        <v>4</v>
      </c>
      <c r="I38" s="104">
        <f t="shared" si="5"/>
        <v>4</v>
      </c>
      <c r="J38" s="96"/>
      <c r="K38" s="100" t="s">
        <v>666</v>
      </c>
      <c r="L38" s="99" t="str">
        <f t="shared" si="3"/>
        <v>Ne pas supprimer</v>
      </c>
      <c r="M38" s="39"/>
    </row>
    <row r="39" spans="1:13" s="4" customFormat="1" ht="21.75" customHeight="1" x14ac:dyDescent="0.2">
      <c r="A39" s="17"/>
      <c r="B39" s="25">
        <v>33</v>
      </c>
      <c r="C39" s="125" t="s">
        <v>79</v>
      </c>
      <c r="D39" s="258">
        <v>33</v>
      </c>
      <c r="E39" s="113"/>
      <c r="F39" s="198" t="str">
        <f t="shared" ref="F39:F66" si="6">IF(AND(COUNTA(C39:D39)=2,I39&gt;0),IF(COUNTIF($K$7:$K$66,C39&amp;" Poule"&amp;D39)&gt;0,"VOIR","A CRÉER"),"")</f>
        <v>VOIR</v>
      </c>
      <c r="G39" s="97"/>
      <c r="H39" s="123">
        <f t="shared" si="4"/>
        <v>4</v>
      </c>
      <c r="I39" s="104">
        <f t="shared" si="5"/>
        <v>4</v>
      </c>
      <c r="J39" s="96"/>
      <c r="K39" s="100" t="s">
        <v>667</v>
      </c>
      <c r="L39" s="99" t="str">
        <f t="shared" si="3"/>
        <v>Ne pas supprimer</v>
      </c>
      <c r="M39" s="39"/>
    </row>
    <row r="40" spans="1:13" s="4" customFormat="1" ht="21.75" customHeight="1" x14ac:dyDescent="0.2">
      <c r="A40" s="17"/>
      <c r="B40" s="25">
        <v>34</v>
      </c>
      <c r="C40" s="126" t="s">
        <v>79</v>
      </c>
      <c r="D40" s="259">
        <v>34</v>
      </c>
      <c r="E40" s="113"/>
      <c r="F40" s="198" t="str">
        <f t="shared" si="6"/>
        <v>VOIR</v>
      </c>
      <c r="G40" s="97"/>
      <c r="H40" s="123">
        <f t="shared" si="4"/>
        <v>4</v>
      </c>
      <c r="I40" s="104">
        <f t="shared" si="5"/>
        <v>4</v>
      </c>
      <c r="J40" s="96"/>
      <c r="K40" s="100" t="s">
        <v>668</v>
      </c>
      <c r="L40" s="99" t="str">
        <f t="shared" si="3"/>
        <v>Ne pas supprimer</v>
      </c>
      <c r="M40" s="39"/>
    </row>
    <row r="41" spans="1:13" s="4" customFormat="1" ht="21.75" customHeight="1" x14ac:dyDescent="0.2">
      <c r="A41" s="17"/>
      <c r="B41" s="25">
        <v>35</v>
      </c>
      <c r="C41" s="125" t="s">
        <v>79</v>
      </c>
      <c r="D41" s="258">
        <v>35</v>
      </c>
      <c r="E41" s="113"/>
      <c r="F41" s="198" t="str">
        <f t="shared" si="6"/>
        <v>VOIR</v>
      </c>
      <c r="G41" s="97"/>
      <c r="H41" s="123">
        <f t="shared" si="4"/>
        <v>4</v>
      </c>
      <c r="I41" s="104">
        <f t="shared" si="5"/>
        <v>4</v>
      </c>
      <c r="J41" s="96"/>
      <c r="K41" s="100" t="s">
        <v>669</v>
      </c>
      <c r="L41" s="99" t="str">
        <f t="shared" si="3"/>
        <v>Ne pas supprimer</v>
      </c>
      <c r="M41" s="39"/>
    </row>
    <row r="42" spans="1:13" s="4" customFormat="1" ht="21.75" customHeight="1" x14ac:dyDescent="0.2">
      <c r="A42" s="17"/>
      <c r="B42" s="25">
        <v>36</v>
      </c>
      <c r="C42" s="126" t="s">
        <v>79</v>
      </c>
      <c r="D42" s="259">
        <v>36</v>
      </c>
      <c r="E42" s="113"/>
      <c r="F42" s="198" t="str">
        <f t="shared" si="6"/>
        <v>VOIR</v>
      </c>
      <c r="G42" s="97"/>
      <c r="H42" s="123">
        <f t="shared" si="4"/>
        <v>4</v>
      </c>
      <c r="I42" s="104">
        <f t="shared" si="5"/>
        <v>4</v>
      </c>
      <c r="J42" s="96"/>
      <c r="K42" s="100" t="s">
        <v>670</v>
      </c>
      <c r="L42" s="99" t="str">
        <f t="shared" si="3"/>
        <v>Ne pas supprimer</v>
      </c>
      <c r="M42" s="39"/>
    </row>
    <row r="43" spans="1:13" s="4" customFormat="1" ht="21.75" customHeight="1" x14ac:dyDescent="0.2">
      <c r="A43" s="17"/>
      <c r="B43" s="25">
        <v>37</v>
      </c>
      <c r="C43" s="125" t="s">
        <v>79</v>
      </c>
      <c r="D43" s="258">
        <v>37</v>
      </c>
      <c r="E43" s="113"/>
      <c r="F43" s="198" t="str">
        <f t="shared" si="6"/>
        <v>VOIR</v>
      </c>
      <c r="G43" s="97"/>
      <c r="H43" s="123">
        <f t="shared" si="4"/>
        <v>4</v>
      </c>
      <c r="I43" s="104">
        <f t="shared" si="5"/>
        <v>4</v>
      </c>
      <c r="J43" s="96"/>
      <c r="K43" s="100" t="s">
        <v>671</v>
      </c>
      <c r="L43" s="99" t="str">
        <f t="shared" si="3"/>
        <v>Ne pas supprimer</v>
      </c>
      <c r="M43" s="39"/>
    </row>
    <row r="44" spans="1:13" s="4" customFormat="1" ht="21.75" customHeight="1" x14ac:dyDescent="0.2">
      <c r="A44" s="17"/>
      <c r="B44" s="25">
        <v>38</v>
      </c>
      <c r="C44" s="126" t="s">
        <v>79</v>
      </c>
      <c r="D44" s="259">
        <v>38</v>
      </c>
      <c r="E44" s="113"/>
      <c r="F44" s="198" t="str">
        <f t="shared" si="6"/>
        <v>VOIR</v>
      </c>
      <c r="G44" s="97"/>
      <c r="H44" s="123">
        <f t="shared" si="4"/>
        <v>4</v>
      </c>
      <c r="I44" s="104">
        <f t="shared" si="5"/>
        <v>4</v>
      </c>
      <c r="J44" s="96"/>
      <c r="K44" s="100" t="s">
        <v>672</v>
      </c>
      <c r="L44" s="99" t="str">
        <f t="shared" si="3"/>
        <v>Ne pas supprimer</v>
      </c>
      <c r="M44" s="39"/>
    </row>
    <row r="45" spans="1:13" s="4" customFormat="1" ht="21.75" customHeight="1" x14ac:dyDescent="0.2">
      <c r="A45" s="17"/>
      <c r="B45" s="25">
        <v>39</v>
      </c>
      <c r="C45" s="125" t="s">
        <v>79</v>
      </c>
      <c r="D45" s="258">
        <v>39</v>
      </c>
      <c r="E45" s="113"/>
      <c r="F45" s="198" t="str">
        <f t="shared" si="6"/>
        <v>VOIR</v>
      </c>
      <c r="G45" s="97"/>
      <c r="H45" s="123">
        <f t="shared" si="4"/>
        <v>4</v>
      </c>
      <c r="I45" s="104">
        <f t="shared" si="5"/>
        <v>4</v>
      </c>
      <c r="J45" s="96"/>
      <c r="K45" s="100" t="s">
        <v>673</v>
      </c>
      <c r="L45" s="99" t="str">
        <f t="shared" si="3"/>
        <v>Ne pas supprimer</v>
      </c>
      <c r="M45" s="39"/>
    </row>
    <row r="46" spans="1:13" s="4" customFormat="1" ht="21.75" customHeight="1" x14ac:dyDescent="0.2">
      <c r="A46" s="17"/>
      <c r="B46" s="25">
        <v>40</v>
      </c>
      <c r="C46" s="125" t="s">
        <v>79</v>
      </c>
      <c r="D46" s="258">
        <v>40</v>
      </c>
      <c r="E46" s="113"/>
      <c r="F46" s="198" t="str">
        <f t="shared" si="6"/>
        <v>VOIR</v>
      </c>
      <c r="G46" s="97"/>
      <c r="H46" s="123">
        <f t="shared" si="4"/>
        <v>4</v>
      </c>
      <c r="I46" s="104">
        <f t="shared" si="5"/>
        <v>4</v>
      </c>
      <c r="J46" s="96"/>
      <c r="K46" s="100" t="s">
        <v>675</v>
      </c>
      <c r="L46" s="99" t="str">
        <f t="shared" si="3"/>
        <v>Ne pas supprimer</v>
      </c>
      <c r="M46" s="39"/>
    </row>
    <row r="47" spans="1:13" s="4" customFormat="1" ht="21.75" customHeight="1" x14ac:dyDescent="0.2">
      <c r="A47" s="17"/>
      <c r="B47" s="25">
        <v>41</v>
      </c>
      <c r="C47" s="125" t="s">
        <v>79</v>
      </c>
      <c r="D47" s="258">
        <v>41</v>
      </c>
      <c r="E47" s="113"/>
      <c r="F47" s="198" t="str">
        <f t="shared" si="6"/>
        <v>VOIR</v>
      </c>
      <c r="G47" s="97"/>
      <c r="H47" s="123">
        <f t="shared" si="4"/>
        <v>1</v>
      </c>
      <c r="I47" s="104">
        <f t="shared" si="5"/>
        <v>1</v>
      </c>
      <c r="J47" s="96"/>
      <c r="K47" s="100" t="s">
        <v>674</v>
      </c>
      <c r="L47" s="99" t="str">
        <f t="shared" si="3"/>
        <v>Ne pas supprimer</v>
      </c>
      <c r="M47" s="39"/>
    </row>
    <row r="48" spans="1:13" s="4" customFormat="1" ht="21.75" customHeight="1" x14ac:dyDescent="0.2">
      <c r="A48" s="17"/>
      <c r="B48" s="25">
        <v>42</v>
      </c>
      <c r="C48" s="125" t="s">
        <v>79</v>
      </c>
      <c r="D48" s="258">
        <v>42</v>
      </c>
      <c r="E48" s="113"/>
      <c r="F48" s="198" t="str">
        <f t="shared" si="6"/>
        <v>VOIR</v>
      </c>
      <c r="G48" s="97"/>
      <c r="H48" s="123">
        <f t="shared" si="4"/>
        <v>2</v>
      </c>
      <c r="I48" s="104">
        <f t="shared" si="5"/>
        <v>2</v>
      </c>
      <c r="J48" s="96"/>
      <c r="K48" s="100" t="s">
        <v>676</v>
      </c>
      <c r="L48" s="99" t="str">
        <f t="shared" si="3"/>
        <v>Ne pas supprimer</v>
      </c>
      <c r="M48" s="39"/>
    </row>
    <row r="49" spans="1:13" s="4" customFormat="1" ht="21.75" customHeight="1" x14ac:dyDescent="0.2">
      <c r="A49" s="17"/>
      <c r="B49" s="25">
        <v>43</v>
      </c>
      <c r="C49" s="125" t="s">
        <v>72</v>
      </c>
      <c r="D49" s="258"/>
      <c r="E49" s="113"/>
      <c r="F49" s="198" t="str">
        <f t="shared" si="6"/>
        <v/>
      </c>
      <c r="G49" s="97"/>
      <c r="H49" s="123">
        <f t="shared" si="4"/>
        <v>14</v>
      </c>
      <c r="I49" s="104">
        <f t="shared" si="5"/>
        <v>14</v>
      </c>
      <c r="J49" s="96"/>
      <c r="K49" s="100" t="s">
        <v>677</v>
      </c>
      <c r="L49" s="99" t="str">
        <f t="shared" si="3"/>
        <v>Ne pas supprimer</v>
      </c>
      <c r="M49" s="39"/>
    </row>
    <row r="50" spans="1:13" s="4" customFormat="1" ht="21.75" customHeight="1" x14ac:dyDescent="0.2">
      <c r="A50" s="17"/>
      <c r="B50" s="25">
        <v>44</v>
      </c>
      <c r="C50" s="125" t="s">
        <v>76</v>
      </c>
      <c r="D50" s="258"/>
      <c r="E50" s="113"/>
      <c r="F50" s="198" t="str">
        <f t="shared" si="6"/>
        <v/>
      </c>
      <c r="G50" s="97"/>
      <c r="H50" s="123">
        <f t="shared" si="4"/>
        <v>4</v>
      </c>
      <c r="I50" s="104">
        <f t="shared" si="5"/>
        <v>4</v>
      </c>
      <c r="J50" s="96"/>
      <c r="K50" s="100" t="s">
        <v>678</v>
      </c>
      <c r="L50" s="99" t="str">
        <f t="shared" si="3"/>
        <v>Ne pas supprimer</v>
      </c>
      <c r="M50" s="39"/>
    </row>
    <row r="51" spans="1:13" s="4" customFormat="1" ht="21.75" customHeight="1" x14ac:dyDescent="0.2">
      <c r="A51" s="17"/>
      <c r="B51" s="25">
        <v>45</v>
      </c>
      <c r="C51" s="125" t="s">
        <v>29</v>
      </c>
      <c r="D51" s="258"/>
      <c r="E51" s="113"/>
      <c r="F51" s="198" t="str">
        <f t="shared" si="6"/>
        <v/>
      </c>
      <c r="G51" s="97"/>
      <c r="H51" s="123">
        <f t="shared" si="4"/>
        <v>88</v>
      </c>
      <c r="I51" s="104">
        <f t="shared" si="5"/>
        <v>88</v>
      </c>
      <c r="J51" s="96"/>
      <c r="K51" s="100" t="s">
        <v>679</v>
      </c>
      <c r="L51" s="99" t="str">
        <f t="shared" si="3"/>
        <v>Ne pas supprimer</v>
      </c>
      <c r="M51" s="39"/>
    </row>
    <row r="52" spans="1:13" s="4" customFormat="1" ht="21.75" customHeight="1" x14ac:dyDescent="0.2">
      <c r="A52" s="17"/>
      <c r="B52" s="25">
        <v>46</v>
      </c>
      <c r="C52" s="125" t="s">
        <v>79</v>
      </c>
      <c r="D52" s="258"/>
      <c r="E52" s="113"/>
      <c r="F52" s="198" t="str">
        <f t="shared" si="6"/>
        <v/>
      </c>
      <c r="G52" s="97"/>
      <c r="H52" s="123">
        <f t="shared" si="4"/>
        <v>11</v>
      </c>
      <c r="I52" s="104">
        <f t="shared" si="5"/>
        <v>11</v>
      </c>
      <c r="J52" s="96"/>
      <c r="K52" s="100" t="s">
        <v>680</v>
      </c>
      <c r="L52" s="99" t="str">
        <f t="shared" si="3"/>
        <v>Ne pas supprimer</v>
      </c>
      <c r="M52" s="39"/>
    </row>
    <row r="53" spans="1:13" s="4" customFormat="1" ht="21.75" customHeight="1" x14ac:dyDescent="0.2">
      <c r="A53" s="17"/>
      <c r="B53" s="25">
        <v>47</v>
      </c>
      <c r="C53" s="125"/>
      <c r="D53" s="258"/>
      <c r="E53" s="113"/>
      <c r="F53" s="198" t="str">
        <f t="shared" si="6"/>
        <v/>
      </c>
      <c r="G53" s="97"/>
      <c r="H53" s="123" t="str">
        <f t="shared" si="4"/>
        <v/>
      </c>
      <c r="I53" s="104">
        <f t="shared" si="5"/>
        <v>0</v>
      </c>
      <c r="J53" s="96"/>
      <c r="K53" s="100"/>
      <c r="L53" s="99" t="str">
        <f t="shared" si="3"/>
        <v/>
      </c>
      <c r="M53" s="39"/>
    </row>
    <row r="54" spans="1:13" s="4" customFormat="1" ht="21.75" customHeight="1" x14ac:dyDescent="0.2">
      <c r="A54" s="17"/>
      <c r="B54" s="25">
        <v>48</v>
      </c>
      <c r="C54" s="125"/>
      <c r="D54" s="258"/>
      <c r="E54" s="113"/>
      <c r="F54" s="198" t="str">
        <f t="shared" si="6"/>
        <v/>
      </c>
      <c r="G54" s="97"/>
      <c r="H54" s="123" t="str">
        <f t="shared" si="4"/>
        <v/>
      </c>
      <c r="I54" s="104">
        <f t="shared" si="5"/>
        <v>0</v>
      </c>
      <c r="J54" s="96"/>
      <c r="K54" s="100"/>
      <c r="L54" s="99" t="str">
        <f t="shared" si="3"/>
        <v/>
      </c>
      <c r="M54" s="39"/>
    </row>
    <row r="55" spans="1:13" s="4" customFormat="1" ht="21.75" customHeight="1" x14ac:dyDescent="0.2">
      <c r="A55" s="17"/>
      <c r="B55" s="25">
        <v>49</v>
      </c>
      <c r="C55" s="125"/>
      <c r="D55" s="258"/>
      <c r="E55" s="113"/>
      <c r="F55" s="198" t="str">
        <f t="shared" si="6"/>
        <v/>
      </c>
      <c r="G55" s="97"/>
      <c r="H55" s="123" t="str">
        <f t="shared" si="4"/>
        <v/>
      </c>
      <c r="I55" s="104">
        <f t="shared" si="5"/>
        <v>0</v>
      </c>
      <c r="J55" s="96"/>
      <c r="K55" s="100"/>
      <c r="L55" s="99" t="str">
        <f t="shared" si="3"/>
        <v/>
      </c>
      <c r="M55" s="39"/>
    </row>
    <row r="56" spans="1:13" s="4" customFormat="1" ht="21.75" customHeight="1" x14ac:dyDescent="0.2">
      <c r="A56" s="17"/>
      <c r="B56" s="25">
        <v>50</v>
      </c>
      <c r="C56" s="125"/>
      <c r="D56" s="258"/>
      <c r="E56" s="113"/>
      <c r="F56" s="198" t="str">
        <f t="shared" si="6"/>
        <v/>
      </c>
      <c r="G56" s="97"/>
      <c r="H56" s="123" t="str">
        <f t="shared" si="4"/>
        <v/>
      </c>
      <c r="I56" s="104">
        <f t="shared" si="5"/>
        <v>0</v>
      </c>
      <c r="J56" s="96"/>
      <c r="K56" s="100"/>
      <c r="L56" s="99" t="str">
        <f t="shared" si="3"/>
        <v/>
      </c>
      <c r="M56" s="39"/>
    </row>
    <row r="57" spans="1:13" s="4" customFormat="1" ht="21.75" customHeight="1" x14ac:dyDescent="0.2">
      <c r="A57" s="17"/>
      <c r="B57" s="25">
        <v>51</v>
      </c>
      <c r="C57" s="125"/>
      <c r="D57" s="258"/>
      <c r="E57" s="113"/>
      <c r="F57" s="198" t="str">
        <f t="shared" si="6"/>
        <v/>
      </c>
      <c r="G57" s="97"/>
      <c r="H57" s="123" t="str">
        <f t="shared" si="4"/>
        <v/>
      </c>
      <c r="I57" s="104">
        <f t="shared" si="5"/>
        <v>0</v>
      </c>
      <c r="J57" s="96"/>
      <c r="K57" s="100"/>
      <c r="L57" s="99" t="str">
        <f t="shared" si="3"/>
        <v/>
      </c>
      <c r="M57" s="39"/>
    </row>
    <row r="58" spans="1:13" s="4" customFormat="1" ht="21.75" customHeight="1" x14ac:dyDescent="0.2">
      <c r="A58" s="17"/>
      <c r="B58" s="25">
        <v>52</v>
      </c>
      <c r="C58" s="125"/>
      <c r="D58" s="258"/>
      <c r="E58" s="113"/>
      <c r="F58" s="198" t="str">
        <f t="shared" si="6"/>
        <v/>
      </c>
      <c r="G58" s="97"/>
      <c r="H58" s="123" t="str">
        <f t="shared" si="4"/>
        <v/>
      </c>
      <c r="I58" s="104">
        <f t="shared" si="5"/>
        <v>0</v>
      </c>
      <c r="J58" s="96"/>
      <c r="K58" s="100"/>
      <c r="L58" s="99" t="str">
        <f t="shared" si="3"/>
        <v/>
      </c>
      <c r="M58" s="39"/>
    </row>
    <row r="59" spans="1:13" s="4" customFormat="1" ht="21.75" customHeight="1" x14ac:dyDescent="0.2">
      <c r="A59" s="17"/>
      <c r="B59" s="25">
        <v>53</v>
      </c>
      <c r="C59" s="125"/>
      <c r="D59" s="258"/>
      <c r="E59" s="113"/>
      <c r="F59" s="198" t="str">
        <f t="shared" si="6"/>
        <v/>
      </c>
      <c r="G59" s="97"/>
      <c r="H59" s="123" t="str">
        <f t="shared" si="4"/>
        <v/>
      </c>
      <c r="I59" s="104">
        <f t="shared" si="5"/>
        <v>0</v>
      </c>
      <c r="J59" s="96"/>
      <c r="K59" s="100"/>
      <c r="L59" s="99" t="str">
        <f t="shared" si="3"/>
        <v/>
      </c>
      <c r="M59" s="39"/>
    </row>
    <row r="60" spans="1:13" s="4" customFormat="1" ht="21.75" customHeight="1" x14ac:dyDescent="0.2">
      <c r="A60" s="17"/>
      <c r="B60" s="25">
        <v>54</v>
      </c>
      <c r="C60" s="125"/>
      <c r="D60" s="258"/>
      <c r="E60" s="113"/>
      <c r="F60" s="198" t="str">
        <f t="shared" si="6"/>
        <v/>
      </c>
      <c r="G60" s="97"/>
      <c r="H60" s="123" t="str">
        <f t="shared" si="4"/>
        <v/>
      </c>
      <c r="I60" s="104">
        <f t="shared" si="5"/>
        <v>0</v>
      </c>
      <c r="J60" s="96"/>
      <c r="K60" s="100"/>
      <c r="L60" s="99" t="str">
        <f t="shared" si="3"/>
        <v/>
      </c>
      <c r="M60" s="39"/>
    </row>
    <row r="61" spans="1:13" s="4" customFormat="1" ht="21.75" customHeight="1" x14ac:dyDescent="0.2">
      <c r="A61" s="17"/>
      <c r="B61" s="25">
        <v>55</v>
      </c>
      <c r="C61" s="125"/>
      <c r="D61" s="258"/>
      <c r="E61" s="113"/>
      <c r="F61" s="198" t="str">
        <f t="shared" si="6"/>
        <v/>
      </c>
      <c r="G61" s="97"/>
      <c r="H61" s="123" t="str">
        <f t="shared" si="4"/>
        <v/>
      </c>
      <c r="I61" s="104">
        <f t="shared" si="5"/>
        <v>0</v>
      </c>
      <c r="J61" s="96"/>
      <c r="K61" s="100"/>
      <c r="L61" s="99" t="str">
        <f t="shared" si="3"/>
        <v/>
      </c>
      <c r="M61" s="39"/>
    </row>
    <row r="62" spans="1:13" s="4" customFormat="1" ht="21.75" customHeight="1" x14ac:dyDescent="0.2">
      <c r="A62" s="17"/>
      <c r="B62" s="25">
        <v>56</v>
      </c>
      <c r="C62" s="125"/>
      <c r="D62" s="258"/>
      <c r="E62" s="113"/>
      <c r="F62" s="198" t="str">
        <f t="shared" si="6"/>
        <v/>
      </c>
      <c r="G62" s="97"/>
      <c r="H62" s="123" t="str">
        <f t="shared" si="4"/>
        <v/>
      </c>
      <c r="I62" s="104">
        <f t="shared" si="5"/>
        <v>0</v>
      </c>
      <c r="J62" s="96"/>
      <c r="K62" s="100"/>
      <c r="L62" s="99" t="str">
        <f t="shared" si="3"/>
        <v/>
      </c>
      <c r="M62" s="39"/>
    </row>
    <row r="63" spans="1:13" s="4" customFormat="1" ht="21.75" customHeight="1" x14ac:dyDescent="0.2">
      <c r="A63" s="17"/>
      <c r="B63" s="25">
        <v>57</v>
      </c>
      <c r="C63" s="125"/>
      <c r="D63" s="258"/>
      <c r="E63" s="113"/>
      <c r="F63" s="198" t="str">
        <f t="shared" si="6"/>
        <v/>
      </c>
      <c r="G63" s="97"/>
      <c r="H63" s="123" t="str">
        <f t="shared" si="4"/>
        <v/>
      </c>
      <c r="I63" s="104">
        <f t="shared" si="5"/>
        <v>0</v>
      </c>
      <c r="J63" s="96"/>
      <c r="K63" s="100"/>
      <c r="L63" s="99" t="str">
        <f t="shared" si="3"/>
        <v/>
      </c>
      <c r="M63" s="39"/>
    </row>
    <row r="64" spans="1:13" s="4" customFormat="1" ht="21.75" customHeight="1" x14ac:dyDescent="0.2">
      <c r="A64" s="17"/>
      <c r="B64" s="25">
        <v>58</v>
      </c>
      <c r="C64" s="125"/>
      <c r="D64" s="258"/>
      <c r="E64" s="113"/>
      <c r="F64" s="198" t="str">
        <f t="shared" si="6"/>
        <v/>
      </c>
      <c r="G64" s="97"/>
      <c r="H64" s="123" t="str">
        <f t="shared" si="4"/>
        <v/>
      </c>
      <c r="I64" s="104">
        <f t="shared" si="5"/>
        <v>0</v>
      </c>
      <c r="J64" s="96"/>
      <c r="K64" s="100"/>
      <c r="L64" s="99" t="str">
        <f t="shared" si="3"/>
        <v/>
      </c>
      <c r="M64" s="39"/>
    </row>
    <row r="65" spans="1:13" s="4" customFormat="1" ht="21.75" customHeight="1" x14ac:dyDescent="0.2">
      <c r="A65" s="17"/>
      <c r="B65" s="25">
        <v>59</v>
      </c>
      <c r="C65" s="125"/>
      <c r="D65" s="258"/>
      <c r="E65" s="113"/>
      <c r="F65" s="198" t="str">
        <f t="shared" si="6"/>
        <v/>
      </c>
      <c r="G65" s="97"/>
      <c r="H65" s="123" t="str">
        <f t="shared" si="4"/>
        <v/>
      </c>
      <c r="I65" s="104">
        <f t="shared" si="5"/>
        <v>0</v>
      </c>
      <c r="J65" s="96"/>
      <c r="K65" s="100"/>
      <c r="L65" s="99" t="str">
        <f t="shared" si="3"/>
        <v/>
      </c>
      <c r="M65" s="39"/>
    </row>
    <row r="66" spans="1:13" s="4" customFormat="1" ht="21.75" customHeight="1" x14ac:dyDescent="0.2">
      <c r="A66" s="17"/>
      <c r="B66" s="25">
        <v>60</v>
      </c>
      <c r="C66" s="125"/>
      <c r="D66" s="258"/>
      <c r="E66" s="113"/>
      <c r="F66" s="198" t="str">
        <f t="shared" si="6"/>
        <v/>
      </c>
      <c r="G66" s="97"/>
      <c r="H66" s="123" t="str">
        <f t="shared" si="4"/>
        <v/>
      </c>
      <c r="I66" s="104">
        <f t="shared" si="5"/>
        <v>0</v>
      </c>
      <c r="J66" s="96"/>
      <c r="K66" s="100"/>
      <c r="L66" s="99" t="str">
        <f>IF(K66&lt;&gt;"",IF(SUMPRODUCT(N($C$7:$C$66&amp; " Poule"&amp;$D$7:$D$66=K66)),"Ne pas supprimer","SUPPRIMER"),"")</f>
        <v/>
      </c>
      <c r="M66" s="39"/>
    </row>
    <row r="67" spans="1:13" s="4" customFormat="1" x14ac:dyDescent="0.2">
      <c r="A67" s="17"/>
      <c r="B67" s="18"/>
      <c r="C67" s="19"/>
      <c r="D67" s="18"/>
      <c r="E67" s="113"/>
      <c r="F67" s="24"/>
      <c r="G67" s="24"/>
      <c r="H67" s="18"/>
      <c r="I67" s="18"/>
      <c r="J67" s="24"/>
      <c r="K67" s="101"/>
      <c r="L67" s="49"/>
      <c r="M67" s="17"/>
    </row>
    <row r="68" spans="1:13" ht="12.75" hidden="1" customHeight="1" x14ac:dyDescent="0.2"/>
    <row r="69" spans="1:13" hidden="1" x14ac:dyDescent="0.2"/>
    <row r="70" spans="1:13" hidden="1" x14ac:dyDescent="0.2"/>
    <row r="71" spans="1:13" hidden="1" x14ac:dyDescent="0.2"/>
    <row r="72" spans="1:13" hidden="1" x14ac:dyDescent="0.2"/>
    <row r="73" spans="1:13" hidden="1" x14ac:dyDescent="0.2"/>
    <row r="74" spans="1:13" hidden="1" x14ac:dyDescent="0.2"/>
    <row r="75" spans="1:13" hidden="1" x14ac:dyDescent="0.2"/>
    <row r="76" spans="1:13" hidden="1" x14ac:dyDescent="0.2"/>
    <row r="77" spans="1:13" hidden="1" x14ac:dyDescent="0.2"/>
    <row r="78" spans="1:13" hidden="1" x14ac:dyDescent="0.2"/>
    <row r="79" spans="1:13" hidden="1" x14ac:dyDescent="0.2"/>
    <row r="80" spans="1:13" hidden="1" x14ac:dyDescent="0.2"/>
    <row r="81" hidden="1" x14ac:dyDescent="0.2"/>
    <row r="82" hidden="1" x14ac:dyDescent="0.2"/>
    <row r="83" hidden="1" x14ac:dyDescent="0.2"/>
    <row r="84" hidden="1" x14ac:dyDescent="0.2"/>
    <row r="85" hidden="1" x14ac:dyDescent="0.2"/>
    <row r="86" hidden="1" x14ac:dyDescent="0.2"/>
    <row r="87" hidden="1" x14ac:dyDescent="0.2"/>
    <row r="88" hidden="1" x14ac:dyDescent="0.2"/>
    <row r="89" hidden="1" x14ac:dyDescent="0.2"/>
    <row r="90" hidden="1" x14ac:dyDescent="0.2"/>
    <row r="91" hidden="1" x14ac:dyDescent="0.2"/>
    <row r="92" hidden="1" x14ac:dyDescent="0.2"/>
    <row r="93" hidden="1" x14ac:dyDescent="0.2"/>
    <row r="94" hidden="1" x14ac:dyDescent="0.2"/>
    <row r="95" hidden="1" x14ac:dyDescent="0.2"/>
    <row r="96" hidden="1" x14ac:dyDescent="0.2"/>
    <row r="97" hidden="1" x14ac:dyDescent="0.2"/>
    <row r="98" hidden="1" x14ac:dyDescent="0.2"/>
    <row r="99" hidden="1" x14ac:dyDescent="0.2"/>
    <row r="100" hidden="1" x14ac:dyDescent="0.2"/>
    <row r="101" hidden="1" x14ac:dyDescent="0.2"/>
    <row r="102" hidden="1" x14ac:dyDescent="0.2"/>
    <row r="103" hidden="1" x14ac:dyDescent="0.2"/>
    <row r="104" hidden="1" x14ac:dyDescent="0.2"/>
    <row r="105" hidden="1" x14ac:dyDescent="0.2"/>
    <row r="106" hidden="1" x14ac:dyDescent="0.2"/>
    <row r="107" hidden="1" x14ac:dyDescent="0.2"/>
    <row r="108" hidden="1" x14ac:dyDescent="0.2"/>
    <row r="109" hidden="1" x14ac:dyDescent="0.2"/>
    <row r="110" hidden="1" x14ac:dyDescent="0.2"/>
    <row r="111" hidden="1" x14ac:dyDescent="0.2"/>
    <row r="112" hidden="1" x14ac:dyDescent="0.2"/>
    <row r="113" hidden="1" x14ac:dyDescent="0.2"/>
    <row r="114" hidden="1" x14ac:dyDescent="0.2"/>
    <row r="115" hidden="1" x14ac:dyDescent="0.2"/>
    <row r="116" hidden="1" x14ac:dyDescent="0.2"/>
    <row r="117" hidden="1" x14ac:dyDescent="0.2"/>
    <row r="118" hidden="1" x14ac:dyDescent="0.2"/>
    <row r="119" hidden="1" x14ac:dyDescent="0.2"/>
    <row r="120" hidden="1" x14ac:dyDescent="0.2"/>
    <row r="121" hidden="1" x14ac:dyDescent="0.2"/>
    <row r="122" hidden="1" x14ac:dyDescent="0.2"/>
    <row r="123" hidden="1" x14ac:dyDescent="0.2"/>
    <row r="124" hidden="1" x14ac:dyDescent="0.2"/>
    <row r="125" hidden="1" x14ac:dyDescent="0.2"/>
    <row r="126" hidden="1" x14ac:dyDescent="0.2"/>
    <row r="127" hidden="1" x14ac:dyDescent="0.2"/>
    <row r="128" hidden="1" x14ac:dyDescent="0.2"/>
    <row r="129" hidden="1" x14ac:dyDescent="0.2"/>
    <row r="130" hidden="1" x14ac:dyDescent="0.2"/>
    <row r="131" hidden="1" x14ac:dyDescent="0.2"/>
    <row r="132" hidden="1" x14ac:dyDescent="0.2"/>
    <row r="133" hidden="1" x14ac:dyDescent="0.2"/>
    <row r="134" hidden="1" x14ac:dyDescent="0.2"/>
    <row r="135" hidden="1" x14ac:dyDescent="0.2"/>
    <row r="136" hidden="1" x14ac:dyDescent="0.2"/>
    <row r="137" hidden="1" x14ac:dyDescent="0.2"/>
    <row r="138" hidden="1" x14ac:dyDescent="0.2"/>
    <row r="139" hidden="1" x14ac:dyDescent="0.2"/>
    <row r="140" hidden="1" x14ac:dyDescent="0.2"/>
    <row r="141" hidden="1" x14ac:dyDescent="0.2"/>
    <row r="142" hidden="1" x14ac:dyDescent="0.2"/>
    <row r="143" hidden="1" x14ac:dyDescent="0.2"/>
    <row r="144" hidden="1" x14ac:dyDescent="0.2"/>
    <row r="145" hidden="1" x14ac:dyDescent="0.2"/>
    <row r="146" hidden="1" x14ac:dyDescent="0.2"/>
    <row r="147" hidden="1" x14ac:dyDescent="0.2"/>
    <row r="148" hidden="1" x14ac:dyDescent="0.2"/>
    <row r="149" hidden="1" x14ac:dyDescent="0.2"/>
    <row r="150" hidden="1" x14ac:dyDescent="0.2"/>
    <row r="151" hidden="1" x14ac:dyDescent="0.2"/>
    <row r="152" hidden="1" x14ac:dyDescent="0.2"/>
    <row r="153" hidden="1" x14ac:dyDescent="0.2"/>
    <row r="154" hidden="1" x14ac:dyDescent="0.2"/>
    <row r="155" hidden="1" x14ac:dyDescent="0.2"/>
    <row r="156" hidden="1" x14ac:dyDescent="0.2"/>
    <row r="157" hidden="1" x14ac:dyDescent="0.2"/>
    <row r="158" hidden="1" x14ac:dyDescent="0.2"/>
    <row r="159" hidden="1" x14ac:dyDescent="0.2"/>
    <row r="160" hidden="1" x14ac:dyDescent="0.2"/>
    <row r="161" hidden="1" x14ac:dyDescent="0.2"/>
    <row r="162" hidden="1" x14ac:dyDescent="0.2"/>
    <row r="163" hidden="1" x14ac:dyDescent="0.2"/>
    <row r="164" hidden="1" x14ac:dyDescent="0.2"/>
    <row r="165" hidden="1" x14ac:dyDescent="0.2"/>
    <row r="166" hidden="1" x14ac:dyDescent="0.2"/>
    <row r="167" hidden="1" x14ac:dyDescent="0.2"/>
    <row r="168" hidden="1" x14ac:dyDescent="0.2"/>
    <row r="169" hidden="1" x14ac:dyDescent="0.2"/>
    <row r="170" hidden="1" x14ac:dyDescent="0.2"/>
    <row r="171" hidden="1" x14ac:dyDescent="0.2"/>
    <row r="172" hidden="1" x14ac:dyDescent="0.2"/>
    <row r="173" hidden="1" x14ac:dyDescent="0.2"/>
    <row r="174" hidden="1" x14ac:dyDescent="0.2"/>
    <row r="175" hidden="1" x14ac:dyDescent="0.2"/>
    <row r="176" hidden="1" x14ac:dyDescent="0.2"/>
    <row r="177" hidden="1" x14ac:dyDescent="0.2"/>
    <row r="178" hidden="1" x14ac:dyDescent="0.2"/>
    <row r="179" hidden="1" x14ac:dyDescent="0.2"/>
    <row r="180" hidden="1" x14ac:dyDescent="0.2"/>
    <row r="181" hidden="1" x14ac:dyDescent="0.2"/>
    <row r="182" hidden="1" x14ac:dyDescent="0.2"/>
    <row r="183" hidden="1" x14ac:dyDescent="0.2"/>
    <row r="184" hidden="1" x14ac:dyDescent="0.2"/>
    <row r="185" hidden="1" x14ac:dyDescent="0.2"/>
    <row r="186" hidden="1" x14ac:dyDescent="0.2"/>
    <row r="187" hidden="1" x14ac:dyDescent="0.2"/>
    <row r="188" hidden="1" x14ac:dyDescent="0.2"/>
    <row r="189" hidden="1" x14ac:dyDescent="0.2"/>
    <row r="190" hidden="1" x14ac:dyDescent="0.2"/>
    <row r="191" hidden="1" x14ac:dyDescent="0.2"/>
    <row r="192" hidden="1" x14ac:dyDescent="0.2"/>
    <row r="193" hidden="1" x14ac:dyDescent="0.2"/>
    <row r="194" hidden="1" x14ac:dyDescent="0.2"/>
    <row r="195" hidden="1" x14ac:dyDescent="0.2"/>
    <row r="196" hidden="1" x14ac:dyDescent="0.2"/>
    <row r="197" hidden="1" x14ac:dyDescent="0.2"/>
    <row r="198" hidden="1" x14ac:dyDescent="0.2"/>
    <row r="199" hidden="1" x14ac:dyDescent="0.2"/>
    <row r="200" hidden="1" x14ac:dyDescent="0.2"/>
    <row r="201" hidden="1" x14ac:dyDescent="0.2"/>
    <row r="202" hidden="1" x14ac:dyDescent="0.2"/>
    <row r="203" hidden="1" x14ac:dyDescent="0.2"/>
    <row r="204" hidden="1" x14ac:dyDescent="0.2"/>
    <row r="205" hidden="1" x14ac:dyDescent="0.2"/>
    <row r="206" hidden="1" x14ac:dyDescent="0.2"/>
    <row r="207" hidden="1" x14ac:dyDescent="0.2"/>
    <row r="208" hidden="1" x14ac:dyDescent="0.2"/>
    <row r="209" hidden="1" x14ac:dyDescent="0.2"/>
    <row r="210" hidden="1" x14ac:dyDescent="0.2"/>
    <row r="211" hidden="1" x14ac:dyDescent="0.2"/>
    <row r="212" hidden="1" x14ac:dyDescent="0.2"/>
    <row r="213" hidden="1" x14ac:dyDescent="0.2"/>
    <row r="214" hidden="1" x14ac:dyDescent="0.2"/>
    <row r="215" hidden="1" x14ac:dyDescent="0.2"/>
    <row r="216" hidden="1" x14ac:dyDescent="0.2"/>
    <row r="217" hidden="1" x14ac:dyDescent="0.2"/>
    <row r="218" hidden="1" x14ac:dyDescent="0.2"/>
    <row r="219" hidden="1" x14ac:dyDescent="0.2"/>
    <row r="220" hidden="1" x14ac:dyDescent="0.2"/>
    <row r="221" hidden="1" x14ac:dyDescent="0.2"/>
    <row r="222" hidden="1" x14ac:dyDescent="0.2"/>
    <row r="223" hidden="1" x14ac:dyDescent="0.2"/>
    <row r="224" hidden="1" x14ac:dyDescent="0.2"/>
    <row r="225" hidden="1" x14ac:dyDescent="0.2"/>
    <row r="226" hidden="1" x14ac:dyDescent="0.2"/>
    <row r="227" hidden="1" x14ac:dyDescent="0.2"/>
    <row r="228" hidden="1" x14ac:dyDescent="0.2"/>
    <row r="229" hidden="1" x14ac:dyDescent="0.2"/>
    <row r="230" hidden="1" x14ac:dyDescent="0.2"/>
    <row r="231" hidden="1" x14ac:dyDescent="0.2"/>
    <row r="232" hidden="1" x14ac:dyDescent="0.2"/>
    <row r="233" hidden="1" x14ac:dyDescent="0.2"/>
  </sheetData>
  <sortState ref="K7:K67">
    <sortCondition ref="K7:K100"/>
  </sortState>
  <conditionalFormatting sqref="M8:M66">
    <cfRule type="expression" dxfId="6" priority="54">
      <formula>#REF!&lt;&gt;"OK"</formula>
    </cfRule>
  </conditionalFormatting>
  <conditionalFormatting sqref="L7:L67">
    <cfRule type="beginsWith" dxfId="5" priority="52" operator="beginsWith" text="SUP">
      <formula>LEFT(L7,3)="SUP"</formula>
    </cfRule>
  </conditionalFormatting>
  <conditionalFormatting sqref="K7">
    <cfRule type="expression" dxfId="4" priority="4">
      <formula>L7="&gt; SUPPRIMER"</formula>
    </cfRule>
  </conditionalFormatting>
  <conditionalFormatting sqref="K7:K66">
    <cfRule type="expression" dxfId="3" priority="3">
      <formula>L7="SUPPRIMER"</formula>
    </cfRule>
  </conditionalFormatting>
  <pageMargins left="0" right="0" top="0" bottom="0" header="0" footer="0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tabColor rgb="FF00B050"/>
    <pageSetUpPr fitToPage="1"/>
  </sheetPr>
  <dimension ref="A1:AJ51"/>
  <sheetViews>
    <sheetView showGridLines="0" zoomScaleNormal="100" workbookViewId="0">
      <selection activeCell="B2" sqref="B2"/>
    </sheetView>
  </sheetViews>
  <sheetFormatPr baseColWidth="10" defaultColWidth="0" defaultRowHeight="0" customHeight="1" zeroHeight="1" x14ac:dyDescent="0.25"/>
  <cols>
    <col min="1" max="1" width="9.625" customWidth="1"/>
    <col min="2" max="2" width="4.875" customWidth="1"/>
    <col min="3" max="8" width="4.625" customWidth="1"/>
    <col min="9" max="9" width="4.625" style="69" customWidth="1"/>
    <col min="10" max="20" width="4.625" customWidth="1"/>
    <col min="21" max="21" width="1.625" customWidth="1"/>
    <col min="22" max="22" width="25.375" customWidth="1"/>
    <col min="23" max="23" width="10.75" hidden="1" customWidth="1"/>
    <col min="24" max="24" width="3.875" hidden="1" customWidth="1"/>
    <col min="25" max="25" width="4.75" hidden="1" customWidth="1"/>
    <col min="26" max="26" width="10" hidden="1" customWidth="1"/>
    <col min="27" max="27" width="5" hidden="1" customWidth="1"/>
    <col min="28" max="36" width="0" hidden="1" customWidth="1"/>
    <col min="37" max="16384" width="11" hidden="1"/>
  </cols>
  <sheetData>
    <row r="1" spans="1:36" ht="28.5" customHeight="1" thickBot="1" x14ac:dyDescent="0.25">
      <c r="C1" s="51"/>
      <c r="D1" s="51"/>
      <c r="E1" s="51"/>
      <c r="F1" s="51"/>
      <c r="G1" s="51"/>
      <c r="H1" s="51"/>
      <c r="I1" s="136"/>
      <c r="J1" s="134"/>
      <c r="K1" s="134"/>
      <c r="L1" s="10"/>
      <c r="M1" s="10"/>
      <c r="N1" s="10"/>
      <c r="O1" s="10"/>
      <c r="P1" s="10"/>
      <c r="Q1" s="10"/>
      <c r="R1" s="10"/>
      <c r="S1" s="135"/>
      <c r="T1" s="61"/>
      <c r="U1" s="61"/>
      <c r="V1" s="61"/>
      <c r="W1" s="61"/>
      <c r="X1" s="133"/>
      <c r="Y1" s="61"/>
      <c r="Z1" s="61"/>
      <c r="AA1" s="133"/>
    </row>
    <row r="2" spans="1:36" ht="30" customHeight="1" thickBot="1" x14ac:dyDescent="0.3">
      <c r="A2" s="138">
        <f>SUMPRODUCT((recap!C7:C66=C2)*(recap!D7:D66=L2)*recap!I7:I66)</f>
        <v>0</v>
      </c>
      <c r="C2" s="173"/>
      <c r="D2" s="174"/>
      <c r="E2" s="174"/>
      <c r="F2" s="174"/>
      <c r="G2" s="174"/>
      <c r="H2" s="175"/>
      <c r="K2" s="156" t="s">
        <v>35</v>
      </c>
      <c r="L2" s="257"/>
      <c r="M2" s="183"/>
      <c r="O2" s="332" t="str">
        <f>Nature_competition</f>
        <v>COUPE DE DREUX POUSSINS BENJAMINS - 26 novembre 2017</v>
      </c>
      <c r="P2" s="332"/>
      <c r="Q2" s="332"/>
      <c r="R2" s="332"/>
      <c r="S2" s="332"/>
      <c r="T2" s="332"/>
      <c r="U2" s="52"/>
      <c r="V2" s="52"/>
      <c r="W2" s="52"/>
      <c r="X2" s="52"/>
      <c r="Y2" s="52"/>
      <c r="Z2" s="229" t="s">
        <v>68</v>
      </c>
      <c r="AA2" s="52"/>
    </row>
    <row r="3" spans="1:36" ht="24" customHeight="1" x14ac:dyDescent="0.2">
      <c r="B3" s="138"/>
      <c r="C3" s="145"/>
      <c r="D3" s="145"/>
      <c r="E3" s="145"/>
      <c r="F3" s="145"/>
      <c r="G3" s="145"/>
      <c r="H3" s="51"/>
      <c r="I3" s="145"/>
      <c r="L3" s="132"/>
      <c r="M3" s="132"/>
      <c r="N3" s="131"/>
      <c r="O3" s="131"/>
      <c r="P3" s="131"/>
      <c r="Q3" s="131"/>
      <c r="S3" s="144"/>
      <c r="T3" s="52"/>
      <c r="U3" s="52"/>
      <c r="V3" s="52"/>
      <c r="W3" s="52"/>
      <c r="X3" s="52"/>
      <c r="Y3" s="52"/>
      <c r="Z3" s="227">
        <f>COUNTIF(Z5:Z16,"")</f>
        <v>12</v>
      </c>
    </row>
    <row r="4" spans="1:36" ht="15.75" x14ac:dyDescent="0.25">
      <c r="C4" s="60" t="s">
        <v>39</v>
      </c>
      <c r="D4" s="129" t="s">
        <v>43</v>
      </c>
      <c r="E4" s="59" t="s">
        <v>44</v>
      </c>
      <c r="G4" s="69"/>
      <c r="H4" s="69"/>
      <c r="J4" s="69"/>
      <c r="K4" s="69"/>
      <c r="L4" s="69"/>
      <c r="M4" s="153" t="s">
        <v>38</v>
      </c>
      <c r="N4" s="128" t="s">
        <v>34</v>
      </c>
      <c r="O4" s="128" t="s">
        <v>21</v>
      </c>
      <c r="P4" s="128" t="s">
        <v>23</v>
      </c>
      <c r="Q4" s="128" t="s">
        <v>67</v>
      </c>
      <c r="R4" s="128" t="s">
        <v>22</v>
      </c>
      <c r="S4" s="343" t="s">
        <v>14</v>
      </c>
      <c r="T4" s="343"/>
      <c r="W4" s="228" t="s">
        <v>16</v>
      </c>
      <c r="X4" s="228" t="s">
        <v>60</v>
      </c>
      <c r="Y4" s="228" t="s">
        <v>59</v>
      </c>
      <c r="Z4" s="228" t="s">
        <v>58</v>
      </c>
      <c r="AA4" s="58"/>
      <c r="AB4" s="58"/>
      <c r="AC4" s="58"/>
      <c r="AD4" s="62"/>
      <c r="AE4" s="62"/>
      <c r="AF4" s="62"/>
      <c r="AG4" s="62"/>
      <c r="AH4" s="62"/>
      <c r="AI4" s="62"/>
      <c r="AJ4" s="64"/>
    </row>
    <row r="5" spans="1:36" ht="20.25" customHeight="1" x14ac:dyDescent="0.2">
      <c r="A5" s="214" t="s">
        <v>24</v>
      </c>
      <c r="B5" s="172"/>
      <c r="C5" s="141"/>
      <c r="D5" s="142" t="str">
        <f>IF(A2&gt;0,1,"")</f>
        <v/>
      </c>
      <c r="E5" s="154" t="str">
        <f>IF(ISNA(VLOOKUP($C$2&amp;"-"&amp;$L$2&amp;"-"&amp;D5,bdd_complete,11,0)),"",VLOOKUP($C$2&amp;"-"&amp;$L$2&amp;"-"&amp;D5,bdd_complete,11,0)&amp;" "&amp;VLOOKUP($C$2&amp;"-"&amp;$L$2&amp;"-"&amp;D5,bdd_complete,12,0))</f>
        <v xml:space="preserve"> </v>
      </c>
      <c r="F5" s="154"/>
      <c r="G5" s="154"/>
      <c r="H5" s="154"/>
      <c r="I5" s="154"/>
      <c r="J5" s="154"/>
      <c r="K5" s="154" t="str">
        <f>IF(D5&lt;&gt;"",VLOOKUP($C$2&amp;"-"&amp;$L$2&amp;"-"&amp;D5,bdd_complete,13,0),"")</f>
        <v/>
      </c>
      <c r="L5" s="154"/>
      <c r="M5" s="143"/>
      <c r="N5" s="209" t="str">
        <f>IF(AND(E5&lt;&gt;"",$Z$3&lt;12),SUMPRODUCT(($W$5:$W$16=E5)*($Z$5:$Z$16&lt;&gt;"")),"")</f>
        <v/>
      </c>
      <c r="O5" s="210" t="str">
        <f>IF(AND(E5&lt;&gt;"",$Z$3&lt;12),SUMPRODUCT(($W$5:$W$16=E5)*($Y$5:$Y$16)),"")</f>
        <v/>
      </c>
      <c r="P5" s="211" t="str">
        <f>IF(AND(E5&lt;&gt;"",$Z$3&lt;12),SUMPRODUCT(($W$5:$W$16=E5)*($Z$5:$Z$16=$P$4)),"")</f>
        <v/>
      </c>
      <c r="Q5" s="211" t="str">
        <f>IF(AND(E5&lt;&gt;"",$Z$3&lt;12),SUMPRODUCT(($W$5:$W$16=E5)*($Z$5:$Z$16=$Q$4)),"")</f>
        <v/>
      </c>
      <c r="R5" s="211" t="str">
        <f>IF(AND(E5&lt;&gt;"",$Z$3&lt;12),SUMPRODUCT(($W$5:$W$16=E5)*($X$5:$X$16)),"")</f>
        <v/>
      </c>
      <c r="S5" s="234" t="str">
        <f>IF(D5&lt;&gt;"",VLOOKUP($C$2&amp;"-"&amp;$L$2&amp;"-"&amp;D5,bdd_complete,6,0),"")</f>
        <v/>
      </c>
      <c r="T5" s="235"/>
      <c r="U5" s="140"/>
      <c r="V5" s="140"/>
      <c r="W5" s="205" t="str">
        <f>D12</f>
        <v/>
      </c>
      <c r="X5" s="206">
        <f>I15</f>
        <v>0</v>
      </c>
      <c r="Y5" s="206">
        <f>J14</f>
        <v>0</v>
      </c>
      <c r="Z5" s="207" t="str">
        <f>IF(K14&lt;&gt;"",K14,"")</f>
        <v/>
      </c>
      <c r="AD5" s="62"/>
      <c r="AE5" s="62"/>
      <c r="AF5" s="62"/>
      <c r="AG5" s="62"/>
      <c r="AH5" s="62"/>
      <c r="AI5" s="62"/>
      <c r="AJ5" s="64"/>
    </row>
    <row r="6" spans="1:36" ht="20.25" customHeight="1" thickBot="1" x14ac:dyDescent="0.25">
      <c r="B6" s="172"/>
      <c r="C6" s="141"/>
      <c r="D6" s="142" t="str">
        <f>IF(A2&gt;1,2,"")</f>
        <v/>
      </c>
      <c r="E6" s="154" t="str">
        <f>IF(ISNA(VLOOKUP($C$2&amp;"-"&amp;$L$2&amp;"-"&amp;D6,bdd_complete,11,0)),"",VLOOKUP($C$2&amp;"-"&amp;$L$2&amp;"-"&amp;D6,bdd_complete,11,0)&amp;" "&amp;VLOOKUP($C$2&amp;"-"&amp;$L$2&amp;"-"&amp;D6,bdd_complete,12,0))</f>
        <v xml:space="preserve"> </v>
      </c>
      <c r="F6" s="154"/>
      <c r="G6" s="154"/>
      <c r="H6" s="154"/>
      <c r="I6" s="154"/>
      <c r="J6" s="154"/>
      <c r="K6" s="154" t="str">
        <f>IF(D6&lt;&gt;"",VLOOKUP($C$2&amp;"-"&amp;$L$2&amp;"-"&amp;D6,bdd_complete,13,0),"")</f>
        <v/>
      </c>
      <c r="L6" s="154"/>
      <c r="M6" s="143"/>
      <c r="N6" s="209" t="str">
        <f>IF(AND(E6&lt;&gt;"",$Z$3&lt;12),SUMPRODUCT(($W$5:$W$16=E6)*($Z$5:$Z$16&lt;&gt;"")),"")</f>
        <v/>
      </c>
      <c r="O6" s="210" t="str">
        <f>IF(AND(E6&lt;&gt;"",$Z$3&lt;12),SUMPRODUCT(($W$5:$W$16=E6)*($Y$5:$Y$16)),"")</f>
        <v/>
      </c>
      <c r="P6" s="211" t="str">
        <f>IF(AND(E6&lt;&gt;"",$Z$3&lt;12),SUMPRODUCT(($W$5:$W$16=E6)*($Z$5:$Z$16=$P$4)),"")</f>
        <v/>
      </c>
      <c r="Q6" s="211" t="str">
        <f>IF(AND(E6&lt;&gt;"",$Z$3&lt;12),SUMPRODUCT(($W$5:$W$16=E6)*($Z$5:$Z$16=$Q$4)),"")</f>
        <v/>
      </c>
      <c r="R6" s="211" t="str">
        <f>IF(AND(E6&lt;&gt;"",$Z$3&lt;12),SUMPRODUCT(($W$5:$W$16=E6)*($X$5:$X$16)),"")</f>
        <v/>
      </c>
      <c r="S6" s="234" t="str">
        <f>IF(D6&lt;&gt;"",VLOOKUP($C$2&amp;"-"&amp;$L$2&amp;"-"&amp;D6,bdd_complete,6,0),"")</f>
        <v/>
      </c>
      <c r="T6" s="235"/>
      <c r="W6" s="205" t="str">
        <f>M12</f>
        <v/>
      </c>
      <c r="X6" s="206">
        <f>R15</f>
        <v>0</v>
      </c>
      <c r="Y6" s="206">
        <f>S14</f>
        <v>0</v>
      </c>
      <c r="Z6" s="207" t="str">
        <f>IF(T14&lt;&gt;"",T14,"")</f>
        <v/>
      </c>
      <c r="AA6" s="346"/>
      <c r="AB6" s="346"/>
      <c r="AC6" s="346"/>
      <c r="AD6" s="62"/>
      <c r="AE6" s="62"/>
      <c r="AF6" s="62"/>
      <c r="AG6" s="62"/>
      <c r="AH6" s="62"/>
      <c r="AI6" s="62"/>
      <c r="AJ6" s="64"/>
    </row>
    <row r="7" spans="1:36" ht="20.25" customHeight="1" thickTop="1" x14ac:dyDescent="0.2">
      <c r="A7" s="137" t="s">
        <v>36</v>
      </c>
      <c r="B7" s="172"/>
      <c r="C7" s="141"/>
      <c r="D7" s="142" t="str">
        <f>IF(A2&gt;2,3,"")</f>
        <v/>
      </c>
      <c r="E7" s="154" t="str">
        <f>IF(ISNA(VLOOKUP($C$2&amp;"-"&amp;$L$2&amp;"-"&amp;D7,bdd_complete,11,0)),"",VLOOKUP($C$2&amp;"-"&amp;$L$2&amp;"-"&amp;D7,bdd_complete,11,0)&amp;" "&amp;VLOOKUP($C$2&amp;"-"&amp;$L$2&amp;"-"&amp;D7,bdd_complete,12,0))</f>
        <v xml:space="preserve"> </v>
      </c>
      <c r="F7" s="154"/>
      <c r="G7" s="154"/>
      <c r="H7" s="154"/>
      <c r="I7" s="154"/>
      <c r="J7" s="154"/>
      <c r="K7" s="154" t="str">
        <f>IF(D7&lt;&gt;"",VLOOKUP($C$2&amp;"-"&amp;$L$2&amp;"-"&amp;D7,bdd_complete,13,0),"")</f>
        <v/>
      </c>
      <c r="L7" s="154"/>
      <c r="M7" s="143"/>
      <c r="N7" s="209" t="str">
        <f>IF(AND(E7&lt;&gt;"",$Z$3&lt;12),SUMPRODUCT(($W$5:$W$16=E7)*($Z$5:$Z$16&lt;&gt;"")),"")</f>
        <v/>
      </c>
      <c r="O7" s="210" t="str">
        <f>IF(AND(E7&lt;&gt;"",$Z$3&lt;12),SUMPRODUCT(($W$5:$W$16=E7)*($Y$5:$Y$16)),"")</f>
        <v/>
      </c>
      <c r="P7" s="211" t="str">
        <f>IF(AND(E7&lt;&gt;"",$Z$3&lt;12),SUMPRODUCT(($W$5:$W$16=E7)*($Z$5:$Z$16=$P$4)),"")</f>
        <v/>
      </c>
      <c r="Q7" s="211" t="str">
        <f>IF(AND(E7&lt;&gt;"",$Z$3&lt;12),SUMPRODUCT(($W$5:$W$16=E7)*($Z$5:$Z$16=$Q$4)),"")</f>
        <v/>
      </c>
      <c r="R7" s="211" t="str">
        <f>IF(AND(E7&lt;&gt;"",$Z$3&lt;12),SUMPRODUCT(($W$5:$W$16=E7)*($X$5:$X$16)),"")</f>
        <v/>
      </c>
      <c r="S7" s="234" t="str">
        <f>IF(D7&lt;&gt;"",VLOOKUP($C$2&amp;"-"&amp;$L$2&amp;"-"&amp;D7,bdd_complete,6,0),"")</f>
        <v/>
      </c>
      <c r="T7" s="235"/>
      <c r="W7" s="205" t="str">
        <f>D16</f>
        <v/>
      </c>
      <c r="X7" s="206">
        <f>I19</f>
        <v>0</v>
      </c>
      <c r="Y7" s="206">
        <f>J18</f>
        <v>0</v>
      </c>
      <c r="Z7" s="207" t="str">
        <f>IF(K18&lt;&gt;"",K18,"")</f>
        <v/>
      </c>
      <c r="AA7" s="346"/>
      <c r="AB7" s="346"/>
      <c r="AC7" s="346"/>
      <c r="AD7" s="62"/>
      <c r="AE7" s="62"/>
      <c r="AF7" s="62"/>
      <c r="AG7" s="62"/>
      <c r="AH7" s="62"/>
      <c r="AI7" s="62"/>
      <c r="AJ7" s="64"/>
    </row>
    <row r="8" spans="1:36" ht="20.25" customHeight="1" x14ac:dyDescent="0.2">
      <c r="A8" s="139" t="s">
        <v>37</v>
      </c>
      <c r="B8" s="172"/>
      <c r="C8" s="141"/>
      <c r="D8" s="281" t="str">
        <f>IF(A2&gt;3,4,"")</f>
        <v/>
      </c>
      <c r="E8" s="241" t="str">
        <f>IF(ISNA(VLOOKUP($C$2&amp;"-"&amp;$L$2&amp;"-"&amp;D8,bdd_complete,11,0)),"",VLOOKUP($C$2&amp;"-"&amp;$L$2&amp;"-"&amp;D8,bdd_complete,11,0)&amp;" "&amp;VLOOKUP($C$2&amp;"-"&amp;$L$2&amp;"-"&amp;D8,bdd_complete,12,0))</f>
        <v xml:space="preserve"> </v>
      </c>
      <c r="F8" s="241"/>
      <c r="G8" s="241"/>
      <c r="H8" s="241"/>
      <c r="I8" s="241"/>
      <c r="J8" s="241"/>
      <c r="K8" s="241" t="str">
        <f>IF(D8&lt;&gt;"",VLOOKUP($C$2&amp;"-"&amp;$L$2&amp;"-"&amp;D8,bdd_complete,13,0),"")</f>
        <v/>
      </c>
      <c r="L8" s="241"/>
      <c r="M8" s="282"/>
      <c r="N8" s="209" t="str">
        <f>IF(AND(E8&lt;&gt;"",$Z$3&lt;12),SUMPRODUCT(($W$5:$W$16=E8)*($Z$5:$Z$16&lt;&gt;"")),"")</f>
        <v/>
      </c>
      <c r="O8" s="210" t="str">
        <f>IF(AND(E8&lt;&gt;"",$Z$3&lt;12),SUMPRODUCT(($W$5:$W$16=E8)*($Y$5:$Y$16)),"")</f>
        <v/>
      </c>
      <c r="P8" s="211" t="str">
        <f>IF(AND(E8&lt;&gt;"",$Z$3&lt;12),SUMPRODUCT(($W$5:$W$16=E8)*($Z$5:$Z$16=$P$4)),"")</f>
        <v/>
      </c>
      <c r="Q8" s="211" t="str">
        <f>IF(AND(E8&lt;&gt;"",$Z$3&lt;12),SUMPRODUCT(($W$5:$W$16=E8)*($Z$5:$Z$16=$Q$4)),"")</f>
        <v/>
      </c>
      <c r="R8" s="211" t="str">
        <f>IF(AND(E8&lt;&gt;"",$Z$3&lt;12),SUMPRODUCT(($W$5:$W$16=E8)*($X$5:$X$16)),"")</f>
        <v/>
      </c>
      <c r="S8" s="234" t="str">
        <f>IF(D8&lt;&gt;"",VLOOKUP($C$2&amp;"-"&amp;$L$2&amp;"-"&amp;D8,bdd_complete,6,0),"")</f>
        <v/>
      </c>
      <c r="T8" s="235"/>
      <c r="W8" s="205" t="str">
        <f>M16</f>
        <v/>
      </c>
      <c r="X8" s="206">
        <f>R19</f>
        <v>0</v>
      </c>
      <c r="Y8" s="206">
        <f>S18</f>
        <v>0</v>
      </c>
      <c r="Z8" s="207" t="str">
        <f>IF(T18&lt;&gt;"",T18,"")</f>
        <v/>
      </c>
      <c r="AA8" s="346"/>
      <c r="AB8" s="346"/>
      <c r="AC8" s="346"/>
      <c r="AD8" s="62"/>
      <c r="AE8" s="62"/>
      <c r="AF8" s="62"/>
      <c r="AG8" s="62"/>
      <c r="AH8" s="62"/>
      <c r="AI8" s="62"/>
      <c r="AJ8" s="64"/>
    </row>
    <row r="9" spans="1:36" ht="23.25" customHeight="1" x14ac:dyDescent="0.25">
      <c r="A9" s="212" t="s">
        <v>61</v>
      </c>
      <c r="B9" s="213"/>
      <c r="D9" s="69"/>
      <c r="E9" s="69"/>
      <c r="F9" s="69"/>
      <c r="G9" s="69"/>
      <c r="H9" s="69"/>
      <c r="I9"/>
      <c r="S9" s="144"/>
      <c r="W9" s="205" t="str">
        <f>D22</f>
        <v/>
      </c>
      <c r="X9" s="206">
        <f>I25</f>
        <v>0</v>
      </c>
      <c r="Y9" s="206">
        <f>J24</f>
        <v>0</v>
      </c>
      <c r="Z9" s="207" t="str">
        <f>IF(K24&lt;&gt;"",K24,"")</f>
        <v/>
      </c>
      <c r="AA9" s="52"/>
      <c r="AB9" s="52"/>
      <c r="AC9" s="52"/>
    </row>
    <row r="10" spans="1:36" s="140" customFormat="1" ht="25.5" customHeight="1" x14ac:dyDescent="0.2">
      <c r="A10" s="53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  <c r="R10" s="155"/>
      <c r="S10" s="155"/>
      <c r="T10" s="130" t="str">
        <f>IF(OR(A2=0,A2&gt;2),"3 lutteurs =&gt; Tour 1 : 1-2 / Tour 2 : 3-1 / Tour 3 : 2-3          4 lutteurs =&gt; Tour 1 : 1-2, 3-4  / Tour 2 : 1-3,  2-4  / Tour 3 : 1-4, 2-3","")</f>
        <v>3 lutteurs =&gt; Tour 1 : 1-2 / Tour 2 : 3-1 / Tour 3 : 2-3          4 lutteurs =&gt; Tour 1 : 1-2, 3-4  / Tour 2 : 1-3,  2-4  / Tour 3 : 1-4, 2-3</v>
      </c>
      <c r="U10" s="155"/>
      <c r="V10" s="155"/>
      <c r="W10" s="205" t="str">
        <f>M22</f>
        <v/>
      </c>
      <c r="X10" s="206">
        <f>R25</f>
        <v>0</v>
      </c>
      <c r="Y10" s="206">
        <f>S24</f>
        <v>0</v>
      </c>
      <c r="Z10" s="207" t="str">
        <f>IF(T24&lt;&gt;"",T24,"")</f>
        <v/>
      </c>
      <c r="AA10" s="155"/>
      <c r="AB10" s="155"/>
      <c r="AC10" s="155"/>
    </row>
    <row r="11" spans="1:36" s="53" customFormat="1" ht="14.25" customHeight="1" thickBot="1" x14ac:dyDescent="0.25">
      <c r="A11"/>
      <c r="B11" s="330" t="s">
        <v>40</v>
      </c>
      <c r="C11" s="203" t="s">
        <v>45</v>
      </c>
      <c r="D11" s="201"/>
      <c r="E11" s="201"/>
      <c r="F11" s="201"/>
      <c r="G11" s="201"/>
      <c r="H11" s="201"/>
      <c r="I11" s="201"/>
      <c r="J11" s="201"/>
      <c r="K11" s="201"/>
      <c r="L11" s="202" t="s">
        <v>46</v>
      </c>
      <c r="M11" s="202"/>
      <c r="N11" s="202"/>
      <c r="O11" s="202"/>
      <c r="P11" s="202"/>
      <c r="Q11" s="202"/>
      <c r="R11" s="202"/>
      <c r="S11" s="202"/>
      <c r="T11" s="204"/>
      <c r="U11"/>
      <c r="V11"/>
      <c r="W11" s="205" t="str">
        <f>D26</f>
        <v/>
      </c>
      <c r="X11" s="206">
        <f>I29</f>
        <v>0</v>
      </c>
      <c r="Y11" s="206">
        <f>J28</f>
        <v>0</v>
      </c>
      <c r="Z11" s="207" t="str">
        <f>IF(K28&lt;&gt;"",K28,"")</f>
        <v/>
      </c>
      <c r="AA11" s="54"/>
      <c r="AH11" s="56"/>
    </row>
    <row r="12" spans="1:36" ht="16.5" customHeight="1" x14ac:dyDescent="0.2">
      <c r="B12" s="331"/>
      <c r="C12" s="334" t="str">
        <f>IF(A2&gt;1,1,"")</f>
        <v/>
      </c>
      <c r="D12" s="215" t="str">
        <f>IF(C12&lt;&gt;"",VLOOKUP(C12,$D$5:$K$8,2,0),"")</f>
        <v/>
      </c>
      <c r="E12" s="215"/>
      <c r="F12" s="215"/>
      <c r="G12" s="215"/>
      <c r="H12" s="215"/>
      <c r="I12" s="216"/>
      <c r="J12" s="336" t="s">
        <v>48</v>
      </c>
      <c r="K12" s="217" t="s">
        <v>49</v>
      </c>
      <c r="L12" s="334" t="str">
        <f>IF(A2&gt;1,2,"")</f>
        <v/>
      </c>
      <c r="M12" s="215" t="str">
        <f>IF(L12&lt;&gt;"",VLOOKUP(L12,$D$5:$K$8,2,0),"")</f>
        <v/>
      </c>
      <c r="N12" s="215"/>
      <c r="O12" s="215"/>
      <c r="P12" s="215"/>
      <c r="Q12" s="215"/>
      <c r="R12" s="216"/>
      <c r="S12" s="336" t="s">
        <v>48</v>
      </c>
      <c r="T12" s="217" t="s">
        <v>49</v>
      </c>
      <c r="W12" s="205" t="str">
        <f>M26</f>
        <v/>
      </c>
      <c r="X12" s="206">
        <f>R29</f>
        <v>0</v>
      </c>
      <c r="Y12" s="206">
        <f>S28</f>
        <v>0</v>
      </c>
      <c r="Z12" s="207" t="str">
        <f>IF(T28&lt;&gt;"",T28,"")</f>
        <v/>
      </c>
      <c r="AA12" s="58"/>
      <c r="AH12" s="63"/>
      <c r="AI12" s="63"/>
    </row>
    <row r="13" spans="1:36" ht="16.5" customHeight="1" x14ac:dyDescent="0.2">
      <c r="B13" s="331"/>
      <c r="C13" s="335"/>
      <c r="D13" s="218" t="str">
        <f>IF(C12&lt;&gt;"",VLOOKUP(C12,$D$5:$K$8,8,0),"")</f>
        <v/>
      </c>
      <c r="E13" s="219"/>
      <c r="F13" s="219"/>
      <c r="G13" s="219"/>
      <c r="H13" s="219"/>
      <c r="I13" s="220"/>
      <c r="J13" s="337"/>
      <c r="K13" s="221" t="s">
        <v>50</v>
      </c>
      <c r="L13" s="335"/>
      <c r="M13" s="218" t="str">
        <f>IF(L12&lt;&gt;"",VLOOKUP(L12,$D$5:$K$8,8,0),"")</f>
        <v/>
      </c>
      <c r="N13" s="219"/>
      <c r="O13" s="219"/>
      <c r="P13" s="219"/>
      <c r="Q13" s="219"/>
      <c r="R13" s="220"/>
      <c r="S13" s="337"/>
      <c r="T13" s="221" t="s">
        <v>50</v>
      </c>
      <c r="W13" s="205" t="str">
        <f>D32</f>
        <v/>
      </c>
      <c r="X13" s="206">
        <f>I35</f>
        <v>0</v>
      </c>
      <c r="Y13" s="206">
        <f>J34</f>
        <v>0</v>
      </c>
      <c r="Z13" s="207" t="str">
        <f>IF(K34&lt;&gt;"",K34,"")</f>
        <v/>
      </c>
      <c r="AA13" s="58"/>
      <c r="AH13" s="63"/>
      <c r="AI13" s="63"/>
    </row>
    <row r="14" spans="1:36" ht="11.25" customHeight="1" x14ac:dyDescent="0.2">
      <c r="B14" s="331"/>
      <c r="C14" s="159" t="s">
        <v>53</v>
      </c>
      <c r="D14" s="160"/>
      <c r="E14" s="160"/>
      <c r="F14" s="160"/>
      <c r="G14" s="160"/>
      <c r="H14" s="170"/>
      <c r="I14" s="161" t="s">
        <v>11</v>
      </c>
      <c r="J14" s="338"/>
      <c r="K14" s="340"/>
      <c r="L14" s="159" t="s">
        <v>53</v>
      </c>
      <c r="M14" s="162"/>
      <c r="N14" s="160"/>
      <c r="O14" s="160"/>
      <c r="P14" s="160"/>
      <c r="Q14" s="170"/>
      <c r="R14" s="161" t="s">
        <v>11</v>
      </c>
      <c r="S14" s="338"/>
      <c r="T14" s="340"/>
      <c r="W14" s="205" t="str">
        <f>M32</f>
        <v/>
      </c>
      <c r="X14" s="206">
        <f>R35</f>
        <v>0</v>
      </c>
      <c r="Y14" s="206">
        <f>S34</f>
        <v>0</v>
      </c>
      <c r="Z14" s="207" t="str">
        <f>IF(T34&lt;&gt;"",T34,"")</f>
        <v/>
      </c>
      <c r="AA14" s="58"/>
      <c r="AH14" s="63"/>
      <c r="AI14" s="63"/>
    </row>
    <row r="15" spans="1:36" ht="33" customHeight="1" thickBot="1" x14ac:dyDescent="0.25">
      <c r="B15" s="331"/>
      <c r="C15" s="157"/>
      <c r="D15" s="158"/>
      <c r="E15" s="158"/>
      <c r="F15" s="158"/>
      <c r="G15" s="158"/>
      <c r="H15" s="171"/>
      <c r="I15" s="208"/>
      <c r="J15" s="339"/>
      <c r="K15" s="341"/>
      <c r="L15" s="157"/>
      <c r="M15" s="163"/>
      <c r="N15" s="158"/>
      <c r="O15" s="158"/>
      <c r="P15" s="158"/>
      <c r="Q15" s="171"/>
      <c r="R15" s="208"/>
      <c r="S15" s="339"/>
      <c r="T15" s="341"/>
      <c r="W15" s="205" t="str">
        <f>D36</f>
        <v/>
      </c>
      <c r="X15" s="206">
        <f>I39</f>
        <v>0</v>
      </c>
      <c r="Y15" s="206">
        <f>J38</f>
        <v>0</v>
      </c>
      <c r="Z15" s="207" t="str">
        <f>IF(K38&lt;&gt;"",K38,"")</f>
        <v/>
      </c>
      <c r="AA15" s="58"/>
      <c r="AH15" s="63"/>
      <c r="AI15" s="63"/>
    </row>
    <row r="16" spans="1:36" ht="16.5" customHeight="1" x14ac:dyDescent="0.2">
      <c r="B16" s="331"/>
      <c r="C16" s="334" t="str">
        <f>IF(A2=4,3,"")</f>
        <v/>
      </c>
      <c r="D16" s="215" t="str">
        <f>IF(C16&lt;&gt;"",VLOOKUP(C16,$D$5:$K$8,2,0),"")</f>
        <v/>
      </c>
      <c r="E16" s="215"/>
      <c r="F16" s="215"/>
      <c r="G16" s="215"/>
      <c r="H16" s="215"/>
      <c r="I16" s="216"/>
      <c r="J16" s="336" t="s">
        <v>48</v>
      </c>
      <c r="K16" s="217" t="s">
        <v>49</v>
      </c>
      <c r="L16" s="334" t="str">
        <f>IF(A2=4,4,"")</f>
        <v/>
      </c>
      <c r="M16" s="215" t="str">
        <f>IF(L16&lt;&gt;"",VLOOKUP(L16,$D$5:$K$8,2,0),"")</f>
        <v/>
      </c>
      <c r="N16" s="215"/>
      <c r="O16" s="215"/>
      <c r="P16" s="215"/>
      <c r="Q16" s="215"/>
      <c r="R16" s="216"/>
      <c r="S16" s="336" t="s">
        <v>48</v>
      </c>
      <c r="T16" s="217" t="s">
        <v>49</v>
      </c>
      <c r="W16" s="205" t="str">
        <f>M36</f>
        <v/>
      </c>
      <c r="X16" s="206">
        <f>R39</f>
        <v>0</v>
      </c>
      <c r="Y16" s="206">
        <f>S38</f>
        <v>0</v>
      </c>
      <c r="Z16" s="207" t="str">
        <f>IF(T38&lt;&gt;"",T38,"")</f>
        <v/>
      </c>
      <c r="AA16" s="58"/>
      <c r="AH16" s="63"/>
      <c r="AI16" s="63"/>
    </row>
    <row r="17" spans="1:35" ht="16.5" customHeight="1" x14ac:dyDescent="0.2">
      <c r="B17" s="331"/>
      <c r="C17" s="335"/>
      <c r="D17" s="218"/>
      <c r="E17" s="219"/>
      <c r="F17" s="219"/>
      <c r="G17" s="219"/>
      <c r="H17" s="219"/>
      <c r="I17" s="220"/>
      <c r="J17" s="337"/>
      <c r="K17" s="221" t="s">
        <v>50</v>
      </c>
      <c r="L17" s="335"/>
      <c r="M17" s="218" t="str">
        <f>IF(L16&lt;&gt;"",VLOOKUP(L16,$D$5:$K$8,8,0),"")</f>
        <v/>
      </c>
      <c r="N17" s="219"/>
      <c r="O17" s="219"/>
      <c r="P17" s="219"/>
      <c r="Q17" s="219"/>
      <c r="R17" s="220"/>
      <c r="S17" s="337"/>
      <c r="T17" s="221" t="s">
        <v>50</v>
      </c>
      <c r="X17" s="57"/>
      <c r="Y17" s="58"/>
      <c r="Z17" s="58"/>
      <c r="AA17" s="58"/>
      <c r="AH17" s="63"/>
      <c r="AI17" s="63"/>
    </row>
    <row r="18" spans="1:35" ht="11.25" customHeight="1" x14ac:dyDescent="0.2">
      <c r="B18" s="331"/>
      <c r="C18" s="159" t="s">
        <v>53</v>
      </c>
      <c r="D18" s="160"/>
      <c r="E18" s="160"/>
      <c r="F18" s="160"/>
      <c r="G18" s="160"/>
      <c r="H18" s="170"/>
      <c r="I18" s="161" t="s">
        <v>11</v>
      </c>
      <c r="J18" s="338"/>
      <c r="K18" s="340"/>
      <c r="L18" s="159" t="s">
        <v>53</v>
      </c>
      <c r="M18" s="162"/>
      <c r="N18" s="160"/>
      <c r="O18" s="160"/>
      <c r="P18" s="160"/>
      <c r="Q18" s="170"/>
      <c r="R18" s="161" t="s">
        <v>11</v>
      </c>
      <c r="S18" s="338"/>
      <c r="T18" s="340"/>
      <c r="X18" s="57"/>
      <c r="Y18" s="58"/>
      <c r="Z18" s="58"/>
      <c r="AA18" s="58"/>
      <c r="AH18" s="63"/>
      <c r="AI18" s="63"/>
    </row>
    <row r="19" spans="1:35" ht="32.1" customHeight="1" thickBot="1" x14ac:dyDescent="0.25">
      <c r="B19" s="331"/>
      <c r="C19" s="157"/>
      <c r="D19" s="158"/>
      <c r="E19" s="158"/>
      <c r="F19" s="158"/>
      <c r="G19" s="158"/>
      <c r="H19" s="171"/>
      <c r="I19" s="208"/>
      <c r="J19" s="339"/>
      <c r="K19" s="341"/>
      <c r="L19" s="157"/>
      <c r="M19" s="163"/>
      <c r="N19" s="158"/>
      <c r="O19" s="158"/>
      <c r="P19" s="158"/>
      <c r="Q19" s="171"/>
      <c r="R19" s="208"/>
      <c r="S19" s="339"/>
      <c r="T19" s="341"/>
      <c r="X19" s="58"/>
      <c r="Y19" s="58"/>
      <c r="Z19" s="58"/>
      <c r="AA19" s="58"/>
      <c r="AH19" s="63"/>
      <c r="AI19" s="63"/>
    </row>
    <row r="20" spans="1:35" ht="15" customHeight="1" x14ac:dyDescent="0.25">
      <c r="B20" s="138"/>
      <c r="C20" s="147"/>
      <c r="D20" s="147"/>
      <c r="E20" s="147"/>
      <c r="F20" s="147"/>
      <c r="G20" s="147"/>
      <c r="H20" s="147"/>
      <c r="J20" s="148"/>
      <c r="K20" s="149"/>
      <c r="L20" s="151"/>
      <c r="M20" s="151"/>
      <c r="N20" s="151"/>
      <c r="O20" s="151"/>
      <c r="P20" s="151"/>
      <c r="Q20" s="151"/>
      <c r="R20" s="146"/>
      <c r="S20" s="152"/>
      <c r="T20" s="150"/>
      <c r="X20" s="58"/>
      <c r="Y20" s="58"/>
      <c r="Z20" s="58"/>
      <c r="AA20" s="58"/>
      <c r="AH20" s="63"/>
      <c r="AI20" s="63"/>
    </row>
    <row r="21" spans="1:35" s="53" customFormat="1" ht="14.25" customHeight="1" thickBot="1" x14ac:dyDescent="0.25">
      <c r="A21"/>
      <c r="B21" s="330" t="s">
        <v>51</v>
      </c>
      <c r="C21" s="203" t="s">
        <v>45</v>
      </c>
      <c r="D21" s="201"/>
      <c r="E21" s="201"/>
      <c r="F21" s="201"/>
      <c r="G21" s="201"/>
      <c r="H21" s="201"/>
      <c r="I21" s="201"/>
      <c r="J21" s="201"/>
      <c r="K21" s="201"/>
      <c r="L21" s="202" t="s">
        <v>46</v>
      </c>
      <c r="M21" s="202"/>
      <c r="N21" s="202"/>
      <c r="O21" s="202"/>
      <c r="P21" s="202"/>
      <c r="Q21" s="202"/>
      <c r="R21" s="202"/>
      <c r="S21" s="202"/>
      <c r="T21" s="204"/>
      <c r="U21"/>
      <c r="V21"/>
      <c r="W21"/>
      <c r="X21" s="55"/>
      <c r="Y21" s="54"/>
      <c r="Z21" s="54"/>
      <c r="AA21" s="54"/>
      <c r="AH21" s="56"/>
    </row>
    <row r="22" spans="1:35" ht="16.5" customHeight="1" x14ac:dyDescent="0.2">
      <c r="B22" s="331"/>
      <c r="C22" s="334" t="str">
        <f>IF(A2=3,3,IF(A2=4,1,""))</f>
        <v/>
      </c>
      <c r="D22" s="215" t="str">
        <f>IF(C22&lt;&gt;"",VLOOKUP(C22,$D$5:$K$8,2,0),"")</f>
        <v/>
      </c>
      <c r="E22" s="215"/>
      <c r="F22" s="215"/>
      <c r="G22" s="215"/>
      <c r="H22" s="215"/>
      <c r="I22" s="216"/>
      <c r="J22" s="336" t="s">
        <v>48</v>
      </c>
      <c r="K22" s="217" t="s">
        <v>49</v>
      </c>
      <c r="L22" s="334" t="str">
        <f>IF(A2=3,1,IF(A2=4,3,""))</f>
        <v/>
      </c>
      <c r="M22" s="215" t="str">
        <f>IF(L22&lt;&gt;"",VLOOKUP(L22,$D$5:$K$8,2,0),"")</f>
        <v/>
      </c>
      <c r="N22" s="215"/>
      <c r="O22" s="215"/>
      <c r="P22" s="215"/>
      <c r="Q22" s="215"/>
      <c r="R22" s="216"/>
      <c r="S22" s="336" t="s">
        <v>48</v>
      </c>
      <c r="T22" s="217" t="s">
        <v>49</v>
      </c>
      <c r="X22" s="57"/>
      <c r="Y22" s="58"/>
      <c r="Z22" s="58"/>
      <c r="AA22" s="58"/>
      <c r="AH22" s="63"/>
      <c r="AI22" s="63"/>
    </row>
    <row r="23" spans="1:35" ht="16.5" customHeight="1" x14ac:dyDescent="0.2">
      <c r="B23" s="331"/>
      <c r="C23" s="335"/>
      <c r="D23" s="218" t="str">
        <f>IF(C22&lt;&gt;"",VLOOKUP(C22,$D$5:$K$8,8,0),"")</f>
        <v/>
      </c>
      <c r="E23" s="219"/>
      <c r="F23" s="219"/>
      <c r="G23" s="219"/>
      <c r="H23" s="219"/>
      <c r="I23" s="220"/>
      <c r="J23" s="337"/>
      <c r="K23" s="221" t="s">
        <v>50</v>
      </c>
      <c r="L23" s="335"/>
      <c r="M23" s="218" t="str">
        <f>IF(L22&lt;&gt;"",VLOOKUP(L22,$D$5:$K$8,8,0),"")</f>
        <v/>
      </c>
      <c r="N23" s="219"/>
      <c r="O23" s="219"/>
      <c r="P23" s="219"/>
      <c r="Q23" s="219"/>
      <c r="R23" s="220"/>
      <c r="S23" s="337"/>
      <c r="T23" s="221" t="s">
        <v>50</v>
      </c>
      <c r="X23" s="57"/>
      <c r="Y23" s="58"/>
      <c r="Z23" s="58"/>
      <c r="AA23" s="58"/>
      <c r="AH23" s="63"/>
      <c r="AI23" s="63"/>
    </row>
    <row r="24" spans="1:35" ht="11.25" customHeight="1" x14ac:dyDescent="0.2">
      <c r="B24" s="331"/>
      <c r="C24" s="159" t="s">
        <v>53</v>
      </c>
      <c r="D24" s="160"/>
      <c r="E24" s="160"/>
      <c r="F24" s="160"/>
      <c r="G24" s="160"/>
      <c r="H24" s="170"/>
      <c r="I24" s="161" t="s">
        <v>11</v>
      </c>
      <c r="J24" s="338"/>
      <c r="K24" s="340"/>
      <c r="L24" s="159" t="s">
        <v>53</v>
      </c>
      <c r="M24" s="162"/>
      <c r="N24" s="160"/>
      <c r="O24" s="160"/>
      <c r="P24" s="160"/>
      <c r="Q24" s="170"/>
      <c r="R24" s="161" t="s">
        <v>11</v>
      </c>
      <c r="S24" s="338"/>
      <c r="T24" s="340"/>
      <c r="X24" s="57"/>
      <c r="Y24" s="58"/>
      <c r="Z24" s="58"/>
      <c r="AA24" s="58"/>
      <c r="AH24" s="63"/>
      <c r="AI24" s="63"/>
    </row>
    <row r="25" spans="1:35" ht="33" customHeight="1" thickBot="1" x14ac:dyDescent="0.25">
      <c r="B25" s="331"/>
      <c r="C25" s="157"/>
      <c r="D25" s="158"/>
      <c r="E25" s="158"/>
      <c r="F25" s="158"/>
      <c r="G25" s="158"/>
      <c r="H25" s="171"/>
      <c r="I25" s="208"/>
      <c r="J25" s="339"/>
      <c r="K25" s="341"/>
      <c r="L25" s="157"/>
      <c r="M25" s="163"/>
      <c r="N25" s="158"/>
      <c r="O25" s="158"/>
      <c r="P25" s="158"/>
      <c r="Q25" s="171"/>
      <c r="R25" s="208"/>
      <c r="S25" s="339"/>
      <c r="T25" s="341"/>
      <c r="X25" s="58"/>
      <c r="Y25" s="58"/>
      <c r="Z25" s="58"/>
      <c r="AA25" s="58"/>
      <c r="AH25" s="63"/>
      <c r="AI25" s="63"/>
    </row>
    <row r="26" spans="1:35" ht="16.5" customHeight="1" x14ac:dyDescent="0.2">
      <c r="B26" s="331"/>
      <c r="C26" s="334" t="str">
        <f>IF(A2=4,2,"")</f>
        <v/>
      </c>
      <c r="D26" s="215" t="str">
        <f>IF(C26&lt;&gt;"",VLOOKUP(C26,$D$5:$K$8,2,0),"")</f>
        <v/>
      </c>
      <c r="E26" s="215"/>
      <c r="F26" s="215"/>
      <c r="G26" s="215"/>
      <c r="H26" s="215"/>
      <c r="I26" s="216"/>
      <c r="J26" s="336" t="s">
        <v>48</v>
      </c>
      <c r="K26" s="217" t="s">
        <v>49</v>
      </c>
      <c r="L26" s="334" t="str">
        <f>IF(A2=4,4,"")</f>
        <v/>
      </c>
      <c r="M26" s="215" t="str">
        <f>IF(L26&lt;&gt;"",VLOOKUP(L26,$D$5:$K$8,2,0),"")</f>
        <v/>
      </c>
      <c r="N26" s="215"/>
      <c r="O26" s="215"/>
      <c r="P26" s="215"/>
      <c r="Q26" s="215"/>
      <c r="R26" s="216"/>
      <c r="S26" s="336" t="s">
        <v>48</v>
      </c>
      <c r="T26" s="217" t="s">
        <v>49</v>
      </c>
      <c r="X26" s="57"/>
      <c r="Y26" s="58"/>
      <c r="Z26" s="58"/>
      <c r="AA26" s="58"/>
      <c r="AH26" s="63"/>
      <c r="AI26" s="63"/>
    </row>
    <row r="27" spans="1:35" ht="16.5" customHeight="1" x14ac:dyDescent="0.2">
      <c r="B27" s="331"/>
      <c r="C27" s="335"/>
      <c r="D27" s="218" t="str">
        <f>IF(C26&lt;&gt;"",VLOOKUP(C26,$D$5:$K$8,8,0),"")</f>
        <v/>
      </c>
      <c r="E27" s="219"/>
      <c r="F27" s="219"/>
      <c r="G27" s="219"/>
      <c r="H27" s="219"/>
      <c r="I27" s="220"/>
      <c r="J27" s="337"/>
      <c r="K27" s="221" t="s">
        <v>50</v>
      </c>
      <c r="L27" s="335"/>
      <c r="M27" s="218" t="str">
        <f>IF(L26&lt;&gt;"",VLOOKUP(L26,$D$5:$K$8,8,0),"")</f>
        <v/>
      </c>
      <c r="N27" s="219"/>
      <c r="O27" s="219"/>
      <c r="P27" s="219"/>
      <c r="Q27" s="219"/>
      <c r="R27" s="220"/>
      <c r="S27" s="337"/>
      <c r="T27" s="221" t="s">
        <v>50</v>
      </c>
      <c r="X27" s="57"/>
      <c r="Y27" s="58"/>
      <c r="Z27" s="58"/>
      <c r="AA27" s="58"/>
      <c r="AH27" s="63"/>
      <c r="AI27" s="63"/>
    </row>
    <row r="28" spans="1:35" ht="11.25" customHeight="1" x14ac:dyDescent="0.2">
      <c r="B28" s="331"/>
      <c r="C28" s="159" t="s">
        <v>47</v>
      </c>
      <c r="D28" s="160"/>
      <c r="E28" s="160"/>
      <c r="F28" s="160"/>
      <c r="G28" s="160"/>
      <c r="H28" s="170"/>
      <c r="I28" s="161" t="s">
        <v>11</v>
      </c>
      <c r="J28" s="338"/>
      <c r="K28" s="340"/>
      <c r="L28" s="159" t="s">
        <v>47</v>
      </c>
      <c r="M28" s="162"/>
      <c r="N28" s="160"/>
      <c r="O28" s="160"/>
      <c r="P28" s="160"/>
      <c r="Q28" s="170"/>
      <c r="R28" s="161" t="s">
        <v>11</v>
      </c>
      <c r="S28" s="338"/>
      <c r="T28" s="340"/>
      <c r="X28" s="57"/>
      <c r="Y28" s="58"/>
      <c r="Z28" s="58"/>
      <c r="AA28" s="58"/>
      <c r="AH28" s="63"/>
      <c r="AI28" s="63"/>
    </row>
    <row r="29" spans="1:35" ht="33" customHeight="1" thickBot="1" x14ac:dyDescent="0.25">
      <c r="B29" s="331"/>
      <c r="C29" s="157"/>
      <c r="D29" s="158"/>
      <c r="E29" s="158"/>
      <c r="F29" s="158"/>
      <c r="G29" s="158"/>
      <c r="H29" s="171"/>
      <c r="I29" s="208"/>
      <c r="J29" s="339"/>
      <c r="K29" s="341"/>
      <c r="L29" s="157"/>
      <c r="M29" s="163"/>
      <c r="N29" s="158"/>
      <c r="O29" s="158"/>
      <c r="P29" s="158"/>
      <c r="Q29" s="171"/>
      <c r="R29" s="208"/>
      <c r="S29" s="339"/>
      <c r="T29" s="341"/>
      <c r="X29" s="58"/>
      <c r="Y29" s="58"/>
      <c r="Z29" s="58"/>
      <c r="AA29" s="58"/>
      <c r="AH29" s="63"/>
      <c r="AI29" s="63"/>
    </row>
    <row r="30" spans="1:35" ht="15" customHeight="1" x14ac:dyDescent="0.25">
      <c r="B30" s="138"/>
      <c r="C30" s="147"/>
      <c r="D30" s="147"/>
      <c r="E30" s="147"/>
      <c r="F30" s="147"/>
      <c r="G30" s="147"/>
      <c r="H30" s="147"/>
      <c r="J30" s="148"/>
      <c r="K30" s="149"/>
      <c r="L30" s="151"/>
      <c r="M30" s="151"/>
      <c r="N30" s="151"/>
      <c r="O30" s="151"/>
      <c r="P30" s="151"/>
      <c r="Q30" s="151"/>
      <c r="R30" s="146"/>
      <c r="S30" s="152"/>
      <c r="T30" s="150"/>
      <c r="X30" s="58"/>
      <c r="Y30" s="58"/>
      <c r="Z30" s="58"/>
      <c r="AA30" s="58"/>
      <c r="AH30" s="63"/>
      <c r="AI30" s="63"/>
    </row>
    <row r="31" spans="1:35" s="53" customFormat="1" ht="14.25" customHeight="1" thickBot="1" x14ac:dyDescent="0.25">
      <c r="A31"/>
      <c r="B31" s="330" t="s">
        <v>52</v>
      </c>
      <c r="C31" s="203" t="s">
        <v>45</v>
      </c>
      <c r="D31" s="201"/>
      <c r="E31" s="201"/>
      <c r="F31" s="201"/>
      <c r="G31" s="201"/>
      <c r="H31" s="201"/>
      <c r="I31" s="201"/>
      <c r="J31" s="201"/>
      <c r="K31" s="201"/>
      <c r="L31" s="202" t="s">
        <v>46</v>
      </c>
      <c r="M31" s="202"/>
      <c r="N31" s="202"/>
      <c r="O31" s="202"/>
      <c r="P31" s="202"/>
      <c r="Q31" s="202"/>
      <c r="R31" s="202"/>
      <c r="S31" s="202"/>
      <c r="T31" s="204"/>
      <c r="U31"/>
      <c r="V31"/>
      <c r="W31"/>
      <c r="X31" s="55"/>
      <c r="Y31" s="54"/>
      <c r="Z31" s="54"/>
      <c r="AA31" s="54"/>
      <c r="AH31" s="56"/>
    </row>
    <row r="32" spans="1:35" ht="16.5" customHeight="1" x14ac:dyDescent="0.2">
      <c r="B32" s="331"/>
      <c r="C32" s="334" t="str">
        <f>IF(A2=3,2,IF(A2=4,1,""))</f>
        <v/>
      </c>
      <c r="D32" s="215" t="str">
        <f>IF(C32&lt;&gt;"",VLOOKUP(C32,$D$5:$K$8,2,0),"")</f>
        <v/>
      </c>
      <c r="E32" s="215"/>
      <c r="F32" s="215"/>
      <c r="G32" s="215"/>
      <c r="H32" s="215"/>
      <c r="I32" s="216"/>
      <c r="J32" s="336" t="s">
        <v>48</v>
      </c>
      <c r="K32" s="217" t="s">
        <v>49</v>
      </c>
      <c r="L32" s="334" t="str">
        <f>IF(A2=3,3,IF(A2=4,4,""))</f>
        <v/>
      </c>
      <c r="M32" s="215" t="str">
        <f>IF(L32&lt;&gt;"",VLOOKUP(L32,$D$5:$K$8,2,0),"")</f>
        <v/>
      </c>
      <c r="N32" s="215"/>
      <c r="O32" s="215"/>
      <c r="P32" s="215"/>
      <c r="Q32" s="215"/>
      <c r="R32" s="216"/>
      <c r="S32" s="336" t="s">
        <v>48</v>
      </c>
      <c r="T32" s="217" t="s">
        <v>49</v>
      </c>
      <c r="X32" s="57"/>
      <c r="Y32" s="58"/>
      <c r="Z32" s="58"/>
      <c r="AA32" s="58"/>
      <c r="AH32" s="63"/>
      <c r="AI32" s="63"/>
    </row>
    <row r="33" spans="2:35" ht="16.5" customHeight="1" x14ac:dyDescent="0.2">
      <c r="B33" s="331"/>
      <c r="C33" s="335"/>
      <c r="D33" s="218" t="str">
        <f>IF(C32&lt;&gt;"",VLOOKUP(C32,$D$5:$K$8,8,0),"")</f>
        <v/>
      </c>
      <c r="E33" s="219"/>
      <c r="F33" s="219"/>
      <c r="G33" s="219"/>
      <c r="H33" s="219"/>
      <c r="I33" s="220"/>
      <c r="J33" s="337"/>
      <c r="K33" s="221" t="s">
        <v>50</v>
      </c>
      <c r="L33" s="335"/>
      <c r="M33" s="218" t="str">
        <f>IF(L32&lt;&gt;"",VLOOKUP(L32,$D$5:$K$8,8,0),"")</f>
        <v/>
      </c>
      <c r="N33" s="219"/>
      <c r="O33" s="219"/>
      <c r="P33" s="219"/>
      <c r="Q33" s="219"/>
      <c r="R33" s="220"/>
      <c r="S33" s="337"/>
      <c r="T33" s="221" t="s">
        <v>50</v>
      </c>
      <c r="X33" s="57"/>
      <c r="Y33" s="58"/>
      <c r="Z33" s="58"/>
      <c r="AA33" s="58"/>
      <c r="AH33" s="63"/>
      <c r="AI33" s="63"/>
    </row>
    <row r="34" spans="2:35" ht="11.25" customHeight="1" x14ac:dyDescent="0.2">
      <c r="B34" s="331"/>
      <c r="C34" s="159" t="s">
        <v>53</v>
      </c>
      <c r="D34" s="160"/>
      <c r="E34" s="160"/>
      <c r="F34" s="160"/>
      <c r="G34" s="160"/>
      <c r="H34" s="170"/>
      <c r="I34" s="161" t="s">
        <v>11</v>
      </c>
      <c r="J34" s="338"/>
      <c r="K34" s="340"/>
      <c r="L34" s="159" t="s">
        <v>53</v>
      </c>
      <c r="M34" s="162"/>
      <c r="N34" s="160"/>
      <c r="O34" s="160"/>
      <c r="P34" s="160"/>
      <c r="Q34" s="170"/>
      <c r="R34" s="161" t="s">
        <v>11</v>
      </c>
      <c r="S34" s="338"/>
      <c r="T34" s="340"/>
      <c r="X34" s="57"/>
      <c r="Y34" s="58"/>
      <c r="Z34" s="58"/>
      <c r="AA34" s="58"/>
      <c r="AH34" s="63"/>
      <c r="AI34" s="63"/>
    </row>
    <row r="35" spans="2:35" ht="33" customHeight="1" thickBot="1" x14ac:dyDescent="0.25">
      <c r="B35" s="331"/>
      <c r="C35" s="157"/>
      <c r="D35" s="158"/>
      <c r="E35" s="158"/>
      <c r="F35" s="158"/>
      <c r="G35" s="158"/>
      <c r="H35" s="171"/>
      <c r="I35" s="208"/>
      <c r="J35" s="339"/>
      <c r="K35" s="341"/>
      <c r="L35" s="157"/>
      <c r="M35" s="163"/>
      <c r="N35" s="158"/>
      <c r="O35" s="158"/>
      <c r="P35" s="158"/>
      <c r="Q35" s="171"/>
      <c r="R35" s="208"/>
      <c r="S35" s="339"/>
      <c r="T35" s="341"/>
      <c r="X35" s="58"/>
      <c r="Y35" s="58"/>
      <c r="Z35" s="58"/>
      <c r="AA35" s="58"/>
      <c r="AH35" s="63"/>
      <c r="AI35" s="63"/>
    </row>
    <row r="36" spans="2:35" ht="16.5" customHeight="1" x14ac:dyDescent="0.2">
      <c r="B36" s="331"/>
      <c r="C36" s="334" t="str">
        <f>IF(A2=4,2,"")</f>
        <v/>
      </c>
      <c r="D36" s="215" t="str">
        <f>IF(C36&lt;&gt;"",VLOOKUP(C36,$D$5:$K$8,2,0),"")</f>
        <v/>
      </c>
      <c r="E36" s="215"/>
      <c r="F36" s="215"/>
      <c r="G36" s="215"/>
      <c r="H36" s="215"/>
      <c r="I36" s="216"/>
      <c r="J36" s="336" t="s">
        <v>48</v>
      </c>
      <c r="K36" s="217" t="s">
        <v>49</v>
      </c>
      <c r="L36" s="334" t="str">
        <f>IF(A2=4,3,"")</f>
        <v/>
      </c>
      <c r="M36" s="215" t="str">
        <f>IF(L36&lt;&gt;"",VLOOKUP(L36,$D$5:$K$8,2,0),"")</f>
        <v/>
      </c>
      <c r="N36" s="215"/>
      <c r="O36" s="215"/>
      <c r="P36" s="215"/>
      <c r="Q36" s="215"/>
      <c r="R36" s="216"/>
      <c r="S36" s="336" t="s">
        <v>48</v>
      </c>
      <c r="T36" s="217" t="s">
        <v>49</v>
      </c>
      <c r="X36" s="57"/>
      <c r="Y36" s="58"/>
      <c r="Z36" s="58"/>
      <c r="AA36" s="58"/>
      <c r="AH36" s="63"/>
      <c r="AI36" s="63"/>
    </row>
    <row r="37" spans="2:35" ht="16.5" customHeight="1" x14ac:dyDescent="0.2">
      <c r="B37" s="331"/>
      <c r="C37" s="335"/>
      <c r="D37" s="218" t="str">
        <f>IF(C36&lt;&gt;"",VLOOKUP(C36,$D$5:$K$8,8,0),"")</f>
        <v/>
      </c>
      <c r="E37" s="219"/>
      <c r="F37" s="219"/>
      <c r="G37" s="219"/>
      <c r="H37" s="219"/>
      <c r="I37" s="220"/>
      <c r="J37" s="337"/>
      <c r="K37" s="221" t="s">
        <v>50</v>
      </c>
      <c r="L37" s="335"/>
      <c r="M37" s="218" t="str">
        <f>IF(L36&lt;&gt;"",VLOOKUP(L36,$D$5:$K$8,8,0),"")</f>
        <v/>
      </c>
      <c r="N37" s="219"/>
      <c r="O37" s="219"/>
      <c r="P37" s="219"/>
      <c r="Q37" s="219"/>
      <c r="R37" s="220"/>
      <c r="S37" s="337"/>
      <c r="T37" s="221" t="s">
        <v>50</v>
      </c>
      <c r="X37" s="57"/>
      <c r="Y37" s="58"/>
      <c r="Z37" s="58"/>
      <c r="AA37" s="58"/>
      <c r="AH37" s="63"/>
      <c r="AI37" s="63"/>
    </row>
    <row r="38" spans="2:35" ht="11.25" customHeight="1" x14ac:dyDescent="0.2">
      <c r="B38" s="331"/>
      <c r="C38" s="159" t="s">
        <v>53</v>
      </c>
      <c r="D38" s="160"/>
      <c r="E38" s="160"/>
      <c r="F38" s="160"/>
      <c r="G38" s="160"/>
      <c r="H38" s="170"/>
      <c r="I38" s="161" t="s">
        <v>11</v>
      </c>
      <c r="J38" s="338"/>
      <c r="K38" s="340"/>
      <c r="L38" s="159" t="s">
        <v>53</v>
      </c>
      <c r="M38" s="162"/>
      <c r="N38" s="160"/>
      <c r="O38" s="160"/>
      <c r="P38" s="160"/>
      <c r="Q38" s="170"/>
      <c r="R38" s="161" t="s">
        <v>11</v>
      </c>
      <c r="S38" s="338"/>
      <c r="T38" s="340"/>
      <c r="X38" s="57"/>
      <c r="Y38" s="58"/>
      <c r="Z38" s="58"/>
      <c r="AA38" s="58"/>
      <c r="AH38" s="63"/>
      <c r="AI38" s="63"/>
    </row>
    <row r="39" spans="2:35" ht="33" customHeight="1" thickBot="1" x14ac:dyDescent="0.25">
      <c r="B39" s="331"/>
      <c r="C39" s="157"/>
      <c r="D39" s="158"/>
      <c r="E39" s="158"/>
      <c r="F39" s="158"/>
      <c r="G39" s="158"/>
      <c r="H39" s="171"/>
      <c r="I39" s="208"/>
      <c r="J39" s="339"/>
      <c r="K39" s="341"/>
      <c r="L39" s="157"/>
      <c r="M39" s="163"/>
      <c r="N39" s="158"/>
      <c r="O39" s="158"/>
      <c r="P39" s="158"/>
      <c r="Q39" s="171"/>
      <c r="R39" s="208"/>
      <c r="S39" s="339"/>
      <c r="T39" s="341"/>
      <c r="X39" s="58"/>
      <c r="Y39" s="58"/>
      <c r="Z39" s="58"/>
      <c r="AA39" s="58"/>
      <c r="AH39" s="63"/>
      <c r="AI39" s="63"/>
    </row>
    <row r="40" spans="2:35" ht="13.5" customHeight="1" x14ac:dyDescent="0.2">
      <c r="B40" s="166"/>
      <c r="C40" s="165"/>
      <c r="D40" s="164"/>
      <c r="E40" s="164"/>
      <c r="F40" s="164"/>
      <c r="G40" s="164"/>
      <c r="H40" s="164"/>
      <c r="I40" s="167"/>
      <c r="J40" s="168"/>
      <c r="K40" s="169"/>
      <c r="L40" s="165"/>
      <c r="M40" s="165"/>
      <c r="N40" s="164"/>
      <c r="O40" s="164"/>
      <c r="P40" s="164"/>
      <c r="Q40" s="164"/>
      <c r="R40" s="167"/>
      <c r="S40" s="168"/>
      <c r="T40" s="169"/>
      <c r="X40" s="58"/>
      <c r="Y40" s="58"/>
      <c r="Z40" s="58"/>
      <c r="AA40" s="58"/>
      <c r="AH40" s="63"/>
      <c r="AI40" s="63"/>
    </row>
    <row r="41" spans="2:35" ht="32.25" customHeight="1" x14ac:dyDescent="0.2">
      <c r="C41" s="333" t="s">
        <v>42</v>
      </c>
      <c r="D41" s="333"/>
      <c r="E41" s="333"/>
      <c r="F41" s="333"/>
      <c r="G41" s="344" t="s">
        <v>62</v>
      </c>
      <c r="H41" s="344"/>
      <c r="I41" s="344"/>
      <c r="J41" s="344"/>
      <c r="K41" s="344"/>
      <c r="L41" s="344"/>
      <c r="M41" s="344"/>
      <c r="N41" s="344"/>
      <c r="O41" s="344"/>
      <c r="P41" s="344"/>
      <c r="Q41" s="344"/>
      <c r="R41" s="344"/>
      <c r="S41" s="344"/>
      <c r="T41" s="344"/>
      <c r="Z41" s="63"/>
      <c r="AA41" s="63"/>
    </row>
    <row r="42" spans="2:35" ht="36.75" customHeight="1" x14ac:dyDescent="0.2">
      <c r="C42" s="342" t="s">
        <v>33</v>
      </c>
      <c r="D42" s="342"/>
      <c r="E42" s="342"/>
      <c r="F42" s="342"/>
      <c r="G42" s="345" t="s">
        <v>41</v>
      </c>
      <c r="H42" s="345"/>
      <c r="I42" s="345"/>
      <c r="J42" s="345"/>
      <c r="K42" s="345"/>
      <c r="L42" s="345"/>
      <c r="M42" s="345"/>
      <c r="N42" s="345"/>
      <c r="O42" s="345"/>
      <c r="P42" s="345"/>
      <c r="Q42" s="345"/>
      <c r="R42" s="345"/>
      <c r="S42" s="345"/>
      <c r="T42" s="345"/>
      <c r="Z42" s="53"/>
    </row>
    <row r="43" spans="2:35" ht="65.25" customHeight="1" x14ac:dyDescent="0.25"/>
    <row r="44" spans="2:35" ht="15" hidden="1" customHeight="1" x14ac:dyDescent="0.25"/>
    <row r="45" spans="2:35" ht="15" hidden="1" customHeight="1" x14ac:dyDescent="0.25"/>
    <row r="46" spans="2:35" ht="15" hidden="1" customHeight="1" x14ac:dyDescent="0.25"/>
    <row r="47" spans="2:35" ht="15" hidden="1" customHeight="1" x14ac:dyDescent="0.25"/>
    <row r="48" spans="2:35" ht="15" hidden="1" customHeight="1" x14ac:dyDescent="0.25"/>
    <row r="49" ht="15" hidden="1" customHeight="1" x14ac:dyDescent="0.25"/>
    <row r="50" ht="0" hidden="1" customHeight="1" x14ac:dyDescent="0.25"/>
    <row r="51" ht="0" hidden="1" customHeight="1" x14ac:dyDescent="0.25"/>
  </sheetData>
  <mergeCells count="60">
    <mergeCell ref="T38:T39"/>
    <mergeCell ref="J24:J25"/>
    <mergeCell ref="K24:K25"/>
    <mergeCell ref="S24:S25"/>
    <mergeCell ref="T24:T25"/>
    <mergeCell ref="T28:T29"/>
    <mergeCell ref="J34:J35"/>
    <mergeCell ref="K34:K35"/>
    <mergeCell ref="S34:S35"/>
    <mergeCell ref="T34:T35"/>
    <mergeCell ref="S26:S27"/>
    <mergeCell ref="J28:J29"/>
    <mergeCell ref="K28:K29"/>
    <mergeCell ref="S28:S29"/>
    <mergeCell ref="C36:C37"/>
    <mergeCell ref="J36:J37"/>
    <mergeCell ref="L36:L37"/>
    <mergeCell ref="S36:S37"/>
    <mergeCell ref="J38:J39"/>
    <mergeCell ref="K38:K39"/>
    <mergeCell ref="S38:S39"/>
    <mergeCell ref="AA6:AC6"/>
    <mergeCell ref="C12:C13"/>
    <mergeCell ref="J12:J13"/>
    <mergeCell ref="L12:L13"/>
    <mergeCell ref="S12:S13"/>
    <mergeCell ref="AA7:AC7"/>
    <mergeCell ref="AA8:AC8"/>
    <mergeCell ref="C42:F42"/>
    <mergeCell ref="S4:T4"/>
    <mergeCell ref="G41:T41"/>
    <mergeCell ref="G42:T42"/>
    <mergeCell ref="S14:S15"/>
    <mergeCell ref="T14:T15"/>
    <mergeCell ref="J18:J19"/>
    <mergeCell ref="K18:K19"/>
    <mergeCell ref="S18:S19"/>
    <mergeCell ref="T18:T19"/>
    <mergeCell ref="C16:C17"/>
    <mergeCell ref="J16:J17"/>
    <mergeCell ref="C32:C33"/>
    <mergeCell ref="J32:J33"/>
    <mergeCell ref="L32:L33"/>
    <mergeCell ref="S32:S33"/>
    <mergeCell ref="B11:B19"/>
    <mergeCell ref="B21:B29"/>
    <mergeCell ref="B31:B39"/>
    <mergeCell ref="O2:T2"/>
    <mergeCell ref="C41:F41"/>
    <mergeCell ref="L16:L17"/>
    <mergeCell ref="S16:S17"/>
    <mergeCell ref="J14:J15"/>
    <mergeCell ref="K14:K15"/>
    <mergeCell ref="C22:C23"/>
    <mergeCell ref="J22:J23"/>
    <mergeCell ref="L22:L23"/>
    <mergeCell ref="S22:S23"/>
    <mergeCell ref="C26:C27"/>
    <mergeCell ref="J26:J27"/>
    <mergeCell ref="L26:L27"/>
  </mergeCells>
  <dataValidations count="2">
    <dataValidation type="whole" allowBlank="1" showInputMessage="1" showErrorMessage="1" errorTitle="ERREUR" error="Il faut saisir un chiffre de 1 à 4" sqref="C5:C8">
      <formula1>1</formula1>
      <formula2>4</formula2>
    </dataValidation>
    <dataValidation type="list" allowBlank="1" showInputMessage="1" showErrorMessage="1" sqref="K14:K15 T38:T39 K38:K39 T34:T35 K34:K35 T28:T29 K28:K29 T24:T25 K24:K25 T18:T19 K18:K19 T14:T15">
      <formula1>"VT,VP,VS,VA,VF,VB,VD,V3"</formula1>
    </dataValidation>
  </dataValidations>
  <printOptions horizontalCentered="1"/>
  <pageMargins left="0" right="0" top="0" bottom="0" header="0" footer="0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45"/>
  <sheetViews>
    <sheetView tabSelected="1" workbookViewId="0">
      <pane ySplit="1" topLeftCell="A2" activePane="bottomLeft" state="frozen"/>
      <selection pane="bottomLeft" activeCell="A17" sqref="A17"/>
    </sheetView>
  </sheetViews>
  <sheetFormatPr baseColWidth="10" defaultRowHeight="14.25" x14ac:dyDescent="0.2"/>
  <cols>
    <col min="1" max="1" width="6.125" style="299" customWidth="1"/>
    <col min="2" max="2" width="17.5" style="307" customWidth="1"/>
    <col min="3" max="3" width="6.125" style="301" customWidth="1"/>
    <col min="5" max="5" width="14.375" customWidth="1"/>
  </cols>
  <sheetData>
    <row r="1" spans="1:3" s="4" customFormat="1" ht="22.5" customHeight="1" x14ac:dyDescent="0.2">
      <c r="A1" s="300" t="s">
        <v>692</v>
      </c>
      <c r="B1" s="305" t="s">
        <v>694</v>
      </c>
      <c r="C1" s="302" t="s">
        <v>693</v>
      </c>
    </row>
    <row r="2" spans="1:3" x14ac:dyDescent="0.2">
      <c r="A2" s="313">
        <v>1</v>
      </c>
      <c r="B2" s="311" t="s">
        <v>72</v>
      </c>
      <c r="C2" s="312">
        <v>1</v>
      </c>
    </row>
    <row r="3" spans="1:3" x14ac:dyDescent="0.2">
      <c r="A3" s="313">
        <v>1</v>
      </c>
      <c r="B3" s="311" t="s">
        <v>72</v>
      </c>
      <c r="C3" s="312">
        <v>2</v>
      </c>
    </row>
    <row r="4" spans="1:3" x14ac:dyDescent="0.2">
      <c r="A4" s="303">
        <v>2</v>
      </c>
      <c r="B4" s="306" t="s">
        <v>72</v>
      </c>
      <c r="C4" s="304">
        <v>3</v>
      </c>
    </row>
    <row r="5" spans="1:3" x14ac:dyDescent="0.2">
      <c r="A5" s="303">
        <v>2</v>
      </c>
      <c r="B5" s="306" t="s">
        <v>76</v>
      </c>
      <c r="C5" s="304">
        <v>1</v>
      </c>
    </row>
    <row r="6" spans="1:3" x14ac:dyDescent="0.2">
      <c r="A6" s="316">
        <v>4</v>
      </c>
      <c r="B6" s="309" t="s">
        <v>76</v>
      </c>
      <c r="C6" s="317">
        <v>4</v>
      </c>
    </row>
    <row r="7" spans="1:3" x14ac:dyDescent="0.2">
      <c r="A7" s="316">
        <v>4</v>
      </c>
      <c r="B7" s="309" t="s">
        <v>72</v>
      </c>
      <c r="C7" s="317">
        <v>5</v>
      </c>
    </row>
    <row r="8" spans="1:3" x14ac:dyDescent="0.2">
      <c r="A8" s="318">
        <v>5</v>
      </c>
      <c r="B8" s="319" t="s">
        <v>72</v>
      </c>
      <c r="C8" s="310">
        <v>6</v>
      </c>
    </row>
    <row r="9" spans="1:3" x14ac:dyDescent="0.2">
      <c r="A9" s="318">
        <v>5</v>
      </c>
      <c r="B9" s="319" t="s">
        <v>72</v>
      </c>
      <c r="C9" s="310">
        <v>7</v>
      </c>
    </row>
    <row r="10" spans="1:3" x14ac:dyDescent="0.2">
      <c r="A10" s="320">
        <v>6</v>
      </c>
      <c r="B10" s="321" t="s">
        <v>72</v>
      </c>
      <c r="C10" s="322">
        <v>8</v>
      </c>
    </row>
    <row r="11" spans="1:3" x14ac:dyDescent="0.2">
      <c r="A11" s="320">
        <v>6</v>
      </c>
      <c r="B11" s="321" t="s">
        <v>72</v>
      </c>
      <c r="C11" s="322">
        <v>9</v>
      </c>
    </row>
    <row r="12" spans="1:3" x14ac:dyDescent="0.2">
      <c r="A12" s="323">
        <v>7</v>
      </c>
      <c r="B12" s="324" t="s">
        <v>72</v>
      </c>
      <c r="C12" s="325">
        <v>10</v>
      </c>
    </row>
    <row r="13" spans="1:3" x14ac:dyDescent="0.2">
      <c r="A13" s="323">
        <v>7</v>
      </c>
      <c r="B13" s="324" t="s">
        <v>72</v>
      </c>
      <c r="C13" s="325">
        <v>11</v>
      </c>
    </row>
    <row r="14" spans="1:3" x14ac:dyDescent="0.2">
      <c r="A14" s="326">
        <v>8</v>
      </c>
      <c r="B14" s="327" t="s">
        <v>72</v>
      </c>
      <c r="C14" s="328">
        <v>12</v>
      </c>
    </row>
    <row r="15" spans="1:3" x14ac:dyDescent="0.2">
      <c r="A15" s="326">
        <v>8</v>
      </c>
      <c r="B15" s="327" t="s">
        <v>72</v>
      </c>
      <c r="C15" s="328">
        <v>13</v>
      </c>
    </row>
    <row r="16" spans="1:3" x14ac:dyDescent="0.2">
      <c r="A16" s="308">
        <v>3</v>
      </c>
      <c r="B16" s="314" t="s">
        <v>72</v>
      </c>
      <c r="C16" s="315">
        <v>14</v>
      </c>
    </row>
    <row r="17" spans="1:3" x14ac:dyDescent="0.2">
      <c r="A17" s="308">
        <v>3</v>
      </c>
      <c r="B17" s="314" t="s">
        <v>72</v>
      </c>
      <c r="C17" s="315">
        <v>15</v>
      </c>
    </row>
    <row r="18" spans="1:3" x14ac:dyDescent="0.2">
      <c r="B18" s="307" t="s">
        <v>72</v>
      </c>
      <c r="C18" s="301">
        <v>16</v>
      </c>
    </row>
    <row r="19" spans="1:3" x14ac:dyDescent="0.2">
      <c r="B19" s="307" t="s">
        <v>72</v>
      </c>
      <c r="C19" s="301">
        <v>17</v>
      </c>
    </row>
    <row r="20" spans="1:3" x14ac:dyDescent="0.2">
      <c r="B20" s="307" t="s">
        <v>72</v>
      </c>
      <c r="C20" s="301">
        <v>18</v>
      </c>
    </row>
    <row r="21" spans="1:3" x14ac:dyDescent="0.2">
      <c r="B21" s="307" t="s">
        <v>72</v>
      </c>
      <c r="C21" s="301">
        <v>19</v>
      </c>
    </row>
    <row r="22" spans="1:3" x14ac:dyDescent="0.2">
      <c r="B22" s="307" t="s">
        <v>79</v>
      </c>
      <c r="C22" s="301">
        <v>1</v>
      </c>
    </row>
    <row r="23" spans="1:3" x14ac:dyDescent="0.2">
      <c r="B23" s="307" t="s">
        <v>79</v>
      </c>
      <c r="C23" s="301">
        <v>20</v>
      </c>
    </row>
    <row r="24" spans="1:3" x14ac:dyDescent="0.2">
      <c r="B24" s="307" t="s">
        <v>79</v>
      </c>
      <c r="C24" s="301">
        <v>21</v>
      </c>
    </row>
    <row r="25" spans="1:3" x14ac:dyDescent="0.2">
      <c r="B25" s="307" t="s">
        <v>79</v>
      </c>
      <c r="C25" s="301">
        <v>22</v>
      </c>
    </row>
    <row r="26" spans="1:3" x14ac:dyDescent="0.2">
      <c r="B26" s="307" t="s">
        <v>79</v>
      </c>
      <c r="C26" s="301">
        <v>23</v>
      </c>
    </row>
    <row r="27" spans="1:3" x14ac:dyDescent="0.2">
      <c r="B27" s="307" t="s">
        <v>79</v>
      </c>
      <c r="C27" s="301">
        <v>24</v>
      </c>
    </row>
    <row r="28" spans="1:3" x14ac:dyDescent="0.2">
      <c r="B28" s="307" t="s">
        <v>79</v>
      </c>
      <c r="C28" s="301">
        <v>25</v>
      </c>
    </row>
    <row r="29" spans="1:3" x14ac:dyDescent="0.2">
      <c r="B29" s="307" t="s">
        <v>79</v>
      </c>
      <c r="C29" s="301">
        <v>26</v>
      </c>
    </row>
    <row r="30" spans="1:3" x14ac:dyDescent="0.2">
      <c r="B30" s="307" t="s">
        <v>79</v>
      </c>
      <c r="C30" s="301">
        <v>27</v>
      </c>
    </row>
    <row r="31" spans="1:3" x14ac:dyDescent="0.2">
      <c r="B31" s="307" t="s">
        <v>79</v>
      </c>
      <c r="C31" s="301">
        <v>28</v>
      </c>
    </row>
    <row r="32" spans="1:3" x14ac:dyDescent="0.2">
      <c r="B32" s="307" t="s">
        <v>79</v>
      </c>
      <c r="C32" s="301">
        <v>29</v>
      </c>
    </row>
    <row r="33" spans="2:3" x14ac:dyDescent="0.2">
      <c r="B33" s="307" t="s">
        <v>79</v>
      </c>
      <c r="C33" s="301">
        <v>30</v>
      </c>
    </row>
    <row r="34" spans="2:3" x14ac:dyDescent="0.2">
      <c r="B34" s="307" t="s">
        <v>79</v>
      </c>
      <c r="C34" s="301">
        <v>31</v>
      </c>
    </row>
    <row r="35" spans="2:3" x14ac:dyDescent="0.2">
      <c r="B35" s="307" t="s">
        <v>79</v>
      </c>
      <c r="C35" s="301">
        <v>32</v>
      </c>
    </row>
    <row r="36" spans="2:3" x14ac:dyDescent="0.2">
      <c r="B36" s="307" t="s">
        <v>79</v>
      </c>
      <c r="C36" s="301">
        <v>33</v>
      </c>
    </row>
    <row r="37" spans="2:3" x14ac:dyDescent="0.2">
      <c r="B37" s="307" t="s">
        <v>79</v>
      </c>
      <c r="C37" s="301">
        <v>34</v>
      </c>
    </row>
    <row r="38" spans="2:3" x14ac:dyDescent="0.2">
      <c r="B38" s="307" t="s">
        <v>79</v>
      </c>
      <c r="C38" s="301">
        <v>35</v>
      </c>
    </row>
    <row r="39" spans="2:3" x14ac:dyDescent="0.2">
      <c r="B39" s="307" t="s">
        <v>79</v>
      </c>
      <c r="C39" s="301">
        <v>37</v>
      </c>
    </row>
    <row r="40" spans="2:3" x14ac:dyDescent="0.2">
      <c r="B40" s="307" t="s">
        <v>79</v>
      </c>
      <c r="C40" s="301">
        <v>36</v>
      </c>
    </row>
    <row r="41" spans="2:3" x14ac:dyDescent="0.2">
      <c r="B41" s="307" t="s">
        <v>79</v>
      </c>
      <c r="C41" s="301">
        <v>38</v>
      </c>
    </row>
    <row r="42" spans="2:3" x14ac:dyDescent="0.2">
      <c r="B42" s="307" t="s">
        <v>79</v>
      </c>
      <c r="C42" s="301">
        <v>39</v>
      </c>
    </row>
    <row r="43" spans="2:3" x14ac:dyDescent="0.2">
      <c r="B43" s="307" t="s">
        <v>79</v>
      </c>
      <c r="C43" s="301">
        <v>40</v>
      </c>
    </row>
    <row r="44" spans="2:3" x14ac:dyDescent="0.2">
      <c r="B44" s="307" t="s">
        <v>79</v>
      </c>
      <c r="C44" s="301">
        <v>41</v>
      </c>
    </row>
    <row r="45" spans="2:3" x14ac:dyDescent="0.2">
      <c r="B45" s="307" t="s">
        <v>79</v>
      </c>
      <c r="C45" s="301">
        <v>42</v>
      </c>
    </row>
  </sheetData>
  <sortState ref="A2:C25">
    <sortCondition ref="A1"/>
  </sortState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1582" r:id="rId4" name="Button 30">
              <controlPr defaultSize="0" print="0" autoFill="0" autoPict="0" macro="[0]!SELECTION_TAPIS">
                <anchor moveWithCells="1" sizeWithCells="1">
                  <from>
                    <xdr:col>4</xdr:col>
                    <xdr:colOff>19050</xdr:colOff>
                    <xdr:row>0</xdr:row>
                    <xdr:rowOff>47625</xdr:rowOff>
                  </from>
                  <to>
                    <xdr:col>4</xdr:col>
                    <xdr:colOff>1085850</xdr:colOff>
                    <xdr:row>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85" r:id="rId5" name="Button 33">
              <controlPr defaultSize="0" print="0" autoFill="0" autoPict="0" macro="[0]!CREATION_TABLEAU">
                <anchor moveWithCells="1" sizeWithCells="1">
                  <from>
                    <xdr:col>5</xdr:col>
                    <xdr:colOff>333375</xdr:colOff>
                    <xdr:row>0</xdr:row>
                    <xdr:rowOff>38100</xdr:rowOff>
                  </from>
                  <to>
                    <xdr:col>7</xdr:col>
                    <xdr:colOff>133350</xdr:colOff>
                    <xdr:row>0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5">
    <pageSetUpPr autoPageBreaks="0"/>
  </sheetPr>
  <dimension ref="A1:T500"/>
  <sheetViews>
    <sheetView showGridLines="0" showRowColHeaders="0" zoomScaleNormal="100" workbookViewId="0">
      <selection activeCell="E1" sqref="E1"/>
    </sheetView>
  </sheetViews>
  <sheetFormatPr baseColWidth="10" defaultColWidth="0" defaultRowHeight="14.25" zeroHeight="1" x14ac:dyDescent="0.2"/>
  <cols>
    <col min="1" max="1" width="3.75" customWidth="1"/>
    <col min="2" max="2" width="3.625" customWidth="1"/>
    <col min="3" max="3" width="15.625" customWidth="1"/>
    <col min="4" max="4" width="5.625" bestFit="1" customWidth="1"/>
    <col min="5" max="5" width="5.625" customWidth="1"/>
    <col min="6" max="6" width="3.625" customWidth="1"/>
    <col min="7" max="7" width="15.625" customWidth="1"/>
    <col min="8" max="8" width="5.5" customWidth="1"/>
    <col min="9" max="9" width="5.625" customWidth="1"/>
    <col min="10" max="10" width="3.625" customWidth="1"/>
    <col min="11" max="11" width="15.625" customWidth="1"/>
    <col min="12" max="12" width="5.5" customWidth="1"/>
    <col min="13" max="13" width="4.875" style="56" customWidth="1"/>
    <col min="14" max="14" width="6.625" customWidth="1"/>
    <col min="15" max="15" width="17" bestFit="1" customWidth="1"/>
    <col min="16" max="16" width="2.125" customWidth="1"/>
    <col min="17" max="17" width="6.875" customWidth="1"/>
    <col min="18" max="20" width="3.5" hidden="1" customWidth="1"/>
    <col min="21" max="16384" width="11" hidden="1"/>
  </cols>
  <sheetData>
    <row r="1" spans="2:17" ht="34.5" customHeight="1" x14ac:dyDescent="0.2">
      <c r="B1" s="4"/>
      <c r="C1" s="103"/>
      <c r="D1" s="4"/>
      <c r="E1" s="4"/>
      <c r="F1" s="4"/>
      <c r="G1" s="4"/>
      <c r="H1" s="4"/>
      <c r="I1" s="4"/>
      <c r="J1" s="4"/>
      <c r="K1" s="4"/>
      <c r="L1" s="4"/>
      <c r="M1" s="63"/>
      <c r="N1" s="4"/>
      <c r="O1" s="4"/>
      <c r="P1" s="4"/>
    </row>
    <row r="2" spans="2:17" x14ac:dyDescent="0.2">
      <c r="B2" s="347" t="s">
        <v>18</v>
      </c>
      <c r="C2" s="347"/>
      <c r="D2" s="347"/>
      <c r="E2" s="347"/>
      <c r="F2" s="347"/>
      <c r="G2" s="347"/>
      <c r="H2" s="347"/>
      <c r="I2" s="347"/>
      <c r="J2" s="347"/>
      <c r="K2" s="347"/>
      <c r="L2" s="347"/>
      <c r="M2" s="182"/>
      <c r="N2" s="4"/>
      <c r="O2" s="4"/>
      <c r="P2" s="4"/>
    </row>
    <row r="3" spans="2:17" ht="19.5" customHeight="1" x14ac:dyDescent="0.2">
      <c r="B3" s="184" t="s">
        <v>85</v>
      </c>
      <c r="C3" s="76"/>
      <c r="D3" s="76"/>
      <c r="E3" s="76"/>
      <c r="F3" s="181"/>
      <c r="G3" s="76"/>
      <c r="H3" s="76"/>
      <c r="I3" s="181"/>
      <c r="J3" s="76"/>
      <c r="K3" s="76"/>
      <c r="L3" s="76"/>
      <c r="M3" s="81"/>
    </row>
    <row r="4" spans="2:17" ht="18" customHeight="1" x14ac:dyDescent="0.2">
      <c r="B4" s="185" t="str">
        <f>Nature_competition</f>
        <v>COUPE DE DREUX POUSSINS BENJAMINS - 26 novembre 2017</v>
      </c>
      <c r="C4" s="77"/>
      <c r="D4" s="77"/>
      <c r="E4" s="77"/>
      <c r="F4" s="77"/>
      <c r="G4" s="77"/>
      <c r="H4" s="77"/>
      <c r="I4" s="77"/>
      <c r="J4" s="77"/>
      <c r="K4" s="77"/>
      <c r="L4" s="77"/>
      <c r="M4" s="81"/>
    </row>
    <row r="5" spans="2:17" s="84" customFormat="1" ht="22.5" customHeight="1" x14ac:dyDescent="0.2">
      <c r="B5"/>
      <c r="C5" s="78"/>
      <c r="D5" s="78"/>
      <c r="E5" s="78"/>
      <c r="F5" s="78"/>
      <c r="G5" s="78"/>
      <c r="H5" s="78"/>
      <c r="I5" s="78"/>
      <c r="J5" s="78"/>
      <c r="K5" s="78"/>
      <c r="L5" s="75"/>
      <c r="M5" s="81"/>
    </row>
    <row r="6" spans="2:17" s="84" customFormat="1" ht="15" x14ac:dyDescent="0.2">
      <c r="B6" s="86"/>
      <c r="C6" s="86"/>
      <c r="D6" s="86"/>
      <c r="E6" s="86"/>
      <c r="F6" s="86"/>
      <c r="K6" s="187" t="s">
        <v>9</v>
      </c>
      <c r="L6" s="188">
        <f>COUNTA(C10:C39,G10:G39,K10:K39)</f>
        <v>2</v>
      </c>
    </row>
    <row r="7" spans="2:17" ht="21.75" customHeight="1" x14ac:dyDescent="0.2">
      <c r="B7" s="65"/>
      <c r="C7" s="65"/>
      <c r="D7" s="65"/>
      <c r="E7" s="65"/>
      <c r="F7" s="65"/>
      <c r="G7" s="65"/>
      <c r="H7" s="65"/>
      <c r="I7" s="65"/>
      <c r="J7" s="65"/>
      <c r="M7" s="68"/>
      <c r="O7" s="65"/>
      <c r="P7" s="68"/>
    </row>
    <row r="8" spans="2:17" ht="16.5" thickBot="1" x14ac:dyDescent="0.3">
      <c r="B8" s="186" t="s">
        <v>20</v>
      </c>
      <c r="C8" s="71"/>
      <c r="D8" s="71"/>
      <c r="E8" s="71"/>
      <c r="F8" s="71"/>
      <c r="G8" s="71"/>
      <c r="H8" s="71"/>
      <c r="I8" s="71"/>
      <c r="J8" s="71"/>
      <c r="K8" s="71"/>
      <c r="L8" s="189" t="s">
        <v>56</v>
      </c>
      <c r="O8" s="65"/>
      <c r="P8" s="68"/>
    </row>
    <row r="9" spans="2:17" ht="10.5" customHeight="1" x14ac:dyDescent="0.2">
      <c r="B9" s="85"/>
      <c r="C9" s="4"/>
      <c r="D9" s="4"/>
      <c r="E9" s="4"/>
      <c r="F9" s="4"/>
      <c r="G9" s="4"/>
      <c r="H9" s="4"/>
      <c r="I9" s="4"/>
      <c r="J9" s="4"/>
      <c r="K9" s="4"/>
      <c r="L9" s="4"/>
      <c r="M9" s="68"/>
      <c r="O9" s="65"/>
      <c r="P9" s="68"/>
    </row>
    <row r="10" spans="2:17" ht="17.25" customHeight="1" x14ac:dyDescent="0.2">
      <c r="B10" s="190">
        <v>1</v>
      </c>
      <c r="C10" s="246" t="s">
        <v>73</v>
      </c>
      <c r="D10" s="191">
        <v>4</v>
      </c>
      <c r="E10" s="191"/>
      <c r="F10" s="190"/>
      <c r="G10" s="246"/>
      <c r="H10" s="191"/>
      <c r="I10" s="191"/>
      <c r="J10" s="192"/>
      <c r="K10" s="246"/>
      <c r="L10" s="191"/>
      <c r="M10" s="72"/>
      <c r="O10" s="65"/>
      <c r="P10" s="68"/>
    </row>
    <row r="11" spans="2:17" ht="17.25" customHeight="1" x14ac:dyDescent="0.2">
      <c r="B11" s="190">
        <v>1</v>
      </c>
      <c r="C11" s="246" t="s">
        <v>84</v>
      </c>
      <c r="D11" s="191">
        <v>4</v>
      </c>
      <c r="E11" s="191"/>
      <c r="F11" s="190"/>
      <c r="G11" s="246"/>
      <c r="H11" s="191"/>
      <c r="I11" s="246"/>
      <c r="J11" s="192"/>
      <c r="K11" s="246"/>
      <c r="L11" s="191"/>
      <c r="M11" s="72"/>
      <c r="O11" s="65"/>
      <c r="P11" s="68"/>
    </row>
    <row r="12" spans="2:17" ht="17.25" customHeight="1" x14ac:dyDescent="0.2">
      <c r="B12" s="190"/>
      <c r="C12" s="246"/>
      <c r="D12" s="191"/>
      <c r="E12" s="191"/>
      <c r="F12" s="190"/>
      <c r="G12" s="246"/>
      <c r="H12" s="191"/>
      <c r="I12" s="246"/>
      <c r="J12" s="192"/>
      <c r="K12" s="246"/>
      <c r="L12" s="191"/>
      <c r="M12" s="72"/>
      <c r="O12" s="65"/>
      <c r="P12" s="68"/>
    </row>
    <row r="13" spans="2:17" ht="17.25" customHeight="1" x14ac:dyDescent="0.2">
      <c r="B13" s="190"/>
      <c r="C13" s="246"/>
      <c r="D13" s="191"/>
      <c r="E13" s="191"/>
      <c r="F13" s="190"/>
      <c r="G13" s="246"/>
      <c r="H13" s="191"/>
      <c r="I13" s="246"/>
      <c r="J13" s="192"/>
      <c r="K13" s="246"/>
      <c r="L13" s="191"/>
      <c r="M13" s="72"/>
      <c r="O13" s="65"/>
      <c r="P13" s="68"/>
    </row>
    <row r="14" spans="2:17" ht="17.25" customHeight="1" x14ac:dyDescent="0.2">
      <c r="B14" s="190"/>
      <c r="C14" s="246"/>
      <c r="D14" s="191"/>
      <c r="E14" s="191"/>
      <c r="F14" s="190"/>
      <c r="G14" s="246"/>
      <c r="H14" s="191"/>
      <c r="I14" s="246"/>
      <c r="J14" s="192"/>
      <c r="K14" s="246"/>
      <c r="L14" s="191"/>
      <c r="M14" s="72"/>
      <c r="O14" s="65"/>
      <c r="P14" s="68"/>
    </row>
    <row r="15" spans="2:17" ht="17.25" customHeight="1" x14ac:dyDescent="0.2">
      <c r="B15" s="190"/>
      <c r="C15" s="246"/>
      <c r="D15" s="191"/>
      <c r="E15" s="191"/>
      <c r="F15" s="190"/>
      <c r="G15" s="246"/>
      <c r="H15" s="191"/>
      <c r="I15" s="246"/>
      <c r="J15" s="192"/>
      <c r="K15" s="246"/>
      <c r="L15" s="191"/>
      <c r="M15" s="72"/>
      <c r="O15" s="4"/>
      <c r="P15" s="68"/>
      <c r="Q15" s="70"/>
    </row>
    <row r="16" spans="2:17" ht="17.25" customHeight="1" x14ac:dyDescent="0.2">
      <c r="B16" s="190"/>
      <c r="C16" s="246"/>
      <c r="D16" s="191"/>
      <c r="E16" s="191"/>
      <c r="F16" s="190"/>
      <c r="G16" s="246"/>
      <c r="H16" s="191"/>
      <c r="I16" s="246"/>
      <c r="J16" s="192"/>
      <c r="K16" s="246"/>
      <c r="L16" s="191"/>
      <c r="M16" s="72"/>
      <c r="O16" s="4"/>
      <c r="P16" s="68"/>
      <c r="Q16" s="70"/>
    </row>
    <row r="17" spans="2:17" ht="17.25" customHeight="1" x14ac:dyDescent="0.2">
      <c r="B17" s="190"/>
      <c r="C17" s="246"/>
      <c r="D17" s="191"/>
      <c r="E17" s="191"/>
      <c r="F17" s="190"/>
      <c r="G17" s="246"/>
      <c r="H17" s="191"/>
      <c r="I17" s="246"/>
      <c r="J17" s="192"/>
      <c r="K17" s="246"/>
      <c r="L17" s="191"/>
      <c r="M17" s="72"/>
      <c r="O17" s="4"/>
      <c r="P17" s="68"/>
      <c r="Q17" s="70"/>
    </row>
    <row r="18" spans="2:17" ht="17.25" customHeight="1" x14ac:dyDescent="0.2">
      <c r="B18" s="190"/>
      <c r="C18" s="246"/>
      <c r="D18" s="191"/>
      <c r="E18" s="191"/>
      <c r="F18" s="190"/>
      <c r="G18" s="246"/>
      <c r="H18" s="191"/>
      <c r="I18" s="246"/>
      <c r="J18" s="192"/>
      <c r="K18" s="246"/>
      <c r="L18" s="191"/>
      <c r="M18" s="72"/>
      <c r="O18" s="4"/>
      <c r="P18" s="68"/>
      <c r="Q18" s="70"/>
    </row>
    <row r="19" spans="2:17" ht="17.25" customHeight="1" x14ac:dyDescent="0.2">
      <c r="B19" s="190"/>
      <c r="C19" s="246"/>
      <c r="D19" s="191"/>
      <c r="E19" s="191"/>
      <c r="F19" s="190"/>
      <c r="G19" s="246"/>
      <c r="H19" s="191"/>
      <c r="I19" s="246"/>
      <c r="J19" s="192"/>
      <c r="K19" s="246"/>
      <c r="L19" s="191"/>
      <c r="M19" s="72"/>
      <c r="O19" s="4"/>
      <c r="P19" s="68"/>
      <c r="Q19" s="70"/>
    </row>
    <row r="20" spans="2:17" ht="17.25" customHeight="1" x14ac:dyDescent="0.2">
      <c r="B20" s="190"/>
      <c r="C20" s="246"/>
      <c r="D20" s="191"/>
      <c r="E20" s="191"/>
      <c r="F20" s="190"/>
      <c r="G20" s="246"/>
      <c r="H20" s="191"/>
      <c r="I20" s="246"/>
      <c r="J20" s="192"/>
      <c r="K20" s="246"/>
      <c r="L20" s="191"/>
      <c r="M20" s="72"/>
      <c r="O20" s="4"/>
      <c r="P20" s="68"/>
      <c r="Q20" s="70"/>
    </row>
    <row r="21" spans="2:17" ht="17.25" customHeight="1" x14ac:dyDescent="0.2">
      <c r="B21" s="190"/>
      <c r="C21" s="246"/>
      <c r="D21" s="191"/>
      <c r="E21" s="191"/>
      <c r="F21" s="190"/>
      <c r="G21" s="246"/>
      <c r="H21" s="191"/>
      <c r="I21" s="246"/>
      <c r="J21" s="192"/>
      <c r="K21" s="246"/>
      <c r="L21" s="191"/>
      <c r="M21" s="72"/>
      <c r="O21" s="4"/>
      <c r="P21" s="68"/>
      <c r="Q21" s="70"/>
    </row>
    <row r="22" spans="2:17" ht="17.25" customHeight="1" x14ac:dyDescent="0.2">
      <c r="B22" s="190"/>
      <c r="C22" s="246"/>
      <c r="D22" s="191"/>
      <c r="E22" s="191"/>
      <c r="F22" s="190"/>
      <c r="G22" s="246"/>
      <c r="H22" s="191"/>
      <c r="I22" s="246"/>
      <c r="J22" s="192"/>
      <c r="K22" s="246"/>
      <c r="L22" s="191"/>
      <c r="M22" s="72"/>
      <c r="O22" s="4"/>
      <c r="P22" s="68"/>
      <c r="Q22" s="70"/>
    </row>
    <row r="23" spans="2:17" ht="17.25" customHeight="1" x14ac:dyDescent="0.2">
      <c r="B23" s="190"/>
      <c r="C23" s="246"/>
      <c r="D23" s="191"/>
      <c r="E23" s="191"/>
      <c r="F23" s="190"/>
      <c r="G23" s="246"/>
      <c r="H23" s="191"/>
      <c r="I23" s="246"/>
      <c r="J23" s="192"/>
      <c r="K23" s="246"/>
      <c r="L23" s="191"/>
      <c r="M23" s="72"/>
      <c r="O23" s="4"/>
      <c r="P23" s="68"/>
      <c r="Q23" s="70"/>
    </row>
    <row r="24" spans="2:17" ht="17.25" customHeight="1" x14ac:dyDescent="0.2">
      <c r="B24" s="190"/>
      <c r="C24" s="246"/>
      <c r="D24" s="191"/>
      <c r="E24" s="191"/>
      <c r="F24" s="190"/>
      <c r="G24" s="246"/>
      <c r="H24" s="191"/>
      <c r="I24" s="246"/>
      <c r="J24" s="192"/>
      <c r="K24" s="246"/>
      <c r="L24" s="191"/>
      <c r="M24" s="72"/>
      <c r="O24" s="4"/>
      <c r="P24" s="68"/>
      <c r="Q24" s="70"/>
    </row>
    <row r="25" spans="2:17" ht="17.25" customHeight="1" x14ac:dyDescent="0.2">
      <c r="B25" s="190"/>
      <c r="C25" s="246"/>
      <c r="D25" s="191"/>
      <c r="E25" s="191"/>
      <c r="F25" s="190"/>
      <c r="G25" s="246"/>
      <c r="H25" s="191"/>
      <c r="I25" s="246"/>
      <c r="J25" s="192"/>
      <c r="K25" s="246"/>
      <c r="L25" s="191"/>
      <c r="M25" s="72"/>
      <c r="O25" s="4"/>
      <c r="P25" s="68"/>
      <c r="Q25" s="70"/>
    </row>
    <row r="26" spans="2:17" ht="17.25" customHeight="1" x14ac:dyDescent="0.2">
      <c r="B26" s="190"/>
      <c r="C26" s="246"/>
      <c r="D26" s="191"/>
      <c r="E26" s="191"/>
      <c r="F26" s="190"/>
      <c r="G26" s="246"/>
      <c r="H26" s="191"/>
      <c r="I26" s="246"/>
      <c r="J26" s="192"/>
      <c r="K26" s="246"/>
      <c r="L26" s="191"/>
      <c r="M26" s="72"/>
      <c r="O26" s="4"/>
      <c r="P26" s="68"/>
      <c r="Q26" s="70"/>
    </row>
    <row r="27" spans="2:17" ht="17.25" customHeight="1" x14ac:dyDescent="0.2">
      <c r="B27" s="190"/>
      <c r="C27" s="246"/>
      <c r="D27" s="191"/>
      <c r="E27" s="191"/>
      <c r="F27" s="190"/>
      <c r="G27" s="246"/>
      <c r="H27" s="191"/>
      <c r="I27" s="246"/>
      <c r="J27" s="192"/>
      <c r="K27" s="246"/>
      <c r="L27" s="191"/>
      <c r="M27" s="72"/>
      <c r="O27" s="4"/>
      <c r="P27" s="68"/>
      <c r="Q27" s="70"/>
    </row>
    <row r="28" spans="2:17" ht="17.25" customHeight="1" x14ac:dyDescent="0.2">
      <c r="B28" s="190"/>
      <c r="C28" s="246"/>
      <c r="D28" s="191"/>
      <c r="E28" s="191"/>
      <c r="F28" s="190"/>
      <c r="G28" s="246"/>
      <c r="H28" s="191"/>
      <c r="I28" s="246"/>
      <c r="J28" s="192"/>
      <c r="K28" s="246"/>
      <c r="L28" s="191"/>
      <c r="M28" s="72"/>
      <c r="O28" s="4"/>
      <c r="P28" s="68"/>
      <c r="Q28" s="70"/>
    </row>
    <row r="29" spans="2:17" ht="17.25" customHeight="1" x14ac:dyDescent="0.2">
      <c r="B29" s="190"/>
      <c r="C29" s="246"/>
      <c r="D29" s="191"/>
      <c r="E29" s="191"/>
      <c r="F29" s="190"/>
      <c r="G29" s="246"/>
      <c r="H29" s="191"/>
      <c r="I29" s="246"/>
      <c r="J29" s="192"/>
      <c r="K29" s="246"/>
      <c r="L29" s="191"/>
      <c r="M29" s="72"/>
      <c r="O29" s="4"/>
      <c r="P29" s="68"/>
      <c r="Q29" s="70"/>
    </row>
    <row r="30" spans="2:17" ht="17.25" customHeight="1" x14ac:dyDescent="0.2">
      <c r="B30" s="190"/>
      <c r="C30" s="246"/>
      <c r="D30" s="191"/>
      <c r="E30" s="191"/>
      <c r="F30" s="190"/>
      <c r="G30" s="246"/>
      <c r="H30" s="191"/>
      <c r="I30" s="246"/>
      <c r="J30" s="192"/>
      <c r="K30" s="246"/>
      <c r="L30" s="191"/>
      <c r="M30" s="72"/>
      <c r="O30" s="4"/>
      <c r="P30" s="68"/>
      <c r="Q30" s="70"/>
    </row>
    <row r="31" spans="2:17" ht="17.25" customHeight="1" x14ac:dyDescent="0.2">
      <c r="B31" s="190"/>
      <c r="C31" s="246"/>
      <c r="D31" s="191"/>
      <c r="E31" s="191"/>
      <c r="F31" s="190"/>
      <c r="G31" s="246"/>
      <c r="H31" s="191"/>
      <c r="I31" s="246"/>
      <c r="J31" s="192"/>
      <c r="K31" s="246"/>
      <c r="L31" s="191"/>
      <c r="M31" s="72"/>
      <c r="O31" s="4"/>
      <c r="P31" s="68"/>
      <c r="Q31" s="70"/>
    </row>
    <row r="32" spans="2:17" ht="17.25" customHeight="1" x14ac:dyDescent="0.2">
      <c r="B32" s="190"/>
      <c r="C32" s="246"/>
      <c r="D32" s="191"/>
      <c r="E32" s="191"/>
      <c r="F32" s="190"/>
      <c r="G32" s="246"/>
      <c r="H32" s="191"/>
      <c r="I32" s="246"/>
      <c r="J32" s="192"/>
      <c r="K32" s="246"/>
      <c r="L32" s="191"/>
      <c r="M32" s="72"/>
      <c r="O32" s="4"/>
      <c r="P32" s="68"/>
      <c r="Q32" s="70"/>
    </row>
    <row r="33" spans="2:17" ht="17.25" customHeight="1" x14ac:dyDescent="0.2">
      <c r="B33" s="190"/>
      <c r="C33" s="246"/>
      <c r="D33" s="191"/>
      <c r="E33" s="191"/>
      <c r="F33" s="190"/>
      <c r="G33" s="246"/>
      <c r="H33" s="191"/>
      <c r="I33" s="246"/>
      <c r="J33" s="192"/>
      <c r="K33" s="246"/>
      <c r="L33" s="191"/>
      <c r="M33" s="72"/>
      <c r="O33" s="4"/>
      <c r="P33" s="68"/>
      <c r="Q33" s="70"/>
    </row>
    <row r="34" spans="2:17" ht="17.25" customHeight="1" x14ac:dyDescent="0.2">
      <c r="B34" s="190"/>
      <c r="C34" s="246"/>
      <c r="D34" s="191"/>
      <c r="E34" s="191"/>
      <c r="F34" s="190"/>
      <c r="G34" s="246"/>
      <c r="H34" s="191"/>
      <c r="I34" s="246"/>
      <c r="J34" s="192"/>
      <c r="K34" s="246"/>
      <c r="L34" s="191"/>
      <c r="M34" s="72"/>
      <c r="O34" s="4"/>
      <c r="P34" s="68"/>
      <c r="Q34" s="70"/>
    </row>
    <row r="35" spans="2:17" ht="17.25" customHeight="1" x14ac:dyDescent="0.2">
      <c r="B35" s="190"/>
      <c r="C35" s="246"/>
      <c r="D35" s="191"/>
      <c r="E35" s="191"/>
      <c r="F35" s="190"/>
      <c r="G35" s="246"/>
      <c r="H35" s="191"/>
      <c r="I35" s="246"/>
      <c r="J35" s="192"/>
      <c r="K35" s="246"/>
      <c r="L35" s="191"/>
      <c r="M35" s="72"/>
      <c r="P35" s="68"/>
    </row>
    <row r="36" spans="2:17" ht="17.25" customHeight="1" x14ac:dyDescent="0.2">
      <c r="B36" s="190"/>
      <c r="C36" s="246"/>
      <c r="D36" s="191"/>
      <c r="E36" s="191"/>
      <c r="F36" s="190"/>
      <c r="G36" s="246"/>
      <c r="H36" s="191"/>
      <c r="I36" s="246"/>
      <c r="J36" s="192"/>
      <c r="K36" s="246"/>
      <c r="L36" s="191"/>
      <c r="M36" s="72"/>
      <c r="P36" s="68"/>
    </row>
    <row r="37" spans="2:17" ht="17.25" customHeight="1" x14ac:dyDescent="0.2">
      <c r="B37" s="190"/>
      <c r="C37" s="246"/>
      <c r="D37" s="191"/>
      <c r="E37" s="191"/>
      <c r="F37" s="190"/>
      <c r="G37" s="246"/>
      <c r="H37" s="191"/>
      <c r="I37" s="246"/>
      <c r="J37" s="192"/>
      <c r="K37" s="246"/>
      <c r="L37" s="191"/>
      <c r="M37" s="72"/>
      <c r="P37" s="68"/>
    </row>
    <row r="38" spans="2:17" ht="17.25" customHeight="1" x14ac:dyDescent="0.2">
      <c r="B38" s="190"/>
      <c r="C38" s="246"/>
      <c r="D38" s="191"/>
      <c r="E38" s="191"/>
      <c r="F38" s="190"/>
      <c r="G38" s="246"/>
      <c r="H38" s="191"/>
      <c r="I38" s="246"/>
      <c r="J38" s="192"/>
      <c r="K38" s="246"/>
      <c r="L38" s="191"/>
      <c r="M38" s="72"/>
      <c r="P38" s="68"/>
    </row>
    <row r="39" spans="2:17" ht="17.25" customHeight="1" x14ac:dyDescent="0.2"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/>
    </row>
    <row r="40" spans="2:17" ht="15" customHeight="1" x14ac:dyDescent="0.2"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72"/>
      <c r="P40" s="68"/>
    </row>
    <row r="41" spans="2:17" ht="15" customHeight="1" x14ac:dyDescent="0.2"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72"/>
      <c r="P41" s="68"/>
    </row>
    <row r="42" spans="2:17" ht="15" customHeight="1" x14ac:dyDescent="0.2"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72"/>
      <c r="P42" s="68"/>
    </row>
    <row r="43" spans="2:17" ht="15" customHeight="1" x14ac:dyDescent="0.2"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72"/>
      <c r="P43" s="68"/>
    </row>
    <row r="44" spans="2:17" ht="15" customHeight="1" x14ac:dyDescent="0.2"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72"/>
      <c r="P44" s="68"/>
    </row>
    <row r="45" spans="2:17" x14ac:dyDescent="0.2"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72"/>
      <c r="P45" s="68"/>
    </row>
    <row r="46" spans="2:17" x14ac:dyDescent="0.2"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72"/>
      <c r="P46" s="68"/>
    </row>
    <row r="47" spans="2:17" x14ac:dyDescent="0.2"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72"/>
      <c r="P47" s="68"/>
    </row>
    <row r="48" spans="2:17" x14ac:dyDescent="0.2"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72"/>
      <c r="P48" s="68"/>
    </row>
    <row r="49" spans="2:16" x14ac:dyDescent="0.2"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72"/>
      <c r="P49" s="68"/>
    </row>
    <row r="50" spans="2:16" ht="3" customHeight="1" x14ac:dyDescent="0.2">
      <c r="B50" s="247"/>
      <c r="C50" s="247"/>
      <c r="D50" s="247"/>
      <c r="E50" s="247"/>
      <c r="F50" s="247"/>
      <c r="G50" s="247"/>
      <c r="H50" s="191"/>
      <c r="I50" s="247"/>
      <c r="J50" s="247"/>
      <c r="K50" s="247"/>
      <c r="L50" s="247"/>
      <c r="M50"/>
      <c r="P50" s="68"/>
    </row>
    <row r="51" spans="2:16" x14ac:dyDescent="0.2">
      <c r="B51" s="4"/>
      <c r="C51" s="4"/>
      <c r="D51" s="4"/>
      <c r="E51" s="4"/>
      <c r="F51" s="4"/>
      <c r="G51" s="4"/>
      <c r="H51" s="72"/>
      <c r="I51" s="4"/>
      <c r="J51" s="4"/>
      <c r="K51" s="4"/>
      <c r="L51" s="4"/>
      <c r="M51"/>
      <c r="P51" s="68"/>
    </row>
    <row r="52" spans="2:16" x14ac:dyDescent="0.2">
      <c r="B52" s="4"/>
      <c r="C52" s="4"/>
      <c r="D52" s="4"/>
      <c r="E52" s="4"/>
      <c r="F52" s="4"/>
      <c r="G52" s="4"/>
      <c r="H52" s="72"/>
      <c r="I52" s="4"/>
      <c r="J52" s="4"/>
      <c r="K52" s="4"/>
      <c r="L52" s="4"/>
      <c r="M52"/>
      <c r="P52" s="68"/>
    </row>
    <row r="53" spans="2:16" x14ac:dyDescent="0.2">
      <c r="B53" s="4"/>
      <c r="C53" s="4"/>
      <c r="D53" s="4"/>
      <c r="E53" s="4"/>
      <c r="F53" s="4"/>
      <c r="G53" s="4"/>
      <c r="H53" s="72"/>
      <c r="I53" s="4"/>
      <c r="J53" s="4"/>
      <c r="K53" s="4"/>
      <c r="L53" s="4"/>
      <c r="M53"/>
      <c r="P53" s="68"/>
    </row>
    <row r="54" spans="2:16" x14ac:dyDescent="0.2">
      <c r="B54" s="4"/>
      <c r="C54" s="4"/>
      <c r="D54" s="4"/>
      <c r="E54" s="4"/>
      <c r="F54" s="4"/>
      <c r="G54" s="4"/>
      <c r="H54" s="72"/>
      <c r="I54" s="4"/>
      <c r="J54" s="4"/>
      <c r="K54" s="4"/>
      <c r="L54" s="4"/>
      <c r="M54"/>
      <c r="P54" s="68"/>
    </row>
    <row r="55" spans="2:16" x14ac:dyDescent="0.2">
      <c r="B55" s="4"/>
      <c r="C55" s="4"/>
      <c r="D55" s="4"/>
      <c r="E55" s="4"/>
      <c r="F55" s="4"/>
      <c r="G55" s="4"/>
      <c r="H55" s="72"/>
      <c r="I55" s="4"/>
      <c r="J55" s="4"/>
      <c r="K55" s="4"/>
      <c r="L55" s="4"/>
      <c r="M55"/>
      <c r="P55" s="68"/>
    </row>
    <row r="56" spans="2:16" x14ac:dyDescent="0.2">
      <c r="B56" s="4"/>
      <c r="C56" s="4"/>
      <c r="D56" s="4"/>
      <c r="E56" s="4"/>
      <c r="F56" s="4"/>
      <c r="G56" s="4"/>
      <c r="H56" s="72"/>
      <c r="I56" s="4"/>
      <c r="J56" s="4"/>
      <c r="K56" s="4"/>
      <c r="L56" s="4"/>
      <c r="M56"/>
      <c r="P56" s="68"/>
    </row>
    <row r="57" spans="2:16" x14ac:dyDescent="0.2"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/>
      <c r="P57" s="68"/>
    </row>
    <row r="58" spans="2:16" x14ac:dyDescent="0.2"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/>
      <c r="P58" s="68"/>
    </row>
    <row r="59" spans="2:16" x14ac:dyDescent="0.2"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/>
      <c r="P59" s="68"/>
    </row>
    <row r="60" spans="2:16" x14ac:dyDescent="0.2"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/>
      <c r="P60" s="68"/>
    </row>
    <row r="61" spans="2:16" x14ac:dyDescent="0.2"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/>
      <c r="P61" s="68"/>
    </row>
    <row r="62" spans="2:16" x14ac:dyDescent="0.2"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/>
      <c r="P62" s="68"/>
    </row>
    <row r="63" spans="2:16" x14ac:dyDescent="0.2"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/>
      <c r="P63" s="68"/>
    </row>
    <row r="64" spans="2:16" x14ac:dyDescent="0.2"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/>
      <c r="P64" s="68"/>
    </row>
    <row r="65" spans="2:16" x14ac:dyDescent="0.2"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/>
      <c r="P65" s="68"/>
    </row>
    <row r="66" spans="2:16" x14ac:dyDescent="0.2"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/>
      <c r="P66" s="68"/>
    </row>
    <row r="67" spans="2:16" x14ac:dyDescent="0.2"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/>
      <c r="P67" s="68"/>
    </row>
    <row r="68" spans="2:16" x14ac:dyDescent="0.2"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/>
      <c r="P68" s="68"/>
    </row>
    <row r="69" spans="2:16" x14ac:dyDescent="0.2"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/>
      <c r="P69" s="68"/>
    </row>
    <row r="70" spans="2:16" x14ac:dyDescent="0.2"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/>
      <c r="P70" s="68"/>
    </row>
    <row r="71" spans="2:16" x14ac:dyDescent="0.2"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/>
      <c r="P71" s="68"/>
    </row>
    <row r="72" spans="2:16" x14ac:dyDescent="0.2"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/>
      <c r="P72" s="68"/>
    </row>
    <row r="73" spans="2:16" x14ac:dyDescent="0.2">
      <c r="G73" s="4"/>
      <c r="H73" s="4"/>
      <c r="I73" s="4"/>
      <c r="J73" s="4"/>
      <c r="K73" s="4"/>
      <c r="M73"/>
      <c r="P73" s="68"/>
    </row>
    <row r="74" spans="2:16" x14ac:dyDescent="0.2">
      <c r="G74" s="4"/>
      <c r="H74" s="4"/>
      <c r="I74" s="4"/>
      <c r="J74" s="4"/>
      <c r="K74" s="4"/>
      <c r="M74"/>
      <c r="P74" s="68"/>
    </row>
    <row r="75" spans="2:16" x14ac:dyDescent="0.2">
      <c r="G75" s="4"/>
      <c r="H75" s="4"/>
      <c r="I75" s="4"/>
      <c r="J75" s="4"/>
      <c r="K75" s="4"/>
      <c r="M75"/>
      <c r="P75" s="68"/>
    </row>
    <row r="76" spans="2:16" x14ac:dyDescent="0.2">
      <c r="G76" s="4"/>
      <c r="H76" s="4"/>
      <c r="I76" s="4"/>
      <c r="J76" s="4"/>
      <c r="K76" s="4"/>
      <c r="M76"/>
      <c r="P76" s="68"/>
    </row>
    <row r="77" spans="2:16" x14ac:dyDescent="0.2">
      <c r="G77" s="4"/>
      <c r="H77" s="4"/>
      <c r="I77" s="4"/>
      <c r="J77" s="4"/>
      <c r="K77" s="4"/>
      <c r="M77"/>
      <c r="P77" s="68"/>
    </row>
    <row r="78" spans="2:16" x14ac:dyDescent="0.2">
      <c r="G78" s="4"/>
      <c r="H78" s="4"/>
      <c r="I78" s="4"/>
      <c r="J78" s="4"/>
      <c r="K78" s="4"/>
      <c r="M78"/>
      <c r="P78" s="68"/>
    </row>
    <row r="79" spans="2:16" x14ac:dyDescent="0.2">
      <c r="G79" s="4"/>
      <c r="H79" s="4"/>
      <c r="I79" s="4"/>
      <c r="J79" s="4"/>
      <c r="K79" s="4"/>
      <c r="M79"/>
      <c r="P79" s="68"/>
    </row>
    <row r="80" spans="2:16" x14ac:dyDescent="0.2">
      <c r="G80" s="4"/>
      <c r="H80" s="4"/>
      <c r="I80" s="4"/>
      <c r="J80" s="4"/>
      <c r="K80" s="4"/>
      <c r="M80"/>
      <c r="P80" s="68"/>
    </row>
    <row r="81" spans="7:16" x14ac:dyDescent="0.2">
      <c r="G81" s="4"/>
      <c r="H81" s="4"/>
      <c r="I81" s="4"/>
      <c r="J81" s="4"/>
      <c r="K81" s="4"/>
      <c r="M81"/>
      <c r="P81" s="68"/>
    </row>
    <row r="82" spans="7:16" x14ac:dyDescent="0.2">
      <c r="G82" s="4"/>
      <c r="H82" s="4"/>
      <c r="I82" s="4"/>
      <c r="J82" s="4"/>
      <c r="K82" s="4"/>
      <c r="M82"/>
      <c r="P82" s="68"/>
    </row>
    <row r="83" spans="7:16" x14ac:dyDescent="0.2">
      <c r="G83" s="4"/>
      <c r="H83" s="4"/>
      <c r="I83" s="4"/>
      <c r="J83" s="4"/>
      <c r="K83" s="4"/>
      <c r="M83"/>
      <c r="P83" s="68"/>
    </row>
    <row r="84" spans="7:16" x14ac:dyDescent="0.2">
      <c r="G84" s="4"/>
      <c r="H84" s="4"/>
      <c r="I84" s="4"/>
      <c r="J84" s="4"/>
      <c r="K84" s="4"/>
      <c r="M84"/>
      <c r="P84" s="68"/>
    </row>
    <row r="85" spans="7:16" x14ac:dyDescent="0.2">
      <c r="G85" s="4"/>
      <c r="H85" s="4"/>
      <c r="I85" s="4"/>
      <c r="J85" s="4"/>
      <c r="K85" s="4"/>
      <c r="M85"/>
      <c r="P85" s="68"/>
    </row>
    <row r="86" spans="7:16" x14ac:dyDescent="0.2">
      <c r="G86" s="4"/>
      <c r="H86" s="4"/>
      <c r="I86" s="4"/>
      <c r="J86" s="4"/>
      <c r="K86" s="4"/>
      <c r="M86"/>
      <c r="P86" s="68"/>
    </row>
    <row r="87" spans="7:16" x14ac:dyDescent="0.2">
      <c r="G87" s="4"/>
      <c r="H87" s="4"/>
      <c r="I87" s="4"/>
      <c r="J87" s="4"/>
      <c r="K87" s="4"/>
      <c r="M87"/>
      <c r="P87" s="68"/>
    </row>
    <row r="88" spans="7:16" x14ac:dyDescent="0.2">
      <c r="G88" s="4"/>
      <c r="H88" s="4"/>
      <c r="I88" s="4"/>
      <c r="J88" s="4"/>
      <c r="K88" s="4"/>
      <c r="M88"/>
      <c r="P88" s="68"/>
    </row>
    <row r="89" spans="7:16" x14ac:dyDescent="0.2">
      <c r="G89" s="4"/>
      <c r="H89" s="4"/>
      <c r="I89" s="4"/>
      <c r="J89" s="4"/>
      <c r="K89" s="4"/>
      <c r="M89"/>
      <c r="P89" s="68"/>
    </row>
    <row r="90" spans="7:16" x14ac:dyDescent="0.2">
      <c r="G90" s="4"/>
      <c r="H90" s="4"/>
      <c r="I90" s="4"/>
      <c r="J90" s="4"/>
      <c r="K90" s="4"/>
      <c r="M90"/>
      <c r="P90" s="68"/>
    </row>
    <row r="91" spans="7:16" x14ac:dyDescent="0.2">
      <c r="G91" s="4"/>
      <c r="H91" s="4"/>
      <c r="I91" s="4"/>
      <c r="J91" s="4"/>
      <c r="K91" s="4"/>
      <c r="M91"/>
      <c r="P91" s="68"/>
    </row>
    <row r="92" spans="7:16" x14ac:dyDescent="0.2">
      <c r="G92" s="4"/>
      <c r="H92" s="4"/>
      <c r="I92" s="4"/>
      <c r="J92" s="4"/>
      <c r="K92" s="4"/>
      <c r="M92"/>
      <c r="P92" s="68"/>
    </row>
    <row r="93" spans="7:16" x14ac:dyDescent="0.2">
      <c r="G93" s="4"/>
      <c r="H93" s="4"/>
      <c r="I93" s="4"/>
      <c r="J93" s="4"/>
      <c r="K93" s="4"/>
      <c r="M93"/>
      <c r="P93" s="68"/>
    </row>
    <row r="94" spans="7:16" x14ac:dyDescent="0.2">
      <c r="G94" s="4"/>
      <c r="H94" s="4"/>
      <c r="I94" s="4"/>
      <c r="J94" s="4"/>
      <c r="K94" s="4"/>
      <c r="M94"/>
      <c r="P94" s="68"/>
    </row>
    <row r="95" spans="7:16" x14ac:dyDescent="0.2">
      <c r="G95" s="4"/>
      <c r="H95" s="4"/>
      <c r="I95" s="4"/>
      <c r="J95" s="4"/>
      <c r="K95" s="4"/>
      <c r="M95"/>
      <c r="P95" s="68"/>
    </row>
    <row r="96" spans="7:16" x14ac:dyDescent="0.2">
      <c r="G96" s="4"/>
      <c r="H96" s="4"/>
      <c r="I96" s="4"/>
      <c r="J96" s="4"/>
      <c r="K96" s="4"/>
      <c r="M96"/>
      <c r="P96" s="68"/>
    </row>
    <row r="97" spans="7:16" x14ac:dyDescent="0.2">
      <c r="G97" s="4"/>
      <c r="H97" s="4"/>
      <c r="I97" s="4"/>
      <c r="J97" s="4"/>
      <c r="K97" s="4"/>
      <c r="M97"/>
      <c r="P97" s="68"/>
    </row>
    <row r="98" spans="7:16" x14ac:dyDescent="0.2">
      <c r="G98" s="4"/>
      <c r="H98" s="4"/>
      <c r="I98" s="4"/>
      <c r="J98" s="4"/>
      <c r="K98" s="4"/>
      <c r="M98"/>
      <c r="P98" s="68"/>
    </row>
    <row r="99" spans="7:16" x14ac:dyDescent="0.2">
      <c r="G99" s="4"/>
      <c r="H99" s="4"/>
      <c r="I99" s="4"/>
      <c r="J99" s="4"/>
      <c r="K99" s="4"/>
      <c r="M99"/>
      <c r="P99" s="68"/>
    </row>
    <row r="100" spans="7:16" x14ac:dyDescent="0.2">
      <c r="G100" s="4"/>
      <c r="H100" s="4"/>
      <c r="I100" s="4"/>
      <c r="J100" s="4"/>
      <c r="K100" s="4"/>
      <c r="M100"/>
      <c r="P100" s="68"/>
    </row>
    <row r="101" spans="7:16" x14ac:dyDescent="0.2">
      <c r="G101" s="4"/>
      <c r="H101" s="4"/>
      <c r="I101" s="4"/>
      <c r="J101" s="4"/>
      <c r="K101" s="4"/>
      <c r="M101"/>
      <c r="P101" s="68"/>
    </row>
    <row r="102" spans="7:16" x14ac:dyDescent="0.2">
      <c r="G102" s="4"/>
      <c r="H102" s="4"/>
      <c r="I102" s="4"/>
      <c r="J102" s="4"/>
      <c r="K102" s="4"/>
      <c r="M102"/>
      <c r="P102" s="68"/>
    </row>
    <row r="103" spans="7:16" x14ac:dyDescent="0.2">
      <c r="G103" s="4"/>
      <c r="H103" s="4"/>
      <c r="I103" s="4"/>
      <c r="J103" s="4"/>
      <c r="K103" s="4"/>
      <c r="M103"/>
      <c r="P103" s="68"/>
    </row>
    <row r="104" spans="7:16" x14ac:dyDescent="0.2">
      <c r="G104" s="4"/>
      <c r="H104" s="4"/>
      <c r="I104" s="4"/>
      <c r="J104" s="4"/>
      <c r="K104" s="4"/>
      <c r="M104"/>
      <c r="P104" s="68"/>
    </row>
    <row r="105" spans="7:16" x14ac:dyDescent="0.2">
      <c r="M105"/>
      <c r="P105" s="68"/>
    </row>
    <row r="106" spans="7:16" x14ac:dyDescent="0.2">
      <c r="M106"/>
      <c r="P106" s="68"/>
    </row>
    <row r="107" spans="7:16" x14ac:dyDescent="0.2">
      <c r="M107"/>
      <c r="P107" s="68"/>
    </row>
    <row r="108" spans="7:16" x14ac:dyDescent="0.2">
      <c r="M108"/>
      <c r="P108" s="68"/>
    </row>
    <row r="109" spans="7:16" x14ac:dyDescent="0.2">
      <c r="M109"/>
      <c r="P109" s="68"/>
    </row>
    <row r="110" spans="7:16" x14ac:dyDescent="0.2">
      <c r="M110"/>
      <c r="P110" s="68"/>
    </row>
    <row r="111" spans="7:16" x14ac:dyDescent="0.2">
      <c r="M111"/>
      <c r="P111" s="68"/>
    </row>
    <row r="112" spans="7:16" x14ac:dyDescent="0.2">
      <c r="M112"/>
      <c r="P112" s="68"/>
    </row>
    <row r="113" spans="13:16" x14ac:dyDescent="0.2">
      <c r="M113"/>
      <c r="P113" s="68"/>
    </row>
    <row r="114" spans="13:16" x14ac:dyDescent="0.2">
      <c r="M114"/>
      <c r="P114" s="68"/>
    </row>
    <row r="115" spans="13:16" x14ac:dyDescent="0.2">
      <c r="M115"/>
      <c r="P115" s="68"/>
    </row>
    <row r="116" spans="13:16" x14ac:dyDescent="0.2">
      <c r="M116"/>
      <c r="P116" s="68"/>
    </row>
    <row r="117" spans="13:16" x14ac:dyDescent="0.2">
      <c r="M117"/>
      <c r="P117" s="68"/>
    </row>
    <row r="118" spans="13:16" x14ac:dyDescent="0.2">
      <c r="M118"/>
      <c r="P118" s="68"/>
    </row>
    <row r="119" spans="13:16" x14ac:dyDescent="0.2">
      <c r="M119"/>
      <c r="P119" s="68"/>
    </row>
    <row r="120" spans="13:16" x14ac:dyDescent="0.2">
      <c r="M120"/>
      <c r="P120" s="68"/>
    </row>
    <row r="121" spans="13:16" x14ac:dyDescent="0.2">
      <c r="M121"/>
      <c r="P121" s="68"/>
    </row>
    <row r="122" spans="13:16" x14ac:dyDescent="0.2">
      <c r="M122"/>
      <c r="P122" s="68"/>
    </row>
    <row r="123" spans="13:16" x14ac:dyDescent="0.2">
      <c r="M123"/>
      <c r="P123" s="68"/>
    </row>
    <row r="124" spans="13:16" x14ac:dyDescent="0.2">
      <c r="M124"/>
      <c r="P124" s="68"/>
    </row>
    <row r="125" spans="13:16" x14ac:dyDescent="0.2">
      <c r="M125"/>
      <c r="P125" s="68"/>
    </row>
    <row r="126" spans="13:16" x14ac:dyDescent="0.2">
      <c r="M126"/>
      <c r="P126" s="68"/>
    </row>
    <row r="127" spans="13:16" x14ac:dyDescent="0.2">
      <c r="M127"/>
      <c r="P127" s="68"/>
    </row>
    <row r="128" spans="13:16" x14ac:dyDescent="0.2">
      <c r="M128"/>
      <c r="P128" s="68"/>
    </row>
    <row r="129" spans="13:16" x14ac:dyDescent="0.2">
      <c r="M129"/>
      <c r="P129" s="68"/>
    </row>
    <row r="130" spans="13:16" x14ac:dyDescent="0.2">
      <c r="M130"/>
      <c r="P130" s="68"/>
    </row>
    <row r="131" spans="13:16" x14ac:dyDescent="0.2">
      <c r="M131"/>
      <c r="P131" s="68"/>
    </row>
    <row r="132" spans="13:16" x14ac:dyDescent="0.2">
      <c r="M132"/>
      <c r="P132" s="68"/>
    </row>
    <row r="133" spans="13:16" x14ac:dyDescent="0.2">
      <c r="M133"/>
      <c r="P133" s="68"/>
    </row>
    <row r="134" spans="13:16" x14ac:dyDescent="0.2">
      <c r="M134"/>
      <c r="P134" s="68"/>
    </row>
    <row r="135" spans="13:16" x14ac:dyDescent="0.2">
      <c r="M135"/>
      <c r="P135" s="68"/>
    </row>
    <row r="136" spans="13:16" x14ac:dyDescent="0.2">
      <c r="M136"/>
      <c r="P136" s="68"/>
    </row>
    <row r="137" spans="13:16" x14ac:dyDescent="0.2">
      <c r="M137"/>
      <c r="P137" s="68"/>
    </row>
    <row r="138" spans="13:16" x14ac:dyDescent="0.2">
      <c r="M138"/>
      <c r="P138" s="68"/>
    </row>
    <row r="139" spans="13:16" x14ac:dyDescent="0.2">
      <c r="M139"/>
      <c r="P139" s="68"/>
    </row>
    <row r="140" spans="13:16" x14ac:dyDescent="0.2">
      <c r="M140"/>
      <c r="P140" s="68"/>
    </row>
    <row r="141" spans="13:16" x14ac:dyDescent="0.2">
      <c r="M141"/>
      <c r="P141" s="68"/>
    </row>
    <row r="142" spans="13:16" x14ac:dyDescent="0.2">
      <c r="M142"/>
      <c r="P142" s="68"/>
    </row>
    <row r="143" spans="13:16" x14ac:dyDescent="0.2">
      <c r="M143"/>
      <c r="P143" s="68"/>
    </row>
    <row r="144" spans="13:16" x14ac:dyDescent="0.2">
      <c r="M144"/>
      <c r="P144" s="68"/>
    </row>
    <row r="145" spans="13:16" x14ac:dyDescent="0.2">
      <c r="M145"/>
      <c r="P145" s="68"/>
    </row>
    <row r="146" spans="13:16" x14ac:dyDescent="0.2">
      <c r="M146"/>
      <c r="P146" s="68"/>
    </row>
    <row r="147" spans="13:16" x14ac:dyDescent="0.2">
      <c r="M147"/>
      <c r="P147" s="68"/>
    </row>
    <row r="148" spans="13:16" x14ac:dyDescent="0.2">
      <c r="M148"/>
      <c r="P148" s="68"/>
    </row>
    <row r="149" spans="13:16" x14ac:dyDescent="0.2">
      <c r="M149"/>
      <c r="P149" s="68"/>
    </row>
    <row r="150" spans="13:16" x14ac:dyDescent="0.2">
      <c r="M150"/>
      <c r="P150" s="68"/>
    </row>
    <row r="151" spans="13:16" x14ac:dyDescent="0.2">
      <c r="M151"/>
      <c r="P151" s="68"/>
    </row>
    <row r="152" spans="13:16" x14ac:dyDescent="0.2">
      <c r="M152"/>
      <c r="P152" s="68"/>
    </row>
    <row r="153" spans="13:16" x14ac:dyDescent="0.2">
      <c r="M153"/>
      <c r="P153" s="68"/>
    </row>
    <row r="154" spans="13:16" x14ac:dyDescent="0.2">
      <c r="M154"/>
      <c r="P154" s="68"/>
    </row>
    <row r="155" spans="13:16" x14ac:dyDescent="0.2">
      <c r="M155"/>
      <c r="P155" s="68"/>
    </row>
    <row r="156" spans="13:16" x14ac:dyDescent="0.2">
      <c r="M156"/>
      <c r="P156" s="68"/>
    </row>
    <row r="157" spans="13:16" x14ac:dyDescent="0.2">
      <c r="M157"/>
      <c r="P157" s="68"/>
    </row>
    <row r="158" spans="13:16" x14ac:dyDescent="0.2">
      <c r="M158"/>
      <c r="P158" s="68"/>
    </row>
    <row r="159" spans="13:16" x14ac:dyDescent="0.2">
      <c r="M159"/>
      <c r="P159" s="68"/>
    </row>
    <row r="160" spans="13:16" x14ac:dyDescent="0.2">
      <c r="M160"/>
      <c r="P160" s="68"/>
    </row>
    <row r="161" spans="13:16" x14ac:dyDescent="0.2">
      <c r="M161"/>
      <c r="P161" s="68"/>
    </row>
    <row r="162" spans="13:16" x14ac:dyDescent="0.2">
      <c r="M162"/>
      <c r="P162" s="68"/>
    </row>
    <row r="163" spans="13:16" x14ac:dyDescent="0.2">
      <c r="M163"/>
      <c r="P163" s="68"/>
    </row>
    <row r="164" spans="13:16" x14ac:dyDescent="0.2">
      <c r="M164"/>
      <c r="P164" s="68"/>
    </row>
    <row r="165" spans="13:16" x14ac:dyDescent="0.2">
      <c r="M165"/>
      <c r="P165" s="68"/>
    </row>
    <row r="166" spans="13:16" x14ac:dyDescent="0.2">
      <c r="M166"/>
      <c r="P166" s="68"/>
    </row>
    <row r="167" spans="13:16" x14ac:dyDescent="0.2">
      <c r="M167"/>
      <c r="P167" s="68"/>
    </row>
    <row r="168" spans="13:16" x14ac:dyDescent="0.2">
      <c r="M168"/>
      <c r="P168" s="68"/>
    </row>
    <row r="169" spans="13:16" x14ac:dyDescent="0.2">
      <c r="M169"/>
      <c r="P169" s="68"/>
    </row>
    <row r="170" spans="13:16" x14ac:dyDescent="0.2">
      <c r="M170"/>
      <c r="P170" s="68"/>
    </row>
    <row r="171" spans="13:16" x14ac:dyDescent="0.2">
      <c r="M171"/>
      <c r="P171" s="68"/>
    </row>
    <row r="172" spans="13:16" x14ac:dyDescent="0.2">
      <c r="M172"/>
      <c r="P172" s="68"/>
    </row>
    <row r="173" spans="13:16" x14ac:dyDescent="0.2">
      <c r="M173"/>
      <c r="P173" s="68"/>
    </row>
    <row r="174" spans="13:16" x14ac:dyDescent="0.2">
      <c r="M174"/>
      <c r="P174" s="68"/>
    </row>
    <row r="175" spans="13:16" x14ac:dyDescent="0.2">
      <c r="M175"/>
      <c r="P175" s="68"/>
    </row>
    <row r="176" spans="13:16" x14ac:dyDescent="0.2">
      <c r="M176"/>
      <c r="P176" s="68"/>
    </row>
    <row r="177" spans="13:16" x14ac:dyDescent="0.2">
      <c r="M177"/>
      <c r="P177" s="68"/>
    </row>
    <row r="178" spans="13:16" x14ac:dyDescent="0.2">
      <c r="M178"/>
      <c r="P178" s="68"/>
    </row>
    <row r="179" spans="13:16" x14ac:dyDescent="0.2">
      <c r="M179"/>
      <c r="P179" s="68"/>
    </row>
    <row r="180" spans="13:16" x14ac:dyDescent="0.2">
      <c r="M180"/>
      <c r="P180" s="68"/>
    </row>
    <row r="181" spans="13:16" x14ac:dyDescent="0.2">
      <c r="M181"/>
      <c r="P181" s="68"/>
    </row>
    <row r="182" spans="13:16" x14ac:dyDescent="0.2">
      <c r="M182"/>
      <c r="P182" s="68"/>
    </row>
    <row r="183" spans="13:16" x14ac:dyDescent="0.2">
      <c r="M183"/>
      <c r="P183" s="68"/>
    </row>
    <row r="184" spans="13:16" x14ac:dyDescent="0.2">
      <c r="M184"/>
      <c r="P184" s="68"/>
    </row>
    <row r="185" spans="13:16" x14ac:dyDescent="0.2">
      <c r="M185"/>
      <c r="P185" s="68"/>
    </row>
    <row r="186" spans="13:16" x14ac:dyDescent="0.2">
      <c r="M186"/>
      <c r="P186" s="68"/>
    </row>
    <row r="187" spans="13:16" x14ac:dyDescent="0.2">
      <c r="M187"/>
      <c r="P187" s="68"/>
    </row>
    <row r="188" spans="13:16" x14ac:dyDescent="0.2">
      <c r="M188"/>
      <c r="P188" s="68"/>
    </row>
    <row r="189" spans="13:16" x14ac:dyDescent="0.2">
      <c r="M189"/>
      <c r="P189" s="68"/>
    </row>
    <row r="190" spans="13:16" x14ac:dyDescent="0.2">
      <c r="M190"/>
      <c r="P190" s="68"/>
    </row>
    <row r="191" spans="13:16" x14ac:dyDescent="0.2">
      <c r="M191"/>
      <c r="P191" s="68"/>
    </row>
    <row r="192" spans="13:16" x14ac:dyDescent="0.2">
      <c r="M192"/>
      <c r="P192" s="68"/>
    </row>
    <row r="193" spans="13:16" x14ac:dyDescent="0.2">
      <c r="M193"/>
      <c r="P193" s="68"/>
    </row>
    <row r="194" spans="13:16" x14ac:dyDescent="0.2">
      <c r="M194"/>
      <c r="P194" s="68"/>
    </row>
    <row r="195" spans="13:16" x14ac:dyDescent="0.2">
      <c r="M195"/>
      <c r="P195" s="68"/>
    </row>
    <row r="196" spans="13:16" x14ac:dyDescent="0.2">
      <c r="M196"/>
      <c r="P196" s="68"/>
    </row>
    <row r="197" spans="13:16" x14ac:dyDescent="0.2">
      <c r="M197"/>
      <c r="P197" s="68"/>
    </row>
    <row r="198" spans="13:16" x14ac:dyDescent="0.2">
      <c r="M198"/>
      <c r="P198" s="68"/>
    </row>
    <row r="199" spans="13:16" x14ac:dyDescent="0.2">
      <c r="M199"/>
      <c r="P199" s="68"/>
    </row>
    <row r="200" spans="13:16" x14ac:dyDescent="0.2">
      <c r="M200"/>
      <c r="P200" s="68"/>
    </row>
    <row r="201" spans="13:16" x14ac:dyDescent="0.2">
      <c r="M201"/>
      <c r="P201" s="68"/>
    </row>
    <row r="202" spans="13:16" x14ac:dyDescent="0.2">
      <c r="M202"/>
      <c r="P202" s="68"/>
    </row>
    <row r="203" spans="13:16" x14ac:dyDescent="0.2">
      <c r="M203"/>
      <c r="P203" s="68"/>
    </row>
    <row r="204" spans="13:16" x14ac:dyDescent="0.2">
      <c r="M204"/>
      <c r="P204" s="68"/>
    </row>
    <row r="205" spans="13:16" x14ac:dyDescent="0.2">
      <c r="M205"/>
      <c r="P205" s="68"/>
    </row>
    <row r="206" spans="13:16" x14ac:dyDescent="0.2">
      <c r="M206"/>
      <c r="P206" s="68"/>
    </row>
    <row r="207" spans="13:16" x14ac:dyDescent="0.2">
      <c r="M207"/>
      <c r="P207" s="68"/>
    </row>
    <row r="208" spans="13:16" x14ac:dyDescent="0.2">
      <c r="M208"/>
      <c r="P208" s="68"/>
    </row>
    <row r="209" spans="13:16" x14ac:dyDescent="0.2">
      <c r="M209"/>
      <c r="P209" s="68"/>
    </row>
    <row r="210" spans="13:16" x14ac:dyDescent="0.2">
      <c r="M210"/>
      <c r="P210" s="68"/>
    </row>
    <row r="211" spans="13:16" x14ac:dyDescent="0.2">
      <c r="M211"/>
      <c r="P211" s="68"/>
    </row>
    <row r="212" spans="13:16" x14ac:dyDescent="0.2">
      <c r="M212"/>
      <c r="P212" s="68"/>
    </row>
    <row r="213" spans="13:16" x14ac:dyDescent="0.2">
      <c r="M213"/>
      <c r="P213" s="68"/>
    </row>
    <row r="214" spans="13:16" x14ac:dyDescent="0.2">
      <c r="M214"/>
      <c r="P214" s="68"/>
    </row>
    <row r="215" spans="13:16" x14ac:dyDescent="0.2">
      <c r="M215"/>
      <c r="P215" s="68"/>
    </row>
    <row r="216" spans="13:16" x14ac:dyDescent="0.2">
      <c r="M216"/>
      <c r="P216" s="68"/>
    </row>
    <row r="217" spans="13:16" x14ac:dyDescent="0.2">
      <c r="M217"/>
      <c r="P217" s="68"/>
    </row>
    <row r="218" spans="13:16" x14ac:dyDescent="0.2">
      <c r="M218"/>
      <c r="P218" s="68"/>
    </row>
    <row r="219" spans="13:16" x14ac:dyDescent="0.2">
      <c r="M219"/>
      <c r="P219" s="68"/>
    </row>
    <row r="220" spans="13:16" x14ac:dyDescent="0.2">
      <c r="M220"/>
      <c r="P220" s="68"/>
    </row>
    <row r="221" spans="13:16" x14ac:dyDescent="0.2">
      <c r="M221"/>
      <c r="P221" s="68"/>
    </row>
    <row r="222" spans="13:16" x14ac:dyDescent="0.2">
      <c r="M222"/>
      <c r="P222" s="68"/>
    </row>
    <row r="223" spans="13:16" x14ac:dyDescent="0.2">
      <c r="M223"/>
      <c r="P223" s="68"/>
    </row>
    <row r="224" spans="13:16" x14ac:dyDescent="0.2">
      <c r="M224"/>
      <c r="P224" s="68"/>
    </row>
    <row r="225" spans="13:16" x14ac:dyDescent="0.2">
      <c r="M225"/>
      <c r="P225" s="68"/>
    </row>
    <row r="226" spans="13:16" x14ac:dyDescent="0.2">
      <c r="M226"/>
      <c r="P226" s="68"/>
    </row>
    <row r="227" spans="13:16" x14ac:dyDescent="0.2">
      <c r="M227"/>
      <c r="P227" s="68"/>
    </row>
    <row r="228" spans="13:16" x14ac:dyDescent="0.2">
      <c r="M228"/>
      <c r="P228" s="68"/>
    </row>
    <row r="229" spans="13:16" x14ac:dyDescent="0.2">
      <c r="M229"/>
      <c r="P229" s="68"/>
    </row>
    <row r="230" spans="13:16" x14ac:dyDescent="0.2">
      <c r="M230"/>
      <c r="P230" s="68"/>
    </row>
    <row r="231" spans="13:16" x14ac:dyDescent="0.2">
      <c r="M231"/>
      <c r="P231" s="68"/>
    </row>
    <row r="232" spans="13:16" x14ac:dyDescent="0.2">
      <c r="M232"/>
      <c r="P232" s="68"/>
    </row>
    <row r="233" spans="13:16" x14ac:dyDescent="0.2">
      <c r="M233"/>
      <c r="P233" s="68"/>
    </row>
    <row r="234" spans="13:16" x14ac:dyDescent="0.2">
      <c r="M234"/>
      <c r="P234" s="68"/>
    </row>
    <row r="235" spans="13:16" x14ac:dyDescent="0.2">
      <c r="M235"/>
      <c r="P235" s="68"/>
    </row>
    <row r="236" spans="13:16" x14ac:dyDescent="0.2">
      <c r="M236"/>
      <c r="P236" s="68"/>
    </row>
    <row r="237" spans="13:16" x14ac:dyDescent="0.2">
      <c r="M237"/>
      <c r="P237" s="68"/>
    </row>
    <row r="238" spans="13:16" x14ac:dyDescent="0.2">
      <c r="M238"/>
      <c r="P238" s="68"/>
    </row>
    <row r="239" spans="13:16" x14ac:dyDescent="0.2">
      <c r="M239"/>
      <c r="P239" s="68"/>
    </row>
    <row r="240" spans="13:16" x14ac:dyDescent="0.2">
      <c r="M240"/>
      <c r="P240" s="68"/>
    </row>
    <row r="241" spans="13:16" x14ac:dyDescent="0.2">
      <c r="M241"/>
      <c r="P241" s="68"/>
    </row>
    <row r="242" spans="13:16" x14ac:dyDescent="0.2">
      <c r="M242"/>
      <c r="P242" s="68"/>
    </row>
    <row r="243" spans="13:16" x14ac:dyDescent="0.2">
      <c r="M243"/>
      <c r="P243" s="68"/>
    </row>
    <row r="244" spans="13:16" x14ac:dyDescent="0.2">
      <c r="M244"/>
      <c r="P244" s="68"/>
    </row>
    <row r="245" spans="13:16" x14ac:dyDescent="0.2">
      <c r="M245"/>
      <c r="P245" s="68"/>
    </row>
    <row r="246" spans="13:16" x14ac:dyDescent="0.2">
      <c r="M246"/>
      <c r="P246" s="68"/>
    </row>
    <row r="247" spans="13:16" x14ac:dyDescent="0.2">
      <c r="M247"/>
      <c r="P247" s="68"/>
    </row>
    <row r="248" spans="13:16" x14ac:dyDescent="0.2">
      <c r="M248"/>
      <c r="P248" s="68"/>
    </row>
    <row r="249" spans="13:16" x14ac:dyDescent="0.2">
      <c r="M249"/>
      <c r="P249" s="68"/>
    </row>
    <row r="250" spans="13:16" x14ac:dyDescent="0.2">
      <c r="M250"/>
      <c r="P250" s="68"/>
    </row>
    <row r="251" spans="13:16" x14ac:dyDescent="0.2">
      <c r="M251"/>
      <c r="P251" s="68"/>
    </row>
    <row r="252" spans="13:16" x14ac:dyDescent="0.2">
      <c r="M252"/>
      <c r="P252" s="68"/>
    </row>
    <row r="253" spans="13:16" x14ac:dyDescent="0.2">
      <c r="M253"/>
      <c r="P253" s="68"/>
    </row>
    <row r="254" spans="13:16" x14ac:dyDescent="0.2">
      <c r="M254"/>
      <c r="P254" s="68"/>
    </row>
    <row r="255" spans="13:16" x14ac:dyDescent="0.2">
      <c r="M255"/>
      <c r="P255" s="68"/>
    </row>
    <row r="256" spans="13:16" x14ac:dyDescent="0.2">
      <c r="M256"/>
      <c r="P256" s="68"/>
    </row>
    <row r="257" spans="13:16" x14ac:dyDescent="0.2">
      <c r="M257"/>
      <c r="P257" s="68"/>
    </row>
    <row r="258" spans="13:16" x14ac:dyDescent="0.2">
      <c r="M258"/>
      <c r="P258" s="68"/>
    </row>
    <row r="259" spans="13:16" x14ac:dyDescent="0.2">
      <c r="M259"/>
      <c r="P259" s="68"/>
    </row>
    <row r="260" spans="13:16" x14ac:dyDescent="0.2">
      <c r="M260"/>
      <c r="P260" s="68"/>
    </row>
    <row r="261" spans="13:16" x14ac:dyDescent="0.2">
      <c r="M261"/>
      <c r="P261" s="68"/>
    </row>
    <row r="262" spans="13:16" x14ac:dyDescent="0.2">
      <c r="M262"/>
      <c r="P262" s="68"/>
    </row>
    <row r="263" spans="13:16" x14ac:dyDescent="0.2">
      <c r="M263"/>
      <c r="P263" s="68"/>
    </row>
    <row r="264" spans="13:16" x14ac:dyDescent="0.2">
      <c r="M264"/>
      <c r="P264" s="68"/>
    </row>
    <row r="265" spans="13:16" x14ac:dyDescent="0.2">
      <c r="M265"/>
      <c r="P265" s="68"/>
    </row>
    <row r="266" spans="13:16" x14ac:dyDescent="0.2">
      <c r="M266"/>
      <c r="P266" s="68"/>
    </row>
    <row r="267" spans="13:16" x14ac:dyDescent="0.2">
      <c r="M267"/>
      <c r="P267" s="68"/>
    </row>
    <row r="268" spans="13:16" x14ac:dyDescent="0.2">
      <c r="M268"/>
      <c r="P268" s="68"/>
    </row>
    <row r="269" spans="13:16" x14ac:dyDescent="0.2">
      <c r="M269"/>
      <c r="P269" s="68"/>
    </row>
    <row r="270" spans="13:16" x14ac:dyDescent="0.2">
      <c r="M270"/>
      <c r="P270" s="68"/>
    </row>
    <row r="271" spans="13:16" x14ac:dyDescent="0.2">
      <c r="M271"/>
      <c r="P271" s="68"/>
    </row>
    <row r="272" spans="13:16" x14ac:dyDescent="0.2">
      <c r="M272"/>
      <c r="P272" s="68"/>
    </row>
    <row r="273" spans="13:16" x14ac:dyDescent="0.2">
      <c r="M273"/>
      <c r="P273" s="68"/>
    </row>
    <row r="274" spans="13:16" x14ac:dyDescent="0.2">
      <c r="M274"/>
      <c r="P274" s="68"/>
    </row>
    <row r="275" spans="13:16" x14ac:dyDescent="0.2">
      <c r="M275"/>
      <c r="P275" s="68"/>
    </row>
    <row r="276" spans="13:16" x14ac:dyDescent="0.2">
      <c r="M276"/>
      <c r="P276" s="68"/>
    </row>
    <row r="277" spans="13:16" x14ac:dyDescent="0.2">
      <c r="M277"/>
      <c r="P277" s="68"/>
    </row>
    <row r="278" spans="13:16" x14ac:dyDescent="0.2">
      <c r="M278"/>
      <c r="P278" s="68"/>
    </row>
    <row r="279" spans="13:16" x14ac:dyDescent="0.2">
      <c r="M279"/>
      <c r="P279" s="68"/>
    </row>
    <row r="280" spans="13:16" x14ac:dyDescent="0.2">
      <c r="M280"/>
      <c r="P280" s="68"/>
    </row>
    <row r="281" spans="13:16" x14ac:dyDescent="0.2">
      <c r="M281"/>
      <c r="P281" s="68"/>
    </row>
    <row r="282" spans="13:16" x14ac:dyDescent="0.2">
      <c r="M282"/>
      <c r="P282" s="68"/>
    </row>
    <row r="283" spans="13:16" x14ac:dyDescent="0.2">
      <c r="M283"/>
      <c r="P283" s="68"/>
    </row>
    <row r="284" spans="13:16" x14ac:dyDescent="0.2">
      <c r="M284"/>
      <c r="P284" s="68"/>
    </row>
    <row r="285" spans="13:16" x14ac:dyDescent="0.2">
      <c r="M285"/>
      <c r="P285" s="68"/>
    </row>
    <row r="286" spans="13:16" x14ac:dyDescent="0.2">
      <c r="M286"/>
      <c r="P286" s="68"/>
    </row>
    <row r="287" spans="13:16" x14ac:dyDescent="0.2">
      <c r="M287"/>
      <c r="P287" s="68"/>
    </row>
    <row r="288" spans="13:16" x14ac:dyDescent="0.2">
      <c r="M288"/>
      <c r="P288" s="68"/>
    </row>
    <row r="289" spans="13:16" x14ac:dyDescent="0.2">
      <c r="M289"/>
      <c r="P289" s="68"/>
    </row>
    <row r="290" spans="13:16" x14ac:dyDescent="0.2">
      <c r="M290"/>
      <c r="P290" s="68"/>
    </row>
    <row r="291" spans="13:16" x14ac:dyDescent="0.2">
      <c r="M291"/>
      <c r="P291" s="68"/>
    </row>
    <row r="292" spans="13:16" x14ac:dyDescent="0.2">
      <c r="M292"/>
      <c r="P292" s="68"/>
    </row>
    <row r="293" spans="13:16" x14ac:dyDescent="0.2">
      <c r="M293"/>
      <c r="P293" s="68"/>
    </row>
    <row r="294" spans="13:16" x14ac:dyDescent="0.2">
      <c r="M294"/>
      <c r="P294" s="68"/>
    </row>
    <row r="295" spans="13:16" x14ac:dyDescent="0.2">
      <c r="M295"/>
      <c r="P295" s="68"/>
    </row>
    <row r="296" spans="13:16" x14ac:dyDescent="0.2">
      <c r="M296"/>
      <c r="P296" s="68"/>
    </row>
    <row r="297" spans="13:16" x14ac:dyDescent="0.2">
      <c r="M297"/>
      <c r="P297" s="68"/>
    </row>
    <row r="298" spans="13:16" x14ac:dyDescent="0.2">
      <c r="M298"/>
      <c r="P298" s="68"/>
    </row>
    <row r="299" spans="13:16" x14ac:dyDescent="0.2">
      <c r="M299"/>
      <c r="P299" s="68"/>
    </row>
    <row r="300" spans="13:16" x14ac:dyDescent="0.2">
      <c r="M300"/>
      <c r="P300" s="68"/>
    </row>
    <row r="301" spans="13:16" x14ac:dyDescent="0.2">
      <c r="M301"/>
      <c r="P301" s="68"/>
    </row>
    <row r="302" spans="13:16" x14ac:dyDescent="0.2">
      <c r="M302"/>
      <c r="P302" s="68"/>
    </row>
    <row r="303" spans="13:16" x14ac:dyDescent="0.2">
      <c r="M303"/>
      <c r="P303" s="68"/>
    </row>
    <row r="304" spans="13:16" x14ac:dyDescent="0.2">
      <c r="M304"/>
      <c r="P304" s="68"/>
    </row>
    <row r="305" spans="13:16" x14ac:dyDescent="0.2">
      <c r="M305"/>
      <c r="P305" s="68"/>
    </row>
    <row r="306" spans="13:16" x14ac:dyDescent="0.2">
      <c r="M306"/>
      <c r="P306" s="68"/>
    </row>
    <row r="307" spans="13:16" x14ac:dyDescent="0.2">
      <c r="M307"/>
      <c r="P307" s="68"/>
    </row>
    <row r="308" spans="13:16" x14ac:dyDescent="0.2">
      <c r="M308"/>
      <c r="P308" s="68"/>
    </row>
    <row r="309" spans="13:16" x14ac:dyDescent="0.2">
      <c r="M309"/>
      <c r="P309" s="68"/>
    </row>
    <row r="310" spans="13:16" x14ac:dyDescent="0.2">
      <c r="M310"/>
      <c r="P310" s="68"/>
    </row>
    <row r="311" spans="13:16" x14ac:dyDescent="0.2">
      <c r="M311"/>
      <c r="P311" s="68"/>
    </row>
    <row r="312" spans="13:16" x14ac:dyDescent="0.2">
      <c r="M312"/>
      <c r="P312" s="68"/>
    </row>
    <row r="313" spans="13:16" x14ac:dyDescent="0.2">
      <c r="M313"/>
      <c r="P313" s="68"/>
    </row>
    <row r="314" spans="13:16" x14ac:dyDescent="0.2">
      <c r="M314"/>
      <c r="P314" s="68"/>
    </row>
    <row r="315" spans="13:16" x14ac:dyDescent="0.2">
      <c r="M315"/>
      <c r="P315" s="68"/>
    </row>
    <row r="316" spans="13:16" x14ac:dyDescent="0.2">
      <c r="M316"/>
      <c r="P316" s="68"/>
    </row>
    <row r="317" spans="13:16" x14ac:dyDescent="0.2">
      <c r="M317"/>
      <c r="P317" s="68"/>
    </row>
    <row r="318" spans="13:16" x14ac:dyDescent="0.2">
      <c r="M318"/>
      <c r="P318" s="68"/>
    </row>
    <row r="319" spans="13:16" x14ac:dyDescent="0.2">
      <c r="M319"/>
      <c r="P319" s="68"/>
    </row>
    <row r="320" spans="13:16" x14ac:dyDescent="0.2">
      <c r="M320"/>
      <c r="P320" s="68"/>
    </row>
    <row r="321" spans="13:16" x14ac:dyDescent="0.2">
      <c r="M321"/>
      <c r="P321" s="68"/>
    </row>
    <row r="322" spans="13:16" x14ac:dyDescent="0.2">
      <c r="M322"/>
      <c r="P322" s="68"/>
    </row>
    <row r="323" spans="13:16" x14ac:dyDescent="0.2">
      <c r="M323"/>
      <c r="P323" s="68"/>
    </row>
    <row r="324" spans="13:16" x14ac:dyDescent="0.2">
      <c r="M324"/>
      <c r="P324" s="68"/>
    </row>
    <row r="325" spans="13:16" x14ac:dyDescent="0.2">
      <c r="M325"/>
      <c r="P325" s="68"/>
    </row>
    <row r="326" spans="13:16" x14ac:dyDescent="0.2">
      <c r="M326"/>
      <c r="P326" s="68"/>
    </row>
    <row r="327" spans="13:16" x14ac:dyDescent="0.2">
      <c r="M327"/>
      <c r="P327" s="68"/>
    </row>
    <row r="328" spans="13:16" x14ac:dyDescent="0.2">
      <c r="M328"/>
      <c r="P328" s="68"/>
    </row>
    <row r="329" spans="13:16" x14ac:dyDescent="0.2">
      <c r="M329"/>
      <c r="P329" s="68"/>
    </row>
    <row r="330" spans="13:16" x14ac:dyDescent="0.2">
      <c r="M330"/>
      <c r="P330" s="68"/>
    </row>
    <row r="331" spans="13:16" x14ac:dyDescent="0.2">
      <c r="M331"/>
      <c r="P331" s="68"/>
    </row>
    <row r="332" spans="13:16" x14ac:dyDescent="0.2">
      <c r="M332"/>
      <c r="P332" s="68"/>
    </row>
    <row r="333" spans="13:16" x14ac:dyDescent="0.2">
      <c r="M333"/>
      <c r="P333" s="68"/>
    </row>
    <row r="334" spans="13:16" x14ac:dyDescent="0.2">
      <c r="M334"/>
      <c r="P334" s="68"/>
    </row>
    <row r="335" spans="13:16" x14ac:dyDescent="0.2">
      <c r="M335"/>
      <c r="P335" s="68"/>
    </row>
    <row r="336" spans="13:16" x14ac:dyDescent="0.2">
      <c r="M336"/>
      <c r="P336" s="68"/>
    </row>
    <row r="337" spans="13:16" x14ac:dyDescent="0.2">
      <c r="M337"/>
      <c r="P337" s="68"/>
    </row>
    <row r="338" spans="13:16" x14ac:dyDescent="0.2">
      <c r="M338"/>
      <c r="P338" s="68"/>
    </row>
    <row r="339" spans="13:16" x14ac:dyDescent="0.2">
      <c r="M339"/>
      <c r="P339" s="68"/>
    </row>
    <row r="340" spans="13:16" x14ac:dyDescent="0.2">
      <c r="M340"/>
      <c r="P340" s="68"/>
    </row>
    <row r="341" spans="13:16" x14ac:dyDescent="0.2">
      <c r="M341"/>
      <c r="P341" s="68"/>
    </row>
    <row r="342" spans="13:16" x14ac:dyDescent="0.2">
      <c r="M342"/>
      <c r="P342" s="68"/>
    </row>
    <row r="343" spans="13:16" x14ac:dyDescent="0.2">
      <c r="M343"/>
      <c r="P343" s="68"/>
    </row>
    <row r="344" spans="13:16" x14ac:dyDescent="0.2">
      <c r="M344"/>
      <c r="P344" s="68"/>
    </row>
    <row r="345" spans="13:16" x14ac:dyDescent="0.2">
      <c r="M345"/>
      <c r="P345" s="68"/>
    </row>
    <row r="346" spans="13:16" x14ac:dyDescent="0.2">
      <c r="M346"/>
      <c r="P346" s="68"/>
    </row>
    <row r="347" spans="13:16" x14ac:dyDescent="0.2">
      <c r="M347"/>
      <c r="P347" s="68"/>
    </row>
    <row r="348" spans="13:16" x14ac:dyDescent="0.2">
      <c r="M348"/>
      <c r="P348" s="68"/>
    </row>
    <row r="349" spans="13:16" x14ac:dyDescent="0.2">
      <c r="M349"/>
      <c r="P349" s="68"/>
    </row>
    <row r="350" spans="13:16" x14ac:dyDescent="0.2">
      <c r="M350"/>
      <c r="P350" s="68"/>
    </row>
    <row r="351" spans="13:16" x14ac:dyDescent="0.2">
      <c r="M351"/>
      <c r="P351" s="68"/>
    </row>
    <row r="352" spans="13:16" x14ac:dyDescent="0.2">
      <c r="M352"/>
      <c r="P352" s="68"/>
    </row>
    <row r="353" spans="13:16" x14ac:dyDescent="0.2">
      <c r="M353"/>
      <c r="P353" s="68"/>
    </row>
    <row r="354" spans="13:16" x14ac:dyDescent="0.2">
      <c r="M354"/>
      <c r="P354" s="68"/>
    </row>
    <row r="355" spans="13:16" x14ac:dyDescent="0.2">
      <c r="M355"/>
      <c r="P355" s="68"/>
    </row>
    <row r="356" spans="13:16" x14ac:dyDescent="0.2">
      <c r="M356"/>
      <c r="P356" s="68"/>
    </row>
    <row r="357" spans="13:16" x14ac:dyDescent="0.2">
      <c r="M357"/>
      <c r="P357" s="68"/>
    </row>
    <row r="358" spans="13:16" x14ac:dyDescent="0.2">
      <c r="M358"/>
      <c r="P358" s="68"/>
    </row>
    <row r="359" spans="13:16" x14ac:dyDescent="0.2">
      <c r="M359"/>
      <c r="P359" s="68"/>
    </row>
    <row r="360" spans="13:16" x14ac:dyDescent="0.2">
      <c r="M360"/>
      <c r="P360" s="68"/>
    </row>
    <row r="361" spans="13:16" x14ac:dyDescent="0.2">
      <c r="M361"/>
      <c r="P361" s="68"/>
    </row>
    <row r="362" spans="13:16" x14ac:dyDescent="0.2">
      <c r="M362"/>
      <c r="P362" s="68"/>
    </row>
    <row r="363" spans="13:16" x14ac:dyDescent="0.2">
      <c r="M363"/>
      <c r="P363" s="68"/>
    </row>
    <row r="364" spans="13:16" x14ac:dyDescent="0.2">
      <c r="M364"/>
      <c r="P364" s="68"/>
    </row>
    <row r="365" spans="13:16" x14ac:dyDescent="0.2">
      <c r="M365"/>
      <c r="P365" s="68"/>
    </row>
    <row r="366" spans="13:16" x14ac:dyDescent="0.2">
      <c r="M366"/>
      <c r="P366" s="68"/>
    </row>
    <row r="367" spans="13:16" x14ac:dyDescent="0.2">
      <c r="M367"/>
      <c r="P367" s="68"/>
    </row>
    <row r="368" spans="13:16" x14ac:dyDescent="0.2">
      <c r="M368"/>
      <c r="P368" s="68"/>
    </row>
    <row r="369" spans="13:16" x14ac:dyDescent="0.2">
      <c r="M369"/>
      <c r="P369" s="68"/>
    </row>
    <row r="370" spans="13:16" x14ac:dyDescent="0.2">
      <c r="M370"/>
      <c r="P370" s="68"/>
    </row>
    <row r="371" spans="13:16" x14ac:dyDescent="0.2">
      <c r="M371"/>
      <c r="P371" s="68"/>
    </row>
    <row r="372" spans="13:16" x14ac:dyDescent="0.2">
      <c r="M372"/>
      <c r="P372" s="68"/>
    </row>
    <row r="373" spans="13:16" x14ac:dyDescent="0.2">
      <c r="M373"/>
      <c r="P373" s="68"/>
    </row>
    <row r="374" spans="13:16" x14ac:dyDescent="0.2">
      <c r="M374"/>
      <c r="P374" s="68"/>
    </row>
    <row r="375" spans="13:16" x14ac:dyDescent="0.2">
      <c r="M375"/>
      <c r="P375" s="68"/>
    </row>
    <row r="376" spans="13:16" x14ac:dyDescent="0.2">
      <c r="M376"/>
      <c r="P376" s="68"/>
    </row>
    <row r="377" spans="13:16" x14ac:dyDescent="0.2">
      <c r="M377"/>
      <c r="P377" s="68"/>
    </row>
    <row r="378" spans="13:16" x14ac:dyDescent="0.2">
      <c r="M378"/>
      <c r="P378" s="68"/>
    </row>
    <row r="379" spans="13:16" x14ac:dyDescent="0.2">
      <c r="M379"/>
      <c r="P379" s="68"/>
    </row>
    <row r="380" spans="13:16" x14ac:dyDescent="0.2">
      <c r="M380"/>
      <c r="P380" s="68"/>
    </row>
    <row r="381" spans="13:16" x14ac:dyDescent="0.2">
      <c r="M381"/>
      <c r="P381" s="68"/>
    </row>
    <row r="382" spans="13:16" x14ac:dyDescent="0.2">
      <c r="M382"/>
      <c r="P382" s="68"/>
    </row>
    <row r="383" spans="13:16" x14ac:dyDescent="0.2">
      <c r="M383"/>
      <c r="P383" s="68"/>
    </row>
    <row r="384" spans="13:16" x14ac:dyDescent="0.2">
      <c r="M384"/>
      <c r="P384" s="68"/>
    </row>
    <row r="385" spans="13:16" x14ac:dyDescent="0.2">
      <c r="M385"/>
      <c r="P385" s="68"/>
    </row>
    <row r="386" spans="13:16" x14ac:dyDescent="0.2">
      <c r="M386"/>
      <c r="P386" s="68"/>
    </row>
    <row r="387" spans="13:16" x14ac:dyDescent="0.2">
      <c r="M387"/>
      <c r="P387" s="68"/>
    </row>
    <row r="388" spans="13:16" x14ac:dyDescent="0.2">
      <c r="M388"/>
      <c r="P388" s="68"/>
    </row>
    <row r="389" spans="13:16" x14ac:dyDescent="0.2">
      <c r="M389"/>
      <c r="P389" s="68"/>
    </row>
    <row r="390" spans="13:16" x14ac:dyDescent="0.2">
      <c r="M390"/>
      <c r="P390" s="68"/>
    </row>
    <row r="391" spans="13:16" x14ac:dyDescent="0.2">
      <c r="M391"/>
      <c r="P391" s="68"/>
    </row>
    <row r="392" spans="13:16" x14ac:dyDescent="0.2">
      <c r="M392"/>
      <c r="P392" s="68"/>
    </row>
    <row r="393" spans="13:16" x14ac:dyDescent="0.2">
      <c r="M393"/>
      <c r="P393" s="68"/>
    </row>
    <row r="394" spans="13:16" x14ac:dyDescent="0.2">
      <c r="M394"/>
      <c r="P394" s="68"/>
    </row>
    <row r="395" spans="13:16" x14ac:dyDescent="0.2">
      <c r="M395"/>
      <c r="P395" s="68"/>
    </row>
    <row r="396" spans="13:16" x14ac:dyDescent="0.2">
      <c r="M396"/>
      <c r="P396" s="68"/>
    </row>
    <row r="397" spans="13:16" x14ac:dyDescent="0.2">
      <c r="M397"/>
      <c r="P397" s="68"/>
    </row>
    <row r="398" spans="13:16" x14ac:dyDescent="0.2">
      <c r="M398"/>
      <c r="P398" s="68"/>
    </row>
    <row r="399" spans="13:16" x14ac:dyDescent="0.2">
      <c r="M399"/>
      <c r="P399" s="68"/>
    </row>
    <row r="400" spans="13:16" x14ac:dyDescent="0.2">
      <c r="M400"/>
      <c r="P400" s="68"/>
    </row>
    <row r="401" spans="13:16" x14ac:dyDescent="0.2">
      <c r="M401"/>
      <c r="P401" s="68"/>
    </row>
    <row r="402" spans="13:16" x14ac:dyDescent="0.2">
      <c r="M402"/>
      <c r="P402" s="68"/>
    </row>
    <row r="403" spans="13:16" x14ac:dyDescent="0.2">
      <c r="M403"/>
      <c r="P403" s="68"/>
    </row>
    <row r="404" spans="13:16" x14ac:dyDescent="0.2">
      <c r="M404"/>
      <c r="P404" s="68"/>
    </row>
    <row r="405" spans="13:16" x14ac:dyDescent="0.2">
      <c r="M405"/>
      <c r="P405" s="68"/>
    </row>
    <row r="406" spans="13:16" x14ac:dyDescent="0.2">
      <c r="M406"/>
      <c r="P406" s="68"/>
    </row>
    <row r="407" spans="13:16" x14ac:dyDescent="0.2">
      <c r="M407"/>
      <c r="P407" s="68"/>
    </row>
    <row r="408" spans="13:16" x14ac:dyDescent="0.2">
      <c r="M408"/>
      <c r="P408" s="68"/>
    </row>
    <row r="409" spans="13:16" x14ac:dyDescent="0.2">
      <c r="M409"/>
      <c r="P409" s="68"/>
    </row>
    <row r="410" spans="13:16" x14ac:dyDescent="0.2">
      <c r="M410"/>
      <c r="P410" s="68"/>
    </row>
    <row r="411" spans="13:16" x14ac:dyDescent="0.2">
      <c r="M411"/>
      <c r="P411" s="68"/>
    </row>
    <row r="412" spans="13:16" x14ac:dyDescent="0.2">
      <c r="M412"/>
      <c r="P412" s="68"/>
    </row>
    <row r="413" spans="13:16" x14ac:dyDescent="0.2">
      <c r="M413"/>
      <c r="P413" s="68"/>
    </row>
    <row r="414" spans="13:16" x14ac:dyDescent="0.2">
      <c r="M414"/>
      <c r="P414" s="68"/>
    </row>
    <row r="415" spans="13:16" x14ac:dyDescent="0.2">
      <c r="M415"/>
      <c r="P415" s="68"/>
    </row>
    <row r="416" spans="13:16" x14ac:dyDescent="0.2">
      <c r="M416"/>
      <c r="P416" s="68"/>
    </row>
    <row r="417" spans="13:16" x14ac:dyDescent="0.2">
      <c r="M417"/>
      <c r="P417" s="68"/>
    </row>
    <row r="418" spans="13:16" x14ac:dyDescent="0.2">
      <c r="M418"/>
      <c r="P418" s="68"/>
    </row>
    <row r="419" spans="13:16" x14ac:dyDescent="0.2">
      <c r="M419"/>
      <c r="P419" s="68"/>
    </row>
    <row r="420" spans="13:16" x14ac:dyDescent="0.2">
      <c r="M420"/>
      <c r="P420" s="68"/>
    </row>
    <row r="421" spans="13:16" x14ac:dyDescent="0.2">
      <c r="M421"/>
      <c r="P421" s="68"/>
    </row>
    <row r="422" spans="13:16" x14ac:dyDescent="0.2">
      <c r="M422"/>
      <c r="P422" s="68"/>
    </row>
    <row r="423" spans="13:16" x14ac:dyDescent="0.2">
      <c r="M423"/>
      <c r="P423" s="68"/>
    </row>
    <row r="424" spans="13:16" x14ac:dyDescent="0.2">
      <c r="M424"/>
      <c r="P424" s="68"/>
    </row>
    <row r="425" spans="13:16" x14ac:dyDescent="0.2">
      <c r="M425"/>
      <c r="P425" s="68"/>
    </row>
    <row r="426" spans="13:16" x14ac:dyDescent="0.2">
      <c r="M426"/>
      <c r="P426" s="68"/>
    </row>
    <row r="427" spans="13:16" x14ac:dyDescent="0.2">
      <c r="M427"/>
      <c r="P427" s="68"/>
    </row>
    <row r="428" spans="13:16" x14ac:dyDescent="0.2">
      <c r="M428"/>
      <c r="P428" s="68"/>
    </row>
    <row r="429" spans="13:16" x14ac:dyDescent="0.2">
      <c r="M429"/>
      <c r="P429" s="68"/>
    </row>
    <row r="430" spans="13:16" x14ac:dyDescent="0.2">
      <c r="M430"/>
      <c r="P430" s="68"/>
    </row>
    <row r="431" spans="13:16" x14ac:dyDescent="0.2">
      <c r="M431"/>
      <c r="P431" s="68"/>
    </row>
    <row r="432" spans="13:16" x14ac:dyDescent="0.2">
      <c r="M432"/>
      <c r="P432" s="68"/>
    </row>
    <row r="433" spans="13:16" x14ac:dyDescent="0.2">
      <c r="M433"/>
      <c r="P433" s="68"/>
    </row>
    <row r="434" spans="13:16" x14ac:dyDescent="0.2">
      <c r="M434"/>
      <c r="P434" s="68"/>
    </row>
    <row r="435" spans="13:16" x14ac:dyDescent="0.2">
      <c r="M435"/>
      <c r="P435" s="68"/>
    </row>
    <row r="436" spans="13:16" x14ac:dyDescent="0.2">
      <c r="M436"/>
      <c r="P436" s="68"/>
    </row>
    <row r="437" spans="13:16" x14ac:dyDescent="0.2">
      <c r="M437"/>
      <c r="P437" s="68"/>
    </row>
    <row r="438" spans="13:16" x14ac:dyDescent="0.2">
      <c r="M438"/>
      <c r="P438" s="68"/>
    </row>
    <row r="439" spans="13:16" x14ac:dyDescent="0.2">
      <c r="M439"/>
      <c r="P439" s="68"/>
    </row>
    <row r="440" spans="13:16" x14ac:dyDescent="0.2">
      <c r="M440"/>
      <c r="P440" s="68"/>
    </row>
    <row r="441" spans="13:16" x14ac:dyDescent="0.2">
      <c r="M441"/>
      <c r="P441" s="68"/>
    </row>
    <row r="442" spans="13:16" x14ac:dyDescent="0.2">
      <c r="M442"/>
      <c r="P442" s="68"/>
    </row>
    <row r="443" spans="13:16" x14ac:dyDescent="0.2">
      <c r="M443"/>
      <c r="P443" s="68"/>
    </row>
    <row r="444" spans="13:16" x14ac:dyDescent="0.2">
      <c r="M444"/>
      <c r="P444" s="68"/>
    </row>
    <row r="445" spans="13:16" x14ac:dyDescent="0.2">
      <c r="M445"/>
      <c r="P445" s="68"/>
    </row>
    <row r="446" spans="13:16" x14ac:dyDescent="0.2">
      <c r="M446"/>
      <c r="P446" s="68"/>
    </row>
    <row r="447" spans="13:16" x14ac:dyDescent="0.2">
      <c r="M447"/>
      <c r="P447" s="68"/>
    </row>
    <row r="448" spans="13:16" x14ac:dyDescent="0.2">
      <c r="M448"/>
      <c r="P448" s="68"/>
    </row>
    <row r="449" spans="13:16" x14ac:dyDescent="0.2">
      <c r="M449"/>
      <c r="P449" s="68"/>
    </row>
    <row r="450" spans="13:16" x14ac:dyDescent="0.2">
      <c r="M450"/>
      <c r="P450" s="68"/>
    </row>
    <row r="451" spans="13:16" x14ac:dyDescent="0.2">
      <c r="M451"/>
      <c r="P451" s="68"/>
    </row>
    <row r="452" spans="13:16" x14ac:dyDescent="0.2">
      <c r="M452"/>
      <c r="P452" s="68"/>
    </row>
    <row r="453" spans="13:16" x14ac:dyDescent="0.2">
      <c r="M453"/>
      <c r="P453" s="68"/>
    </row>
    <row r="454" spans="13:16" x14ac:dyDescent="0.2">
      <c r="M454"/>
      <c r="P454" s="68"/>
    </row>
    <row r="455" spans="13:16" x14ac:dyDescent="0.2">
      <c r="M455"/>
      <c r="P455" s="68"/>
    </row>
    <row r="456" spans="13:16" x14ac:dyDescent="0.2">
      <c r="M456"/>
      <c r="P456" s="68"/>
    </row>
    <row r="457" spans="13:16" x14ac:dyDescent="0.2">
      <c r="M457"/>
      <c r="P457" s="68"/>
    </row>
    <row r="458" spans="13:16" x14ac:dyDescent="0.2">
      <c r="M458"/>
      <c r="P458" s="68"/>
    </row>
    <row r="459" spans="13:16" x14ac:dyDescent="0.2">
      <c r="M459"/>
      <c r="P459" s="68"/>
    </row>
    <row r="460" spans="13:16" x14ac:dyDescent="0.2">
      <c r="M460"/>
      <c r="P460" s="68"/>
    </row>
    <row r="461" spans="13:16" x14ac:dyDescent="0.2">
      <c r="M461"/>
      <c r="P461" s="68"/>
    </row>
    <row r="462" spans="13:16" x14ac:dyDescent="0.2">
      <c r="M462"/>
      <c r="P462" s="68"/>
    </row>
    <row r="463" spans="13:16" x14ac:dyDescent="0.2">
      <c r="M463"/>
      <c r="P463" s="68"/>
    </row>
    <row r="464" spans="13:16" x14ac:dyDescent="0.2">
      <c r="M464"/>
      <c r="P464" s="68"/>
    </row>
    <row r="465" spans="13:16" x14ac:dyDescent="0.2">
      <c r="M465"/>
      <c r="P465" s="68"/>
    </row>
    <row r="466" spans="13:16" x14ac:dyDescent="0.2">
      <c r="M466"/>
      <c r="P466" s="68"/>
    </row>
    <row r="467" spans="13:16" x14ac:dyDescent="0.2">
      <c r="M467"/>
      <c r="P467" s="68"/>
    </row>
    <row r="468" spans="13:16" x14ac:dyDescent="0.2">
      <c r="M468"/>
      <c r="P468" s="68"/>
    </row>
    <row r="469" spans="13:16" x14ac:dyDescent="0.2">
      <c r="M469"/>
      <c r="P469" s="68"/>
    </row>
    <row r="470" spans="13:16" x14ac:dyDescent="0.2">
      <c r="M470"/>
      <c r="P470" s="68"/>
    </row>
    <row r="471" spans="13:16" x14ac:dyDescent="0.2">
      <c r="M471"/>
      <c r="P471" s="68"/>
    </row>
    <row r="472" spans="13:16" x14ac:dyDescent="0.2">
      <c r="M472"/>
      <c r="P472" s="68"/>
    </row>
    <row r="473" spans="13:16" x14ac:dyDescent="0.2">
      <c r="M473"/>
      <c r="P473" s="68"/>
    </row>
    <row r="474" spans="13:16" x14ac:dyDescent="0.2">
      <c r="M474"/>
      <c r="P474" s="68"/>
    </row>
    <row r="475" spans="13:16" x14ac:dyDescent="0.2">
      <c r="M475"/>
      <c r="P475" s="68"/>
    </row>
    <row r="476" spans="13:16" x14ac:dyDescent="0.2">
      <c r="M476"/>
      <c r="P476" s="68"/>
    </row>
    <row r="477" spans="13:16" x14ac:dyDescent="0.2">
      <c r="M477"/>
      <c r="P477" s="68"/>
    </row>
    <row r="478" spans="13:16" x14ac:dyDescent="0.2">
      <c r="M478"/>
      <c r="P478" s="68"/>
    </row>
    <row r="479" spans="13:16" x14ac:dyDescent="0.2">
      <c r="M479"/>
      <c r="P479" s="68"/>
    </row>
    <row r="480" spans="13:16" x14ac:dyDescent="0.2">
      <c r="M480"/>
      <c r="P480" s="68"/>
    </row>
    <row r="481" spans="13:16" x14ac:dyDescent="0.2">
      <c r="M481"/>
      <c r="P481" s="68"/>
    </row>
    <row r="482" spans="13:16" x14ac:dyDescent="0.2">
      <c r="M482"/>
      <c r="P482" s="68"/>
    </row>
    <row r="483" spans="13:16" x14ac:dyDescent="0.2">
      <c r="M483"/>
      <c r="P483" s="68"/>
    </row>
    <row r="484" spans="13:16" x14ac:dyDescent="0.2">
      <c r="M484"/>
      <c r="P484" s="68"/>
    </row>
    <row r="485" spans="13:16" x14ac:dyDescent="0.2">
      <c r="M485"/>
      <c r="P485" s="68"/>
    </row>
    <row r="486" spans="13:16" x14ac:dyDescent="0.2">
      <c r="M486"/>
      <c r="P486" s="68"/>
    </row>
    <row r="487" spans="13:16" x14ac:dyDescent="0.2">
      <c r="M487"/>
      <c r="P487" s="68"/>
    </row>
    <row r="488" spans="13:16" x14ac:dyDescent="0.2">
      <c r="M488"/>
      <c r="P488" s="68"/>
    </row>
    <row r="489" spans="13:16" x14ac:dyDescent="0.2">
      <c r="P489" s="68"/>
    </row>
    <row r="490" spans="13:16" x14ac:dyDescent="0.2"/>
    <row r="491" spans="13:16" x14ac:dyDescent="0.2"/>
    <row r="492" spans="13:16" x14ac:dyDescent="0.2"/>
    <row r="493" spans="13:16" x14ac:dyDescent="0.2"/>
    <row r="494" spans="13:16" x14ac:dyDescent="0.2"/>
    <row r="495" spans="13:16" x14ac:dyDescent="0.2"/>
    <row r="496" spans="13:16" x14ac:dyDescent="0.2"/>
    <row r="497" x14ac:dyDescent="0.2"/>
    <row r="498" x14ac:dyDescent="0.2"/>
    <row r="499" x14ac:dyDescent="0.2"/>
    <row r="500" x14ac:dyDescent="0.2"/>
  </sheetData>
  <sheetProtection sheet="1" objects="1" scenarios="1"/>
  <mergeCells count="1">
    <mergeCell ref="B2:L2"/>
  </mergeCells>
  <conditionalFormatting sqref="B50:L50 B8:L38 H50:H56 M9:M38 M40:M50">
    <cfRule type="containsErrors" dxfId="2" priority="6">
      <formula>ISERROR(B8)</formula>
    </cfRule>
  </conditionalFormatting>
  <printOptions horizontalCentered="1"/>
  <pageMargins left="0" right="0" top="0" bottom="0" header="0" footer="0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04">
    <pageSetUpPr autoPageBreaks="0"/>
  </sheetPr>
  <dimension ref="A1:S400"/>
  <sheetViews>
    <sheetView showGridLines="0" showRowColHeaders="0" zoomScale="120" zoomScaleNormal="120" workbookViewId="0">
      <pane ySplit="6" topLeftCell="A7" activePane="bottomLeft" state="frozen"/>
      <selection activeCell="E1" sqref="E1"/>
      <selection pane="bottomLeft" activeCell="A7" sqref="A7"/>
    </sheetView>
  </sheetViews>
  <sheetFormatPr baseColWidth="10" defaultColWidth="0" defaultRowHeight="14.25" x14ac:dyDescent="0.2"/>
  <cols>
    <col min="1" max="1" width="4" customWidth="1"/>
    <col min="2" max="2" width="16.5" customWidth="1"/>
    <col min="3" max="3" width="6" style="56" customWidth="1"/>
    <col min="4" max="4" width="3.625" style="56" customWidth="1"/>
    <col min="5" max="5" width="27.625" customWidth="1"/>
    <col min="6" max="6" width="16.5" customWidth="1"/>
    <col min="7" max="7" width="8.375" customWidth="1"/>
    <col min="8" max="8" width="4" customWidth="1"/>
    <col min="9" max="9" width="3.875" customWidth="1"/>
    <col min="10" max="10" width="20.875" customWidth="1"/>
    <col min="11" max="11" width="4.375" customWidth="1"/>
    <col min="12" max="12" width="6.625" hidden="1" customWidth="1"/>
    <col min="13" max="13" width="10.625" hidden="1" customWidth="1"/>
    <col min="14" max="14" width="6.25" hidden="1" customWidth="1"/>
    <col min="15" max="15" width="4.375" hidden="1" customWidth="1"/>
    <col min="16" max="16" width="10.625" hidden="1" customWidth="1"/>
    <col min="17" max="17" width="2.5" hidden="1" customWidth="1"/>
    <col min="18" max="18" width="7.25" hidden="1" customWidth="1"/>
    <col min="19" max="16384" width="10.625" hidden="1"/>
  </cols>
  <sheetData>
    <row r="1" spans="2:19" ht="25.5" customHeight="1" x14ac:dyDescent="0.25">
      <c r="L1" s="237" t="s">
        <v>75</v>
      </c>
      <c r="S1" s="69"/>
    </row>
    <row r="2" spans="2:19" ht="25.5" customHeight="1" x14ac:dyDescent="0.25">
      <c r="B2" s="348" t="str">
        <f>Nature_competition</f>
        <v>COUPE DE DREUX POUSSINS BENJAMINS - 26 novembre 2017</v>
      </c>
      <c r="C2" s="348"/>
      <c r="D2" s="348"/>
      <c r="E2" s="348"/>
      <c r="G2" s="115" t="s">
        <v>19</v>
      </c>
      <c r="H2" s="116">
        <f>COUNTA(E7:E402)</f>
        <v>5</v>
      </c>
      <c r="L2" s="238" t="s">
        <v>10</v>
      </c>
      <c r="S2" s="82"/>
    </row>
    <row r="3" spans="2:19" ht="15" x14ac:dyDescent="0.25">
      <c r="B3" s="78"/>
      <c r="C3" s="68"/>
      <c r="D3" s="68"/>
      <c r="E3" s="65"/>
      <c r="G3" s="67" t="s">
        <v>9</v>
      </c>
      <c r="H3" s="79">
        <f t="array" ref="H3">SUMPRODUCT(IF(F7:F503&lt;&gt;"",1/COUNTIF($F$7:$F$503,$F$7:$F$503)))</f>
        <v>5</v>
      </c>
      <c r="P3" s="237" t="s">
        <v>74</v>
      </c>
      <c r="R3" s="237" t="s">
        <v>12</v>
      </c>
      <c r="S3" s="82"/>
    </row>
    <row r="4" spans="2:19" ht="17.25" customHeight="1" x14ac:dyDescent="0.25">
      <c r="B4" s="65"/>
      <c r="C4" s="68"/>
      <c r="D4" s="68"/>
      <c r="E4" s="65"/>
      <c r="F4" s="236"/>
      <c r="H4" s="82"/>
      <c r="P4" s="80"/>
      <c r="Q4" s="93"/>
      <c r="R4" s="83">
        <f>COUNTA(#REF!)</f>
        <v>1</v>
      </c>
      <c r="S4" s="180"/>
    </row>
    <row r="5" spans="2:19" ht="23.25" customHeight="1" x14ac:dyDescent="0.25">
      <c r="B5" s="65"/>
      <c r="C5" s="68"/>
      <c r="D5" s="68"/>
      <c r="E5" s="65"/>
      <c r="F5" s="65"/>
      <c r="G5" s="65"/>
      <c r="N5" s="74"/>
      <c r="P5" s="179"/>
      <c r="Q5" s="93"/>
      <c r="R5" s="93"/>
      <c r="S5" s="82"/>
    </row>
    <row r="6" spans="2:19" ht="15" x14ac:dyDescent="0.2">
      <c r="B6" s="232" t="s">
        <v>13</v>
      </c>
      <c r="C6" s="232" t="s">
        <v>30</v>
      </c>
      <c r="D6" s="232" t="s">
        <v>15</v>
      </c>
      <c r="E6" s="233" t="s">
        <v>16</v>
      </c>
      <c r="F6" s="233" t="s">
        <v>4</v>
      </c>
      <c r="G6" s="239" t="s">
        <v>80</v>
      </c>
      <c r="H6" s="240" t="s">
        <v>17</v>
      </c>
      <c r="L6" s="66" t="s">
        <v>15</v>
      </c>
      <c r="M6" s="66" t="s">
        <v>4</v>
      </c>
      <c r="N6" s="73" t="s">
        <v>17</v>
      </c>
      <c r="P6" s="66" t="s">
        <v>13</v>
      </c>
      <c r="S6" s="74"/>
    </row>
    <row r="7" spans="2:19" ht="15" x14ac:dyDescent="0.2">
      <c r="B7" s="273" t="s">
        <v>72</v>
      </c>
      <c r="C7" s="274">
        <v>1</v>
      </c>
      <c r="D7" s="263">
        <v>1</v>
      </c>
      <c r="E7" s="262" t="s">
        <v>89</v>
      </c>
      <c r="F7" s="262" t="s">
        <v>73</v>
      </c>
      <c r="G7" s="269">
        <v>32</v>
      </c>
      <c r="H7" s="266">
        <v>4</v>
      </c>
    </row>
    <row r="8" spans="2:19" x14ac:dyDescent="0.2">
      <c r="B8" s="272" t="s">
        <v>72</v>
      </c>
      <c r="C8" s="275">
        <v>1</v>
      </c>
      <c r="D8" s="263">
        <v>2</v>
      </c>
      <c r="E8" s="262" t="s">
        <v>88</v>
      </c>
      <c r="F8" s="262" t="s">
        <v>78</v>
      </c>
      <c r="G8" s="269">
        <v>36</v>
      </c>
      <c r="H8" s="266">
        <v>3</v>
      </c>
    </row>
    <row r="9" spans="2:19" x14ac:dyDescent="0.2">
      <c r="B9" s="262" t="s">
        <v>72</v>
      </c>
      <c r="C9" s="266">
        <v>1</v>
      </c>
      <c r="D9" s="263">
        <v>3</v>
      </c>
      <c r="E9" s="262" t="s">
        <v>94</v>
      </c>
      <c r="F9" s="262" t="s">
        <v>91</v>
      </c>
      <c r="G9" s="269">
        <v>33</v>
      </c>
      <c r="H9" s="266">
        <v>2</v>
      </c>
    </row>
    <row r="10" spans="2:19" x14ac:dyDescent="0.2">
      <c r="B10" s="262" t="s">
        <v>72</v>
      </c>
      <c r="C10" s="266">
        <v>1</v>
      </c>
      <c r="D10" s="263">
        <v>4</v>
      </c>
      <c r="E10" s="262" t="s">
        <v>93</v>
      </c>
      <c r="F10" s="262" t="s">
        <v>92</v>
      </c>
      <c r="G10" s="269">
        <v>35</v>
      </c>
      <c r="H10" s="266">
        <v>1</v>
      </c>
    </row>
    <row r="11" spans="2:19" x14ac:dyDescent="0.2">
      <c r="B11" s="262" t="s">
        <v>79</v>
      </c>
      <c r="C11" s="266">
        <v>4</v>
      </c>
      <c r="D11" s="264">
        <v>1</v>
      </c>
      <c r="E11" s="265" t="s">
        <v>90</v>
      </c>
      <c r="F11" s="265" t="s">
        <v>83</v>
      </c>
      <c r="G11" s="270">
        <v>78</v>
      </c>
      <c r="H11" s="267">
        <v>4</v>
      </c>
    </row>
    <row r="12" spans="2:19" x14ac:dyDescent="0.2">
      <c r="B12" s="268"/>
      <c r="C12" s="261"/>
      <c r="D12" s="261"/>
      <c r="E12" s="260"/>
      <c r="F12" s="260"/>
      <c r="G12" s="271"/>
      <c r="H12" s="261"/>
    </row>
    <row r="13" spans="2:19" x14ac:dyDescent="0.2">
      <c r="B13" s="268"/>
      <c r="C13" s="261"/>
      <c r="D13" s="261"/>
      <c r="E13" s="260"/>
      <c r="F13" s="260"/>
      <c r="G13" s="271"/>
      <c r="H13" s="261"/>
    </row>
    <row r="14" spans="2:19" x14ac:dyDescent="0.2">
      <c r="B14" s="268"/>
      <c r="C14" s="261"/>
      <c r="D14" s="261"/>
      <c r="E14" s="260"/>
      <c r="F14" s="260"/>
      <c r="G14" s="271"/>
      <c r="H14" s="261"/>
    </row>
    <row r="15" spans="2:19" x14ac:dyDescent="0.2">
      <c r="B15" s="268"/>
      <c r="C15" s="261"/>
      <c r="D15" s="261"/>
      <c r="E15" s="260"/>
      <c r="F15" s="260"/>
      <c r="G15" s="271"/>
      <c r="H15" s="261"/>
    </row>
    <row r="16" spans="2:19" x14ac:dyDescent="0.2">
      <c r="B16" s="268"/>
      <c r="C16" s="261"/>
      <c r="D16" s="261"/>
      <c r="E16" s="260"/>
      <c r="F16" s="260"/>
      <c r="G16" s="271"/>
      <c r="H16" s="261"/>
    </row>
    <row r="17" spans="2:8" x14ac:dyDescent="0.2">
      <c r="B17" s="268"/>
      <c r="C17" s="261"/>
      <c r="D17" s="261"/>
      <c r="E17" s="260"/>
      <c r="F17" s="260"/>
      <c r="G17" s="271"/>
      <c r="H17" s="261"/>
    </row>
    <row r="18" spans="2:8" x14ac:dyDescent="0.2">
      <c r="B18" s="268"/>
      <c r="C18" s="261"/>
      <c r="D18" s="261"/>
      <c r="E18" s="260"/>
      <c r="F18" s="260"/>
      <c r="G18" s="271"/>
      <c r="H18" s="261"/>
    </row>
    <row r="19" spans="2:8" x14ac:dyDescent="0.2">
      <c r="B19" s="268"/>
      <c r="C19" s="261"/>
      <c r="D19" s="261"/>
      <c r="E19" s="260"/>
      <c r="F19" s="260"/>
      <c r="G19" s="271"/>
      <c r="H19" s="261"/>
    </row>
    <row r="20" spans="2:8" x14ac:dyDescent="0.2">
      <c r="B20" s="268"/>
      <c r="C20" s="261"/>
      <c r="D20" s="261"/>
      <c r="E20" s="260"/>
      <c r="F20" s="260"/>
      <c r="G20" s="271"/>
      <c r="H20" s="261"/>
    </row>
    <row r="21" spans="2:8" x14ac:dyDescent="0.2">
      <c r="B21" s="268"/>
      <c r="C21" s="261"/>
      <c r="D21" s="261"/>
      <c r="E21" s="260"/>
      <c r="F21" s="260"/>
      <c r="G21" s="271"/>
      <c r="H21" s="261"/>
    </row>
    <row r="22" spans="2:8" x14ac:dyDescent="0.2">
      <c r="B22" s="268"/>
      <c r="C22" s="261"/>
      <c r="D22" s="261"/>
      <c r="E22" s="260"/>
      <c r="F22" s="260"/>
      <c r="G22" s="271"/>
      <c r="H22" s="261"/>
    </row>
    <row r="23" spans="2:8" x14ac:dyDescent="0.2">
      <c r="B23" s="268"/>
      <c r="C23" s="261"/>
      <c r="D23" s="261"/>
      <c r="E23" s="260"/>
      <c r="F23" s="260"/>
      <c r="G23" s="271"/>
      <c r="H23" s="261"/>
    </row>
    <row r="24" spans="2:8" x14ac:dyDescent="0.2">
      <c r="B24" s="268"/>
      <c r="C24" s="261"/>
      <c r="D24" s="261"/>
      <c r="E24" s="260"/>
      <c r="F24" s="260"/>
      <c r="G24" s="271"/>
      <c r="H24" s="261"/>
    </row>
    <row r="25" spans="2:8" x14ac:dyDescent="0.2">
      <c r="B25" s="268"/>
      <c r="C25" s="261"/>
      <c r="D25" s="261"/>
      <c r="E25" s="260"/>
      <c r="F25" s="260"/>
      <c r="G25" s="271"/>
      <c r="H25" s="261"/>
    </row>
    <row r="26" spans="2:8" x14ac:dyDescent="0.2">
      <c r="B26" s="268"/>
      <c r="C26" s="261"/>
      <c r="D26" s="261"/>
      <c r="E26" s="260"/>
      <c r="F26" s="260"/>
      <c r="G26" s="271"/>
      <c r="H26" s="261"/>
    </row>
    <row r="27" spans="2:8" x14ac:dyDescent="0.2">
      <c r="B27" s="268"/>
      <c r="C27" s="261"/>
      <c r="D27" s="261"/>
      <c r="E27" s="260"/>
      <c r="F27" s="260"/>
      <c r="G27" s="271"/>
      <c r="H27" s="261"/>
    </row>
    <row r="28" spans="2:8" x14ac:dyDescent="0.2">
      <c r="B28" s="268"/>
      <c r="C28" s="261"/>
      <c r="D28" s="261"/>
      <c r="E28" s="260"/>
      <c r="F28" s="260"/>
      <c r="G28" s="271"/>
      <c r="H28" s="261"/>
    </row>
    <row r="29" spans="2:8" x14ac:dyDescent="0.2">
      <c r="B29" s="268"/>
      <c r="C29" s="261"/>
      <c r="D29" s="261"/>
      <c r="E29" s="260"/>
      <c r="F29" s="260"/>
      <c r="G29" s="271"/>
      <c r="H29" s="261"/>
    </row>
    <row r="30" spans="2:8" x14ac:dyDescent="0.2">
      <c r="B30" s="268"/>
      <c r="C30" s="261"/>
      <c r="D30" s="261"/>
      <c r="E30" s="260"/>
      <c r="F30" s="260"/>
      <c r="G30" s="271"/>
      <c r="H30" s="261"/>
    </row>
    <row r="31" spans="2:8" x14ac:dyDescent="0.2">
      <c r="B31" s="268"/>
      <c r="C31" s="261"/>
      <c r="D31" s="261"/>
      <c r="E31" s="260"/>
      <c r="F31" s="260"/>
      <c r="G31" s="271"/>
      <c r="H31" s="261"/>
    </row>
    <row r="32" spans="2:8" x14ac:dyDescent="0.2">
      <c r="B32" s="268"/>
      <c r="C32" s="261"/>
      <c r="D32" s="261"/>
      <c r="E32" s="260"/>
      <c r="F32" s="260"/>
      <c r="G32" s="271"/>
      <c r="H32" s="261"/>
    </row>
    <row r="33" spans="2:8" x14ac:dyDescent="0.2">
      <c r="B33" s="268"/>
      <c r="C33" s="261"/>
      <c r="D33" s="261"/>
      <c r="E33" s="260"/>
      <c r="F33" s="260"/>
      <c r="G33" s="271"/>
      <c r="H33" s="261"/>
    </row>
    <row r="34" spans="2:8" x14ac:dyDescent="0.2">
      <c r="B34" s="268"/>
      <c r="C34" s="261"/>
      <c r="D34" s="261"/>
      <c r="E34" s="260"/>
      <c r="F34" s="260"/>
      <c r="G34" s="271"/>
      <c r="H34" s="261"/>
    </row>
    <row r="35" spans="2:8" x14ac:dyDescent="0.2">
      <c r="B35" s="268"/>
      <c r="C35" s="261"/>
      <c r="D35" s="261"/>
      <c r="E35" s="260"/>
      <c r="F35" s="260"/>
      <c r="G35" s="271"/>
      <c r="H35" s="261"/>
    </row>
    <row r="36" spans="2:8" x14ac:dyDescent="0.2">
      <c r="B36" s="268"/>
      <c r="C36" s="261"/>
      <c r="D36" s="261"/>
      <c r="E36" s="260"/>
      <c r="F36" s="260"/>
      <c r="G36" s="271"/>
      <c r="H36" s="261"/>
    </row>
    <row r="37" spans="2:8" x14ac:dyDescent="0.2">
      <c r="B37" s="268"/>
      <c r="C37" s="261"/>
      <c r="D37" s="261"/>
      <c r="E37" s="260"/>
      <c r="F37" s="260"/>
      <c r="G37" s="271"/>
      <c r="H37" s="261"/>
    </row>
    <row r="38" spans="2:8" x14ac:dyDescent="0.2">
      <c r="B38" s="268"/>
      <c r="C38" s="261"/>
      <c r="D38" s="261"/>
      <c r="E38" s="260"/>
      <c r="F38" s="260"/>
      <c r="G38" s="271"/>
      <c r="H38" s="261"/>
    </row>
    <row r="39" spans="2:8" x14ac:dyDescent="0.2">
      <c r="B39" s="268"/>
      <c r="C39" s="261"/>
      <c r="D39" s="261"/>
      <c r="E39" s="260"/>
      <c r="F39" s="260"/>
      <c r="G39" s="271"/>
      <c r="H39" s="261"/>
    </row>
    <row r="40" spans="2:8" x14ac:dyDescent="0.2">
      <c r="B40" s="268"/>
      <c r="C40" s="261"/>
      <c r="D40" s="261"/>
      <c r="E40" s="260"/>
      <c r="F40" s="260"/>
      <c r="G40" s="271"/>
      <c r="H40" s="261"/>
    </row>
    <row r="41" spans="2:8" x14ac:dyDescent="0.2">
      <c r="B41" s="268"/>
      <c r="C41" s="261"/>
      <c r="D41" s="261"/>
      <c r="E41" s="260"/>
      <c r="F41" s="260"/>
      <c r="G41" s="271"/>
      <c r="H41" s="261"/>
    </row>
    <row r="42" spans="2:8" x14ac:dyDescent="0.2">
      <c r="B42" s="268"/>
      <c r="C42" s="261"/>
      <c r="D42" s="261"/>
      <c r="E42" s="260"/>
      <c r="F42" s="260"/>
      <c r="G42" s="271"/>
      <c r="H42" s="261"/>
    </row>
    <row r="43" spans="2:8" x14ac:dyDescent="0.2">
      <c r="B43" s="268"/>
      <c r="C43" s="261"/>
      <c r="D43" s="261"/>
      <c r="E43" s="260"/>
      <c r="F43" s="260"/>
      <c r="G43" s="271"/>
      <c r="H43" s="261"/>
    </row>
    <row r="44" spans="2:8" x14ac:dyDescent="0.2">
      <c r="B44" s="268"/>
      <c r="C44" s="261"/>
      <c r="D44" s="261"/>
      <c r="E44" s="260"/>
      <c r="F44" s="260"/>
      <c r="G44" s="271"/>
      <c r="H44" s="261"/>
    </row>
    <row r="45" spans="2:8" x14ac:dyDescent="0.2">
      <c r="B45" s="268"/>
      <c r="C45" s="261"/>
      <c r="D45" s="261"/>
      <c r="E45" s="260"/>
      <c r="F45" s="260"/>
      <c r="G45" s="271"/>
      <c r="H45" s="261"/>
    </row>
    <row r="46" spans="2:8" x14ac:dyDescent="0.2">
      <c r="B46" s="268"/>
      <c r="C46" s="261"/>
      <c r="D46" s="261"/>
      <c r="E46" s="260"/>
      <c r="F46" s="260"/>
      <c r="G46" s="271"/>
      <c r="H46" s="261"/>
    </row>
    <row r="47" spans="2:8" x14ac:dyDescent="0.2">
      <c r="B47" s="268"/>
      <c r="C47" s="261"/>
      <c r="D47" s="261"/>
      <c r="E47" s="260"/>
      <c r="F47" s="260"/>
      <c r="G47" s="271"/>
      <c r="H47" s="261"/>
    </row>
    <row r="48" spans="2:8" x14ac:dyDescent="0.2">
      <c r="B48" s="268"/>
      <c r="C48" s="261"/>
      <c r="D48" s="261"/>
      <c r="E48" s="260"/>
      <c r="F48" s="260"/>
      <c r="G48" s="271"/>
      <c r="H48" s="261"/>
    </row>
    <row r="49" spans="2:8" x14ac:dyDescent="0.2">
      <c r="B49" s="268"/>
      <c r="C49" s="261"/>
      <c r="D49" s="261"/>
      <c r="E49" s="260"/>
      <c r="F49" s="260"/>
      <c r="G49" s="271"/>
      <c r="H49" s="261"/>
    </row>
    <row r="50" spans="2:8" x14ac:dyDescent="0.2">
      <c r="B50" s="268"/>
      <c r="C50" s="261"/>
      <c r="D50" s="261"/>
      <c r="E50" s="260"/>
      <c r="F50" s="260"/>
      <c r="G50" s="271"/>
      <c r="H50" s="261"/>
    </row>
    <row r="51" spans="2:8" x14ac:dyDescent="0.2">
      <c r="B51" s="268"/>
      <c r="C51" s="261"/>
      <c r="D51" s="261"/>
      <c r="E51" s="260"/>
      <c r="F51" s="260"/>
      <c r="G51" s="271"/>
      <c r="H51" s="261"/>
    </row>
    <row r="52" spans="2:8" x14ac:dyDescent="0.2">
      <c r="B52" s="268"/>
      <c r="C52" s="261"/>
      <c r="D52" s="261"/>
      <c r="E52" s="260"/>
      <c r="F52" s="260"/>
      <c r="G52" s="271"/>
      <c r="H52" s="261"/>
    </row>
    <row r="53" spans="2:8" x14ac:dyDescent="0.2">
      <c r="B53" s="268"/>
      <c r="C53" s="261"/>
      <c r="D53" s="261"/>
      <c r="E53" s="260"/>
      <c r="F53" s="260"/>
      <c r="G53" s="271"/>
      <c r="H53" s="261"/>
    </row>
    <row r="54" spans="2:8" x14ac:dyDescent="0.2">
      <c r="B54" s="268"/>
      <c r="C54" s="261"/>
      <c r="D54" s="261"/>
      <c r="E54" s="260"/>
      <c r="F54" s="260"/>
      <c r="G54" s="271"/>
      <c r="H54" s="261"/>
    </row>
    <row r="55" spans="2:8" x14ac:dyDescent="0.2">
      <c r="B55" s="268"/>
      <c r="C55" s="261"/>
      <c r="D55" s="261"/>
      <c r="E55" s="260"/>
      <c r="F55" s="260"/>
      <c r="G55" s="271"/>
      <c r="H55" s="261"/>
    </row>
    <row r="56" spans="2:8" x14ac:dyDescent="0.2">
      <c r="B56" s="268"/>
      <c r="C56" s="261"/>
      <c r="D56" s="261"/>
      <c r="E56" s="260"/>
      <c r="F56" s="260"/>
      <c r="G56" s="271"/>
      <c r="H56" s="261"/>
    </row>
    <row r="57" spans="2:8" x14ac:dyDescent="0.2">
      <c r="B57" s="268"/>
      <c r="C57" s="261"/>
      <c r="D57" s="261"/>
      <c r="E57" s="260"/>
      <c r="F57" s="260"/>
      <c r="G57" s="271"/>
      <c r="H57" s="261"/>
    </row>
    <row r="58" spans="2:8" x14ac:dyDescent="0.2">
      <c r="B58" s="268"/>
      <c r="C58" s="261"/>
      <c r="D58" s="261"/>
      <c r="E58" s="260"/>
      <c r="F58" s="260"/>
      <c r="G58" s="271"/>
      <c r="H58" s="261"/>
    </row>
    <row r="59" spans="2:8" x14ac:dyDescent="0.2">
      <c r="B59" s="268"/>
      <c r="C59" s="261"/>
      <c r="D59" s="261"/>
      <c r="E59" s="260"/>
      <c r="F59" s="260"/>
      <c r="G59" s="271"/>
      <c r="H59" s="261"/>
    </row>
    <row r="60" spans="2:8" x14ac:dyDescent="0.2">
      <c r="B60" s="268"/>
      <c r="C60" s="261"/>
      <c r="D60" s="261"/>
      <c r="E60" s="260"/>
      <c r="F60" s="260"/>
      <c r="G60" s="271"/>
      <c r="H60" s="261"/>
    </row>
    <row r="61" spans="2:8" x14ac:dyDescent="0.2">
      <c r="B61" s="268"/>
      <c r="C61" s="261"/>
      <c r="D61" s="261"/>
      <c r="E61" s="260"/>
      <c r="F61" s="260"/>
      <c r="G61" s="271"/>
      <c r="H61" s="261"/>
    </row>
    <row r="62" spans="2:8" x14ac:dyDescent="0.2">
      <c r="B62" s="268"/>
      <c r="C62" s="261"/>
      <c r="D62" s="261"/>
      <c r="E62" s="260"/>
      <c r="F62" s="260"/>
      <c r="G62" s="271"/>
      <c r="H62" s="261"/>
    </row>
    <row r="63" spans="2:8" x14ac:dyDescent="0.2">
      <c r="B63" s="268"/>
      <c r="C63" s="261"/>
      <c r="D63" s="261"/>
      <c r="E63" s="260"/>
      <c r="F63" s="260"/>
      <c r="G63" s="271"/>
      <c r="H63" s="261"/>
    </row>
    <row r="64" spans="2:8" x14ac:dyDescent="0.2">
      <c r="B64" s="268"/>
      <c r="C64" s="261"/>
      <c r="D64" s="261"/>
      <c r="E64" s="260"/>
      <c r="F64" s="260"/>
      <c r="G64" s="271"/>
      <c r="H64" s="261"/>
    </row>
    <row r="65" spans="2:8" x14ac:dyDescent="0.2">
      <c r="B65" s="268"/>
      <c r="C65" s="261"/>
      <c r="D65" s="261"/>
      <c r="E65" s="260"/>
      <c r="F65" s="260"/>
      <c r="G65" s="271"/>
      <c r="H65" s="261"/>
    </row>
    <row r="66" spans="2:8" x14ac:dyDescent="0.2">
      <c r="B66" s="268"/>
      <c r="C66" s="261"/>
      <c r="D66" s="261"/>
      <c r="E66" s="260"/>
      <c r="F66" s="260"/>
      <c r="G66" s="271"/>
      <c r="H66" s="261"/>
    </row>
    <row r="67" spans="2:8" x14ac:dyDescent="0.2">
      <c r="B67" s="268"/>
      <c r="C67" s="261"/>
      <c r="D67" s="261"/>
      <c r="E67" s="260"/>
      <c r="F67" s="260"/>
      <c r="G67" s="271"/>
      <c r="H67" s="261"/>
    </row>
    <row r="68" spans="2:8" x14ac:dyDescent="0.2">
      <c r="B68" s="268"/>
      <c r="C68" s="261"/>
      <c r="D68" s="261"/>
      <c r="E68" s="260"/>
      <c r="F68" s="260"/>
      <c r="G68" s="271"/>
      <c r="H68" s="261"/>
    </row>
    <row r="69" spans="2:8" x14ac:dyDescent="0.2">
      <c r="B69" s="268"/>
      <c r="C69" s="261"/>
      <c r="D69" s="261"/>
      <c r="E69" s="260"/>
      <c r="F69" s="260"/>
      <c r="G69" s="271"/>
      <c r="H69" s="261"/>
    </row>
    <row r="70" spans="2:8" x14ac:dyDescent="0.2">
      <c r="B70" s="268"/>
      <c r="C70" s="261"/>
      <c r="D70" s="261"/>
      <c r="E70" s="260"/>
      <c r="F70" s="260"/>
      <c r="G70" s="271"/>
      <c r="H70" s="261"/>
    </row>
    <row r="71" spans="2:8" x14ac:dyDescent="0.2">
      <c r="B71" s="268"/>
      <c r="C71" s="261"/>
      <c r="D71" s="261"/>
      <c r="E71" s="260"/>
      <c r="F71" s="260"/>
      <c r="G71" s="271"/>
      <c r="H71" s="261"/>
    </row>
    <row r="72" spans="2:8" x14ac:dyDescent="0.2">
      <c r="B72" s="268"/>
      <c r="C72" s="261"/>
      <c r="D72" s="261"/>
      <c r="E72" s="260"/>
      <c r="F72" s="260"/>
      <c r="G72" s="271"/>
      <c r="H72" s="261"/>
    </row>
    <row r="73" spans="2:8" x14ac:dyDescent="0.2">
      <c r="B73" s="268"/>
      <c r="C73" s="261"/>
      <c r="D73" s="261"/>
      <c r="E73" s="260"/>
      <c r="F73" s="260"/>
      <c r="G73" s="271"/>
      <c r="H73" s="261"/>
    </row>
    <row r="74" spans="2:8" x14ac:dyDescent="0.2">
      <c r="B74" s="268"/>
      <c r="C74" s="261"/>
      <c r="D74" s="261"/>
      <c r="E74" s="260"/>
      <c r="F74" s="260"/>
      <c r="G74" s="271"/>
      <c r="H74" s="261"/>
    </row>
    <row r="75" spans="2:8" x14ac:dyDescent="0.2">
      <c r="B75" s="268"/>
      <c r="C75" s="261"/>
      <c r="D75" s="261"/>
      <c r="E75" s="260"/>
      <c r="F75" s="260"/>
      <c r="G75" s="271"/>
      <c r="H75" s="261"/>
    </row>
    <row r="76" spans="2:8" x14ac:dyDescent="0.2">
      <c r="B76" s="268"/>
      <c r="C76" s="261"/>
      <c r="D76" s="261"/>
      <c r="E76" s="260"/>
      <c r="F76" s="260"/>
      <c r="G76" s="271"/>
      <c r="H76" s="261"/>
    </row>
    <row r="77" spans="2:8" x14ac:dyDescent="0.2">
      <c r="B77" s="268"/>
      <c r="C77" s="261"/>
      <c r="D77" s="261"/>
      <c r="E77" s="260"/>
      <c r="F77" s="260"/>
      <c r="G77" s="271"/>
      <c r="H77" s="261"/>
    </row>
    <row r="78" spans="2:8" x14ac:dyDescent="0.2">
      <c r="B78" s="268"/>
      <c r="C78" s="261"/>
      <c r="D78" s="261"/>
      <c r="E78" s="260"/>
      <c r="F78" s="260"/>
      <c r="G78" s="271"/>
      <c r="H78" s="261"/>
    </row>
    <row r="79" spans="2:8" x14ac:dyDescent="0.2">
      <c r="B79" s="268"/>
      <c r="C79" s="261"/>
      <c r="D79" s="261"/>
      <c r="E79" s="260"/>
      <c r="F79" s="260"/>
      <c r="G79" s="271"/>
      <c r="H79" s="261"/>
    </row>
    <row r="80" spans="2:8" x14ac:dyDescent="0.2">
      <c r="B80" s="268"/>
      <c r="C80" s="261"/>
      <c r="D80" s="261"/>
      <c r="E80" s="260"/>
      <c r="F80" s="260"/>
      <c r="G80" s="271"/>
      <c r="H80" s="261"/>
    </row>
    <row r="81" spans="2:8" x14ac:dyDescent="0.2">
      <c r="B81" s="268"/>
      <c r="C81" s="261"/>
      <c r="D81" s="261"/>
      <c r="E81" s="260"/>
      <c r="F81" s="260"/>
      <c r="G81" s="271"/>
      <c r="H81" s="261"/>
    </row>
    <row r="82" spans="2:8" x14ac:dyDescent="0.2">
      <c r="B82" s="268"/>
      <c r="C82" s="261"/>
      <c r="D82" s="261"/>
      <c r="E82" s="260"/>
      <c r="F82" s="260"/>
      <c r="G82" s="271"/>
      <c r="H82" s="261"/>
    </row>
    <row r="83" spans="2:8" x14ac:dyDescent="0.2">
      <c r="B83" s="268"/>
      <c r="C83" s="261"/>
      <c r="D83" s="261"/>
      <c r="E83" s="260"/>
      <c r="F83" s="260"/>
      <c r="G83" s="271"/>
      <c r="H83" s="261"/>
    </row>
    <row r="84" spans="2:8" x14ac:dyDescent="0.2">
      <c r="B84" s="268"/>
      <c r="C84" s="261"/>
      <c r="D84" s="261"/>
      <c r="E84" s="260"/>
      <c r="F84" s="260"/>
      <c r="G84" s="271"/>
      <c r="H84" s="261"/>
    </row>
    <row r="85" spans="2:8" x14ac:dyDescent="0.2">
      <c r="B85" s="268"/>
      <c r="C85" s="261"/>
      <c r="D85" s="261"/>
      <c r="E85" s="260"/>
      <c r="F85" s="260"/>
      <c r="G85" s="271"/>
      <c r="H85" s="261"/>
    </row>
    <row r="86" spans="2:8" x14ac:dyDescent="0.2">
      <c r="B86" s="268"/>
      <c r="C86" s="261"/>
      <c r="D86" s="261"/>
      <c r="E86" s="260"/>
      <c r="F86" s="260"/>
      <c r="G86" s="271"/>
      <c r="H86" s="261"/>
    </row>
    <row r="87" spans="2:8" x14ac:dyDescent="0.2">
      <c r="B87" s="268"/>
      <c r="C87" s="261"/>
      <c r="D87" s="261"/>
      <c r="E87" s="260"/>
      <c r="F87" s="260"/>
      <c r="G87" s="271"/>
      <c r="H87" s="261"/>
    </row>
    <row r="88" spans="2:8" x14ac:dyDescent="0.2">
      <c r="B88" s="268"/>
      <c r="C88" s="261"/>
      <c r="D88" s="261"/>
      <c r="E88" s="260"/>
      <c r="F88" s="260"/>
      <c r="G88" s="271"/>
      <c r="H88" s="261"/>
    </row>
    <row r="89" spans="2:8" x14ac:dyDescent="0.2">
      <c r="B89" s="268"/>
      <c r="C89" s="261"/>
      <c r="D89" s="261"/>
      <c r="E89" s="260"/>
      <c r="F89" s="260"/>
      <c r="G89" s="271"/>
      <c r="H89" s="261"/>
    </row>
    <row r="90" spans="2:8" x14ac:dyDescent="0.2">
      <c r="B90" s="268"/>
      <c r="C90" s="261"/>
      <c r="D90" s="261"/>
      <c r="E90" s="260"/>
      <c r="F90" s="260"/>
      <c r="G90" s="271"/>
      <c r="H90" s="261"/>
    </row>
    <row r="91" spans="2:8" x14ac:dyDescent="0.2">
      <c r="B91" s="268"/>
      <c r="C91" s="261"/>
      <c r="D91" s="261"/>
      <c r="E91" s="260"/>
      <c r="F91" s="260"/>
      <c r="G91" s="271"/>
      <c r="H91" s="261"/>
    </row>
    <row r="92" spans="2:8" x14ac:dyDescent="0.2">
      <c r="B92" s="268"/>
      <c r="C92" s="261"/>
      <c r="D92" s="261"/>
      <c r="E92" s="260"/>
      <c r="F92" s="260"/>
      <c r="G92" s="271"/>
      <c r="H92" s="261"/>
    </row>
    <row r="93" spans="2:8" x14ac:dyDescent="0.2">
      <c r="B93" s="268"/>
      <c r="C93" s="261"/>
      <c r="D93" s="261"/>
      <c r="E93" s="260"/>
      <c r="F93" s="260"/>
      <c r="G93" s="271"/>
      <c r="H93" s="261"/>
    </row>
    <row r="94" spans="2:8" x14ac:dyDescent="0.2">
      <c r="B94" s="268"/>
      <c r="C94" s="261"/>
      <c r="D94" s="261"/>
      <c r="E94" s="260"/>
      <c r="F94" s="260"/>
      <c r="G94" s="271"/>
      <c r="H94" s="261"/>
    </row>
    <row r="95" spans="2:8" x14ac:dyDescent="0.2">
      <c r="B95" s="268"/>
      <c r="C95" s="261"/>
      <c r="D95" s="261"/>
      <c r="E95" s="260"/>
      <c r="F95" s="260"/>
      <c r="G95" s="271"/>
      <c r="H95" s="261"/>
    </row>
    <row r="96" spans="2:8" x14ac:dyDescent="0.2">
      <c r="B96" s="268"/>
      <c r="C96" s="261"/>
      <c r="D96" s="261"/>
      <c r="E96" s="260"/>
      <c r="F96" s="260"/>
      <c r="G96" s="271"/>
      <c r="H96" s="261"/>
    </row>
    <row r="97" spans="2:8" x14ac:dyDescent="0.2">
      <c r="B97" s="268"/>
      <c r="C97" s="261"/>
      <c r="D97" s="261"/>
      <c r="E97" s="260"/>
      <c r="F97" s="260"/>
      <c r="G97" s="271"/>
      <c r="H97" s="261"/>
    </row>
    <row r="98" spans="2:8" x14ac:dyDescent="0.2">
      <c r="B98" s="268"/>
      <c r="C98" s="261"/>
      <c r="D98" s="261"/>
      <c r="E98" s="260"/>
      <c r="F98" s="260"/>
      <c r="G98" s="271"/>
      <c r="H98" s="261"/>
    </row>
    <row r="99" spans="2:8" x14ac:dyDescent="0.2">
      <c r="B99" s="268"/>
      <c r="C99" s="261"/>
      <c r="D99" s="261"/>
      <c r="E99" s="260"/>
      <c r="F99" s="260"/>
      <c r="G99" s="271"/>
      <c r="H99" s="261"/>
    </row>
    <row r="100" spans="2:8" x14ac:dyDescent="0.2">
      <c r="B100" s="268"/>
      <c r="C100" s="261"/>
      <c r="D100" s="261"/>
      <c r="E100" s="260"/>
      <c r="F100" s="260"/>
      <c r="G100" s="271"/>
      <c r="H100" s="261"/>
    </row>
    <row r="101" spans="2:8" x14ac:dyDescent="0.2">
      <c r="B101" s="268"/>
      <c r="C101" s="261"/>
      <c r="D101" s="261"/>
      <c r="E101" s="260"/>
      <c r="F101" s="260"/>
      <c r="G101" s="271"/>
      <c r="H101" s="261"/>
    </row>
    <row r="102" spans="2:8" x14ac:dyDescent="0.2">
      <c r="B102" s="268"/>
      <c r="C102" s="261"/>
      <c r="D102" s="261"/>
      <c r="E102" s="260"/>
      <c r="F102" s="260"/>
      <c r="G102" s="271"/>
      <c r="H102" s="261"/>
    </row>
    <row r="103" spans="2:8" x14ac:dyDescent="0.2">
      <c r="B103" s="268"/>
      <c r="C103" s="261"/>
      <c r="D103" s="261"/>
      <c r="E103" s="260"/>
      <c r="F103" s="260"/>
      <c r="G103" s="271"/>
      <c r="H103" s="261"/>
    </row>
    <row r="104" spans="2:8" x14ac:dyDescent="0.2">
      <c r="B104" s="268"/>
      <c r="C104" s="261"/>
      <c r="D104" s="261"/>
      <c r="E104" s="260"/>
      <c r="F104" s="260"/>
      <c r="G104" s="271"/>
      <c r="H104" s="261"/>
    </row>
    <row r="105" spans="2:8" x14ac:dyDescent="0.2">
      <c r="B105" s="268"/>
      <c r="C105" s="261"/>
      <c r="D105" s="261"/>
      <c r="E105" s="260"/>
      <c r="F105" s="260"/>
      <c r="G105" s="271"/>
      <c r="H105" s="261"/>
    </row>
    <row r="106" spans="2:8" x14ac:dyDescent="0.2">
      <c r="B106" s="268"/>
      <c r="C106" s="261"/>
      <c r="D106" s="261"/>
      <c r="E106" s="260"/>
      <c r="F106" s="260"/>
      <c r="G106" s="271"/>
      <c r="H106" s="261"/>
    </row>
    <row r="107" spans="2:8" x14ac:dyDescent="0.2">
      <c r="B107" s="268"/>
      <c r="C107" s="261"/>
      <c r="D107" s="261"/>
      <c r="E107" s="260"/>
      <c r="F107" s="260"/>
      <c r="G107" s="271"/>
      <c r="H107" s="261"/>
    </row>
    <row r="108" spans="2:8" x14ac:dyDescent="0.2">
      <c r="B108" s="268"/>
      <c r="C108" s="261"/>
      <c r="D108" s="261"/>
      <c r="E108" s="260"/>
      <c r="F108" s="260"/>
      <c r="G108" s="271"/>
      <c r="H108" s="261"/>
    </row>
    <row r="109" spans="2:8" x14ac:dyDescent="0.2">
      <c r="B109" s="268"/>
      <c r="C109" s="261"/>
      <c r="D109" s="261"/>
      <c r="E109" s="260"/>
      <c r="F109" s="260"/>
      <c r="G109" s="271"/>
      <c r="H109" s="261"/>
    </row>
    <row r="110" spans="2:8" x14ac:dyDescent="0.2">
      <c r="B110" s="268"/>
      <c r="C110" s="261"/>
      <c r="D110" s="261"/>
      <c r="E110" s="260"/>
      <c r="F110" s="260"/>
      <c r="G110" s="271"/>
      <c r="H110" s="261"/>
    </row>
    <row r="111" spans="2:8" x14ac:dyDescent="0.2">
      <c r="B111" s="268"/>
      <c r="C111" s="261"/>
      <c r="D111" s="261"/>
      <c r="E111" s="260"/>
      <c r="F111" s="260"/>
      <c r="G111" s="271"/>
      <c r="H111" s="261"/>
    </row>
    <row r="112" spans="2:8" x14ac:dyDescent="0.2">
      <c r="B112" s="268"/>
      <c r="C112" s="261"/>
      <c r="D112" s="261"/>
      <c r="E112" s="260"/>
      <c r="F112" s="260"/>
      <c r="G112" s="271"/>
      <c r="H112" s="261"/>
    </row>
    <row r="113" spans="2:8" x14ac:dyDescent="0.2">
      <c r="B113" s="268"/>
      <c r="C113" s="261"/>
      <c r="D113" s="261"/>
      <c r="E113" s="260"/>
      <c r="F113" s="260"/>
      <c r="G113" s="271"/>
      <c r="H113" s="261"/>
    </row>
    <row r="114" spans="2:8" x14ac:dyDescent="0.2">
      <c r="B114" s="268"/>
      <c r="C114" s="261"/>
      <c r="D114" s="261"/>
      <c r="E114" s="260"/>
      <c r="F114" s="260"/>
      <c r="G114" s="271"/>
      <c r="H114" s="261"/>
    </row>
    <row r="115" spans="2:8" x14ac:dyDescent="0.2">
      <c r="B115" s="268"/>
      <c r="C115" s="261"/>
      <c r="D115" s="261"/>
      <c r="E115" s="260"/>
      <c r="F115" s="260"/>
      <c r="G115" s="271"/>
      <c r="H115" s="261"/>
    </row>
    <row r="116" spans="2:8" x14ac:dyDescent="0.2">
      <c r="B116" s="268"/>
      <c r="C116" s="261"/>
      <c r="D116" s="261"/>
      <c r="E116" s="260"/>
      <c r="F116" s="260"/>
      <c r="G116" s="271"/>
      <c r="H116" s="261"/>
    </row>
    <row r="117" spans="2:8" x14ac:dyDescent="0.2">
      <c r="B117" s="268"/>
      <c r="C117" s="261"/>
      <c r="D117" s="261"/>
      <c r="E117" s="260"/>
      <c r="F117" s="260"/>
      <c r="G117" s="271"/>
      <c r="H117" s="261"/>
    </row>
    <row r="118" spans="2:8" x14ac:dyDescent="0.2">
      <c r="B118" s="268"/>
      <c r="C118" s="261"/>
      <c r="D118" s="261"/>
      <c r="E118" s="260"/>
      <c r="F118" s="260"/>
      <c r="G118" s="271"/>
      <c r="H118" s="261"/>
    </row>
    <row r="119" spans="2:8" x14ac:dyDescent="0.2">
      <c r="B119" s="268"/>
      <c r="C119" s="261"/>
      <c r="D119" s="261"/>
      <c r="E119" s="260"/>
      <c r="F119" s="260"/>
      <c r="G119" s="271"/>
      <c r="H119" s="261"/>
    </row>
    <row r="120" spans="2:8" x14ac:dyDescent="0.2">
      <c r="B120" s="268"/>
      <c r="C120" s="261"/>
      <c r="D120" s="261"/>
      <c r="E120" s="260"/>
      <c r="F120" s="260"/>
      <c r="G120" s="271"/>
      <c r="H120" s="261"/>
    </row>
    <row r="121" spans="2:8" x14ac:dyDescent="0.2">
      <c r="B121" s="268"/>
      <c r="C121" s="261"/>
      <c r="D121" s="261"/>
      <c r="E121" s="260"/>
      <c r="F121" s="260"/>
      <c r="G121" s="271"/>
      <c r="H121" s="261"/>
    </row>
    <row r="122" spans="2:8" x14ac:dyDescent="0.2">
      <c r="B122" s="268"/>
      <c r="C122" s="261"/>
      <c r="D122" s="261"/>
      <c r="E122" s="260"/>
      <c r="F122" s="260"/>
      <c r="G122" s="271"/>
      <c r="H122" s="261"/>
    </row>
    <row r="123" spans="2:8" x14ac:dyDescent="0.2">
      <c r="B123" s="268"/>
      <c r="C123" s="261"/>
      <c r="D123" s="261"/>
      <c r="E123" s="260"/>
      <c r="F123" s="260"/>
      <c r="G123" s="271"/>
      <c r="H123" s="261"/>
    </row>
    <row r="124" spans="2:8" x14ac:dyDescent="0.2">
      <c r="B124" s="268"/>
      <c r="C124" s="261"/>
      <c r="D124" s="261"/>
      <c r="E124" s="260"/>
      <c r="F124" s="260"/>
      <c r="G124" s="271"/>
      <c r="H124" s="261"/>
    </row>
    <row r="125" spans="2:8" x14ac:dyDescent="0.2">
      <c r="B125" s="268"/>
      <c r="C125" s="261"/>
      <c r="D125" s="261"/>
      <c r="E125" s="260"/>
      <c r="F125" s="260"/>
      <c r="G125" s="271"/>
      <c r="H125" s="261"/>
    </row>
    <row r="126" spans="2:8" x14ac:dyDescent="0.2">
      <c r="B126" s="268"/>
      <c r="C126" s="261"/>
      <c r="D126" s="261"/>
      <c r="E126" s="260"/>
      <c r="F126" s="260"/>
      <c r="G126" s="271"/>
      <c r="H126" s="261"/>
    </row>
    <row r="127" spans="2:8" x14ac:dyDescent="0.2">
      <c r="B127" s="268"/>
      <c r="C127" s="261"/>
      <c r="D127" s="261"/>
      <c r="E127" s="260"/>
      <c r="F127" s="260"/>
      <c r="G127" s="271"/>
      <c r="H127" s="261"/>
    </row>
    <row r="128" spans="2:8" x14ac:dyDescent="0.2">
      <c r="B128" s="268"/>
      <c r="C128" s="261"/>
      <c r="D128" s="261"/>
      <c r="E128" s="260"/>
      <c r="F128" s="260"/>
      <c r="G128" s="271"/>
      <c r="H128" s="261"/>
    </row>
    <row r="129" spans="2:8" x14ac:dyDescent="0.2">
      <c r="B129" s="268"/>
      <c r="C129" s="261"/>
      <c r="D129" s="261"/>
      <c r="E129" s="260"/>
      <c r="F129" s="260"/>
      <c r="G129" s="271"/>
      <c r="H129" s="261"/>
    </row>
    <row r="130" spans="2:8" x14ac:dyDescent="0.2">
      <c r="B130" s="268"/>
      <c r="C130" s="261"/>
      <c r="D130" s="261"/>
      <c r="E130" s="260"/>
      <c r="F130" s="260"/>
      <c r="G130" s="271"/>
      <c r="H130" s="261"/>
    </row>
    <row r="131" spans="2:8" x14ac:dyDescent="0.2">
      <c r="B131" s="268"/>
      <c r="C131" s="261"/>
      <c r="D131" s="261"/>
      <c r="E131" s="260"/>
      <c r="F131" s="260"/>
      <c r="G131" s="271"/>
      <c r="H131" s="261"/>
    </row>
    <row r="132" spans="2:8" x14ac:dyDescent="0.2">
      <c r="B132" s="268"/>
      <c r="C132" s="261"/>
      <c r="D132" s="261"/>
      <c r="E132" s="260"/>
      <c r="F132" s="260"/>
      <c r="G132" s="271"/>
      <c r="H132" s="261"/>
    </row>
    <row r="133" spans="2:8" x14ac:dyDescent="0.2">
      <c r="B133" s="268"/>
      <c r="C133" s="261"/>
      <c r="D133" s="261"/>
      <c r="E133" s="260"/>
      <c r="F133" s="260"/>
      <c r="G133" s="271"/>
      <c r="H133" s="261"/>
    </row>
    <row r="134" spans="2:8" x14ac:dyDescent="0.2">
      <c r="B134" s="268"/>
      <c r="C134" s="261"/>
      <c r="D134" s="261"/>
      <c r="E134" s="260"/>
      <c r="F134" s="260"/>
      <c r="G134" s="271"/>
      <c r="H134" s="261"/>
    </row>
    <row r="135" spans="2:8" x14ac:dyDescent="0.2">
      <c r="B135" s="268"/>
      <c r="C135" s="261"/>
      <c r="D135" s="261"/>
      <c r="E135" s="260"/>
      <c r="F135" s="260"/>
      <c r="G135" s="271"/>
      <c r="H135" s="261"/>
    </row>
    <row r="136" spans="2:8" x14ac:dyDescent="0.2">
      <c r="B136" s="268"/>
      <c r="C136" s="261"/>
      <c r="D136" s="261"/>
      <c r="E136" s="260"/>
      <c r="F136" s="260"/>
      <c r="G136" s="271"/>
      <c r="H136" s="261"/>
    </row>
    <row r="137" spans="2:8" x14ac:dyDescent="0.2">
      <c r="B137" s="268"/>
      <c r="C137" s="261"/>
      <c r="D137" s="261"/>
      <c r="E137" s="260"/>
      <c r="F137" s="260"/>
      <c r="G137" s="271"/>
      <c r="H137" s="261"/>
    </row>
    <row r="138" spans="2:8" x14ac:dyDescent="0.2">
      <c r="B138" s="268"/>
      <c r="C138" s="261"/>
      <c r="D138" s="261"/>
      <c r="E138" s="260"/>
      <c r="F138" s="260"/>
      <c r="G138" s="271"/>
      <c r="H138" s="261"/>
    </row>
    <row r="139" spans="2:8" x14ac:dyDescent="0.2">
      <c r="B139" s="268"/>
      <c r="C139" s="261"/>
      <c r="D139" s="261"/>
      <c r="E139" s="260"/>
      <c r="F139" s="260"/>
      <c r="G139" s="271"/>
      <c r="H139" s="261"/>
    </row>
    <row r="140" spans="2:8" x14ac:dyDescent="0.2">
      <c r="B140" s="268"/>
      <c r="C140" s="261"/>
      <c r="D140" s="261"/>
      <c r="E140" s="260"/>
      <c r="F140" s="260"/>
      <c r="G140" s="271"/>
      <c r="H140" s="261"/>
    </row>
    <row r="141" spans="2:8" x14ac:dyDescent="0.2">
      <c r="B141" s="268"/>
      <c r="C141" s="261"/>
      <c r="D141" s="261"/>
      <c r="E141" s="260"/>
      <c r="F141" s="260"/>
      <c r="G141" s="271"/>
      <c r="H141" s="261"/>
    </row>
    <row r="142" spans="2:8" x14ac:dyDescent="0.2">
      <c r="B142" s="268"/>
      <c r="C142" s="261"/>
      <c r="D142" s="261"/>
      <c r="E142" s="260"/>
      <c r="F142" s="260"/>
      <c r="G142" s="271"/>
      <c r="H142" s="261"/>
    </row>
    <row r="143" spans="2:8" x14ac:dyDescent="0.2">
      <c r="B143" s="268"/>
      <c r="C143" s="261"/>
      <c r="D143" s="261"/>
      <c r="E143" s="260"/>
      <c r="F143" s="260"/>
      <c r="G143" s="271"/>
      <c r="H143" s="261"/>
    </row>
    <row r="144" spans="2:8" x14ac:dyDescent="0.2">
      <c r="B144" s="268"/>
      <c r="C144" s="261"/>
      <c r="D144" s="261"/>
      <c r="E144" s="260"/>
      <c r="F144" s="260"/>
      <c r="G144" s="271"/>
      <c r="H144" s="261"/>
    </row>
    <row r="145" spans="2:8" x14ac:dyDescent="0.2">
      <c r="B145" s="268"/>
      <c r="C145" s="261"/>
      <c r="D145" s="261"/>
      <c r="E145" s="260"/>
      <c r="F145" s="260"/>
      <c r="G145" s="271"/>
      <c r="H145" s="261"/>
    </row>
    <row r="146" spans="2:8" x14ac:dyDescent="0.2">
      <c r="B146" s="268"/>
      <c r="C146" s="261"/>
      <c r="D146" s="261"/>
      <c r="E146" s="260"/>
      <c r="F146" s="260"/>
      <c r="G146" s="271"/>
      <c r="H146" s="261"/>
    </row>
    <row r="147" spans="2:8" x14ac:dyDescent="0.2">
      <c r="B147" s="268"/>
      <c r="C147" s="261"/>
      <c r="D147" s="261"/>
      <c r="E147" s="260"/>
      <c r="F147" s="260"/>
      <c r="G147" s="271"/>
      <c r="H147" s="261"/>
    </row>
    <row r="148" spans="2:8" x14ac:dyDescent="0.2">
      <c r="B148" s="268"/>
      <c r="C148" s="261"/>
      <c r="D148" s="261"/>
      <c r="E148" s="260"/>
      <c r="F148" s="260"/>
      <c r="G148" s="271"/>
      <c r="H148" s="261"/>
    </row>
    <row r="149" spans="2:8" x14ac:dyDescent="0.2">
      <c r="B149" s="268"/>
      <c r="C149" s="261"/>
      <c r="D149" s="261"/>
      <c r="E149" s="260"/>
      <c r="F149" s="260"/>
      <c r="G149" s="271"/>
      <c r="H149" s="261"/>
    </row>
    <row r="150" spans="2:8" x14ac:dyDescent="0.2">
      <c r="B150" s="268"/>
      <c r="C150" s="261"/>
      <c r="D150" s="261"/>
      <c r="E150" s="260"/>
      <c r="F150" s="260"/>
      <c r="G150" s="271"/>
      <c r="H150" s="261"/>
    </row>
    <row r="151" spans="2:8" x14ac:dyDescent="0.2">
      <c r="B151" s="268"/>
      <c r="C151" s="261"/>
      <c r="D151" s="261"/>
      <c r="E151" s="260"/>
      <c r="F151" s="260"/>
      <c r="G151" s="271"/>
      <c r="H151" s="261"/>
    </row>
    <row r="152" spans="2:8" x14ac:dyDescent="0.2">
      <c r="B152" s="268"/>
      <c r="C152" s="261"/>
      <c r="D152" s="261"/>
      <c r="E152" s="260"/>
      <c r="F152" s="260"/>
      <c r="G152" s="271"/>
      <c r="H152" s="261"/>
    </row>
    <row r="153" spans="2:8" x14ac:dyDescent="0.2">
      <c r="B153" s="268"/>
      <c r="C153" s="261"/>
      <c r="D153" s="261"/>
      <c r="E153" s="260"/>
      <c r="F153" s="260"/>
      <c r="G153" s="271"/>
      <c r="H153" s="261"/>
    </row>
    <row r="154" spans="2:8" x14ac:dyDescent="0.2">
      <c r="B154" s="268"/>
      <c r="C154" s="261"/>
      <c r="D154" s="261"/>
      <c r="E154" s="260"/>
      <c r="F154" s="260"/>
      <c r="G154" s="271"/>
      <c r="H154" s="261"/>
    </row>
    <row r="155" spans="2:8" x14ac:dyDescent="0.2">
      <c r="B155" s="268"/>
      <c r="C155" s="261"/>
      <c r="D155" s="261"/>
      <c r="E155" s="260"/>
      <c r="F155" s="260"/>
      <c r="G155" s="271"/>
      <c r="H155" s="261"/>
    </row>
    <row r="156" spans="2:8" x14ac:dyDescent="0.2">
      <c r="B156" s="268"/>
      <c r="C156" s="261"/>
      <c r="D156" s="261"/>
      <c r="E156" s="260"/>
      <c r="F156" s="260"/>
      <c r="G156" s="271"/>
      <c r="H156" s="261"/>
    </row>
    <row r="157" spans="2:8" x14ac:dyDescent="0.2">
      <c r="B157" s="268"/>
      <c r="C157" s="261"/>
      <c r="D157" s="261"/>
      <c r="E157" s="260"/>
      <c r="F157" s="260"/>
      <c r="G157" s="271"/>
      <c r="H157" s="261"/>
    </row>
    <row r="158" spans="2:8" x14ac:dyDescent="0.2">
      <c r="B158" s="268"/>
      <c r="C158" s="261"/>
      <c r="D158" s="261"/>
      <c r="E158" s="260"/>
      <c r="F158" s="260"/>
      <c r="G158" s="271"/>
      <c r="H158" s="261"/>
    </row>
    <row r="159" spans="2:8" x14ac:dyDescent="0.2">
      <c r="B159" s="268"/>
      <c r="C159" s="261"/>
      <c r="D159" s="261"/>
      <c r="E159" s="260"/>
      <c r="F159" s="260"/>
      <c r="G159" s="271"/>
      <c r="H159" s="261"/>
    </row>
    <row r="160" spans="2:8" x14ac:dyDescent="0.2">
      <c r="B160" s="268"/>
      <c r="C160" s="261"/>
      <c r="D160" s="261"/>
      <c r="E160" s="260"/>
      <c r="F160" s="260"/>
      <c r="G160" s="271"/>
      <c r="H160" s="261"/>
    </row>
    <row r="161" spans="2:8" x14ac:dyDescent="0.2">
      <c r="B161" s="268"/>
      <c r="C161" s="261"/>
      <c r="D161" s="261"/>
      <c r="E161" s="260"/>
      <c r="F161" s="260"/>
      <c r="G161" s="271"/>
      <c r="H161" s="261"/>
    </row>
    <row r="162" spans="2:8" x14ac:dyDescent="0.2">
      <c r="B162" s="268"/>
      <c r="C162" s="261"/>
      <c r="D162" s="261"/>
      <c r="E162" s="260"/>
      <c r="F162" s="260"/>
      <c r="G162" s="271"/>
      <c r="H162" s="261"/>
    </row>
    <row r="163" spans="2:8" x14ac:dyDescent="0.2">
      <c r="B163" s="268"/>
      <c r="C163" s="261"/>
      <c r="D163" s="261"/>
      <c r="E163" s="260"/>
      <c r="F163" s="260"/>
      <c r="G163" s="271"/>
      <c r="H163" s="261"/>
    </row>
    <row r="164" spans="2:8" x14ac:dyDescent="0.2">
      <c r="B164" s="268"/>
      <c r="C164" s="261"/>
      <c r="D164" s="261"/>
      <c r="E164" s="260"/>
      <c r="F164" s="260"/>
      <c r="G164" s="271"/>
      <c r="H164" s="261"/>
    </row>
    <row r="165" spans="2:8" x14ac:dyDescent="0.2">
      <c r="B165" s="268"/>
      <c r="C165" s="261"/>
      <c r="D165" s="261"/>
      <c r="E165" s="260"/>
      <c r="F165" s="260"/>
      <c r="G165" s="271"/>
      <c r="H165" s="261"/>
    </row>
    <row r="166" spans="2:8" x14ac:dyDescent="0.2">
      <c r="B166" s="268"/>
      <c r="C166" s="261"/>
      <c r="D166" s="261"/>
      <c r="E166" s="260"/>
      <c r="F166" s="260"/>
      <c r="G166" s="271"/>
      <c r="H166" s="261"/>
    </row>
    <row r="167" spans="2:8" x14ac:dyDescent="0.2">
      <c r="B167" s="268"/>
      <c r="C167" s="261"/>
      <c r="D167" s="261"/>
      <c r="E167" s="260"/>
      <c r="F167" s="260"/>
      <c r="G167" s="271"/>
      <c r="H167" s="261"/>
    </row>
    <row r="168" spans="2:8" x14ac:dyDescent="0.2">
      <c r="B168" s="268"/>
      <c r="C168" s="261"/>
      <c r="D168" s="261"/>
      <c r="E168" s="260"/>
      <c r="F168" s="260"/>
      <c r="G168" s="271"/>
      <c r="H168" s="261"/>
    </row>
    <row r="169" spans="2:8" x14ac:dyDescent="0.2">
      <c r="B169" s="268"/>
      <c r="C169" s="261"/>
      <c r="D169" s="261"/>
      <c r="E169" s="260"/>
      <c r="F169" s="260"/>
      <c r="G169" s="271"/>
      <c r="H169" s="261"/>
    </row>
    <row r="170" spans="2:8" x14ac:dyDescent="0.2">
      <c r="B170" s="268"/>
      <c r="C170" s="261"/>
      <c r="D170" s="261"/>
      <c r="E170" s="260"/>
      <c r="F170" s="260"/>
      <c r="G170" s="271"/>
      <c r="H170" s="261"/>
    </row>
    <row r="171" spans="2:8" x14ac:dyDescent="0.2">
      <c r="B171" s="268"/>
      <c r="C171" s="261"/>
      <c r="D171" s="261"/>
      <c r="E171" s="260"/>
      <c r="F171" s="260"/>
      <c r="G171" s="271"/>
      <c r="H171" s="261"/>
    </row>
    <row r="172" spans="2:8" x14ac:dyDescent="0.2">
      <c r="B172" s="268"/>
      <c r="C172" s="261"/>
      <c r="D172" s="261"/>
      <c r="E172" s="260"/>
      <c r="F172" s="260"/>
      <c r="G172" s="271"/>
      <c r="H172" s="261"/>
    </row>
    <row r="173" spans="2:8" x14ac:dyDescent="0.2">
      <c r="B173" s="268"/>
      <c r="C173" s="261"/>
      <c r="D173" s="261"/>
      <c r="E173" s="260"/>
      <c r="F173" s="260"/>
      <c r="G173" s="271"/>
      <c r="H173" s="261"/>
    </row>
    <row r="174" spans="2:8" x14ac:dyDescent="0.2">
      <c r="B174" s="268"/>
      <c r="C174" s="261"/>
      <c r="D174" s="261"/>
      <c r="E174" s="260"/>
      <c r="F174" s="260"/>
      <c r="G174" s="271"/>
      <c r="H174" s="261"/>
    </row>
    <row r="175" spans="2:8" x14ac:dyDescent="0.2">
      <c r="B175" s="268"/>
      <c r="C175" s="261"/>
      <c r="D175" s="261"/>
      <c r="E175" s="260"/>
      <c r="F175" s="260"/>
      <c r="G175" s="271"/>
      <c r="H175" s="261"/>
    </row>
    <row r="176" spans="2:8" x14ac:dyDescent="0.2">
      <c r="B176" s="268"/>
      <c r="C176" s="261"/>
      <c r="D176" s="261"/>
      <c r="E176" s="260"/>
      <c r="F176" s="260"/>
      <c r="G176" s="271"/>
      <c r="H176" s="261"/>
    </row>
    <row r="177" spans="2:8" x14ac:dyDescent="0.2">
      <c r="B177" s="268"/>
      <c r="C177" s="261"/>
      <c r="D177" s="261"/>
      <c r="E177" s="260"/>
      <c r="F177" s="260"/>
      <c r="G177" s="271"/>
      <c r="H177" s="261"/>
    </row>
    <row r="178" spans="2:8" x14ac:dyDescent="0.2">
      <c r="B178" s="268"/>
      <c r="C178" s="261"/>
      <c r="D178" s="261"/>
      <c r="E178" s="260"/>
      <c r="F178" s="260"/>
      <c r="G178" s="271"/>
      <c r="H178" s="261"/>
    </row>
    <row r="179" spans="2:8" x14ac:dyDescent="0.2">
      <c r="B179" s="268"/>
      <c r="C179" s="261"/>
      <c r="D179" s="261"/>
      <c r="E179" s="260"/>
      <c r="F179" s="260"/>
      <c r="G179" s="271"/>
      <c r="H179" s="261"/>
    </row>
    <row r="180" spans="2:8" x14ac:dyDescent="0.2">
      <c r="B180" s="268"/>
      <c r="C180" s="261"/>
      <c r="D180" s="261"/>
      <c r="E180" s="260"/>
      <c r="F180" s="260"/>
      <c r="G180" s="271"/>
      <c r="H180" s="261"/>
    </row>
    <row r="181" spans="2:8" x14ac:dyDescent="0.2">
      <c r="B181" s="268"/>
      <c r="C181" s="261"/>
      <c r="D181" s="261"/>
      <c r="E181" s="260"/>
      <c r="F181" s="260"/>
      <c r="G181" s="271"/>
      <c r="H181" s="261"/>
    </row>
    <row r="182" spans="2:8" x14ac:dyDescent="0.2">
      <c r="B182" s="268"/>
      <c r="C182" s="261"/>
      <c r="D182" s="261"/>
      <c r="E182" s="260"/>
      <c r="F182" s="260"/>
      <c r="G182" s="271"/>
      <c r="H182" s="261"/>
    </row>
    <row r="183" spans="2:8" x14ac:dyDescent="0.2">
      <c r="B183" s="268"/>
      <c r="C183" s="261"/>
      <c r="D183" s="261"/>
      <c r="E183" s="260"/>
      <c r="F183" s="260"/>
      <c r="G183" s="271"/>
      <c r="H183" s="261"/>
    </row>
    <row r="184" spans="2:8" x14ac:dyDescent="0.2">
      <c r="B184" s="268"/>
      <c r="C184" s="261"/>
      <c r="D184" s="261"/>
      <c r="E184" s="260"/>
      <c r="F184" s="260"/>
      <c r="G184" s="271"/>
      <c r="H184" s="261"/>
    </row>
    <row r="185" spans="2:8" x14ac:dyDescent="0.2">
      <c r="B185" s="268"/>
      <c r="C185" s="261"/>
      <c r="D185" s="261"/>
      <c r="E185" s="260"/>
      <c r="F185" s="260"/>
      <c r="G185" s="271"/>
      <c r="H185" s="261"/>
    </row>
    <row r="186" spans="2:8" x14ac:dyDescent="0.2">
      <c r="B186" s="268"/>
      <c r="C186" s="261"/>
      <c r="D186" s="261"/>
      <c r="E186" s="260"/>
      <c r="F186" s="260"/>
      <c r="G186" s="271"/>
      <c r="H186" s="261"/>
    </row>
    <row r="187" spans="2:8" x14ac:dyDescent="0.2">
      <c r="B187" s="268"/>
      <c r="C187" s="261"/>
      <c r="D187" s="261"/>
      <c r="E187" s="260"/>
      <c r="F187" s="260"/>
      <c r="G187" s="271"/>
      <c r="H187" s="261"/>
    </row>
    <row r="188" spans="2:8" x14ac:dyDescent="0.2">
      <c r="B188" s="268"/>
      <c r="C188" s="261"/>
      <c r="D188" s="261"/>
      <c r="E188" s="260"/>
      <c r="F188" s="260"/>
      <c r="G188" s="271"/>
      <c r="H188" s="261"/>
    </row>
    <row r="189" spans="2:8" x14ac:dyDescent="0.2">
      <c r="B189" s="268"/>
      <c r="C189" s="261"/>
      <c r="D189" s="261"/>
      <c r="E189" s="260"/>
      <c r="F189" s="260"/>
      <c r="G189" s="271"/>
      <c r="H189" s="261"/>
    </row>
    <row r="190" spans="2:8" x14ac:dyDescent="0.2">
      <c r="B190" s="268"/>
      <c r="C190" s="261"/>
      <c r="D190" s="261"/>
      <c r="E190" s="260"/>
      <c r="F190" s="260"/>
      <c r="G190" s="271"/>
      <c r="H190" s="261"/>
    </row>
    <row r="191" spans="2:8" x14ac:dyDescent="0.2">
      <c r="B191" s="268"/>
      <c r="C191" s="261"/>
      <c r="D191" s="261"/>
      <c r="E191" s="260"/>
      <c r="F191" s="260"/>
      <c r="G191" s="271"/>
      <c r="H191" s="261"/>
    </row>
    <row r="192" spans="2:8" x14ac:dyDescent="0.2">
      <c r="B192" s="268"/>
      <c r="C192" s="261"/>
      <c r="D192" s="261"/>
      <c r="E192" s="260"/>
      <c r="F192" s="260"/>
      <c r="G192" s="271"/>
      <c r="H192" s="261"/>
    </row>
    <row r="193" spans="2:8" x14ac:dyDescent="0.2">
      <c r="B193" s="268"/>
      <c r="C193" s="261"/>
      <c r="D193" s="261"/>
      <c r="E193" s="260"/>
      <c r="F193" s="260"/>
      <c r="G193" s="271"/>
      <c r="H193" s="261"/>
    </row>
    <row r="194" spans="2:8" x14ac:dyDescent="0.2">
      <c r="B194" s="268"/>
      <c r="C194" s="261"/>
      <c r="D194" s="261"/>
      <c r="E194" s="260"/>
      <c r="F194" s="260"/>
      <c r="G194" s="271"/>
      <c r="H194" s="261"/>
    </row>
    <row r="195" spans="2:8" x14ac:dyDescent="0.2">
      <c r="B195" s="268"/>
      <c r="C195" s="261"/>
      <c r="D195" s="261"/>
      <c r="E195" s="260"/>
      <c r="F195" s="260"/>
      <c r="G195" s="271"/>
      <c r="H195" s="261"/>
    </row>
    <row r="196" spans="2:8" x14ac:dyDescent="0.2">
      <c r="B196" s="268"/>
      <c r="C196" s="261"/>
      <c r="D196" s="261"/>
      <c r="E196" s="260"/>
      <c r="F196" s="260"/>
      <c r="G196" s="271"/>
      <c r="H196" s="261"/>
    </row>
    <row r="197" spans="2:8" x14ac:dyDescent="0.2">
      <c r="B197" s="268"/>
      <c r="C197" s="261"/>
      <c r="D197" s="261"/>
      <c r="E197" s="260"/>
      <c r="F197" s="260"/>
      <c r="G197" s="271"/>
      <c r="H197" s="261"/>
    </row>
    <row r="198" spans="2:8" x14ac:dyDescent="0.2">
      <c r="B198" s="268"/>
      <c r="C198" s="261"/>
      <c r="D198" s="261"/>
      <c r="E198" s="260"/>
      <c r="F198" s="260"/>
      <c r="G198" s="271"/>
      <c r="H198" s="261"/>
    </row>
    <row r="199" spans="2:8" x14ac:dyDescent="0.2">
      <c r="B199" s="268"/>
      <c r="C199" s="261"/>
      <c r="D199" s="261"/>
      <c r="E199" s="260"/>
      <c r="F199" s="260"/>
      <c r="G199" s="271"/>
      <c r="H199" s="261"/>
    </row>
    <row r="200" spans="2:8" x14ac:dyDescent="0.2">
      <c r="B200" s="268"/>
      <c r="C200" s="261"/>
      <c r="D200" s="261"/>
      <c r="E200" s="260"/>
      <c r="F200" s="260"/>
      <c r="G200" s="271"/>
      <c r="H200" s="261"/>
    </row>
    <row r="201" spans="2:8" x14ac:dyDescent="0.2">
      <c r="B201" s="268"/>
      <c r="C201" s="261"/>
      <c r="D201" s="261"/>
      <c r="E201" s="260"/>
      <c r="F201" s="260"/>
      <c r="G201" s="271"/>
      <c r="H201" s="261"/>
    </row>
    <row r="202" spans="2:8" x14ac:dyDescent="0.2">
      <c r="B202" s="268"/>
      <c r="C202" s="261"/>
      <c r="D202" s="261"/>
      <c r="E202" s="260"/>
      <c r="F202" s="260"/>
      <c r="G202" s="271"/>
      <c r="H202" s="261"/>
    </row>
    <row r="203" spans="2:8" x14ac:dyDescent="0.2">
      <c r="B203" s="268"/>
      <c r="C203" s="261"/>
      <c r="D203" s="261"/>
      <c r="E203" s="260"/>
      <c r="F203" s="260"/>
      <c r="G203" s="271"/>
      <c r="H203" s="261"/>
    </row>
    <row r="204" spans="2:8" x14ac:dyDescent="0.2">
      <c r="B204" s="268"/>
      <c r="C204" s="261"/>
      <c r="D204" s="261"/>
      <c r="E204" s="260"/>
      <c r="F204" s="260"/>
      <c r="G204" s="271"/>
      <c r="H204" s="261"/>
    </row>
    <row r="205" spans="2:8" x14ac:dyDescent="0.2">
      <c r="B205" s="268"/>
      <c r="C205" s="261"/>
      <c r="D205" s="261"/>
      <c r="E205" s="260"/>
      <c r="F205" s="260"/>
      <c r="G205" s="271"/>
      <c r="H205" s="261"/>
    </row>
    <row r="206" spans="2:8" x14ac:dyDescent="0.2">
      <c r="B206" s="268"/>
      <c r="C206" s="261"/>
      <c r="D206" s="261"/>
      <c r="E206" s="260"/>
      <c r="F206" s="260"/>
      <c r="G206" s="271"/>
      <c r="H206" s="261"/>
    </row>
    <row r="207" spans="2:8" x14ac:dyDescent="0.2">
      <c r="B207" s="268"/>
      <c r="C207" s="261"/>
      <c r="D207" s="261"/>
      <c r="E207" s="260"/>
      <c r="F207" s="260"/>
      <c r="G207" s="271"/>
      <c r="H207" s="261"/>
    </row>
    <row r="208" spans="2:8" x14ac:dyDescent="0.2">
      <c r="B208" s="268"/>
      <c r="C208" s="261"/>
      <c r="D208" s="261"/>
      <c r="E208" s="260"/>
      <c r="F208" s="260"/>
      <c r="G208" s="271"/>
      <c r="H208" s="261"/>
    </row>
    <row r="209" spans="2:8" x14ac:dyDescent="0.2">
      <c r="B209" s="268"/>
      <c r="C209" s="261"/>
      <c r="D209" s="261"/>
      <c r="E209" s="260"/>
      <c r="F209" s="260"/>
      <c r="G209" s="271"/>
      <c r="H209" s="261"/>
    </row>
    <row r="210" spans="2:8" x14ac:dyDescent="0.2">
      <c r="B210" s="268"/>
      <c r="C210" s="261"/>
      <c r="D210" s="261"/>
      <c r="E210" s="260"/>
      <c r="F210" s="260"/>
      <c r="G210" s="271"/>
      <c r="H210" s="261"/>
    </row>
    <row r="211" spans="2:8" x14ac:dyDescent="0.2">
      <c r="B211" s="268"/>
      <c r="C211" s="261"/>
      <c r="D211" s="261"/>
      <c r="E211" s="260"/>
      <c r="F211" s="260"/>
      <c r="G211" s="271"/>
      <c r="H211" s="261"/>
    </row>
    <row r="212" spans="2:8" x14ac:dyDescent="0.2">
      <c r="B212" s="268"/>
      <c r="C212" s="261"/>
      <c r="D212" s="261"/>
      <c r="E212" s="260"/>
      <c r="F212" s="260"/>
      <c r="G212" s="271"/>
      <c r="H212" s="261"/>
    </row>
    <row r="213" spans="2:8" x14ac:dyDescent="0.2">
      <c r="B213" s="268"/>
      <c r="C213" s="261"/>
      <c r="D213" s="261"/>
      <c r="E213" s="260"/>
      <c r="F213" s="260"/>
      <c r="G213" s="271"/>
      <c r="H213" s="261"/>
    </row>
    <row r="214" spans="2:8" x14ac:dyDescent="0.2">
      <c r="B214" s="268"/>
      <c r="C214" s="261"/>
      <c r="D214" s="261"/>
      <c r="E214" s="260"/>
      <c r="F214" s="260"/>
      <c r="G214" s="271"/>
      <c r="H214" s="261"/>
    </row>
    <row r="215" spans="2:8" x14ac:dyDescent="0.2">
      <c r="B215" s="268"/>
      <c r="C215" s="261"/>
      <c r="D215" s="261"/>
      <c r="E215" s="260"/>
      <c r="F215" s="260"/>
      <c r="G215" s="271"/>
      <c r="H215" s="261"/>
    </row>
    <row r="216" spans="2:8" x14ac:dyDescent="0.2">
      <c r="B216" s="268"/>
      <c r="C216" s="261"/>
      <c r="D216" s="261"/>
      <c r="E216" s="260"/>
      <c r="F216" s="260"/>
      <c r="G216" s="271"/>
      <c r="H216" s="261"/>
    </row>
    <row r="217" spans="2:8" x14ac:dyDescent="0.2">
      <c r="B217" s="268"/>
      <c r="C217" s="261"/>
      <c r="D217" s="261"/>
      <c r="E217" s="260"/>
      <c r="F217" s="260"/>
      <c r="G217" s="271"/>
      <c r="H217" s="261"/>
    </row>
    <row r="218" spans="2:8" x14ac:dyDescent="0.2">
      <c r="B218" s="268"/>
      <c r="C218" s="261"/>
      <c r="D218" s="261"/>
      <c r="E218" s="260"/>
      <c r="F218" s="260"/>
      <c r="G218" s="271"/>
      <c r="H218" s="261"/>
    </row>
    <row r="219" spans="2:8" x14ac:dyDescent="0.2">
      <c r="B219" s="268"/>
      <c r="C219" s="261"/>
      <c r="D219" s="261"/>
      <c r="E219" s="260"/>
      <c r="F219" s="260"/>
      <c r="G219" s="271"/>
      <c r="H219" s="261"/>
    </row>
    <row r="220" spans="2:8" x14ac:dyDescent="0.2">
      <c r="B220" s="268"/>
      <c r="C220" s="261"/>
      <c r="D220" s="261"/>
      <c r="E220" s="260"/>
      <c r="F220" s="260"/>
      <c r="G220" s="271"/>
      <c r="H220" s="261"/>
    </row>
    <row r="221" spans="2:8" x14ac:dyDescent="0.2">
      <c r="B221" s="268"/>
      <c r="C221" s="261"/>
      <c r="D221" s="261"/>
      <c r="E221" s="260"/>
      <c r="F221" s="260"/>
      <c r="G221" s="271"/>
      <c r="H221" s="261"/>
    </row>
    <row r="222" spans="2:8" x14ac:dyDescent="0.2">
      <c r="B222" s="268"/>
      <c r="C222" s="261"/>
      <c r="D222" s="261"/>
      <c r="E222" s="260"/>
      <c r="F222" s="260"/>
      <c r="G222" s="271"/>
      <c r="H222" s="261"/>
    </row>
    <row r="223" spans="2:8" x14ac:dyDescent="0.2">
      <c r="B223" s="268"/>
      <c r="C223" s="261"/>
      <c r="D223" s="261"/>
      <c r="E223" s="260"/>
      <c r="F223" s="260"/>
      <c r="G223" s="271"/>
      <c r="H223" s="261"/>
    </row>
    <row r="224" spans="2:8" x14ac:dyDescent="0.2">
      <c r="B224" s="268"/>
      <c r="C224" s="261"/>
      <c r="D224" s="261"/>
      <c r="E224" s="260"/>
      <c r="F224" s="260"/>
      <c r="G224" s="271"/>
      <c r="H224" s="261"/>
    </row>
    <row r="225" spans="2:8" x14ac:dyDescent="0.2">
      <c r="B225" s="268"/>
      <c r="C225" s="261"/>
      <c r="D225" s="261"/>
      <c r="E225" s="260"/>
      <c r="F225" s="260"/>
      <c r="G225" s="271"/>
      <c r="H225" s="261"/>
    </row>
    <row r="226" spans="2:8" x14ac:dyDescent="0.2">
      <c r="B226" s="268"/>
      <c r="C226" s="261"/>
      <c r="D226" s="261"/>
      <c r="E226" s="260"/>
      <c r="F226" s="260"/>
      <c r="G226" s="271"/>
      <c r="H226" s="261"/>
    </row>
    <row r="227" spans="2:8" x14ac:dyDescent="0.2">
      <c r="B227" s="268"/>
      <c r="C227" s="261"/>
      <c r="D227" s="261"/>
      <c r="E227" s="260"/>
      <c r="F227" s="260"/>
      <c r="G227" s="271"/>
      <c r="H227" s="261"/>
    </row>
    <row r="228" spans="2:8" x14ac:dyDescent="0.2">
      <c r="B228" s="268"/>
      <c r="C228" s="261"/>
      <c r="D228" s="261"/>
      <c r="E228" s="260"/>
      <c r="F228" s="260"/>
      <c r="G228" s="271"/>
      <c r="H228" s="261"/>
    </row>
    <row r="229" spans="2:8" x14ac:dyDescent="0.2">
      <c r="B229" s="268"/>
      <c r="C229" s="261"/>
      <c r="D229" s="261"/>
      <c r="E229" s="260"/>
      <c r="F229" s="260"/>
      <c r="G229" s="271"/>
      <c r="H229" s="261"/>
    </row>
    <row r="230" spans="2:8" x14ac:dyDescent="0.2">
      <c r="B230" s="268"/>
      <c r="C230" s="261"/>
      <c r="D230" s="261"/>
      <c r="E230" s="260"/>
      <c r="F230" s="260"/>
      <c r="G230" s="271"/>
      <c r="H230" s="261"/>
    </row>
    <row r="231" spans="2:8" x14ac:dyDescent="0.2">
      <c r="B231" s="268"/>
      <c r="C231" s="261"/>
      <c r="D231" s="261"/>
      <c r="E231" s="260"/>
      <c r="F231" s="260"/>
      <c r="G231" s="271"/>
      <c r="H231" s="261"/>
    </row>
    <row r="232" spans="2:8" x14ac:dyDescent="0.2">
      <c r="B232" s="268"/>
      <c r="C232" s="261"/>
      <c r="D232" s="261"/>
      <c r="E232" s="260"/>
      <c r="F232" s="260"/>
      <c r="G232" s="271"/>
      <c r="H232" s="261"/>
    </row>
    <row r="233" spans="2:8" x14ac:dyDescent="0.2">
      <c r="B233" s="268"/>
      <c r="C233" s="261"/>
      <c r="D233" s="261"/>
      <c r="E233" s="260"/>
      <c r="F233" s="260"/>
      <c r="G233" s="271"/>
      <c r="H233" s="261"/>
    </row>
    <row r="234" spans="2:8" x14ac:dyDescent="0.2">
      <c r="B234" s="268"/>
      <c r="C234" s="261"/>
      <c r="D234" s="261"/>
      <c r="E234" s="260"/>
      <c r="F234" s="260"/>
      <c r="G234" s="271"/>
      <c r="H234" s="261"/>
    </row>
    <row r="235" spans="2:8" x14ac:dyDescent="0.2">
      <c r="B235" s="268"/>
      <c r="C235" s="261"/>
      <c r="D235" s="261"/>
      <c r="E235" s="260"/>
      <c r="F235" s="260"/>
      <c r="G235" s="271"/>
      <c r="H235" s="261"/>
    </row>
    <row r="236" spans="2:8" x14ac:dyDescent="0.2">
      <c r="B236" s="268"/>
      <c r="C236" s="261"/>
      <c r="D236" s="261"/>
      <c r="E236" s="260"/>
      <c r="F236" s="260"/>
      <c r="G236" s="271"/>
      <c r="H236" s="261"/>
    </row>
    <row r="237" spans="2:8" x14ac:dyDescent="0.2">
      <c r="B237" s="268"/>
      <c r="C237" s="261"/>
      <c r="D237" s="261"/>
      <c r="E237" s="260"/>
      <c r="F237" s="260"/>
      <c r="G237" s="271"/>
      <c r="H237" s="261"/>
    </row>
    <row r="238" spans="2:8" x14ac:dyDescent="0.2">
      <c r="B238" s="268"/>
      <c r="C238" s="261"/>
      <c r="D238" s="261"/>
      <c r="E238" s="260"/>
      <c r="F238" s="260"/>
      <c r="G238" s="271"/>
      <c r="H238" s="261"/>
    </row>
    <row r="239" spans="2:8" x14ac:dyDescent="0.2">
      <c r="B239" s="268"/>
      <c r="C239" s="261"/>
      <c r="D239" s="261"/>
      <c r="E239" s="260"/>
      <c r="F239" s="260"/>
      <c r="G239" s="271"/>
      <c r="H239" s="261"/>
    </row>
    <row r="240" spans="2:8" x14ac:dyDescent="0.2">
      <c r="B240" s="268"/>
      <c r="C240" s="261"/>
      <c r="D240" s="261"/>
      <c r="E240" s="260"/>
      <c r="F240" s="260"/>
      <c r="G240" s="271"/>
      <c r="H240" s="261"/>
    </row>
    <row r="241" spans="2:8" x14ac:dyDescent="0.2">
      <c r="B241" s="268"/>
      <c r="C241" s="261"/>
      <c r="D241" s="261"/>
      <c r="E241" s="260"/>
      <c r="F241" s="260"/>
      <c r="G241" s="271"/>
      <c r="H241" s="261"/>
    </row>
    <row r="242" spans="2:8" x14ac:dyDescent="0.2">
      <c r="B242" s="268"/>
      <c r="C242" s="261"/>
      <c r="D242" s="261"/>
      <c r="E242" s="260"/>
      <c r="F242" s="260"/>
      <c r="G242" s="271"/>
      <c r="H242" s="261"/>
    </row>
    <row r="243" spans="2:8" x14ac:dyDescent="0.2">
      <c r="B243" s="268"/>
      <c r="C243" s="261"/>
      <c r="D243" s="261"/>
      <c r="E243" s="260"/>
      <c r="F243" s="260"/>
      <c r="G243" s="271"/>
      <c r="H243" s="261"/>
    </row>
    <row r="244" spans="2:8" x14ac:dyDescent="0.2">
      <c r="B244" s="268"/>
      <c r="C244" s="261"/>
      <c r="D244" s="261"/>
      <c r="E244" s="260"/>
      <c r="F244" s="260"/>
      <c r="G244" s="271"/>
      <c r="H244" s="261"/>
    </row>
    <row r="245" spans="2:8" x14ac:dyDescent="0.2">
      <c r="B245" s="268"/>
      <c r="C245" s="261"/>
      <c r="D245" s="261"/>
      <c r="E245" s="260"/>
      <c r="F245" s="260"/>
      <c r="G245" s="271"/>
      <c r="H245" s="261"/>
    </row>
    <row r="246" spans="2:8" x14ac:dyDescent="0.2">
      <c r="B246" s="268"/>
      <c r="C246" s="261"/>
      <c r="D246" s="261"/>
      <c r="E246" s="260"/>
      <c r="F246" s="260"/>
      <c r="G246" s="271"/>
      <c r="H246" s="261"/>
    </row>
    <row r="247" spans="2:8" x14ac:dyDescent="0.2">
      <c r="B247" s="268"/>
      <c r="C247" s="261"/>
      <c r="D247" s="261"/>
      <c r="E247" s="260"/>
      <c r="F247" s="260"/>
      <c r="G247" s="271"/>
      <c r="H247" s="261"/>
    </row>
    <row r="248" spans="2:8" x14ac:dyDescent="0.2">
      <c r="B248" s="268"/>
      <c r="C248" s="261"/>
      <c r="D248" s="261"/>
      <c r="E248" s="260"/>
      <c r="F248" s="260"/>
      <c r="G248" s="271"/>
      <c r="H248" s="261"/>
    </row>
    <row r="249" spans="2:8" x14ac:dyDescent="0.2">
      <c r="B249" s="268"/>
      <c r="C249" s="261"/>
      <c r="D249" s="261"/>
      <c r="E249" s="260"/>
      <c r="F249" s="260"/>
      <c r="G249" s="271"/>
      <c r="H249" s="261"/>
    </row>
    <row r="250" spans="2:8" x14ac:dyDescent="0.2">
      <c r="B250" s="268"/>
      <c r="C250" s="261"/>
      <c r="D250" s="261"/>
      <c r="E250" s="260"/>
      <c r="F250" s="260"/>
      <c r="G250" s="271"/>
      <c r="H250" s="261"/>
    </row>
    <row r="251" spans="2:8" x14ac:dyDescent="0.2">
      <c r="B251" s="268"/>
      <c r="C251" s="261"/>
      <c r="D251" s="261"/>
      <c r="E251" s="260"/>
      <c r="F251" s="260"/>
      <c r="G251" s="271"/>
      <c r="H251" s="261"/>
    </row>
    <row r="252" spans="2:8" x14ac:dyDescent="0.2">
      <c r="B252" s="268"/>
      <c r="C252" s="261"/>
      <c r="D252" s="261"/>
      <c r="E252" s="260"/>
      <c r="F252" s="260"/>
      <c r="G252" s="271"/>
      <c r="H252" s="261"/>
    </row>
    <row r="253" spans="2:8" x14ac:dyDescent="0.2">
      <c r="B253" s="268"/>
      <c r="C253" s="261"/>
      <c r="D253" s="261"/>
      <c r="E253" s="260"/>
      <c r="F253" s="260"/>
      <c r="G253" s="271"/>
      <c r="H253" s="261"/>
    </row>
    <row r="254" spans="2:8" x14ac:dyDescent="0.2">
      <c r="B254" s="268"/>
      <c r="C254" s="261"/>
      <c r="D254" s="261"/>
      <c r="E254" s="260"/>
      <c r="F254" s="260"/>
      <c r="G254" s="271"/>
      <c r="H254" s="261"/>
    </row>
    <row r="255" spans="2:8" x14ac:dyDescent="0.2">
      <c r="B255" s="268"/>
      <c r="C255" s="261"/>
      <c r="D255" s="261"/>
      <c r="E255" s="260"/>
      <c r="F255" s="260"/>
      <c r="G255" s="271"/>
      <c r="H255" s="261"/>
    </row>
    <row r="256" spans="2:8" x14ac:dyDescent="0.2">
      <c r="B256" s="268"/>
      <c r="C256" s="261"/>
      <c r="D256" s="261"/>
      <c r="E256" s="260"/>
      <c r="F256" s="260"/>
      <c r="G256" s="271"/>
      <c r="H256" s="261"/>
    </row>
    <row r="257" spans="2:8" x14ac:dyDescent="0.2">
      <c r="B257" s="268"/>
      <c r="C257" s="261"/>
      <c r="D257" s="261"/>
      <c r="E257" s="260"/>
      <c r="F257" s="260"/>
      <c r="G257" s="271"/>
      <c r="H257" s="261"/>
    </row>
    <row r="258" spans="2:8" x14ac:dyDescent="0.2">
      <c r="B258" s="268"/>
      <c r="C258" s="261"/>
      <c r="D258" s="261"/>
      <c r="E258" s="260"/>
      <c r="F258" s="260"/>
      <c r="G258" s="271"/>
      <c r="H258" s="261"/>
    </row>
    <row r="259" spans="2:8" x14ac:dyDescent="0.2">
      <c r="B259" s="268"/>
      <c r="C259" s="261"/>
      <c r="D259" s="261"/>
      <c r="E259" s="260"/>
      <c r="F259" s="260"/>
      <c r="G259" s="271"/>
      <c r="H259" s="261"/>
    </row>
    <row r="260" spans="2:8" x14ac:dyDescent="0.2">
      <c r="B260" s="268"/>
      <c r="C260" s="261"/>
      <c r="D260" s="261"/>
      <c r="E260" s="260"/>
      <c r="F260" s="260"/>
      <c r="G260" s="271"/>
      <c r="H260" s="261"/>
    </row>
    <row r="261" spans="2:8" x14ac:dyDescent="0.2">
      <c r="B261" s="268"/>
      <c r="C261" s="261"/>
      <c r="D261" s="261"/>
      <c r="E261" s="260"/>
      <c r="F261" s="260"/>
      <c r="G261" s="271"/>
      <c r="H261" s="261"/>
    </row>
    <row r="262" spans="2:8" x14ac:dyDescent="0.2">
      <c r="B262" s="268"/>
      <c r="C262" s="261"/>
      <c r="D262" s="261"/>
      <c r="E262" s="260"/>
      <c r="F262" s="260"/>
      <c r="G262" s="271"/>
      <c r="H262" s="261"/>
    </row>
    <row r="263" spans="2:8" x14ac:dyDescent="0.2">
      <c r="B263" s="268"/>
      <c r="C263" s="261"/>
      <c r="D263" s="261"/>
      <c r="E263" s="260"/>
      <c r="F263" s="260"/>
      <c r="G263" s="271"/>
      <c r="H263" s="261"/>
    </row>
    <row r="264" spans="2:8" x14ac:dyDescent="0.2">
      <c r="B264" s="268"/>
      <c r="C264" s="261"/>
      <c r="D264" s="261"/>
      <c r="E264" s="260"/>
      <c r="F264" s="260"/>
      <c r="G264" s="271"/>
      <c r="H264" s="261"/>
    </row>
    <row r="265" spans="2:8" x14ac:dyDescent="0.2">
      <c r="B265" s="268"/>
      <c r="C265" s="261"/>
      <c r="D265" s="261"/>
      <c r="E265" s="260"/>
      <c r="F265" s="260"/>
      <c r="G265" s="271"/>
      <c r="H265" s="261"/>
    </row>
    <row r="266" spans="2:8" x14ac:dyDescent="0.2">
      <c r="B266" s="268"/>
      <c r="C266" s="261"/>
      <c r="D266" s="261"/>
      <c r="E266" s="260"/>
      <c r="F266" s="260"/>
      <c r="G266" s="271"/>
      <c r="H266" s="261"/>
    </row>
    <row r="267" spans="2:8" x14ac:dyDescent="0.2">
      <c r="B267" s="268"/>
      <c r="C267" s="261"/>
      <c r="D267" s="261"/>
      <c r="E267" s="260"/>
      <c r="F267" s="260"/>
      <c r="G267" s="271"/>
      <c r="H267" s="261"/>
    </row>
    <row r="268" spans="2:8" x14ac:dyDescent="0.2">
      <c r="B268" s="268"/>
      <c r="C268" s="261"/>
      <c r="D268" s="261"/>
      <c r="E268" s="260"/>
      <c r="F268" s="260"/>
      <c r="G268" s="271"/>
      <c r="H268" s="261"/>
    </row>
    <row r="269" spans="2:8" x14ac:dyDescent="0.2">
      <c r="B269" s="268"/>
      <c r="C269" s="261"/>
      <c r="D269" s="261"/>
      <c r="E269" s="260"/>
      <c r="F269" s="260"/>
      <c r="G269" s="271"/>
      <c r="H269" s="261"/>
    </row>
    <row r="270" spans="2:8" x14ac:dyDescent="0.2">
      <c r="B270" s="268"/>
      <c r="C270" s="261"/>
      <c r="D270" s="261"/>
      <c r="E270" s="260"/>
      <c r="F270" s="260"/>
      <c r="G270" s="271"/>
      <c r="H270" s="261"/>
    </row>
    <row r="271" spans="2:8" x14ac:dyDescent="0.2">
      <c r="B271" s="268"/>
      <c r="C271" s="261"/>
      <c r="D271" s="261"/>
      <c r="E271" s="260"/>
      <c r="F271" s="260"/>
      <c r="G271" s="271"/>
      <c r="H271" s="261"/>
    </row>
    <row r="272" spans="2:8" x14ac:dyDescent="0.2">
      <c r="B272" s="268"/>
      <c r="C272" s="261"/>
      <c r="D272" s="261"/>
      <c r="E272" s="260"/>
      <c r="F272" s="260"/>
      <c r="G272" s="271"/>
      <c r="H272" s="261"/>
    </row>
    <row r="273" spans="2:8" x14ac:dyDescent="0.2">
      <c r="B273" s="268"/>
      <c r="C273" s="261"/>
      <c r="D273" s="261"/>
      <c r="E273" s="260"/>
      <c r="F273" s="260"/>
      <c r="G273" s="271"/>
      <c r="H273" s="261"/>
    </row>
    <row r="274" spans="2:8" x14ac:dyDescent="0.2">
      <c r="B274" s="268"/>
      <c r="C274" s="261"/>
      <c r="D274" s="261"/>
      <c r="E274" s="260"/>
      <c r="F274" s="260"/>
      <c r="G274" s="271"/>
      <c r="H274" s="261"/>
    </row>
    <row r="275" spans="2:8" x14ac:dyDescent="0.2">
      <c r="B275" s="268"/>
      <c r="C275" s="261"/>
      <c r="D275" s="261"/>
      <c r="E275" s="260"/>
      <c r="F275" s="260"/>
      <c r="G275" s="271"/>
      <c r="H275" s="261"/>
    </row>
    <row r="276" spans="2:8" x14ac:dyDescent="0.2">
      <c r="B276" s="268"/>
      <c r="C276" s="261"/>
      <c r="D276" s="261"/>
      <c r="E276" s="260"/>
      <c r="F276" s="260"/>
      <c r="G276" s="271"/>
      <c r="H276" s="261"/>
    </row>
    <row r="277" spans="2:8" x14ac:dyDescent="0.2">
      <c r="B277" s="268"/>
      <c r="C277" s="261"/>
      <c r="D277" s="261"/>
      <c r="E277" s="260"/>
      <c r="F277" s="260"/>
      <c r="G277" s="271"/>
      <c r="H277" s="261"/>
    </row>
    <row r="278" spans="2:8" x14ac:dyDescent="0.2">
      <c r="B278" s="268"/>
      <c r="C278" s="261"/>
      <c r="D278" s="261"/>
      <c r="E278" s="260"/>
      <c r="F278" s="260"/>
      <c r="G278" s="271"/>
      <c r="H278" s="261"/>
    </row>
    <row r="279" spans="2:8" x14ac:dyDescent="0.2">
      <c r="B279" s="268"/>
      <c r="C279" s="261"/>
      <c r="D279" s="261"/>
      <c r="E279" s="260"/>
      <c r="F279" s="260"/>
      <c r="G279" s="271"/>
      <c r="H279" s="261"/>
    </row>
    <row r="280" spans="2:8" x14ac:dyDescent="0.2">
      <c r="B280" s="268"/>
      <c r="C280" s="261"/>
      <c r="D280" s="261"/>
      <c r="E280" s="260"/>
      <c r="F280" s="260"/>
      <c r="G280" s="271"/>
      <c r="H280" s="261"/>
    </row>
    <row r="281" spans="2:8" x14ac:dyDescent="0.2">
      <c r="B281" s="268"/>
      <c r="C281" s="261"/>
      <c r="D281" s="261"/>
      <c r="E281" s="260"/>
      <c r="F281" s="260"/>
      <c r="G281" s="271"/>
      <c r="H281" s="261"/>
    </row>
    <row r="282" spans="2:8" x14ac:dyDescent="0.2">
      <c r="B282" s="268"/>
      <c r="C282" s="261"/>
      <c r="D282" s="261"/>
      <c r="E282" s="260"/>
      <c r="F282" s="260"/>
      <c r="G282" s="271"/>
      <c r="H282" s="261"/>
    </row>
    <row r="283" spans="2:8" x14ac:dyDescent="0.2">
      <c r="B283" s="268"/>
      <c r="C283" s="261"/>
      <c r="D283" s="261"/>
      <c r="E283" s="260"/>
      <c r="F283" s="260"/>
      <c r="G283" s="271"/>
      <c r="H283" s="261"/>
    </row>
    <row r="284" spans="2:8" x14ac:dyDescent="0.2">
      <c r="B284" s="268"/>
      <c r="C284" s="261"/>
      <c r="D284" s="261"/>
      <c r="E284" s="260"/>
      <c r="F284" s="260"/>
      <c r="G284" s="271"/>
      <c r="H284" s="261"/>
    </row>
    <row r="285" spans="2:8" x14ac:dyDescent="0.2">
      <c r="B285" s="268"/>
      <c r="C285" s="261"/>
      <c r="D285" s="261"/>
      <c r="E285" s="260"/>
      <c r="F285" s="260"/>
      <c r="G285" s="271"/>
      <c r="H285" s="261"/>
    </row>
    <row r="286" spans="2:8" x14ac:dyDescent="0.2">
      <c r="B286" s="268"/>
      <c r="C286" s="261"/>
      <c r="D286" s="261"/>
      <c r="E286" s="260"/>
      <c r="F286" s="260"/>
      <c r="G286" s="271"/>
      <c r="H286" s="261"/>
    </row>
    <row r="287" spans="2:8" x14ac:dyDescent="0.2">
      <c r="B287" s="268"/>
      <c r="C287" s="261"/>
      <c r="D287" s="261"/>
      <c r="E287" s="260"/>
      <c r="F287" s="260"/>
      <c r="G287" s="271"/>
      <c r="H287" s="261"/>
    </row>
    <row r="288" spans="2:8" x14ac:dyDescent="0.2">
      <c r="B288" s="268"/>
      <c r="C288" s="261"/>
      <c r="D288" s="261"/>
      <c r="E288" s="260"/>
      <c r="F288" s="260"/>
      <c r="G288" s="271"/>
      <c r="H288" s="261"/>
    </row>
    <row r="289" spans="2:8" x14ac:dyDescent="0.2">
      <c r="B289" s="268"/>
      <c r="C289" s="261"/>
      <c r="D289" s="261"/>
      <c r="E289" s="260"/>
      <c r="F289" s="260"/>
      <c r="G289" s="271"/>
      <c r="H289" s="261"/>
    </row>
    <row r="290" spans="2:8" x14ac:dyDescent="0.2">
      <c r="B290" s="268"/>
      <c r="C290" s="261"/>
      <c r="D290" s="261"/>
      <c r="E290" s="260"/>
      <c r="F290" s="260"/>
      <c r="G290" s="271"/>
      <c r="H290" s="261"/>
    </row>
    <row r="291" spans="2:8" x14ac:dyDescent="0.2">
      <c r="B291" s="268"/>
      <c r="C291" s="261"/>
      <c r="D291" s="261"/>
      <c r="E291" s="260"/>
      <c r="F291" s="260"/>
      <c r="G291" s="271"/>
      <c r="H291" s="261"/>
    </row>
    <row r="292" spans="2:8" x14ac:dyDescent="0.2">
      <c r="B292" s="268"/>
      <c r="C292" s="261"/>
      <c r="D292" s="261"/>
      <c r="E292" s="260"/>
      <c r="F292" s="260"/>
      <c r="G292" s="271"/>
      <c r="H292" s="261"/>
    </row>
    <row r="293" spans="2:8" x14ac:dyDescent="0.2">
      <c r="B293" s="268"/>
      <c r="C293" s="261"/>
      <c r="D293" s="261"/>
      <c r="E293" s="260"/>
      <c r="F293" s="260"/>
      <c r="G293" s="271"/>
      <c r="H293" s="261"/>
    </row>
    <row r="294" spans="2:8" x14ac:dyDescent="0.2">
      <c r="B294" s="268"/>
      <c r="C294" s="261"/>
      <c r="D294" s="261"/>
      <c r="E294" s="260"/>
      <c r="F294" s="260"/>
      <c r="G294" s="271"/>
      <c r="H294" s="261"/>
    </row>
    <row r="295" spans="2:8" x14ac:dyDescent="0.2">
      <c r="B295" s="268"/>
      <c r="C295" s="261"/>
      <c r="D295" s="261"/>
      <c r="E295" s="260"/>
      <c r="F295" s="260"/>
      <c r="G295" s="271"/>
      <c r="H295" s="261"/>
    </row>
    <row r="296" spans="2:8" x14ac:dyDescent="0.2">
      <c r="B296" s="268"/>
      <c r="C296" s="261"/>
      <c r="D296" s="261"/>
      <c r="E296" s="260"/>
      <c r="F296" s="260"/>
      <c r="G296" s="271"/>
      <c r="H296" s="261"/>
    </row>
    <row r="297" spans="2:8" x14ac:dyDescent="0.2">
      <c r="B297" s="268"/>
      <c r="C297" s="261"/>
      <c r="D297" s="261"/>
      <c r="E297" s="260"/>
      <c r="F297" s="260"/>
      <c r="G297" s="271"/>
      <c r="H297" s="261"/>
    </row>
    <row r="298" spans="2:8" x14ac:dyDescent="0.2">
      <c r="B298" s="268"/>
      <c r="C298" s="261"/>
      <c r="D298" s="261"/>
      <c r="E298" s="260"/>
      <c r="F298" s="260"/>
      <c r="G298" s="271"/>
      <c r="H298" s="261"/>
    </row>
    <row r="299" spans="2:8" x14ac:dyDescent="0.2">
      <c r="B299" s="268"/>
      <c r="C299" s="261"/>
      <c r="D299" s="261"/>
      <c r="E299" s="260"/>
      <c r="F299" s="260"/>
      <c r="G299" s="271"/>
      <c r="H299" s="261"/>
    </row>
    <row r="300" spans="2:8" x14ac:dyDescent="0.2">
      <c r="B300" s="268"/>
      <c r="C300" s="261"/>
      <c r="D300" s="261"/>
      <c r="E300" s="260"/>
      <c r="F300" s="260"/>
      <c r="G300" s="271"/>
      <c r="H300" s="261"/>
    </row>
    <row r="301" spans="2:8" x14ac:dyDescent="0.2">
      <c r="B301" s="268"/>
      <c r="C301" s="261"/>
      <c r="D301" s="261"/>
      <c r="E301" s="260"/>
      <c r="F301" s="260"/>
      <c r="G301" s="271"/>
      <c r="H301" s="261"/>
    </row>
    <row r="302" spans="2:8" x14ac:dyDescent="0.2">
      <c r="B302" s="268"/>
      <c r="C302" s="261"/>
      <c r="D302" s="261"/>
      <c r="E302" s="260"/>
      <c r="F302" s="260"/>
      <c r="G302" s="271"/>
      <c r="H302" s="261"/>
    </row>
    <row r="303" spans="2:8" x14ac:dyDescent="0.2">
      <c r="B303" s="268"/>
      <c r="C303" s="261"/>
      <c r="D303" s="261"/>
      <c r="E303" s="260"/>
      <c r="F303" s="260"/>
      <c r="G303" s="271"/>
      <c r="H303" s="261"/>
    </row>
    <row r="304" spans="2:8" x14ac:dyDescent="0.2">
      <c r="B304" s="268"/>
      <c r="C304" s="261"/>
      <c r="D304" s="261"/>
      <c r="E304" s="260"/>
      <c r="F304" s="260"/>
      <c r="G304" s="271"/>
      <c r="H304" s="261"/>
    </row>
    <row r="305" spans="2:8" x14ac:dyDescent="0.2">
      <c r="B305" s="268"/>
      <c r="C305" s="261"/>
      <c r="D305" s="261"/>
      <c r="E305" s="260"/>
      <c r="F305" s="260"/>
      <c r="G305" s="271"/>
      <c r="H305" s="261"/>
    </row>
    <row r="306" spans="2:8" x14ac:dyDescent="0.2">
      <c r="B306" s="268"/>
      <c r="C306" s="261"/>
      <c r="D306" s="261"/>
      <c r="E306" s="260"/>
      <c r="F306" s="260"/>
      <c r="G306" s="271"/>
      <c r="H306" s="261"/>
    </row>
    <row r="307" spans="2:8" x14ac:dyDescent="0.2">
      <c r="B307" s="268"/>
      <c r="C307" s="261"/>
      <c r="D307" s="261"/>
      <c r="E307" s="260"/>
      <c r="F307" s="260"/>
      <c r="G307" s="271"/>
      <c r="H307" s="261"/>
    </row>
    <row r="308" spans="2:8" x14ac:dyDescent="0.2">
      <c r="B308" s="268"/>
      <c r="C308" s="261"/>
      <c r="D308" s="261"/>
      <c r="E308" s="260"/>
      <c r="F308" s="260"/>
      <c r="G308" s="271"/>
      <c r="H308" s="261"/>
    </row>
    <row r="309" spans="2:8" x14ac:dyDescent="0.2">
      <c r="B309" s="268"/>
      <c r="C309" s="261"/>
      <c r="D309" s="261"/>
      <c r="E309" s="260"/>
      <c r="F309" s="260"/>
      <c r="G309" s="271"/>
      <c r="H309" s="261"/>
    </row>
    <row r="310" spans="2:8" x14ac:dyDescent="0.2">
      <c r="B310" s="268"/>
      <c r="C310" s="261"/>
      <c r="D310" s="261"/>
      <c r="E310" s="260"/>
      <c r="F310" s="260"/>
      <c r="G310" s="271"/>
      <c r="H310" s="261"/>
    </row>
    <row r="311" spans="2:8" x14ac:dyDescent="0.2">
      <c r="B311" s="268"/>
      <c r="C311" s="261"/>
      <c r="D311" s="261"/>
      <c r="E311" s="260"/>
      <c r="F311" s="260"/>
      <c r="G311" s="271"/>
      <c r="H311" s="261"/>
    </row>
    <row r="312" spans="2:8" x14ac:dyDescent="0.2">
      <c r="B312" s="268"/>
      <c r="C312" s="261"/>
      <c r="D312" s="261"/>
      <c r="E312" s="260"/>
      <c r="F312" s="260"/>
      <c r="G312" s="271"/>
      <c r="H312" s="261"/>
    </row>
    <row r="313" spans="2:8" x14ac:dyDescent="0.2">
      <c r="B313" s="268"/>
      <c r="C313" s="261"/>
      <c r="D313" s="261"/>
      <c r="E313" s="260"/>
      <c r="F313" s="260"/>
      <c r="G313" s="271"/>
      <c r="H313" s="261"/>
    </row>
    <row r="314" spans="2:8" x14ac:dyDescent="0.2">
      <c r="B314" s="268"/>
      <c r="C314" s="261"/>
      <c r="D314" s="261"/>
      <c r="E314" s="260"/>
      <c r="F314" s="260"/>
      <c r="G314" s="271"/>
      <c r="H314" s="261"/>
    </row>
    <row r="315" spans="2:8" x14ac:dyDescent="0.2">
      <c r="B315" s="268"/>
      <c r="C315" s="261"/>
      <c r="D315" s="261"/>
      <c r="E315" s="260"/>
      <c r="F315" s="260"/>
      <c r="G315" s="271"/>
      <c r="H315" s="261"/>
    </row>
    <row r="316" spans="2:8" x14ac:dyDescent="0.2">
      <c r="B316" s="268"/>
      <c r="C316" s="261"/>
      <c r="D316" s="261"/>
      <c r="E316" s="260"/>
      <c r="F316" s="260"/>
      <c r="G316" s="271"/>
      <c r="H316" s="261"/>
    </row>
    <row r="317" spans="2:8" x14ac:dyDescent="0.2">
      <c r="B317" s="268"/>
      <c r="C317" s="261"/>
      <c r="D317" s="261"/>
      <c r="E317" s="260"/>
      <c r="F317" s="260"/>
      <c r="G317" s="271"/>
      <c r="H317" s="261"/>
    </row>
    <row r="318" spans="2:8" x14ac:dyDescent="0.2">
      <c r="B318" s="268"/>
      <c r="C318" s="261"/>
      <c r="D318" s="261"/>
      <c r="E318" s="260"/>
      <c r="F318" s="260"/>
      <c r="G318" s="271"/>
      <c r="H318" s="261"/>
    </row>
    <row r="319" spans="2:8" x14ac:dyDescent="0.2">
      <c r="B319" s="268"/>
      <c r="C319" s="261"/>
      <c r="D319" s="261"/>
      <c r="E319" s="260"/>
      <c r="F319" s="260"/>
      <c r="G319" s="271"/>
      <c r="H319" s="261"/>
    </row>
    <row r="320" spans="2:8" x14ac:dyDescent="0.2">
      <c r="B320" s="268"/>
      <c r="C320" s="261"/>
      <c r="D320" s="261"/>
      <c r="E320" s="260"/>
      <c r="F320" s="260"/>
      <c r="G320" s="271"/>
      <c r="H320" s="261"/>
    </row>
    <row r="321" spans="2:8" x14ac:dyDescent="0.2">
      <c r="B321" s="268"/>
      <c r="C321" s="261"/>
      <c r="D321" s="261"/>
      <c r="E321" s="260"/>
      <c r="F321" s="260"/>
      <c r="G321" s="271"/>
      <c r="H321" s="261"/>
    </row>
    <row r="322" spans="2:8" x14ac:dyDescent="0.2">
      <c r="B322" s="268"/>
      <c r="C322" s="261"/>
      <c r="D322" s="261"/>
      <c r="E322" s="260"/>
      <c r="F322" s="260"/>
      <c r="G322" s="271"/>
      <c r="H322" s="261"/>
    </row>
    <row r="323" spans="2:8" x14ac:dyDescent="0.2">
      <c r="B323" s="268"/>
      <c r="C323" s="261"/>
      <c r="D323" s="261"/>
      <c r="E323" s="260"/>
      <c r="F323" s="260"/>
      <c r="G323" s="271"/>
      <c r="H323" s="261"/>
    </row>
    <row r="324" spans="2:8" x14ac:dyDescent="0.2">
      <c r="B324" s="268"/>
      <c r="C324" s="261"/>
      <c r="D324" s="261"/>
      <c r="E324" s="260"/>
      <c r="F324" s="260"/>
      <c r="G324" s="271"/>
      <c r="H324" s="261"/>
    </row>
    <row r="325" spans="2:8" x14ac:dyDescent="0.2">
      <c r="B325" s="268"/>
      <c r="C325" s="261"/>
      <c r="D325" s="261"/>
      <c r="E325" s="260"/>
      <c r="F325" s="260"/>
      <c r="G325" s="271"/>
      <c r="H325" s="261"/>
    </row>
    <row r="326" spans="2:8" x14ac:dyDescent="0.2">
      <c r="B326" s="268"/>
      <c r="C326" s="261"/>
      <c r="D326" s="261"/>
      <c r="E326" s="260"/>
      <c r="F326" s="260"/>
      <c r="G326" s="271"/>
      <c r="H326" s="261"/>
    </row>
    <row r="327" spans="2:8" x14ac:dyDescent="0.2">
      <c r="B327" s="268"/>
      <c r="C327" s="261"/>
      <c r="D327" s="261"/>
      <c r="E327" s="260"/>
      <c r="F327" s="260"/>
      <c r="G327" s="271"/>
      <c r="H327" s="261"/>
    </row>
    <row r="328" spans="2:8" x14ac:dyDescent="0.2">
      <c r="B328" s="268"/>
      <c r="C328" s="261"/>
      <c r="D328" s="261"/>
      <c r="E328" s="260"/>
      <c r="F328" s="260"/>
      <c r="G328" s="271"/>
      <c r="H328" s="261"/>
    </row>
    <row r="329" spans="2:8" x14ac:dyDescent="0.2">
      <c r="B329" s="268"/>
      <c r="C329" s="261"/>
      <c r="D329" s="261"/>
      <c r="E329" s="260"/>
      <c r="F329" s="260"/>
      <c r="G329" s="271"/>
      <c r="H329" s="261"/>
    </row>
    <row r="330" spans="2:8" x14ac:dyDescent="0.2">
      <c r="B330" s="268"/>
      <c r="C330" s="261"/>
      <c r="D330" s="261"/>
      <c r="E330" s="260"/>
      <c r="F330" s="260"/>
      <c r="G330" s="271"/>
      <c r="H330" s="261"/>
    </row>
    <row r="331" spans="2:8" x14ac:dyDescent="0.2">
      <c r="B331" s="268"/>
      <c r="C331" s="261"/>
      <c r="D331" s="261"/>
      <c r="E331" s="260"/>
      <c r="F331" s="260"/>
      <c r="G331" s="271"/>
      <c r="H331" s="261"/>
    </row>
    <row r="332" spans="2:8" x14ac:dyDescent="0.2">
      <c r="B332" s="268"/>
      <c r="C332" s="261"/>
      <c r="D332" s="261"/>
      <c r="E332" s="260"/>
      <c r="F332" s="260"/>
      <c r="G332" s="271"/>
      <c r="H332" s="261"/>
    </row>
    <row r="333" spans="2:8" x14ac:dyDescent="0.2">
      <c r="B333" s="268"/>
      <c r="C333" s="261"/>
      <c r="D333" s="261"/>
      <c r="E333" s="260"/>
      <c r="F333" s="260"/>
      <c r="G333" s="271"/>
      <c r="H333" s="261"/>
    </row>
    <row r="334" spans="2:8" x14ac:dyDescent="0.2">
      <c r="B334" s="268"/>
      <c r="C334" s="261"/>
      <c r="D334" s="261"/>
      <c r="E334" s="260"/>
      <c r="F334" s="260"/>
      <c r="G334" s="271"/>
      <c r="H334" s="261"/>
    </row>
    <row r="335" spans="2:8" x14ac:dyDescent="0.2">
      <c r="B335" s="268"/>
      <c r="C335" s="261"/>
      <c r="D335" s="261"/>
      <c r="E335" s="260"/>
      <c r="F335" s="260"/>
      <c r="G335" s="271"/>
      <c r="H335" s="261"/>
    </row>
    <row r="336" spans="2:8" x14ac:dyDescent="0.2">
      <c r="B336" s="268"/>
      <c r="C336" s="261"/>
      <c r="D336" s="261"/>
      <c r="E336" s="260"/>
      <c r="F336" s="260"/>
      <c r="G336" s="271"/>
      <c r="H336" s="261"/>
    </row>
    <row r="337" spans="2:8" x14ac:dyDescent="0.2">
      <c r="B337" s="268"/>
      <c r="C337" s="261"/>
      <c r="D337" s="261"/>
      <c r="E337" s="260"/>
      <c r="F337" s="260"/>
      <c r="G337" s="271"/>
      <c r="H337" s="261"/>
    </row>
    <row r="338" spans="2:8" x14ac:dyDescent="0.2">
      <c r="B338" s="268"/>
      <c r="C338" s="261"/>
      <c r="D338" s="261"/>
      <c r="E338" s="260"/>
      <c r="F338" s="260"/>
      <c r="G338" s="271"/>
      <c r="H338" s="261"/>
    </row>
    <row r="339" spans="2:8" x14ac:dyDescent="0.2">
      <c r="B339" s="268"/>
      <c r="C339" s="261"/>
      <c r="D339" s="261"/>
      <c r="E339" s="260"/>
      <c r="F339" s="260"/>
      <c r="G339" s="271"/>
      <c r="H339" s="261"/>
    </row>
    <row r="340" spans="2:8" x14ac:dyDescent="0.2">
      <c r="B340" s="268"/>
      <c r="C340" s="261"/>
      <c r="D340" s="261"/>
      <c r="E340" s="260"/>
      <c r="F340" s="260"/>
      <c r="G340" s="271"/>
      <c r="H340" s="261"/>
    </row>
    <row r="341" spans="2:8" x14ac:dyDescent="0.2">
      <c r="B341" s="268"/>
      <c r="C341" s="261"/>
      <c r="D341" s="261"/>
      <c r="E341" s="260"/>
      <c r="F341" s="260"/>
      <c r="G341" s="271"/>
      <c r="H341" s="261"/>
    </row>
    <row r="342" spans="2:8" x14ac:dyDescent="0.2">
      <c r="B342" s="268"/>
      <c r="C342" s="261"/>
      <c r="D342" s="261"/>
      <c r="E342" s="260"/>
      <c r="F342" s="260"/>
      <c r="G342" s="271"/>
      <c r="H342" s="261"/>
    </row>
    <row r="343" spans="2:8" x14ac:dyDescent="0.2">
      <c r="B343" s="268"/>
      <c r="C343" s="261"/>
      <c r="D343" s="261"/>
      <c r="E343" s="260"/>
      <c r="F343" s="260"/>
      <c r="G343" s="271"/>
      <c r="H343" s="261"/>
    </row>
    <row r="344" spans="2:8" x14ac:dyDescent="0.2">
      <c r="B344" s="268"/>
      <c r="C344" s="261"/>
      <c r="D344" s="261"/>
      <c r="E344" s="260"/>
      <c r="F344" s="260"/>
      <c r="G344" s="271"/>
      <c r="H344" s="261"/>
    </row>
    <row r="345" spans="2:8" x14ac:dyDescent="0.2">
      <c r="B345" s="268"/>
      <c r="C345" s="261"/>
      <c r="D345" s="261"/>
      <c r="E345" s="260"/>
      <c r="F345" s="260"/>
      <c r="G345" s="271"/>
      <c r="H345" s="261"/>
    </row>
    <row r="346" spans="2:8" x14ac:dyDescent="0.2">
      <c r="B346" s="268"/>
      <c r="C346" s="261"/>
      <c r="D346" s="261"/>
      <c r="E346" s="260"/>
      <c r="F346" s="260"/>
      <c r="G346" s="271"/>
      <c r="H346" s="261"/>
    </row>
    <row r="347" spans="2:8" x14ac:dyDescent="0.2">
      <c r="B347" s="268"/>
      <c r="C347" s="261"/>
      <c r="D347" s="261"/>
      <c r="E347" s="260"/>
      <c r="F347" s="260"/>
      <c r="G347" s="271"/>
      <c r="H347" s="261"/>
    </row>
    <row r="348" spans="2:8" x14ac:dyDescent="0.2">
      <c r="B348" s="268"/>
      <c r="C348" s="261"/>
      <c r="D348" s="261"/>
      <c r="E348" s="260"/>
      <c r="F348" s="260"/>
      <c r="G348" s="271"/>
      <c r="H348" s="261"/>
    </row>
    <row r="349" spans="2:8" x14ac:dyDescent="0.2">
      <c r="B349" s="268"/>
      <c r="C349" s="261"/>
      <c r="D349" s="261"/>
      <c r="E349" s="260"/>
      <c r="F349" s="260"/>
      <c r="G349" s="271"/>
      <c r="H349" s="261"/>
    </row>
    <row r="350" spans="2:8" x14ac:dyDescent="0.2">
      <c r="B350" s="268"/>
      <c r="C350" s="261"/>
      <c r="D350" s="261"/>
      <c r="E350" s="260"/>
      <c r="F350" s="260"/>
      <c r="G350" s="271"/>
      <c r="H350" s="261"/>
    </row>
    <row r="351" spans="2:8" x14ac:dyDescent="0.2">
      <c r="B351" s="268"/>
      <c r="C351" s="261"/>
      <c r="D351" s="261"/>
      <c r="E351" s="260"/>
      <c r="F351" s="260"/>
      <c r="G351" s="271"/>
      <c r="H351" s="261"/>
    </row>
    <row r="352" spans="2:8" x14ac:dyDescent="0.2">
      <c r="B352" s="268"/>
      <c r="C352" s="261"/>
      <c r="D352" s="261"/>
      <c r="E352" s="260"/>
      <c r="F352" s="260"/>
      <c r="G352" s="271"/>
      <c r="H352" s="261"/>
    </row>
    <row r="353" spans="2:8" x14ac:dyDescent="0.2">
      <c r="B353" s="268"/>
      <c r="C353" s="261"/>
      <c r="D353" s="261"/>
      <c r="E353" s="260"/>
      <c r="F353" s="260"/>
      <c r="G353" s="271"/>
      <c r="H353" s="261"/>
    </row>
    <row r="354" spans="2:8" x14ac:dyDescent="0.2">
      <c r="B354" s="268"/>
      <c r="C354" s="261"/>
      <c r="D354" s="261"/>
      <c r="E354" s="260"/>
      <c r="F354" s="260"/>
      <c r="G354" s="271"/>
      <c r="H354" s="261"/>
    </row>
    <row r="355" spans="2:8" x14ac:dyDescent="0.2">
      <c r="B355" s="268"/>
      <c r="C355" s="261"/>
      <c r="D355" s="261"/>
      <c r="E355" s="260"/>
      <c r="F355" s="260"/>
      <c r="G355" s="271"/>
      <c r="H355" s="261"/>
    </row>
    <row r="356" spans="2:8" x14ac:dyDescent="0.2">
      <c r="B356" s="268"/>
      <c r="C356" s="261"/>
      <c r="D356" s="261"/>
      <c r="E356" s="260"/>
      <c r="F356" s="260"/>
      <c r="G356" s="271"/>
      <c r="H356" s="261"/>
    </row>
    <row r="357" spans="2:8" x14ac:dyDescent="0.2">
      <c r="B357" s="268"/>
      <c r="C357" s="261"/>
      <c r="D357" s="261"/>
      <c r="E357" s="260"/>
      <c r="F357" s="260"/>
      <c r="G357" s="271"/>
      <c r="H357" s="261"/>
    </row>
    <row r="358" spans="2:8" x14ac:dyDescent="0.2">
      <c r="B358" s="268"/>
      <c r="C358" s="261"/>
      <c r="D358" s="261"/>
      <c r="E358" s="260"/>
      <c r="F358" s="260"/>
      <c r="G358" s="271"/>
      <c r="H358" s="261"/>
    </row>
    <row r="359" spans="2:8" x14ac:dyDescent="0.2">
      <c r="B359" s="268"/>
      <c r="C359" s="261"/>
      <c r="D359" s="261"/>
      <c r="E359" s="260"/>
      <c r="F359" s="260"/>
      <c r="G359" s="271"/>
      <c r="H359" s="261"/>
    </row>
    <row r="360" spans="2:8" x14ac:dyDescent="0.2">
      <c r="B360" s="268"/>
      <c r="C360" s="261"/>
      <c r="D360" s="261"/>
      <c r="E360" s="260"/>
      <c r="F360" s="260"/>
      <c r="G360" s="271"/>
      <c r="H360" s="261"/>
    </row>
    <row r="361" spans="2:8" x14ac:dyDescent="0.2">
      <c r="B361" s="268"/>
      <c r="C361" s="261"/>
      <c r="D361" s="261"/>
      <c r="E361" s="260"/>
      <c r="F361" s="260"/>
      <c r="G361" s="271"/>
      <c r="H361" s="261"/>
    </row>
    <row r="362" spans="2:8" x14ac:dyDescent="0.2">
      <c r="B362" s="268"/>
      <c r="C362" s="261"/>
      <c r="D362" s="261"/>
      <c r="E362" s="260"/>
      <c r="F362" s="260"/>
      <c r="G362" s="271"/>
      <c r="H362" s="261"/>
    </row>
    <row r="363" spans="2:8" x14ac:dyDescent="0.2">
      <c r="B363" s="268"/>
      <c r="C363" s="261"/>
      <c r="D363" s="261"/>
      <c r="E363" s="260"/>
      <c r="F363" s="260"/>
      <c r="G363" s="271"/>
      <c r="H363" s="261"/>
    </row>
    <row r="364" spans="2:8" x14ac:dyDescent="0.2">
      <c r="B364" s="268"/>
      <c r="C364" s="261"/>
      <c r="D364" s="261"/>
      <c r="E364" s="260"/>
      <c r="F364" s="260"/>
      <c r="G364" s="271"/>
      <c r="H364" s="261"/>
    </row>
    <row r="365" spans="2:8" x14ac:dyDescent="0.2">
      <c r="B365" s="268"/>
      <c r="C365" s="261"/>
      <c r="D365" s="261"/>
      <c r="E365" s="260"/>
      <c r="F365" s="260"/>
      <c r="G365" s="271"/>
      <c r="H365" s="261"/>
    </row>
    <row r="366" spans="2:8" x14ac:dyDescent="0.2">
      <c r="B366" s="268"/>
      <c r="C366" s="261"/>
      <c r="D366" s="261"/>
      <c r="E366" s="260"/>
      <c r="F366" s="260"/>
      <c r="G366" s="271"/>
      <c r="H366" s="261"/>
    </row>
    <row r="367" spans="2:8" x14ac:dyDescent="0.2">
      <c r="B367" s="268"/>
      <c r="C367" s="261"/>
      <c r="D367" s="261"/>
      <c r="E367" s="260"/>
      <c r="F367" s="260"/>
      <c r="G367" s="271"/>
      <c r="H367" s="261"/>
    </row>
    <row r="368" spans="2:8" x14ac:dyDescent="0.2">
      <c r="B368" s="268"/>
      <c r="C368" s="261"/>
      <c r="D368" s="261"/>
      <c r="E368" s="260"/>
      <c r="F368" s="260"/>
      <c r="G368" s="271"/>
      <c r="H368" s="261"/>
    </row>
    <row r="369" spans="2:8" x14ac:dyDescent="0.2">
      <c r="B369" s="268"/>
      <c r="C369" s="261"/>
      <c r="D369" s="261"/>
      <c r="E369" s="260"/>
      <c r="F369" s="260"/>
      <c r="G369" s="271"/>
      <c r="H369" s="261"/>
    </row>
    <row r="370" spans="2:8" x14ac:dyDescent="0.2">
      <c r="B370" s="268"/>
      <c r="C370" s="261"/>
      <c r="D370" s="261"/>
      <c r="E370" s="260"/>
      <c r="F370" s="260"/>
      <c r="G370" s="271"/>
      <c r="H370" s="261"/>
    </row>
    <row r="371" spans="2:8" x14ac:dyDescent="0.2">
      <c r="B371" s="268"/>
      <c r="C371" s="261"/>
      <c r="D371" s="261"/>
      <c r="E371" s="260"/>
      <c r="F371" s="260"/>
      <c r="G371" s="271"/>
      <c r="H371" s="261"/>
    </row>
    <row r="372" spans="2:8" x14ac:dyDescent="0.2">
      <c r="B372" s="268"/>
      <c r="C372" s="261"/>
      <c r="D372" s="261"/>
      <c r="E372" s="260"/>
      <c r="F372" s="260"/>
      <c r="G372" s="271"/>
      <c r="H372" s="261"/>
    </row>
    <row r="373" spans="2:8" x14ac:dyDescent="0.2">
      <c r="B373" s="268"/>
      <c r="C373" s="261"/>
      <c r="D373" s="261"/>
      <c r="E373" s="260"/>
      <c r="F373" s="260"/>
      <c r="G373" s="271"/>
      <c r="H373" s="261"/>
    </row>
    <row r="374" spans="2:8" x14ac:dyDescent="0.2">
      <c r="B374" s="268"/>
      <c r="C374" s="261"/>
      <c r="D374" s="261"/>
      <c r="E374" s="260"/>
      <c r="F374" s="260"/>
      <c r="G374" s="271"/>
      <c r="H374" s="261"/>
    </row>
    <row r="375" spans="2:8" x14ac:dyDescent="0.2">
      <c r="B375" s="268"/>
      <c r="C375" s="261"/>
      <c r="D375" s="261"/>
      <c r="E375" s="260"/>
      <c r="F375" s="260"/>
      <c r="G375" s="271"/>
      <c r="H375" s="261"/>
    </row>
    <row r="376" spans="2:8" x14ac:dyDescent="0.2">
      <c r="B376" s="268"/>
      <c r="C376" s="261"/>
      <c r="D376" s="261"/>
      <c r="E376" s="260"/>
      <c r="F376" s="260"/>
      <c r="G376" s="271"/>
      <c r="H376" s="261"/>
    </row>
    <row r="377" spans="2:8" x14ac:dyDescent="0.2">
      <c r="B377" s="268"/>
      <c r="C377" s="261"/>
      <c r="D377" s="261"/>
      <c r="E377" s="260"/>
      <c r="F377" s="260"/>
      <c r="G377" s="271"/>
      <c r="H377" s="261"/>
    </row>
    <row r="378" spans="2:8" x14ac:dyDescent="0.2">
      <c r="B378" s="268"/>
      <c r="C378" s="261"/>
      <c r="D378" s="261"/>
      <c r="E378" s="260"/>
      <c r="F378" s="260"/>
      <c r="G378" s="271"/>
      <c r="H378" s="261"/>
    </row>
    <row r="379" spans="2:8" x14ac:dyDescent="0.2">
      <c r="B379" s="268"/>
      <c r="C379" s="261"/>
      <c r="D379" s="261"/>
      <c r="E379" s="260"/>
      <c r="F379" s="260"/>
      <c r="G379" s="271"/>
      <c r="H379" s="261"/>
    </row>
    <row r="380" spans="2:8" x14ac:dyDescent="0.2">
      <c r="B380" s="268"/>
      <c r="C380" s="261"/>
      <c r="D380" s="261"/>
      <c r="E380" s="260"/>
      <c r="F380" s="260"/>
      <c r="G380" s="271"/>
      <c r="H380" s="261"/>
    </row>
    <row r="381" spans="2:8" x14ac:dyDescent="0.2">
      <c r="B381" s="268"/>
      <c r="C381" s="261"/>
      <c r="D381" s="261"/>
      <c r="E381" s="260"/>
      <c r="F381" s="260"/>
      <c r="G381" s="271"/>
      <c r="H381" s="261"/>
    </row>
    <row r="382" spans="2:8" x14ac:dyDescent="0.2">
      <c r="B382" s="268"/>
      <c r="C382" s="261"/>
      <c r="D382" s="261"/>
      <c r="E382" s="260"/>
      <c r="F382" s="260"/>
      <c r="G382" s="271"/>
      <c r="H382" s="261"/>
    </row>
    <row r="383" spans="2:8" x14ac:dyDescent="0.2">
      <c r="B383" s="268"/>
      <c r="C383" s="261"/>
      <c r="D383" s="261"/>
      <c r="E383" s="260"/>
      <c r="F383" s="260"/>
      <c r="G383" s="271"/>
      <c r="H383" s="261"/>
    </row>
    <row r="384" spans="2:8" x14ac:dyDescent="0.2">
      <c r="B384" s="268"/>
      <c r="C384" s="261"/>
      <c r="D384" s="261"/>
      <c r="E384" s="260"/>
      <c r="F384" s="260"/>
      <c r="G384" s="271"/>
      <c r="H384" s="261"/>
    </row>
    <row r="385" spans="2:8" x14ac:dyDescent="0.2">
      <c r="B385" s="268"/>
      <c r="C385" s="261"/>
      <c r="D385" s="261"/>
      <c r="E385" s="260"/>
      <c r="F385" s="260"/>
      <c r="G385" s="271"/>
      <c r="H385" s="261"/>
    </row>
    <row r="386" spans="2:8" x14ac:dyDescent="0.2">
      <c r="B386" s="268"/>
      <c r="C386" s="261"/>
      <c r="D386" s="261"/>
      <c r="E386" s="260"/>
      <c r="F386" s="260"/>
      <c r="G386" s="271"/>
      <c r="H386" s="261"/>
    </row>
    <row r="387" spans="2:8" x14ac:dyDescent="0.2">
      <c r="B387" s="268"/>
      <c r="C387" s="261"/>
      <c r="D387" s="261"/>
      <c r="E387" s="260"/>
      <c r="F387" s="260"/>
      <c r="G387" s="271"/>
      <c r="H387" s="261"/>
    </row>
    <row r="388" spans="2:8" x14ac:dyDescent="0.2">
      <c r="B388" s="268"/>
      <c r="C388" s="261"/>
      <c r="D388" s="261"/>
      <c r="E388" s="260"/>
      <c r="F388" s="260"/>
      <c r="G388" s="271"/>
      <c r="H388" s="261"/>
    </row>
    <row r="389" spans="2:8" x14ac:dyDescent="0.2">
      <c r="B389" s="268"/>
      <c r="C389" s="261"/>
      <c r="D389" s="261"/>
      <c r="E389" s="260"/>
      <c r="F389" s="260"/>
      <c r="G389" s="271"/>
      <c r="H389" s="261"/>
    </row>
    <row r="390" spans="2:8" x14ac:dyDescent="0.2">
      <c r="B390" s="268"/>
      <c r="C390" s="261"/>
      <c r="D390" s="261"/>
      <c r="E390" s="260"/>
      <c r="F390" s="260"/>
      <c r="G390" s="271"/>
      <c r="H390" s="261"/>
    </row>
    <row r="391" spans="2:8" x14ac:dyDescent="0.2">
      <c r="B391" s="268"/>
      <c r="C391" s="261"/>
      <c r="D391" s="261"/>
      <c r="E391" s="260"/>
      <c r="F391" s="260"/>
      <c r="G391" s="271"/>
      <c r="H391" s="261"/>
    </row>
    <row r="392" spans="2:8" x14ac:dyDescent="0.2">
      <c r="B392" s="268"/>
      <c r="C392" s="261"/>
      <c r="D392" s="261"/>
      <c r="E392" s="260"/>
      <c r="F392" s="260"/>
      <c r="G392" s="271"/>
      <c r="H392" s="261"/>
    </row>
    <row r="393" spans="2:8" x14ac:dyDescent="0.2">
      <c r="B393" s="268"/>
      <c r="C393" s="261"/>
      <c r="D393" s="261"/>
      <c r="E393" s="260"/>
      <c r="F393" s="260"/>
      <c r="G393" s="271"/>
      <c r="H393" s="261"/>
    </row>
    <row r="394" spans="2:8" x14ac:dyDescent="0.2">
      <c r="B394" s="268"/>
      <c r="C394" s="261"/>
      <c r="D394" s="261"/>
      <c r="E394" s="260"/>
      <c r="F394" s="260"/>
      <c r="G394" s="271"/>
      <c r="H394" s="261"/>
    </row>
    <row r="395" spans="2:8" x14ac:dyDescent="0.2">
      <c r="B395" s="268"/>
      <c r="C395" s="261"/>
      <c r="D395" s="261"/>
      <c r="E395" s="260"/>
      <c r="F395" s="260"/>
      <c r="G395" s="271"/>
      <c r="H395" s="261"/>
    </row>
    <row r="396" spans="2:8" x14ac:dyDescent="0.2">
      <c r="B396" s="268"/>
      <c r="C396" s="261"/>
      <c r="D396" s="261"/>
      <c r="E396" s="260"/>
      <c r="F396" s="260"/>
      <c r="G396" s="271"/>
      <c r="H396" s="261"/>
    </row>
    <row r="397" spans="2:8" x14ac:dyDescent="0.2">
      <c r="B397" s="268"/>
      <c r="C397" s="261"/>
      <c r="D397" s="261"/>
      <c r="E397" s="260"/>
      <c r="F397" s="260"/>
      <c r="G397" s="271"/>
      <c r="H397" s="261"/>
    </row>
    <row r="398" spans="2:8" x14ac:dyDescent="0.2">
      <c r="B398" s="268"/>
      <c r="C398" s="261"/>
      <c r="D398" s="261"/>
      <c r="E398" s="260"/>
      <c r="F398" s="260"/>
      <c r="G398" s="271"/>
      <c r="H398" s="261"/>
    </row>
    <row r="399" spans="2:8" x14ac:dyDescent="0.2">
      <c r="B399" s="268"/>
      <c r="C399" s="261"/>
      <c r="D399" s="261"/>
      <c r="E399" s="260"/>
      <c r="F399" s="260"/>
      <c r="G399" s="271"/>
      <c r="H399" s="261"/>
    </row>
    <row r="400" spans="2:8" x14ac:dyDescent="0.2">
      <c r="B400" s="268"/>
      <c r="C400" s="261"/>
      <c r="D400" s="261"/>
      <c r="E400" s="260"/>
      <c r="F400" s="260"/>
      <c r="G400" s="271"/>
      <c r="H400" s="261"/>
    </row>
  </sheetData>
  <sheetProtection sheet="1" objects="1" scenarios="1"/>
  <sortState ref="B7:H500">
    <sortCondition ref="C7:C500"/>
    <sortCondition ref="D7:D500"/>
  </sortState>
  <mergeCells count="1">
    <mergeCell ref="B2:E2"/>
  </mergeCells>
  <conditionalFormatting sqref="B8:C11">
    <cfRule type="expression" dxfId="1" priority="1" stopIfTrue="1">
      <formula>$B8&amp;$C8=$B7&amp;$C7</formula>
    </cfRule>
    <cfRule type="expression" dxfId="0" priority="2" stopIfTrue="1">
      <formula>$B8&amp;$C8&lt;&gt;$B7&amp;$C7</formula>
    </cfRule>
  </conditionalFormatting>
  <printOptions horizontalCentered="1"/>
  <pageMargins left="0" right="0" top="0" bottom="0.39370078740157483" header="0" footer="0"/>
  <pageSetup paperSize="9"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tabColor rgb="FF00B050"/>
    <pageSetUpPr autoPageBreaks="0" fitToPage="1"/>
  </sheetPr>
  <dimension ref="A1:AJ51"/>
  <sheetViews>
    <sheetView showGridLines="0" zoomScaleNormal="100" workbookViewId="0">
      <selection activeCell="E6" sqref="E6"/>
    </sheetView>
  </sheetViews>
  <sheetFormatPr baseColWidth="10" defaultColWidth="0" defaultRowHeight="0" customHeight="1" zeroHeight="1" x14ac:dyDescent="0.25"/>
  <cols>
    <col min="1" max="1" width="9.625" customWidth="1"/>
    <col min="2" max="2" width="4.875" customWidth="1"/>
    <col min="3" max="8" width="4.625" customWidth="1"/>
    <col min="9" max="9" width="4.625" style="69" customWidth="1"/>
    <col min="10" max="20" width="4.625" customWidth="1"/>
    <col min="21" max="21" width="1.625" customWidth="1"/>
    <col min="22" max="22" width="25.375" customWidth="1"/>
    <col min="23" max="23" width="10.75" hidden="1" customWidth="1"/>
    <col min="24" max="24" width="3.875" hidden="1" customWidth="1"/>
    <col min="25" max="25" width="4.75" hidden="1" customWidth="1"/>
    <col min="26" max="26" width="10" hidden="1" customWidth="1"/>
    <col min="27" max="27" width="5" hidden="1" customWidth="1"/>
    <col min="28" max="36" width="0" hidden="1" customWidth="1"/>
    <col min="37" max="16384" width="11" hidden="1"/>
  </cols>
  <sheetData>
    <row r="1" spans="1:36" ht="28.5" customHeight="1" thickBot="1" x14ac:dyDescent="0.25">
      <c r="C1" s="51"/>
      <c r="D1" s="51"/>
      <c r="E1" s="51"/>
      <c r="F1" s="51"/>
      <c r="G1" s="51"/>
      <c r="H1" s="51"/>
      <c r="I1" s="136"/>
      <c r="J1" s="134"/>
      <c r="K1" s="134"/>
      <c r="L1" s="10"/>
      <c r="M1" s="10"/>
      <c r="N1" s="10"/>
      <c r="O1" s="10"/>
      <c r="P1" s="10"/>
      <c r="Q1" s="10"/>
      <c r="R1" s="10"/>
      <c r="S1" s="135"/>
      <c r="T1" s="61"/>
      <c r="U1" s="61"/>
      <c r="V1" s="61"/>
      <c r="W1" s="61"/>
      <c r="X1" s="133"/>
      <c r="Y1" s="61"/>
      <c r="Z1" s="61"/>
      <c r="AA1" s="133"/>
    </row>
    <row r="2" spans="1:36" ht="30" customHeight="1" thickBot="1" x14ac:dyDescent="0.3">
      <c r="A2" s="138">
        <f>SUMPRODUCT((recap!C7:C66=C2)*(recap!D7:D66=L2)*recap!I7:I66)</f>
        <v>0</v>
      </c>
      <c r="C2" s="173" t="s">
        <v>72</v>
      </c>
      <c r="D2" s="174"/>
      <c r="E2" s="174"/>
      <c r="F2" s="174"/>
      <c r="G2" s="174"/>
      <c r="H2" s="175"/>
      <c r="K2" s="156" t="s">
        <v>35</v>
      </c>
      <c r="L2" s="257">
        <v>1</v>
      </c>
      <c r="M2" s="183"/>
      <c r="O2" s="332" t="str">
        <f>Nature_competition</f>
        <v>COUPE DE DREUX POUSSINS BENJAMINS - 26 novembre 2017</v>
      </c>
      <c r="P2" s="332"/>
      <c r="Q2" s="332"/>
      <c r="R2" s="332"/>
      <c r="S2" s="332"/>
      <c r="T2" s="332"/>
      <c r="U2" s="52"/>
      <c r="V2" s="52"/>
      <c r="W2" s="52"/>
      <c r="X2" s="52"/>
      <c r="Y2" s="52"/>
      <c r="Z2" s="229" t="s">
        <v>68</v>
      </c>
      <c r="AA2" s="52"/>
    </row>
    <row r="3" spans="1:36" ht="24" customHeight="1" x14ac:dyDescent="0.2">
      <c r="B3" s="138"/>
      <c r="C3" s="145"/>
      <c r="D3" s="145"/>
      <c r="E3" s="145"/>
      <c r="F3" s="145"/>
      <c r="G3" s="145"/>
      <c r="H3" s="51"/>
      <c r="I3" s="145"/>
      <c r="L3" s="132"/>
      <c r="M3" s="132"/>
      <c r="N3" s="131"/>
      <c r="O3" s="131"/>
      <c r="P3" s="131"/>
      <c r="Q3" s="131"/>
      <c r="S3" s="144"/>
      <c r="T3" s="52"/>
      <c r="U3" s="52"/>
      <c r="V3" s="52"/>
      <c r="W3" s="52"/>
      <c r="X3" s="52"/>
      <c r="Y3" s="52"/>
      <c r="Z3" s="227">
        <f>COUNTIF(Z5:Z16,"")</f>
        <v>12</v>
      </c>
    </row>
    <row r="4" spans="1:36" ht="15.75" x14ac:dyDescent="0.25">
      <c r="C4" s="60" t="s">
        <v>39</v>
      </c>
      <c r="D4" s="129" t="s">
        <v>43</v>
      </c>
      <c r="E4" s="59" t="s">
        <v>44</v>
      </c>
      <c r="G4" s="69"/>
      <c r="H4" s="69"/>
      <c r="J4" s="69"/>
      <c r="K4" s="69"/>
      <c r="L4" s="69"/>
      <c r="M4" s="153" t="s">
        <v>38</v>
      </c>
      <c r="N4" s="128" t="s">
        <v>34</v>
      </c>
      <c r="O4" s="128" t="s">
        <v>21</v>
      </c>
      <c r="P4" s="128" t="s">
        <v>23</v>
      </c>
      <c r="Q4" s="128" t="s">
        <v>67</v>
      </c>
      <c r="R4" s="128" t="s">
        <v>22</v>
      </c>
      <c r="S4" s="343" t="s">
        <v>14</v>
      </c>
      <c r="T4" s="343"/>
      <c r="W4" s="228" t="s">
        <v>16</v>
      </c>
      <c r="X4" s="228" t="s">
        <v>60</v>
      </c>
      <c r="Y4" s="228" t="s">
        <v>59</v>
      </c>
      <c r="Z4" s="228" t="s">
        <v>58</v>
      </c>
      <c r="AA4" s="58"/>
      <c r="AB4" s="58"/>
      <c r="AC4" s="58"/>
      <c r="AD4" s="62"/>
      <c r="AE4" s="62"/>
      <c r="AF4" s="62"/>
      <c r="AG4" s="62"/>
      <c r="AH4" s="62"/>
      <c r="AI4" s="62"/>
      <c r="AJ4" s="64"/>
    </row>
    <row r="5" spans="1:36" ht="20.25" customHeight="1" x14ac:dyDescent="0.2">
      <c r="A5" s="214" t="s">
        <v>24</v>
      </c>
      <c r="B5" s="172"/>
      <c r="C5" s="141"/>
      <c r="D5" s="142" t="str">
        <f>IF(A2&gt;0,1,"")</f>
        <v/>
      </c>
      <c r="E5" s="154" t="str">
        <f>IF(ISNA(VLOOKUP($C$2&amp;"-"&amp;$L$2&amp;"-"&amp;D5,bdd_complete,11,0)),"",VLOOKUP($C$2&amp;"-"&amp;$L$2&amp;"-"&amp;D5,bdd_complete,11,0)&amp;" "&amp;VLOOKUP($C$2&amp;"-"&amp;$L$2&amp;"-"&amp;D5,bdd_complete,12,0))</f>
        <v/>
      </c>
      <c r="F5" s="154"/>
      <c r="G5" s="154"/>
      <c r="H5" s="154"/>
      <c r="I5" s="154"/>
      <c r="J5" s="154"/>
      <c r="K5" s="154" t="str">
        <f>IF(D5&lt;&gt;"",VLOOKUP($C$2&amp;"-"&amp;$L$2&amp;"-"&amp;D5,bdd_complete,13,0),"")</f>
        <v/>
      </c>
      <c r="L5" s="154"/>
      <c r="M5" s="143"/>
      <c r="N5" s="209" t="str">
        <f>IF(AND(E5&lt;&gt;"",$Z$3&lt;12),SUMPRODUCT(($W$5:$W$16=E5)*($Z$5:$Z$16&lt;&gt;"")),"")</f>
        <v/>
      </c>
      <c r="O5" s="210" t="str">
        <f>IF(AND(E5&lt;&gt;"",$Z$3&lt;12),SUMPRODUCT(($W$5:$W$16=E5)*($Y$5:$Y$16)),"")</f>
        <v/>
      </c>
      <c r="P5" s="211" t="str">
        <f>IF(AND(E5&lt;&gt;"",$Z$3&lt;12),SUMPRODUCT(($W$5:$W$16=E5)*($Z$5:$Z$16=$P$4)),"")</f>
        <v/>
      </c>
      <c r="Q5" s="211" t="str">
        <f>IF(AND(E5&lt;&gt;"",$Z$3&lt;12),SUMPRODUCT(($W$5:$W$16=E5)*($Z$5:$Z$16=$Q$4)),"")</f>
        <v/>
      </c>
      <c r="R5" s="211" t="str">
        <f>IF(AND(E5&lt;&gt;"",$Z$3&lt;12),SUMPRODUCT(($W$5:$W$16=E5)*($X$5:$X$16)),"")</f>
        <v/>
      </c>
      <c r="S5" s="234" t="str">
        <f>IF(D5&lt;&gt;"",VLOOKUP($C$2&amp;"-"&amp;$L$2&amp;"-"&amp;D5,bdd_complete,6,0),"")</f>
        <v/>
      </c>
      <c r="T5" s="235"/>
      <c r="U5" s="140"/>
      <c r="V5" s="140"/>
      <c r="W5" s="205" t="str">
        <f>D12</f>
        <v/>
      </c>
      <c r="X5" s="206">
        <f>I15</f>
        <v>0</v>
      </c>
      <c r="Y5" s="206">
        <f>J14</f>
        <v>0</v>
      </c>
      <c r="Z5" s="207" t="str">
        <f>IF(K14&lt;&gt;"",K14,"")</f>
        <v/>
      </c>
      <c r="AD5" s="62"/>
      <c r="AE5" s="62"/>
      <c r="AF5" s="62"/>
      <c r="AG5" s="62"/>
      <c r="AH5" s="62"/>
      <c r="AI5" s="62"/>
      <c r="AJ5" s="64"/>
    </row>
    <row r="6" spans="1:36" ht="20.25" customHeight="1" thickBot="1" x14ac:dyDescent="0.25">
      <c r="B6" s="172"/>
      <c r="C6" s="141"/>
      <c r="D6" s="142" t="str">
        <f>IF(A2&gt;1,2,"")</f>
        <v/>
      </c>
      <c r="E6" s="154" t="str">
        <f>IF(ISNA(VLOOKUP($C$2&amp;"-"&amp;$L$2&amp;"-"&amp;D6,bdd_complete,11,0)),"",VLOOKUP($C$2&amp;"-"&amp;$L$2&amp;"-"&amp;D6,bdd_complete,11,0)&amp;" "&amp;VLOOKUP($C$2&amp;"-"&amp;$L$2&amp;"-"&amp;D6,bdd_complete,12,0))</f>
        <v/>
      </c>
      <c r="F6" s="154"/>
      <c r="G6" s="154"/>
      <c r="H6" s="154"/>
      <c r="I6" s="154"/>
      <c r="J6" s="154"/>
      <c r="K6" s="154" t="str">
        <f>IF(D6&lt;&gt;"",VLOOKUP($C$2&amp;"-"&amp;$L$2&amp;"-"&amp;D6,bdd_complete,13,0),"")</f>
        <v/>
      </c>
      <c r="L6" s="154"/>
      <c r="M6" s="143"/>
      <c r="N6" s="209" t="str">
        <f>IF(AND(E6&lt;&gt;"",$Z$3&lt;12),SUMPRODUCT(($W$5:$W$16=E6)*($Z$5:$Z$16&lt;&gt;"")),"")</f>
        <v/>
      </c>
      <c r="O6" s="210" t="str">
        <f>IF(AND(E6&lt;&gt;"",$Z$3&lt;12),SUMPRODUCT(($W$5:$W$16=E6)*($Y$5:$Y$16)),"")</f>
        <v/>
      </c>
      <c r="P6" s="211" t="str">
        <f>IF(AND(E6&lt;&gt;"",$Z$3&lt;12),SUMPRODUCT(($W$5:$W$16=E6)*($Z$5:$Z$16=$P$4)),"")</f>
        <v/>
      </c>
      <c r="Q6" s="211" t="str">
        <f>IF(AND(E6&lt;&gt;"",$Z$3&lt;12),SUMPRODUCT(($W$5:$W$16=E6)*($Z$5:$Z$16=$Q$4)),"")</f>
        <v/>
      </c>
      <c r="R6" s="211" t="str">
        <f>IF(AND(E6&lt;&gt;"",$Z$3&lt;12),SUMPRODUCT(($W$5:$W$16=E6)*($X$5:$X$16)),"")</f>
        <v/>
      </c>
      <c r="S6" s="234" t="str">
        <f>IF(D6&lt;&gt;"",VLOOKUP($C$2&amp;"-"&amp;$L$2&amp;"-"&amp;D6,bdd_complete,6,0),"")</f>
        <v/>
      </c>
      <c r="T6" s="235"/>
      <c r="W6" s="205" t="str">
        <f>M12</f>
        <v/>
      </c>
      <c r="X6" s="206">
        <f>R15</f>
        <v>0</v>
      </c>
      <c r="Y6" s="206">
        <f>S14</f>
        <v>0</v>
      </c>
      <c r="Z6" s="207" t="str">
        <f>IF(T14&lt;&gt;"",T14,"")</f>
        <v/>
      </c>
      <c r="AA6" s="346"/>
      <c r="AB6" s="346"/>
      <c r="AC6" s="346"/>
      <c r="AD6" s="62"/>
      <c r="AE6" s="62"/>
      <c r="AF6" s="62"/>
      <c r="AG6" s="62"/>
      <c r="AH6" s="62"/>
      <c r="AI6" s="62"/>
      <c r="AJ6" s="64"/>
    </row>
    <row r="7" spans="1:36" ht="20.25" customHeight="1" thickTop="1" x14ac:dyDescent="0.2">
      <c r="A7" s="137" t="s">
        <v>36</v>
      </c>
      <c r="B7" s="172"/>
      <c r="C7" s="141"/>
      <c r="D7" s="142" t="str">
        <f>IF(A2&gt;2,3,"")</f>
        <v/>
      </c>
      <c r="E7" s="154" t="str">
        <f>IF(ISNA(VLOOKUP($C$2&amp;"-"&amp;$L$2&amp;"-"&amp;D7,bdd_complete,11,0)),"",VLOOKUP($C$2&amp;"-"&amp;$L$2&amp;"-"&amp;D7,bdd_complete,11,0)&amp;" "&amp;VLOOKUP($C$2&amp;"-"&amp;$L$2&amp;"-"&amp;D7,bdd_complete,12,0))</f>
        <v/>
      </c>
      <c r="F7" s="154"/>
      <c r="G7" s="154"/>
      <c r="H7" s="154"/>
      <c r="I7" s="154"/>
      <c r="J7" s="154"/>
      <c r="K7" s="154" t="str">
        <f>IF(D7&lt;&gt;"",VLOOKUP($C$2&amp;"-"&amp;$L$2&amp;"-"&amp;D7,bdd_complete,13,0),"")</f>
        <v/>
      </c>
      <c r="L7" s="154"/>
      <c r="M7" s="143"/>
      <c r="N7" s="209" t="str">
        <f>IF(AND(E7&lt;&gt;"",$Z$3&lt;12),SUMPRODUCT(($W$5:$W$16=E7)*($Z$5:$Z$16&lt;&gt;"")),"")</f>
        <v/>
      </c>
      <c r="O7" s="210" t="str">
        <f>IF(AND(E7&lt;&gt;"",$Z$3&lt;12),SUMPRODUCT(($W$5:$W$16=E7)*($Y$5:$Y$16)),"")</f>
        <v/>
      </c>
      <c r="P7" s="211" t="str">
        <f>IF(AND(E7&lt;&gt;"",$Z$3&lt;12),SUMPRODUCT(($W$5:$W$16=E7)*($Z$5:$Z$16=$P$4)),"")</f>
        <v/>
      </c>
      <c r="Q7" s="211" t="str">
        <f>IF(AND(E7&lt;&gt;"",$Z$3&lt;12),SUMPRODUCT(($W$5:$W$16=E7)*($Z$5:$Z$16=$Q$4)),"")</f>
        <v/>
      </c>
      <c r="R7" s="211" t="str">
        <f>IF(AND(E7&lt;&gt;"",$Z$3&lt;12),SUMPRODUCT(($W$5:$W$16=E7)*($X$5:$X$16)),"")</f>
        <v/>
      </c>
      <c r="S7" s="234" t="str">
        <f>IF(D7&lt;&gt;"",VLOOKUP($C$2&amp;"-"&amp;$L$2&amp;"-"&amp;D7,bdd_complete,6,0),"")</f>
        <v/>
      </c>
      <c r="T7" s="235"/>
      <c r="W7" s="205" t="str">
        <f>D16</f>
        <v/>
      </c>
      <c r="X7" s="206">
        <f>I19</f>
        <v>0</v>
      </c>
      <c r="Y7" s="206">
        <f>J18</f>
        <v>0</v>
      </c>
      <c r="Z7" s="207" t="str">
        <f>IF(K18&lt;&gt;"",K18,"")</f>
        <v/>
      </c>
      <c r="AA7" s="346"/>
      <c r="AB7" s="346"/>
      <c r="AC7" s="346"/>
      <c r="AD7" s="62"/>
      <c r="AE7" s="62"/>
      <c r="AF7" s="62"/>
      <c r="AG7" s="62"/>
      <c r="AH7" s="62"/>
      <c r="AI7" s="62"/>
      <c r="AJ7" s="64"/>
    </row>
    <row r="8" spans="1:36" ht="20.25" customHeight="1" x14ac:dyDescent="0.2">
      <c r="A8" s="139" t="s">
        <v>37</v>
      </c>
      <c r="B8" s="172"/>
      <c r="C8" s="141"/>
      <c r="D8" s="281" t="str">
        <f>IF(A2&gt;3,4,"")</f>
        <v/>
      </c>
      <c r="E8" s="241" t="str">
        <f>IF(ISNA(VLOOKUP($C$2&amp;"-"&amp;$L$2&amp;"-"&amp;D8,bdd_complete,11,0)),"",VLOOKUP($C$2&amp;"-"&amp;$L$2&amp;"-"&amp;D8,bdd_complete,11,0)&amp;" "&amp;VLOOKUP($C$2&amp;"-"&amp;$L$2&amp;"-"&amp;D8,bdd_complete,12,0))</f>
        <v/>
      </c>
      <c r="F8" s="241"/>
      <c r="G8" s="241"/>
      <c r="H8" s="241"/>
      <c r="I8" s="241"/>
      <c r="J8" s="241"/>
      <c r="K8" s="241" t="str">
        <f>IF(D8&lt;&gt;"",VLOOKUP($C$2&amp;"-"&amp;$L$2&amp;"-"&amp;D8,bdd_complete,13,0),"")</f>
        <v/>
      </c>
      <c r="L8" s="241"/>
      <c r="M8" s="282"/>
      <c r="N8" s="209" t="str">
        <f>IF(AND(E8&lt;&gt;"",$Z$3&lt;12),SUMPRODUCT(($W$5:$W$16=E8)*($Z$5:$Z$16&lt;&gt;"")),"")</f>
        <v/>
      </c>
      <c r="O8" s="210" t="str">
        <f>IF(AND(E8&lt;&gt;"",$Z$3&lt;12),SUMPRODUCT(($W$5:$W$16=E8)*($Y$5:$Y$16)),"")</f>
        <v/>
      </c>
      <c r="P8" s="211" t="str">
        <f>IF(AND(E8&lt;&gt;"",$Z$3&lt;12),SUMPRODUCT(($W$5:$W$16=E8)*($Z$5:$Z$16=$P$4)),"")</f>
        <v/>
      </c>
      <c r="Q8" s="211" t="str">
        <f>IF(AND(E8&lt;&gt;"",$Z$3&lt;12),SUMPRODUCT(($W$5:$W$16=E8)*($Z$5:$Z$16=$Q$4)),"")</f>
        <v/>
      </c>
      <c r="R8" s="211" t="str">
        <f>IF(AND(E8&lt;&gt;"",$Z$3&lt;12),SUMPRODUCT(($W$5:$W$16=E8)*($X$5:$X$16)),"")</f>
        <v/>
      </c>
      <c r="S8" s="234" t="str">
        <f>IF(D8&lt;&gt;"",VLOOKUP($C$2&amp;"-"&amp;$L$2&amp;"-"&amp;D8,bdd_complete,6,0),"")</f>
        <v/>
      </c>
      <c r="T8" s="235"/>
      <c r="W8" s="205" t="str">
        <f>M16</f>
        <v/>
      </c>
      <c r="X8" s="206">
        <f>R19</f>
        <v>0</v>
      </c>
      <c r="Y8" s="206">
        <f>S18</f>
        <v>0</v>
      </c>
      <c r="Z8" s="207" t="str">
        <f>IF(T18&lt;&gt;"",T18,"")</f>
        <v/>
      </c>
      <c r="AA8" s="346"/>
      <c r="AB8" s="346"/>
      <c r="AC8" s="346"/>
      <c r="AD8" s="62"/>
      <c r="AE8" s="62"/>
      <c r="AF8" s="62"/>
      <c r="AG8" s="62"/>
      <c r="AH8" s="62"/>
      <c r="AI8" s="62"/>
      <c r="AJ8" s="64"/>
    </row>
    <row r="9" spans="1:36" ht="23.25" customHeight="1" x14ac:dyDescent="0.25">
      <c r="A9" s="212" t="s">
        <v>61</v>
      </c>
      <c r="B9" s="213"/>
      <c r="D9" s="69"/>
      <c r="E9" s="69"/>
      <c r="F9" s="69"/>
      <c r="G9" s="69"/>
      <c r="H9" s="69"/>
      <c r="I9"/>
      <c r="S9" s="144"/>
      <c r="W9" s="205" t="str">
        <f>D22</f>
        <v/>
      </c>
      <c r="X9" s="206">
        <f>I25</f>
        <v>0</v>
      </c>
      <c r="Y9" s="206">
        <f>J24</f>
        <v>0</v>
      </c>
      <c r="Z9" s="207" t="str">
        <f>IF(K24&lt;&gt;"",K24,"")</f>
        <v/>
      </c>
      <c r="AA9" s="52"/>
      <c r="AB9" s="52"/>
      <c r="AC9" s="52"/>
    </row>
    <row r="10" spans="1:36" s="140" customFormat="1" ht="25.5" customHeight="1" x14ac:dyDescent="0.2">
      <c r="A10" s="53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  <c r="R10" s="155"/>
      <c r="S10" s="155"/>
      <c r="T10" s="130" t="str">
        <f>IF(OR(A2=0,A2&gt;2),"3 lutteurs =&gt; Tour 1 : 1-2 / Tour 2 : 3-1 / Tour 3 : 2-3          4 lutteurs =&gt; Tour 1 : 1-2, 3-4  / Tour 2 : 1-3,  2-4  / Tour 3 : 1-4, 2-3","")</f>
        <v>3 lutteurs =&gt; Tour 1 : 1-2 / Tour 2 : 3-1 / Tour 3 : 2-3          4 lutteurs =&gt; Tour 1 : 1-2, 3-4  / Tour 2 : 1-3,  2-4  / Tour 3 : 1-4, 2-3</v>
      </c>
      <c r="U10" s="155"/>
      <c r="V10" s="155"/>
      <c r="W10" s="205" t="str">
        <f>M22</f>
        <v/>
      </c>
      <c r="X10" s="206">
        <f>R25</f>
        <v>0</v>
      </c>
      <c r="Y10" s="206">
        <f>S24</f>
        <v>0</v>
      </c>
      <c r="Z10" s="207" t="str">
        <f>IF(T24&lt;&gt;"",T24,"")</f>
        <v/>
      </c>
      <c r="AA10" s="155"/>
      <c r="AB10" s="155"/>
      <c r="AC10" s="155"/>
    </row>
    <row r="11" spans="1:36" s="53" customFormat="1" ht="14.25" customHeight="1" thickBot="1" x14ac:dyDescent="0.25">
      <c r="A11"/>
      <c r="B11" s="330" t="s">
        <v>40</v>
      </c>
      <c r="C11" s="203" t="s">
        <v>45</v>
      </c>
      <c r="D11" s="201"/>
      <c r="E11" s="201"/>
      <c r="F11" s="201"/>
      <c r="G11" s="201"/>
      <c r="H11" s="201"/>
      <c r="I11" s="201"/>
      <c r="J11" s="201"/>
      <c r="K11" s="201"/>
      <c r="L11" s="202" t="s">
        <v>46</v>
      </c>
      <c r="M11" s="202"/>
      <c r="N11" s="202"/>
      <c r="O11" s="202"/>
      <c r="P11" s="202"/>
      <c r="Q11" s="202"/>
      <c r="R11" s="202"/>
      <c r="S11" s="202"/>
      <c r="T11" s="204"/>
      <c r="U11"/>
      <c r="V11"/>
      <c r="W11" s="205" t="str">
        <f>D26</f>
        <v/>
      </c>
      <c r="X11" s="206">
        <f>I29</f>
        <v>0</v>
      </c>
      <c r="Y11" s="206">
        <f>J28</f>
        <v>0</v>
      </c>
      <c r="Z11" s="207" t="str">
        <f>IF(K28&lt;&gt;"",K28,"")</f>
        <v/>
      </c>
      <c r="AA11" s="54"/>
      <c r="AH11" s="56"/>
    </row>
    <row r="12" spans="1:36" ht="16.5" customHeight="1" x14ac:dyDescent="0.2">
      <c r="B12" s="331"/>
      <c r="C12" s="334" t="str">
        <f>IF(A2&gt;1,1,"")</f>
        <v/>
      </c>
      <c r="D12" s="215" t="str">
        <f>IF(C12&lt;&gt;"",VLOOKUP(C12,$D$5:$K$8,2,0),"")</f>
        <v/>
      </c>
      <c r="E12" s="215"/>
      <c r="F12" s="215"/>
      <c r="G12" s="215"/>
      <c r="H12" s="215"/>
      <c r="I12" s="216"/>
      <c r="J12" s="336" t="s">
        <v>48</v>
      </c>
      <c r="K12" s="217" t="s">
        <v>49</v>
      </c>
      <c r="L12" s="334" t="str">
        <f>IF(A2&gt;1,2,"")</f>
        <v/>
      </c>
      <c r="M12" s="215" t="str">
        <f>IF(L12&lt;&gt;"",VLOOKUP(L12,$D$5:$K$8,2,0),"")</f>
        <v/>
      </c>
      <c r="N12" s="215"/>
      <c r="O12" s="215"/>
      <c r="P12" s="215"/>
      <c r="Q12" s="215"/>
      <c r="R12" s="216"/>
      <c r="S12" s="336" t="s">
        <v>48</v>
      </c>
      <c r="T12" s="217" t="s">
        <v>49</v>
      </c>
      <c r="W12" s="205" t="str">
        <f>M26</f>
        <v/>
      </c>
      <c r="X12" s="206">
        <f>R29</f>
        <v>0</v>
      </c>
      <c r="Y12" s="206">
        <f>S28</f>
        <v>0</v>
      </c>
      <c r="Z12" s="207" t="str">
        <f>IF(T28&lt;&gt;"",T28,"")</f>
        <v/>
      </c>
      <c r="AA12" s="58"/>
      <c r="AH12" s="63"/>
      <c r="AI12" s="63"/>
    </row>
    <row r="13" spans="1:36" ht="16.5" customHeight="1" x14ac:dyDescent="0.2">
      <c r="B13" s="331"/>
      <c r="C13" s="335"/>
      <c r="D13" s="218" t="str">
        <f>IF(C12&lt;&gt;"",VLOOKUP(C12,$D$5:$K$8,8,0),"")</f>
        <v/>
      </c>
      <c r="E13" s="219"/>
      <c r="F13" s="219"/>
      <c r="G13" s="219"/>
      <c r="H13" s="219"/>
      <c r="I13" s="220"/>
      <c r="J13" s="337"/>
      <c r="K13" s="221" t="s">
        <v>50</v>
      </c>
      <c r="L13" s="335"/>
      <c r="M13" s="218" t="str">
        <f>IF(L12&lt;&gt;"",VLOOKUP(L12,$D$5:$K$8,8,0),"")</f>
        <v/>
      </c>
      <c r="N13" s="219"/>
      <c r="O13" s="219"/>
      <c r="P13" s="219"/>
      <c r="Q13" s="219"/>
      <c r="R13" s="220"/>
      <c r="S13" s="337"/>
      <c r="T13" s="221" t="s">
        <v>50</v>
      </c>
      <c r="W13" s="205" t="str">
        <f>D32</f>
        <v/>
      </c>
      <c r="X13" s="206">
        <f>I35</f>
        <v>0</v>
      </c>
      <c r="Y13" s="206">
        <f>J34</f>
        <v>0</v>
      </c>
      <c r="Z13" s="207" t="str">
        <f>IF(K34&lt;&gt;"",K34,"")</f>
        <v/>
      </c>
      <c r="AA13" s="58"/>
      <c r="AH13" s="63"/>
      <c r="AI13" s="63"/>
    </row>
    <row r="14" spans="1:36" ht="11.25" customHeight="1" x14ac:dyDescent="0.2">
      <c r="B14" s="331"/>
      <c r="C14" s="159" t="s">
        <v>53</v>
      </c>
      <c r="D14" s="160"/>
      <c r="E14" s="160"/>
      <c r="F14" s="160"/>
      <c r="G14" s="160"/>
      <c r="H14" s="170"/>
      <c r="I14" s="161" t="s">
        <v>11</v>
      </c>
      <c r="J14" s="338"/>
      <c r="K14" s="340"/>
      <c r="L14" s="159" t="s">
        <v>53</v>
      </c>
      <c r="M14" s="162"/>
      <c r="N14" s="160"/>
      <c r="O14" s="160"/>
      <c r="P14" s="160"/>
      <c r="Q14" s="170"/>
      <c r="R14" s="161" t="s">
        <v>11</v>
      </c>
      <c r="S14" s="338"/>
      <c r="T14" s="340"/>
      <c r="W14" s="205" t="str">
        <f>M32</f>
        <v/>
      </c>
      <c r="X14" s="206">
        <f>R35</f>
        <v>0</v>
      </c>
      <c r="Y14" s="206">
        <f>S34</f>
        <v>0</v>
      </c>
      <c r="Z14" s="207" t="str">
        <f>IF(T34&lt;&gt;"",T34,"")</f>
        <v/>
      </c>
      <c r="AA14" s="58"/>
      <c r="AH14" s="63"/>
      <c r="AI14" s="63"/>
    </row>
    <row r="15" spans="1:36" ht="33" customHeight="1" thickBot="1" x14ac:dyDescent="0.25">
      <c r="B15" s="331"/>
      <c r="C15" s="157"/>
      <c r="D15" s="158"/>
      <c r="E15" s="158"/>
      <c r="F15" s="158"/>
      <c r="G15" s="158"/>
      <c r="H15" s="171"/>
      <c r="I15" s="208"/>
      <c r="J15" s="339"/>
      <c r="K15" s="341"/>
      <c r="L15" s="157"/>
      <c r="M15" s="163"/>
      <c r="N15" s="158"/>
      <c r="O15" s="158"/>
      <c r="P15" s="158"/>
      <c r="Q15" s="171"/>
      <c r="R15" s="208"/>
      <c r="S15" s="339"/>
      <c r="T15" s="341"/>
      <c r="W15" s="205" t="str">
        <f>D36</f>
        <v/>
      </c>
      <c r="X15" s="206">
        <f>I39</f>
        <v>0</v>
      </c>
      <c r="Y15" s="206">
        <f>J38</f>
        <v>0</v>
      </c>
      <c r="Z15" s="207" t="str">
        <f>IF(K38&lt;&gt;"",K38,"")</f>
        <v/>
      </c>
      <c r="AA15" s="58"/>
      <c r="AH15" s="63"/>
      <c r="AI15" s="63"/>
    </row>
    <row r="16" spans="1:36" ht="16.5" hidden="1" customHeight="1" x14ac:dyDescent="0.2">
      <c r="B16" s="331"/>
      <c r="C16" s="334" t="str">
        <f>IF(A2=4,3,"")</f>
        <v/>
      </c>
      <c r="D16" s="215" t="str">
        <f>IF(C16&lt;&gt;"",VLOOKUP(C16,$D$5:$K$8,2,0),"")</f>
        <v/>
      </c>
      <c r="E16" s="215"/>
      <c r="F16" s="215"/>
      <c r="G16" s="215"/>
      <c r="H16" s="215"/>
      <c r="I16" s="216"/>
      <c r="J16" s="336" t="s">
        <v>48</v>
      </c>
      <c r="K16" s="217" t="s">
        <v>49</v>
      </c>
      <c r="L16" s="334" t="str">
        <f>IF(A2=4,4,"")</f>
        <v/>
      </c>
      <c r="M16" s="215" t="str">
        <f>IF(L16&lt;&gt;"",VLOOKUP(L16,$D$5:$K$8,2,0),"")</f>
        <v/>
      </c>
      <c r="N16" s="215"/>
      <c r="O16" s="215"/>
      <c r="P16" s="215"/>
      <c r="Q16" s="215"/>
      <c r="R16" s="216"/>
      <c r="S16" s="336" t="s">
        <v>48</v>
      </c>
      <c r="T16" s="217" t="s">
        <v>49</v>
      </c>
      <c r="W16" s="205" t="str">
        <f>M36</f>
        <v/>
      </c>
      <c r="X16" s="206">
        <f>R39</f>
        <v>0</v>
      </c>
      <c r="Y16" s="206">
        <f>S38</f>
        <v>0</v>
      </c>
      <c r="Z16" s="207" t="str">
        <f>IF(T38&lt;&gt;"",T38,"")</f>
        <v/>
      </c>
      <c r="AA16" s="58"/>
      <c r="AH16" s="63"/>
      <c r="AI16" s="63"/>
    </row>
    <row r="17" spans="1:35" ht="16.5" hidden="1" customHeight="1" x14ac:dyDescent="0.2">
      <c r="B17" s="331"/>
      <c r="C17" s="335"/>
      <c r="D17" s="218"/>
      <c r="E17" s="219"/>
      <c r="F17" s="219"/>
      <c r="G17" s="219"/>
      <c r="H17" s="219"/>
      <c r="I17" s="220"/>
      <c r="J17" s="337"/>
      <c r="K17" s="221" t="s">
        <v>50</v>
      </c>
      <c r="L17" s="335"/>
      <c r="M17" s="218" t="str">
        <f>IF(L16&lt;&gt;"",VLOOKUP(L16,$D$5:$K$8,8,0),"")</f>
        <v/>
      </c>
      <c r="N17" s="219"/>
      <c r="O17" s="219"/>
      <c r="P17" s="219"/>
      <c r="Q17" s="219"/>
      <c r="R17" s="220"/>
      <c r="S17" s="337"/>
      <c r="T17" s="221" t="s">
        <v>50</v>
      </c>
      <c r="X17" s="57"/>
      <c r="Y17" s="58"/>
      <c r="Z17" s="58"/>
      <c r="AA17" s="58"/>
      <c r="AH17" s="63"/>
      <c r="AI17" s="63"/>
    </row>
    <row r="18" spans="1:35" ht="11.25" hidden="1" customHeight="1" x14ac:dyDescent="0.2">
      <c r="B18" s="331"/>
      <c r="C18" s="159" t="s">
        <v>53</v>
      </c>
      <c r="D18" s="160"/>
      <c r="E18" s="160"/>
      <c r="F18" s="160"/>
      <c r="G18" s="160"/>
      <c r="H18" s="170"/>
      <c r="I18" s="161" t="s">
        <v>11</v>
      </c>
      <c r="J18" s="338"/>
      <c r="K18" s="340"/>
      <c r="L18" s="159" t="s">
        <v>53</v>
      </c>
      <c r="M18" s="162"/>
      <c r="N18" s="160"/>
      <c r="O18" s="160"/>
      <c r="P18" s="160"/>
      <c r="Q18" s="170"/>
      <c r="R18" s="161" t="s">
        <v>11</v>
      </c>
      <c r="S18" s="338"/>
      <c r="T18" s="340"/>
      <c r="X18" s="57"/>
      <c r="Y18" s="58"/>
      <c r="Z18" s="58"/>
      <c r="AA18" s="58"/>
      <c r="AH18" s="63"/>
      <c r="AI18" s="63"/>
    </row>
    <row r="19" spans="1:35" ht="33" hidden="1" customHeight="1" thickBot="1" x14ac:dyDescent="0.25">
      <c r="B19" s="331"/>
      <c r="C19" s="157"/>
      <c r="D19" s="158"/>
      <c r="E19" s="158"/>
      <c r="F19" s="158"/>
      <c r="G19" s="158"/>
      <c r="H19" s="171"/>
      <c r="I19" s="208"/>
      <c r="J19" s="339"/>
      <c r="K19" s="341"/>
      <c r="L19" s="157"/>
      <c r="M19" s="163"/>
      <c r="N19" s="158"/>
      <c r="O19" s="158"/>
      <c r="P19" s="158"/>
      <c r="Q19" s="171"/>
      <c r="R19" s="208"/>
      <c r="S19" s="339"/>
      <c r="T19" s="341"/>
      <c r="X19" s="58"/>
      <c r="Y19" s="58"/>
      <c r="Z19" s="58"/>
      <c r="AA19" s="58"/>
      <c r="AH19" s="63"/>
      <c r="AI19" s="63"/>
    </row>
    <row r="20" spans="1:35" ht="15" hidden="1" customHeight="1" x14ac:dyDescent="0.25">
      <c r="B20" s="138"/>
      <c r="C20" s="147"/>
      <c r="D20" s="147"/>
      <c r="E20" s="147"/>
      <c r="F20" s="147"/>
      <c r="G20" s="147"/>
      <c r="H20" s="147"/>
      <c r="J20" s="148"/>
      <c r="K20" s="149"/>
      <c r="L20" s="151"/>
      <c r="M20" s="151"/>
      <c r="N20" s="151"/>
      <c r="O20" s="151"/>
      <c r="P20" s="151"/>
      <c r="Q20" s="151"/>
      <c r="R20" s="146"/>
      <c r="S20" s="152"/>
      <c r="T20" s="150"/>
      <c r="X20" s="58"/>
      <c r="Y20" s="58"/>
      <c r="Z20" s="58"/>
      <c r="AA20" s="58"/>
      <c r="AH20" s="63"/>
      <c r="AI20" s="63"/>
    </row>
    <row r="21" spans="1:35" s="53" customFormat="1" ht="14.25" hidden="1" customHeight="1" thickBot="1" x14ac:dyDescent="0.25">
      <c r="A21"/>
      <c r="B21" s="330" t="s">
        <v>51</v>
      </c>
      <c r="C21" s="203" t="s">
        <v>45</v>
      </c>
      <c r="D21" s="201"/>
      <c r="E21" s="201"/>
      <c r="F21" s="201"/>
      <c r="G21" s="201"/>
      <c r="H21" s="201"/>
      <c r="I21" s="201"/>
      <c r="J21" s="201"/>
      <c r="K21" s="201"/>
      <c r="L21" s="202" t="s">
        <v>46</v>
      </c>
      <c r="M21" s="202"/>
      <c r="N21" s="202"/>
      <c r="O21" s="202"/>
      <c r="P21" s="202"/>
      <c r="Q21" s="202"/>
      <c r="R21" s="202"/>
      <c r="S21" s="202"/>
      <c r="T21" s="204"/>
      <c r="U21"/>
      <c r="V21"/>
      <c r="W21"/>
      <c r="X21" s="55"/>
      <c r="Y21" s="54"/>
      <c r="Z21" s="54"/>
      <c r="AA21" s="54"/>
      <c r="AH21" s="56"/>
    </row>
    <row r="22" spans="1:35" ht="16.5" hidden="1" customHeight="1" x14ac:dyDescent="0.2">
      <c r="B22" s="331"/>
      <c r="C22" s="334" t="str">
        <f>IF(A2=3,3,IF(A2=4,1,""))</f>
        <v/>
      </c>
      <c r="D22" s="215" t="str">
        <f>IF(C22&lt;&gt;"",VLOOKUP(C22,$D$5:$K$8,2,0),"")</f>
        <v/>
      </c>
      <c r="E22" s="215"/>
      <c r="F22" s="215"/>
      <c r="G22" s="215"/>
      <c r="H22" s="215"/>
      <c r="I22" s="216"/>
      <c r="J22" s="336" t="s">
        <v>48</v>
      </c>
      <c r="K22" s="217" t="s">
        <v>49</v>
      </c>
      <c r="L22" s="334" t="str">
        <f>IF(A2=3,1,IF(A2=4,3,""))</f>
        <v/>
      </c>
      <c r="M22" s="215" t="str">
        <f>IF(L22&lt;&gt;"",VLOOKUP(L22,$D$5:$K$8,2,0),"")</f>
        <v/>
      </c>
      <c r="N22" s="215"/>
      <c r="O22" s="215"/>
      <c r="P22" s="215"/>
      <c r="Q22" s="215"/>
      <c r="R22" s="216"/>
      <c r="S22" s="336" t="s">
        <v>48</v>
      </c>
      <c r="T22" s="217" t="s">
        <v>49</v>
      </c>
      <c r="X22" s="57"/>
      <c r="Y22" s="58"/>
      <c r="Z22" s="58"/>
      <c r="AA22" s="58"/>
      <c r="AH22" s="63"/>
      <c r="AI22" s="63"/>
    </row>
    <row r="23" spans="1:35" ht="16.5" hidden="1" customHeight="1" x14ac:dyDescent="0.2">
      <c r="B23" s="331"/>
      <c r="C23" s="335"/>
      <c r="D23" s="218" t="str">
        <f>IF(C22&lt;&gt;"",VLOOKUP(C22,$D$5:$K$8,8,0),"")</f>
        <v/>
      </c>
      <c r="E23" s="219"/>
      <c r="F23" s="219"/>
      <c r="G23" s="219"/>
      <c r="H23" s="219"/>
      <c r="I23" s="220"/>
      <c r="J23" s="337"/>
      <c r="K23" s="221" t="s">
        <v>50</v>
      </c>
      <c r="L23" s="335"/>
      <c r="M23" s="218" t="str">
        <f>IF(L22&lt;&gt;"",VLOOKUP(L22,$D$5:$K$8,8,0),"")</f>
        <v/>
      </c>
      <c r="N23" s="219"/>
      <c r="O23" s="219"/>
      <c r="P23" s="219"/>
      <c r="Q23" s="219"/>
      <c r="R23" s="220"/>
      <c r="S23" s="337"/>
      <c r="T23" s="221" t="s">
        <v>50</v>
      </c>
      <c r="X23" s="57"/>
      <c r="Y23" s="58"/>
      <c r="Z23" s="58"/>
      <c r="AA23" s="58"/>
      <c r="AH23" s="63"/>
      <c r="AI23" s="63"/>
    </row>
    <row r="24" spans="1:35" ht="11.25" hidden="1" customHeight="1" x14ac:dyDescent="0.2">
      <c r="B24" s="331"/>
      <c r="C24" s="159" t="s">
        <v>53</v>
      </c>
      <c r="D24" s="160"/>
      <c r="E24" s="160"/>
      <c r="F24" s="160"/>
      <c r="G24" s="160"/>
      <c r="H24" s="170"/>
      <c r="I24" s="161" t="s">
        <v>11</v>
      </c>
      <c r="J24" s="338"/>
      <c r="K24" s="340"/>
      <c r="L24" s="159" t="s">
        <v>53</v>
      </c>
      <c r="M24" s="162"/>
      <c r="N24" s="160"/>
      <c r="O24" s="160"/>
      <c r="P24" s="160"/>
      <c r="Q24" s="170"/>
      <c r="R24" s="161" t="s">
        <v>11</v>
      </c>
      <c r="S24" s="338"/>
      <c r="T24" s="340"/>
      <c r="X24" s="57"/>
      <c r="Y24" s="58"/>
      <c r="Z24" s="58"/>
      <c r="AA24" s="58"/>
      <c r="AH24" s="63"/>
      <c r="AI24" s="63"/>
    </row>
    <row r="25" spans="1:35" ht="33" hidden="1" customHeight="1" thickBot="1" x14ac:dyDescent="0.25">
      <c r="B25" s="331"/>
      <c r="C25" s="157"/>
      <c r="D25" s="158"/>
      <c r="E25" s="158"/>
      <c r="F25" s="158"/>
      <c r="G25" s="158"/>
      <c r="H25" s="171"/>
      <c r="I25" s="208"/>
      <c r="J25" s="339"/>
      <c r="K25" s="341"/>
      <c r="L25" s="157"/>
      <c r="M25" s="163"/>
      <c r="N25" s="158"/>
      <c r="O25" s="158"/>
      <c r="P25" s="158"/>
      <c r="Q25" s="171"/>
      <c r="R25" s="208"/>
      <c r="S25" s="339"/>
      <c r="T25" s="341"/>
      <c r="X25" s="58"/>
      <c r="Y25" s="58"/>
      <c r="Z25" s="58"/>
      <c r="AA25" s="58"/>
      <c r="AH25" s="63"/>
      <c r="AI25" s="63"/>
    </row>
    <row r="26" spans="1:35" ht="16.5" hidden="1" customHeight="1" x14ac:dyDescent="0.2">
      <c r="B26" s="331"/>
      <c r="C26" s="334" t="str">
        <f>IF(A2=4,2,"")</f>
        <v/>
      </c>
      <c r="D26" s="215" t="str">
        <f>IF(C26&lt;&gt;"",VLOOKUP(C26,$D$5:$K$8,2,0),"")</f>
        <v/>
      </c>
      <c r="E26" s="215"/>
      <c r="F26" s="215"/>
      <c r="G26" s="215"/>
      <c r="H26" s="215"/>
      <c r="I26" s="216"/>
      <c r="J26" s="336" t="s">
        <v>48</v>
      </c>
      <c r="K26" s="217" t="s">
        <v>49</v>
      </c>
      <c r="L26" s="334" t="str">
        <f>IF(A2=4,4,"")</f>
        <v/>
      </c>
      <c r="M26" s="215" t="str">
        <f>IF(L26&lt;&gt;"",VLOOKUP(L26,$D$5:$K$8,2,0),"")</f>
        <v/>
      </c>
      <c r="N26" s="215"/>
      <c r="O26" s="215"/>
      <c r="P26" s="215"/>
      <c r="Q26" s="215"/>
      <c r="R26" s="216"/>
      <c r="S26" s="336" t="s">
        <v>48</v>
      </c>
      <c r="T26" s="217" t="s">
        <v>49</v>
      </c>
      <c r="X26" s="57"/>
      <c r="Y26" s="58"/>
      <c r="Z26" s="58"/>
      <c r="AA26" s="58"/>
      <c r="AH26" s="63"/>
      <c r="AI26" s="63"/>
    </row>
    <row r="27" spans="1:35" ht="16.5" hidden="1" customHeight="1" x14ac:dyDescent="0.2">
      <c r="B27" s="331"/>
      <c r="C27" s="335"/>
      <c r="D27" s="218" t="str">
        <f>IF(C26&lt;&gt;"",VLOOKUP(C26,$D$5:$K$8,8,0),"")</f>
        <v/>
      </c>
      <c r="E27" s="219"/>
      <c r="F27" s="219"/>
      <c r="G27" s="219"/>
      <c r="H27" s="219"/>
      <c r="I27" s="220"/>
      <c r="J27" s="337"/>
      <c r="K27" s="221" t="s">
        <v>50</v>
      </c>
      <c r="L27" s="335"/>
      <c r="M27" s="218" t="str">
        <f>IF(L26&lt;&gt;"",VLOOKUP(L26,$D$5:$K$8,8,0),"")</f>
        <v/>
      </c>
      <c r="N27" s="219"/>
      <c r="O27" s="219"/>
      <c r="P27" s="219"/>
      <c r="Q27" s="219"/>
      <c r="R27" s="220"/>
      <c r="S27" s="337"/>
      <c r="T27" s="221" t="s">
        <v>50</v>
      </c>
      <c r="X27" s="57"/>
      <c r="Y27" s="58"/>
      <c r="Z27" s="58"/>
      <c r="AA27" s="58"/>
      <c r="AH27" s="63"/>
      <c r="AI27" s="63"/>
    </row>
    <row r="28" spans="1:35" ht="11.25" hidden="1" customHeight="1" x14ac:dyDescent="0.2">
      <c r="B28" s="331"/>
      <c r="C28" s="159" t="s">
        <v>47</v>
      </c>
      <c r="D28" s="160"/>
      <c r="E28" s="160"/>
      <c r="F28" s="160"/>
      <c r="G28" s="160"/>
      <c r="H28" s="170"/>
      <c r="I28" s="161" t="s">
        <v>11</v>
      </c>
      <c r="J28" s="338"/>
      <c r="K28" s="340"/>
      <c r="L28" s="159" t="s">
        <v>47</v>
      </c>
      <c r="M28" s="162"/>
      <c r="N28" s="160"/>
      <c r="O28" s="160"/>
      <c r="P28" s="160"/>
      <c r="Q28" s="170"/>
      <c r="R28" s="161" t="s">
        <v>11</v>
      </c>
      <c r="S28" s="338"/>
      <c r="T28" s="340"/>
      <c r="X28" s="57"/>
      <c r="Y28" s="58"/>
      <c r="Z28" s="58"/>
      <c r="AA28" s="58"/>
      <c r="AH28" s="63"/>
      <c r="AI28" s="63"/>
    </row>
    <row r="29" spans="1:35" ht="33" hidden="1" customHeight="1" thickBot="1" x14ac:dyDescent="0.25">
      <c r="B29" s="331"/>
      <c r="C29" s="157"/>
      <c r="D29" s="158"/>
      <c r="E29" s="158"/>
      <c r="F29" s="158"/>
      <c r="G29" s="158"/>
      <c r="H29" s="171"/>
      <c r="I29" s="208"/>
      <c r="J29" s="339"/>
      <c r="K29" s="341"/>
      <c r="L29" s="157"/>
      <c r="M29" s="163"/>
      <c r="N29" s="158"/>
      <c r="O29" s="158"/>
      <c r="P29" s="158"/>
      <c r="Q29" s="171"/>
      <c r="R29" s="208"/>
      <c r="S29" s="339"/>
      <c r="T29" s="341"/>
      <c r="X29" s="58"/>
      <c r="Y29" s="58"/>
      <c r="Z29" s="58"/>
      <c r="AA29" s="58"/>
      <c r="AH29" s="63"/>
      <c r="AI29" s="63"/>
    </row>
    <row r="30" spans="1:35" ht="15" hidden="1" customHeight="1" x14ac:dyDescent="0.25">
      <c r="B30" s="138"/>
      <c r="C30" s="147"/>
      <c r="D30" s="147"/>
      <c r="E30" s="147"/>
      <c r="F30" s="147"/>
      <c r="G30" s="147"/>
      <c r="H30" s="147"/>
      <c r="J30" s="148"/>
      <c r="K30" s="149"/>
      <c r="L30" s="151"/>
      <c r="M30" s="151"/>
      <c r="N30" s="151"/>
      <c r="O30" s="151"/>
      <c r="P30" s="151"/>
      <c r="Q30" s="151"/>
      <c r="R30" s="146"/>
      <c r="S30" s="152"/>
      <c r="T30" s="150"/>
      <c r="X30" s="58"/>
      <c r="Y30" s="58"/>
      <c r="Z30" s="58"/>
      <c r="AA30" s="58"/>
      <c r="AH30" s="63"/>
      <c r="AI30" s="63"/>
    </row>
    <row r="31" spans="1:35" s="53" customFormat="1" ht="14.25" hidden="1" customHeight="1" thickBot="1" x14ac:dyDescent="0.25">
      <c r="A31"/>
      <c r="B31" s="330" t="s">
        <v>52</v>
      </c>
      <c r="C31" s="203" t="s">
        <v>45</v>
      </c>
      <c r="D31" s="201"/>
      <c r="E31" s="201"/>
      <c r="F31" s="201"/>
      <c r="G31" s="201"/>
      <c r="H31" s="201"/>
      <c r="I31" s="201"/>
      <c r="J31" s="201"/>
      <c r="K31" s="201"/>
      <c r="L31" s="202" t="s">
        <v>46</v>
      </c>
      <c r="M31" s="202"/>
      <c r="N31" s="202"/>
      <c r="O31" s="202"/>
      <c r="P31" s="202"/>
      <c r="Q31" s="202"/>
      <c r="R31" s="202"/>
      <c r="S31" s="202"/>
      <c r="T31" s="204"/>
      <c r="U31"/>
      <c r="V31"/>
      <c r="W31"/>
      <c r="X31" s="55"/>
      <c r="Y31" s="54"/>
      <c r="Z31" s="54"/>
      <c r="AA31" s="54"/>
      <c r="AH31" s="56"/>
    </row>
    <row r="32" spans="1:35" ht="16.5" hidden="1" customHeight="1" x14ac:dyDescent="0.2">
      <c r="B32" s="331"/>
      <c r="C32" s="334" t="str">
        <f>IF(A2=3,2,IF(A2=4,1,""))</f>
        <v/>
      </c>
      <c r="D32" s="215" t="str">
        <f>IF(C32&lt;&gt;"",VLOOKUP(C32,$D$5:$K$8,2,0),"")</f>
        <v/>
      </c>
      <c r="E32" s="215"/>
      <c r="F32" s="215"/>
      <c r="G32" s="215"/>
      <c r="H32" s="215"/>
      <c r="I32" s="216"/>
      <c r="J32" s="336" t="s">
        <v>48</v>
      </c>
      <c r="K32" s="217" t="s">
        <v>49</v>
      </c>
      <c r="L32" s="334" t="str">
        <f>IF(A2=3,3,IF(A2=4,4,""))</f>
        <v/>
      </c>
      <c r="M32" s="215" t="str">
        <f>IF(L32&lt;&gt;"",VLOOKUP(L32,$D$5:$K$8,2,0),"")</f>
        <v/>
      </c>
      <c r="N32" s="215"/>
      <c r="O32" s="215"/>
      <c r="P32" s="215"/>
      <c r="Q32" s="215"/>
      <c r="R32" s="216"/>
      <c r="S32" s="336" t="s">
        <v>48</v>
      </c>
      <c r="T32" s="217" t="s">
        <v>49</v>
      </c>
      <c r="X32" s="57"/>
      <c r="Y32" s="58"/>
      <c r="Z32" s="58"/>
      <c r="AA32" s="58"/>
      <c r="AH32" s="63"/>
      <c r="AI32" s="63"/>
    </row>
    <row r="33" spans="2:35" ht="16.5" hidden="1" customHeight="1" x14ac:dyDescent="0.2">
      <c r="B33" s="331"/>
      <c r="C33" s="335"/>
      <c r="D33" s="218" t="str">
        <f>IF(C32&lt;&gt;"",VLOOKUP(C32,$D$5:$K$8,8,0),"")</f>
        <v/>
      </c>
      <c r="E33" s="219"/>
      <c r="F33" s="219"/>
      <c r="G33" s="219"/>
      <c r="H33" s="219"/>
      <c r="I33" s="220"/>
      <c r="J33" s="337"/>
      <c r="K33" s="221" t="s">
        <v>50</v>
      </c>
      <c r="L33" s="335"/>
      <c r="M33" s="218" t="str">
        <f>IF(L32&lt;&gt;"",VLOOKUP(L32,$D$5:$K$8,8,0),"")</f>
        <v/>
      </c>
      <c r="N33" s="219"/>
      <c r="O33" s="219"/>
      <c r="P33" s="219"/>
      <c r="Q33" s="219"/>
      <c r="R33" s="220"/>
      <c r="S33" s="337"/>
      <c r="T33" s="221" t="s">
        <v>50</v>
      </c>
      <c r="X33" s="57"/>
      <c r="Y33" s="58"/>
      <c r="Z33" s="58"/>
      <c r="AA33" s="58"/>
      <c r="AH33" s="63"/>
      <c r="AI33" s="63"/>
    </row>
    <row r="34" spans="2:35" ht="11.25" hidden="1" customHeight="1" x14ac:dyDescent="0.2">
      <c r="B34" s="331"/>
      <c r="C34" s="159" t="s">
        <v>53</v>
      </c>
      <c r="D34" s="160"/>
      <c r="E34" s="160"/>
      <c r="F34" s="160"/>
      <c r="G34" s="160"/>
      <c r="H34" s="170"/>
      <c r="I34" s="161" t="s">
        <v>11</v>
      </c>
      <c r="J34" s="338"/>
      <c r="K34" s="340"/>
      <c r="L34" s="159" t="s">
        <v>53</v>
      </c>
      <c r="M34" s="162"/>
      <c r="N34" s="160"/>
      <c r="O34" s="160"/>
      <c r="P34" s="160"/>
      <c r="Q34" s="170"/>
      <c r="R34" s="161" t="s">
        <v>11</v>
      </c>
      <c r="S34" s="338"/>
      <c r="T34" s="340"/>
      <c r="X34" s="57"/>
      <c r="Y34" s="58"/>
      <c r="Z34" s="58"/>
      <c r="AA34" s="58"/>
      <c r="AH34" s="63"/>
      <c r="AI34" s="63"/>
    </row>
    <row r="35" spans="2:35" ht="33" hidden="1" customHeight="1" thickBot="1" x14ac:dyDescent="0.25">
      <c r="B35" s="331"/>
      <c r="C35" s="157"/>
      <c r="D35" s="158"/>
      <c r="E35" s="158"/>
      <c r="F35" s="158"/>
      <c r="G35" s="158"/>
      <c r="H35" s="171"/>
      <c r="I35" s="208"/>
      <c r="J35" s="339"/>
      <c r="K35" s="341"/>
      <c r="L35" s="157"/>
      <c r="M35" s="163"/>
      <c r="N35" s="158"/>
      <c r="O35" s="158"/>
      <c r="P35" s="158"/>
      <c r="Q35" s="171"/>
      <c r="R35" s="208"/>
      <c r="S35" s="339"/>
      <c r="T35" s="341"/>
      <c r="X35" s="58"/>
      <c r="Y35" s="58"/>
      <c r="Z35" s="58"/>
      <c r="AA35" s="58"/>
      <c r="AH35" s="63"/>
      <c r="AI35" s="63"/>
    </row>
    <row r="36" spans="2:35" ht="16.5" hidden="1" customHeight="1" x14ac:dyDescent="0.2">
      <c r="B36" s="331"/>
      <c r="C36" s="334" t="str">
        <f>IF(A2=4,2,"")</f>
        <v/>
      </c>
      <c r="D36" s="215" t="str">
        <f>IF(C36&lt;&gt;"",VLOOKUP(C36,$D$5:$K$8,2,0),"")</f>
        <v/>
      </c>
      <c r="E36" s="215"/>
      <c r="F36" s="215"/>
      <c r="G36" s="215"/>
      <c r="H36" s="215"/>
      <c r="I36" s="216"/>
      <c r="J36" s="336" t="s">
        <v>48</v>
      </c>
      <c r="K36" s="217" t="s">
        <v>49</v>
      </c>
      <c r="L36" s="334" t="str">
        <f>IF(A2=4,3,"")</f>
        <v/>
      </c>
      <c r="M36" s="215" t="str">
        <f>IF(L36&lt;&gt;"",VLOOKUP(L36,$D$5:$K$8,2,0),"")</f>
        <v/>
      </c>
      <c r="N36" s="215"/>
      <c r="O36" s="215"/>
      <c r="P36" s="215"/>
      <c r="Q36" s="215"/>
      <c r="R36" s="216"/>
      <c r="S36" s="336" t="s">
        <v>48</v>
      </c>
      <c r="T36" s="217" t="s">
        <v>49</v>
      </c>
      <c r="X36" s="57"/>
      <c r="Y36" s="58"/>
      <c r="Z36" s="58"/>
      <c r="AA36" s="58"/>
      <c r="AH36" s="63"/>
      <c r="AI36" s="63"/>
    </row>
    <row r="37" spans="2:35" ht="16.5" hidden="1" customHeight="1" x14ac:dyDescent="0.2">
      <c r="B37" s="331"/>
      <c r="C37" s="335"/>
      <c r="D37" s="218" t="str">
        <f>IF(C36&lt;&gt;"",VLOOKUP(C36,$D$5:$K$8,8,0),"")</f>
        <v/>
      </c>
      <c r="E37" s="219"/>
      <c r="F37" s="219"/>
      <c r="G37" s="219"/>
      <c r="H37" s="219"/>
      <c r="I37" s="220"/>
      <c r="J37" s="337"/>
      <c r="K37" s="221" t="s">
        <v>50</v>
      </c>
      <c r="L37" s="335"/>
      <c r="M37" s="218" t="str">
        <f>IF(L36&lt;&gt;"",VLOOKUP(L36,$D$5:$K$8,8,0),"")</f>
        <v/>
      </c>
      <c r="N37" s="219"/>
      <c r="O37" s="219"/>
      <c r="P37" s="219"/>
      <c r="Q37" s="219"/>
      <c r="R37" s="220"/>
      <c r="S37" s="337"/>
      <c r="T37" s="221" t="s">
        <v>50</v>
      </c>
      <c r="X37" s="57"/>
      <c r="Y37" s="58"/>
      <c r="Z37" s="58"/>
      <c r="AA37" s="58"/>
      <c r="AH37" s="63"/>
      <c r="AI37" s="63"/>
    </row>
    <row r="38" spans="2:35" ht="11.25" hidden="1" customHeight="1" x14ac:dyDescent="0.2">
      <c r="B38" s="331"/>
      <c r="C38" s="159" t="s">
        <v>53</v>
      </c>
      <c r="D38" s="160"/>
      <c r="E38" s="160"/>
      <c r="F38" s="160"/>
      <c r="G38" s="160"/>
      <c r="H38" s="170"/>
      <c r="I38" s="161" t="s">
        <v>11</v>
      </c>
      <c r="J38" s="338"/>
      <c r="K38" s="340"/>
      <c r="L38" s="159" t="s">
        <v>53</v>
      </c>
      <c r="M38" s="162"/>
      <c r="N38" s="160"/>
      <c r="O38" s="160"/>
      <c r="P38" s="160"/>
      <c r="Q38" s="170"/>
      <c r="R38" s="161" t="s">
        <v>11</v>
      </c>
      <c r="S38" s="338"/>
      <c r="T38" s="340"/>
      <c r="X38" s="57"/>
      <c r="Y38" s="58"/>
      <c r="Z38" s="58"/>
      <c r="AA38" s="58"/>
      <c r="AH38" s="63"/>
      <c r="AI38" s="63"/>
    </row>
    <row r="39" spans="2:35" ht="33" hidden="1" customHeight="1" thickBot="1" x14ac:dyDescent="0.25">
      <c r="B39" s="331"/>
      <c r="C39" s="157"/>
      <c r="D39" s="158"/>
      <c r="E39" s="158"/>
      <c r="F39" s="158"/>
      <c r="G39" s="158"/>
      <c r="H39" s="171"/>
      <c r="I39" s="208"/>
      <c r="J39" s="339"/>
      <c r="K39" s="341"/>
      <c r="L39" s="157"/>
      <c r="M39" s="163"/>
      <c r="N39" s="158"/>
      <c r="O39" s="158"/>
      <c r="P39" s="158"/>
      <c r="Q39" s="171"/>
      <c r="R39" s="208"/>
      <c r="S39" s="339"/>
      <c r="T39" s="341"/>
      <c r="X39" s="58"/>
      <c r="Y39" s="58"/>
      <c r="Z39" s="58"/>
      <c r="AA39" s="58"/>
      <c r="AH39" s="63"/>
      <c r="AI39" s="63"/>
    </row>
    <row r="40" spans="2:35" ht="15" customHeight="1" x14ac:dyDescent="0.2">
      <c r="B40" s="166"/>
      <c r="C40" s="165"/>
      <c r="D40" s="164"/>
      <c r="E40" s="164"/>
      <c r="F40" s="164"/>
      <c r="G40" s="164"/>
      <c r="H40" s="164"/>
      <c r="I40" s="167"/>
      <c r="J40" s="168"/>
      <c r="K40" s="169"/>
      <c r="L40" s="165"/>
      <c r="M40" s="165"/>
      <c r="N40" s="164"/>
      <c r="O40" s="164"/>
      <c r="P40" s="164"/>
      <c r="Q40" s="164"/>
      <c r="R40" s="167"/>
      <c r="S40" s="168"/>
      <c r="T40" s="169"/>
      <c r="X40" s="58"/>
      <c r="Y40" s="58"/>
      <c r="Z40" s="58"/>
      <c r="AA40" s="58"/>
      <c r="AH40" s="63"/>
      <c r="AI40" s="63"/>
    </row>
    <row r="41" spans="2:35" ht="35.1" customHeight="1" x14ac:dyDescent="0.2">
      <c r="C41" s="333" t="s">
        <v>42</v>
      </c>
      <c r="D41" s="333"/>
      <c r="E41" s="333"/>
      <c r="F41" s="333"/>
      <c r="G41" s="344" t="s">
        <v>62</v>
      </c>
      <c r="H41" s="344"/>
      <c r="I41" s="344"/>
      <c r="J41" s="344"/>
      <c r="K41" s="344"/>
      <c r="L41" s="344"/>
      <c r="M41" s="344"/>
      <c r="N41" s="344"/>
      <c r="O41" s="344"/>
      <c r="P41" s="344"/>
      <c r="Q41" s="344"/>
      <c r="R41" s="344"/>
      <c r="S41" s="344"/>
      <c r="T41" s="344"/>
      <c r="Z41" s="63"/>
      <c r="AA41" s="63"/>
    </row>
    <row r="42" spans="2:35" ht="35.1" hidden="1" customHeight="1" x14ac:dyDescent="0.2">
      <c r="C42" s="342" t="s">
        <v>33</v>
      </c>
      <c r="D42" s="342"/>
      <c r="E42" s="342"/>
      <c r="F42" s="342"/>
      <c r="G42" s="345" t="s">
        <v>41</v>
      </c>
      <c r="H42" s="345"/>
      <c r="I42" s="345"/>
      <c r="J42" s="345"/>
      <c r="K42" s="345"/>
      <c r="L42" s="345"/>
      <c r="M42" s="345"/>
      <c r="N42" s="345"/>
      <c r="O42" s="345"/>
      <c r="P42" s="345"/>
      <c r="Q42" s="345"/>
      <c r="R42" s="345"/>
      <c r="S42" s="345"/>
      <c r="T42" s="345"/>
      <c r="Z42" s="53"/>
    </row>
    <row r="43" spans="2:35" ht="65.25" customHeight="1" x14ac:dyDescent="0.25"/>
    <row r="44" spans="2:35" ht="15" hidden="1" customHeight="1" x14ac:dyDescent="0.25"/>
    <row r="45" spans="2:35" ht="15" hidden="1" customHeight="1" x14ac:dyDescent="0.25"/>
    <row r="46" spans="2:35" ht="15" hidden="1" customHeight="1" x14ac:dyDescent="0.25"/>
    <row r="47" spans="2:35" ht="15" hidden="1" customHeight="1" x14ac:dyDescent="0.25"/>
    <row r="48" spans="2:35" ht="15" hidden="1" customHeight="1" x14ac:dyDescent="0.25"/>
    <row r="49" ht="15" hidden="1" customHeight="1" x14ac:dyDescent="0.25"/>
    <row r="50" ht="0" hidden="1" customHeight="1" x14ac:dyDescent="0.25"/>
    <row r="51" ht="0" hidden="1" customHeight="1" x14ac:dyDescent="0.25"/>
  </sheetData>
  <sheetProtection sheet="1" objects="1" scenarios="1"/>
  <mergeCells count="60">
    <mergeCell ref="S36:S37"/>
    <mergeCell ref="C42:F42"/>
    <mergeCell ref="G42:T42"/>
    <mergeCell ref="J38:J39"/>
    <mergeCell ref="K38:K39"/>
    <mergeCell ref="S38:S39"/>
    <mergeCell ref="T38:T39"/>
    <mergeCell ref="C41:F41"/>
    <mergeCell ref="G41:T41"/>
    <mergeCell ref="J28:J29"/>
    <mergeCell ref="K28:K29"/>
    <mergeCell ref="S28:S29"/>
    <mergeCell ref="T28:T29"/>
    <mergeCell ref="B31:B39"/>
    <mergeCell ref="C32:C33"/>
    <mergeCell ref="J32:J33"/>
    <mergeCell ref="L32:L33"/>
    <mergeCell ref="S32:S33"/>
    <mergeCell ref="J34:J35"/>
    <mergeCell ref="K34:K35"/>
    <mergeCell ref="S34:S35"/>
    <mergeCell ref="T34:T35"/>
    <mergeCell ref="C36:C37"/>
    <mergeCell ref="J36:J37"/>
    <mergeCell ref="L36:L37"/>
    <mergeCell ref="S24:S25"/>
    <mergeCell ref="T24:T25"/>
    <mergeCell ref="C26:C27"/>
    <mergeCell ref="J26:J27"/>
    <mergeCell ref="L26:L27"/>
    <mergeCell ref="S26:S27"/>
    <mergeCell ref="J18:J19"/>
    <mergeCell ref="K18:K19"/>
    <mergeCell ref="S18:S19"/>
    <mergeCell ref="T18:T19"/>
    <mergeCell ref="B21:B29"/>
    <mergeCell ref="C22:C23"/>
    <mergeCell ref="J22:J23"/>
    <mergeCell ref="L22:L23"/>
    <mergeCell ref="S22:S23"/>
    <mergeCell ref="J24:J25"/>
    <mergeCell ref="B11:B19"/>
    <mergeCell ref="C12:C13"/>
    <mergeCell ref="J12:J13"/>
    <mergeCell ref="L12:L13"/>
    <mergeCell ref="S12:S13"/>
    <mergeCell ref="K24:K25"/>
    <mergeCell ref="J14:J15"/>
    <mergeCell ref="K14:K15"/>
    <mergeCell ref="S14:S15"/>
    <mergeCell ref="T14:T15"/>
    <mergeCell ref="C16:C17"/>
    <mergeCell ref="J16:J17"/>
    <mergeCell ref="L16:L17"/>
    <mergeCell ref="S16:S17"/>
    <mergeCell ref="O2:T2"/>
    <mergeCell ref="S4:T4"/>
    <mergeCell ref="AA6:AC6"/>
    <mergeCell ref="AA7:AC7"/>
    <mergeCell ref="AA8:AC8"/>
  </mergeCells>
  <dataValidations count="2">
    <dataValidation type="list" allowBlank="1" showInputMessage="1" showErrorMessage="1" sqref="K14:K15 T38:T39 K38:K39 T34:T35 K34:K35 T28:T29 K28:K29 T24:T25 K24:K25 T18:T19 K18:K19 T14:T15">
      <formula1>"VT,VP,VS,VA,VF,VB,VD,V3"</formula1>
    </dataValidation>
    <dataValidation type="whole" allowBlank="1" showInputMessage="1" showErrorMessage="1" errorTitle="ERREUR" error="Il faut saisir un chiffre de 1 à 4" sqref="C5:C8">
      <formula1>1</formula1>
      <formula2>4</formula2>
    </dataValidation>
  </dataValidations>
  <printOptions horizontalCentered="1"/>
  <pageMargins left="0" right="0" top="0" bottom="0" header="0" footer="0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tabColor rgb="FF00B050"/>
    <pageSetUpPr autoPageBreaks="0" fitToPage="1"/>
  </sheetPr>
  <dimension ref="A1:AJ51"/>
  <sheetViews>
    <sheetView showGridLines="0" showRowColHeaders="0" zoomScaleNormal="100" workbookViewId="0">
      <selection activeCell="N43" sqref="N43"/>
    </sheetView>
  </sheetViews>
  <sheetFormatPr baseColWidth="10" defaultColWidth="0" defaultRowHeight="0" customHeight="1" zeroHeight="1" x14ac:dyDescent="0.25"/>
  <cols>
    <col min="1" max="1" width="9.625" customWidth="1"/>
    <col min="2" max="2" width="4.875" customWidth="1"/>
    <col min="3" max="8" width="4.625" customWidth="1"/>
    <col min="9" max="9" width="4.625" style="69" customWidth="1"/>
    <col min="10" max="20" width="4.625" customWidth="1"/>
    <col min="21" max="21" width="1.625" customWidth="1"/>
    <col min="22" max="22" width="25.375" customWidth="1"/>
    <col min="23" max="23" width="10.75" hidden="1" customWidth="1"/>
    <col min="24" max="24" width="3.875" hidden="1" customWidth="1"/>
    <col min="25" max="25" width="4.75" hidden="1" customWidth="1"/>
    <col min="26" max="26" width="10" hidden="1" customWidth="1"/>
    <col min="27" max="27" width="5" hidden="1" customWidth="1"/>
    <col min="28" max="36" width="0" hidden="1" customWidth="1"/>
    <col min="37" max="16384" width="11" hidden="1"/>
  </cols>
  <sheetData>
    <row r="1" spans="1:36" ht="28.5" customHeight="1" thickBot="1" x14ac:dyDescent="0.25">
      <c r="C1" s="51"/>
      <c r="D1" s="51"/>
      <c r="E1" s="51"/>
      <c r="F1" s="51"/>
      <c r="G1" s="51"/>
      <c r="H1" s="51"/>
      <c r="I1" s="136"/>
      <c r="J1" s="134"/>
      <c r="K1" s="134"/>
      <c r="L1" s="10"/>
      <c r="M1" s="10"/>
      <c r="N1" s="10"/>
      <c r="O1" s="10"/>
      <c r="P1" s="10"/>
      <c r="Q1" s="10"/>
      <c r="R1" s="10"/>
      <c r="S1" s="135"/>
      <c r="T1" s="61"/>
      <c r="U1" s="61"/>
      <c r="V1" s="61"/>
      <c r="W1" s="61"/>
      <c r="X1" s="133"/>
      <c r="Y1" s="61"/>
      <c r="Z1" s="61"/>
      <c r="AA1" s="133"/>
    </row>
    <row r="2" spans="1:36" ht="30" customHeight="1" thickBot="1" x14ac:dyDescent="0.3">
      <c r="A2" s="138">
        <f>SUMPRODUCT((recap!C7:C66=C2)*(recap!D7:D66=L2)*recap!I7:I66)</f>
        <v>0</v>
      </c>
      <c r="C2" s="173" t="s">
        <v>72</v>
      </c>
      <c r="D2" s="174"/>
      <c r="E2" s="174"/>
      <c r="F2" s="174"/>
      <c r="G2" s="174"/>
      <c r="H2" s="175"/>
      <c r="K2" s="156" t="s">
        <v>35</v>
      </c>
      <c r="L2" s="257">
        <v>2</v>
      </c>
      <c r="M2" s="183"/>
      <c r="O2" s="332" t="str">
        <f>Nature_competition</f>
        <v>COUPE DE DREUX POUSSINS BENJAMINS - 26 novembre 2017</v>
      </c>
      <c r="P2" s="332"/>
      <c r="Q2" s="332"/>
      <c r="R2" s="332"/>
      <c r="S2" s="332"/>
      <c r="T2" s="332"/>
      <c r="U2" s="52"/>
      <c r="V2" s="52"/>
      <c r="W2" s="52"/>
      <c r="X2" s="52"/>
      <c r="Y2" s="52"/>
      <c r="Z2" s="229" t="s">
        <v>68</v>
      </c>
      <c r="AA2" s="52"/>
    </row>
    <row r="3" spans="1:36" ht="24" customHeight="1" x14ac:dyDescent="0.2">
      <c r="B3" s="138"/>
      <c r="C3" s="145"/>
      <c r="D3" s="145"/>
      <c r="E3" s="145"/>
      <c r="F3" s="145"/>
      <c r="G3" s="145"/>
      <c r="H3" s="51"/>
      <c r="I3" s="145"/>
      <c r="L3" s="132"/>
      <c r="M3" s="132"/>
      <c r="N3" s="131"/>
      <c r="O3" s="131"/>
      <c r="P3" s="131"/>
      <c r="Q3" s="131"/>
      <c r="S3" s="144"/>
      <c r="T3" s="52"/>
      <c r="U3" s="52"/>
      <c r="V3" s="52"/>
      <c r="W3" s="52"/>
      <c r="X3" s="52"/>
      <c r="Y3" s="52"/>
      <c r="Z3" s="227">
        <f>COUNTIF(Z5:Z16,"")</f>
        <v>12</v>
      </c>
    </row>
    <row r="4" spans="1:36" ht="15.75" x14ac:dyDescent="0.25">
      <c r="C4" s="60" t="s">
        <v>39</v>
      </c>
      <c r="D4" s="129" t="s">
        <v>43</v>
      </c>
      <c r="E4" s="59" t="s">
        <v>44</v>
      </c>
      <c r="G4" s="69"/>
      <c r="H4" s="69"/>
      <c r="J4" s="69"/>
      <c r="K4" s="69"/>
      <c r="L4" s="69"/>
      <c r="M4" s="153" t="s">
        <v>38</v>
      </c>
      <c r="N4" s="128" t="s">
        <v>34</v>
      </c>
      <c r="O4" s="128" t="s">
        <v>21</v>
      </c>
      <c r="P4" s="128" t="s">
        <v>23</v>
      </c>
      <c r="Q4" s="128" t="s">
        <v>67</v>
      </c>
      <c r="R4" s="128" t="s">
        <v>22</v>
      </c>
      <c r="S4" s="343" t="s">
        <v>14</v>
      </c>
      <c r="T4" s="343"/>
      <c r="W4" s="228" t="s">
        <v>16</v>
      </c>
      <c r="X4" s="228" t="s">
        <v>60</v>
      </c>
      <c r="Y4" s="228" t="s">
        <v>59</v>
      </c>
      <c r="Z4" s="228" t="s">
        <v>58</v>
      </c>
      <c r="AA4" s="58"/>
      <c r="AB4" s="58"/>
      <c r="AC4" s="58"/>
      <c r="AD4" s="62"/>
      <c r="AE4" s="62"/>
      <c r="AF4" s="62"/>
      <c r="AG4" s="62"/>
      <c r="AH4" s="62"/>
      <c r="AI4" s="62"/>
      <c r="AJ4" s="64"/>
    </row>
    <row r="5" spans="1:36" ht="20.25" customHeight="1" x14ac:dyDescent="0.2">
      <c r="A5" s="214" t="s">
        <v>24</v>
      </c>
      <c r="B5" s="172"/>
      <c r="C5" s="141">
        <v>1</v>
      </c>
      <c r="D5" s="142" t="str">
        <f>IF(A2&gt;0,1,"")</f>
        <v/>
      </c>
      <c r="E5" s="154" t="str">
        <f>IF(ISNA(VLOOKUP($C$2&amp;"-"&amp;$L$2&amp;"-"&amp;D5,bdd_complete,11,0)),"",VLOOKUP($C$2&amp;"-"&amp;$L$2&amp;"-"&amp;D5,bdd_complete,11,0)&amp;" "&amp;VLOOKUP($C$2&amp;"-"&amp;$L$2&amp;"-"&amp;D5,bdd_complete,12,0))</f>
        <v/>
      </c>
      <c r="F5" s="154"/>
      <c r="G5" s="154"/>
      <c r="H5" s="154"/>
      <c r="I5" s="154"/>
      <c r="J5" s="154"/>
      <c r="K5" s="154" t="str">
        <f>IF(D5&lt;&gt;"",VLOOKUP($C$2&amp;"-"&amp;$L$2&amp;"-"&amp;D5,bdd_complete,13,0),"")</f>
        <v/>
      </c>
      <c r="L5" s="154"/>
      <c r="M5" s="143"/>
      <c r="N5" s="209" t="str">
        <f>IF(AND(E5&lt;&gt;"",$Z$3&lt;12),SUMPRODUCT(($W$5:$W$16=E5)*($Z$5:$Z$16&lt;&gt;"")),"")</f>
        <v/>
      </c>
      <c r="O5" s="210" t="str">
        <f>IF(AND(E5&lt;&gt;"",$Z$3&lt;12),SUMPRODUCT(($W$5:$W$16=E5)*($Y$5:$Y$16)),"")</f>
        <v/>
      </c>
      <c r="P5" s="211" t="str">
        <f>IF(AND(E5&lt;&gt;"",$Z$3&lt;12),SUMPRODUCT(($W$5:$W$16=E5)*($Z$5:$Z$16=$P$4)),"")</f>
        <v/>
      </c>
      <c r="Q5" s="211" t="str">
        <f>IF(AND(E5&lt;&gt;"",$Z$3&lt;12),SUMPRODUCT(($W$5:$W$16=E5)*($Z$5:$Z$16=$Q$4)),"")</f>
        <v/>
      </c>
      <c r="R5" s="211" t="str">
        <f>IF(AND(E5&lt;&gt;"",$Z$3&lt;12),SUMPRODUCT(($W$5:$W$16=E5)*($X$5:$X$16)),"")</f>
        <v/>
      </c>
      <c r="S5" s="234" t="str">
        <f>IF(D5&lt;&gt;"",VLOOKUP($C$2&amp;"-"&amp;$L$2&amp;"-"&amp;D5,bdd_complete,6,0),"")</f>
        <v/>
      </c>
      <c r="T5" s="235"/>
      <c r="U5" s="140"/>
      <c r="V5" s="140"/>
      <c r="W5" s="205" t="str">
        <f>D12</f>
        <v/>
      </c>
      <c r="X5" s="206">
        <f>I15</f>
        <v>0</v>
      </c>
      <c r="Y5" s="206">
        <f>J14</f>
        <v>0</v>
      </c>
      <c r="Z5" s="207" t="str">
        <f>IF(K14&lt;&gt;"",K14,"")</f>
        <v/>
      </c>
      <c r="AD5" s="62"/>
      <c r="AE5" s="62"/>
      <c r="AF5" s="62"/>
      <c r="AG5" s="62"/>
      <c r="AH5" s="62"/>
      <c r="AI5" s="62"/>
      <c r="AJ5" s="64"/>
    </row>
    <row r="6" spans="1:36" ht="20.25" customHeight="1" thickBot="1" x14ac:dyDescent="0.25">
      <c r="B6" s="172"/>
      <c r="C6" s="141"/>
      <c r="D6" s="142" t="str">
        <f>IF(A2&gt;1,2,"")</f>
        <v/>
      </c>
      <c r="E6" s="154" t="str">
        <f>IF(ISNA(VLOOKUP($C$2&amp;"-"&amp;$L$2&amp;"-"&amp;D6,bdd_complete,11,0)),"",VLOOKUP($C$2&amp;"-"&amp;$L$2&amp;"-"&amp;D6,bdd_complete,11,0)&amp;" "&amp;VLOOKUP($C$2&amp;"-"&amp;$L$2&amp;"-"&amp;D6,bdd_complete,12,0))</f>
        <v/>
      </c>
      <c r="F6" s="154"/>
      <c r="G6" s="154"/>
      <c r="H6" s="154"/>
      <c r="I6" s="154"/>
      <c r="J6" s="154"/>
      <c r="K6" s="154" t="str">
        <f>IF(D6&lt;&gt;"",VLOOKUP($C$2&amp;"-"&amp;$L$2&amp;"-"&amp;D6,bdd_complete,13,0),"")</f>
        <v/>
      </c>
      <c r="L6" s="154"/>
      <c r="M6" s="143"/>
      <c r="N6" s="209" t="str">
        <f>IF(AND(E6&lt;&gt;"",$Z$3&lt;12),SUMPRODUCT(($W$5:$W$16=E6)*($Z$5:$Z$16&lt;&gt;"")),"")</f>
        <v/>
      </c>
      <c r="O6" s="210" t="str">
        <f>IF(AND(E6&lt;&gt;"",$Z$3&lt;12),SUMPRODUCT(($W$5:$W$16=E6)*($Y$5:$Y$16)),"")</f>
        <v/>
      </c>
      <c r="P6" s="211" t="str">
        <f>IF(AND(E6&lt;&gt;"",$Z$3&lt;12),SUMPRODUCT(($W$5:$W$16=E6)*($Z$5:$Z$16=$P$4)),"")</f>
        <v/>
      </c>
      <c r="Q6" s="211" t="str">
        <f>IF(AND(E6&lt;&gt;"",$Z$3&lt;12),SUMPRODUCT(($W$5:$W$16=E6)*($Z$5:$Z$16=$Q$4)),"")</f>
        <v/>
      </c>
      <c r="R6" s="211" t="str">
        <f>IF(AND(E6&lt;&gt;"",$Z$3&lt;12),SUMPRODUCT(($W$5:$W$16=E6)*($X$5:$X$16)),"")</f>
        <v/>
      </c>
      <c r="S6" s="234" t="str">
        <f>IF(D6&lt;&gt;"",VLOOKUP($C$2&amp;"-"&amp;$L$2&amp;"-"&amp;D6,bdd_complete,6,0),"")</f>
        <v/>
      </c>
      <c r="T6" s="235"/>
      <c r="W6" s="205" t="str">
        <f>M12</f>
        <v/>
      </c>
      <c r="X6" s="206">
        <f>R15</f>
        <v>0</v>
      </c>
      <c r="Y6" s="206">
        <f>S14</f>
        <v>0</v>
      </c>
      <c r="Z6" s="207" t="str">
        <f>IF(T14&lt;&gt;"",T14,"")</f>
        <v/>
      </c>
      <c r="AA6" s="346"/>
      <c r="AB6" s="346"/>
      <c r="AC6" s="346"/>
      <c r="AD6" s="62"/>
      <c r="AE6" s="62"/>
      <c r="AF6" s="62"/>
      <c r="AG6" s="62"/>
      <c r="AH6" s="62"/>
      <c r="AI6" s="62"/>
      <c r="AJ6" s="64"/>
    </row>
    <row r="7" spans="1:36" ht="20.25" customHeight="1" thickTop="1" x14ac:dyDescent="0.2">
      <c r="A7" s="137" t="s">
        <v>36</v>
      </c>
      <c r="B7" s="172"/>
      <c r="C7" s="141"/>
      <c r="D7" s="142" t="str">
        <f>IF(A2&gt;2,3,"")</f>
        <v/>
      </c>
      <c r="E7" s="154" t="str">
        <f>IF(ISNA(VLOOKUP($C$2&amp;"-"&amp;$L$2&amp;"-"&amp;D7,bdd_complete,11,0)),"",VLOOKUP($C$2&amp;"-"&amp;$L$2&amp;"-"&amp;D7,bdd_complete,11,0)&amp;" "&amp;VLOOKUP($C$2&amp;"-"&amp;$L$2&amp;"-"&amp;D7,bdd_complete,12,0))</f>
        <v/>
      </c>
      <c r="F7" s="154"/>
      <c r="G7" s="154"/>
      <c r="H7" s="154"/>
      <c r="I7" s="154"/>
      <c r="J7" s="154"/>
      <c r="K7" s="154" t="str">
        <f>IF(D7&lt;&gt;"",VLOOKUP($C$2&amp;"-"&amp;$L$2&amp;"-"&amp;D7,bdd_complete,13,0),"")</f>
        <v/>
      </c>
      <c r="L7" s="154"/>
      <c r="M7" s="143"/>
      <c r="N7" s="209" t="str">
        <f>IF(AND(E7&lt;&gt;"",$Z$3&lt;12),SUMPRODUCT(($W$5:$W$16=E7)*($Z$5:$Z$16&lt;&gt;"")),"")</f>
        <v/>
      </c>
      <c r="O7" s="210" t="str">
        <f>IF(AND(E7&lt;&gt;"",$Z$3&lt;12),SUMPRODUCT(($W$5:$W$16=E7)*($Y$5:$Y$16)),"")</f>
        <v/>
      </c>
      <c r="P7" s="211" t="str">
        <f>IF(AND(E7&lt;&gt;"",$Z$3&lt;12),SUMPRODUCT(($W$5:$W$16=E7)*($Z$5:$Z$16=$P$4)),"")</f>
        <v/>
      </c>
      <c r="Q7" s="211" t="str">
        <f>IF(AND(E7&lt;&gt;"",$Z$3&lt;12),SUMPRODUCT(($W$5:$W$16=E7)*($Z$5:$Z$16=$Q$4)),"")</f>
        <v/>
      </c>
      <c r="R7" s="211" t="str">
        <f>IF(AND(E7&lt;&gt;"",$Z$3&lt;12),SUMPRODUCT(($W$5:$W$16=E7)*($X$5:$X$16)),"")</f>
        <v/>
      </c>
      <c r="S7" s="234" t="str">
        <f>IF(D7&lt;&gt;"",VLOOKUP($C$2&amp;"-"&amp;$L$2&amp;"-"&amp;D7,bdd_complete,6,0),"")</f>
        <v/>
      </c>
      <c r="T7" s="235"/>
      <c r="W7" s="205" t="str">
        <f>D16</f>
        <v/>
      </c>
      <c r="X7" s="206">
        <f>I19</f>
        <v>0</v>
      </c>
      <c r="Y7" s="206">
        <f>J18</f>
        <v>0</v>
      </c>
      <c r="Z7" s="207" t="str">
        <f>IF(K18&lt;&gt;"",K18,"")</f>
        <v/>
      </c>
      <c r="AA7" s="346"/>
      <c r="AB7" s="346"/>
      <c r="AC7" s="346"/>
      <c r="AD7" s="62"/>
      <c r="AE7" s="62"/>
      <c r="AF7" s="62"/>
      <c r="AG7" s="62"/>
      <c r="AH7" s="62"/>
      <c r="AI7" s="62"/>
      <c r="AJ7" s="64"/>
    </row>
    <row r="8" spans="1:36" ht="20.25" customHeight="1" x14ac:dyDescent="0.2">
      <c r="A8" s="139" t="s">
        <v>37</v>
      </c>
      <c r="B8" s="172"/>
      <c r="C8" s="141"/>
      <c r="D8" s="281" t="str">
        <f>IF(A2&gt;3,4,"")</f>
        <v/>
      </c>
      <c r="E8" s="241" t="str">
        <f>IF(ISNA(VLOOKUP($C$2&amp;"-"&amp;$L$2&amp;"-"&amp;D8,bdd_complete,11,0)),"",VLOOKUP($C$2&amp;"-"&amp;$L$2&amp;"-"&amp;D8,bdd_complete,11,0)&amp;" "&amp;VLOOKUP($C$2&amp;"-"&amp;$L$2&amp;"-"&amp;D8,bdd_complete,12,0))</f>
        <v/>
      </c>
      <c r="F8" s="241"/>
      <c r="G8" s="241"/>
      <c r="H8" s="241"/>
      <c r="I8" s="241"/>
      <c r="J8" s="241"/>
      <c r="K8" s="241" t="str">
        <f>IF(D8&lt;&gt;"",VLOOKUP($C$2&amp;"-"&amp;$L$2&amp;"-"&amp;D8,bdd_complete,13,0),"")</f>
        <v/>
      </c>
      <c r="L8" s="241"/>
      <c r="M8" s="282"/>
      <c r="N8" s="209" t="str">
        <f>IF(AND(E8&lt;&gt;"",$Z$3&lt;12),SUMPRODUCT(($W$5:$W$16=E8)*($Z$5:$Z$16&lt;&gt;"")),"")</f>
        <v/>
      </c>
      <c r="O8" s="210" t="str">
        <f>IF(AND(E8&lt;&gt;"",$Z$3&lt;12),SUMPRODUCT(($W$5:$W$16=E8)*($Y$5:$Y$16)),"")</f>
        <v/>
      </c>
      <c r="P8" s="211" t="str">
        <f>IF(AND(E8&lt;&gt;"",$Z$3&lt;12),SUMPRODUCT(($W$5:$W$16=E8)*($Z$5:$Z$16=$P$4)),"")</f>
        <v/>
      </c>
      <c r="Q8" s="211" t="str">
        <f>IF(AND(E8&lt;&gt;"",$Z$3&lt;12),SUMPRODUCT(($W$5:$W$16=E8)*($Z$5:$Z$16=$Q$4)),"")</f>
        <v/>
      </c>
      <c r="R8" s="211" t="str">
        <f>IF(AND(E8&lt;&gt;"",$Z$3&lt;12),SUMPRODUCT(($W$5:$W$16=E8)*($X$5:$X$16)),"")</f>
        <v/>
      </c>
      <c r="S8" s="234" t="str">
        <f>IF(D8&lt;&gt;"",VLOOKUP($C$2&amp;"-"&amp;$L$2&amp;"-"&amp;D8,bdd_complete,6,0),"")</f>
        <v/>
      </c>
      <c r="T8" s="235"/>
      <c r="W8" s="205" t="str">
        <f>M16</f>
        <v/>
      </c>
      <c r="X8" s="206">
        <f>R19</f>
        <v>0</v>
      </c>
      <c r="Y8" s="206">
        <f>S18</f>
        <v>0</v>
      </c>
      <c r="Z8" s="207" t="str">
        <f>IF(T18&lt;&gt;"",T18,"")</f>
        <v/>
      </c>
      <c r="AA8" s="346"/>
      <c r="AB8" s="346"/>
      <c r="AC8" s="346"/>
      <c r="AD8" s="62"/>
      <c r="AE8" s="62"/>
      <c r="AF8" s="62"/>
      <c r="AG8" s="62"/>
      <c r="AH8" s="62"/>
      <c r="AI8" s="62"/>
      <c r="AJ8" s="64"/>
    </row>
    <row r="9" spans="1:36" ht="23.25" customHeight="1" x14ac:dyDescent="0.25">
      <c r="A9" s="212" t="s">
        <v>61</v>
      </c>
      <c r="B9" s="213"/>
      <c r="D9" s="69"/>
      <c r="E9" s="69"/>
      <c r="F9" s="69"/>
      <c r="G9" s="69"/>
      <c r="H9" s="69"/>
      <c r="I9"/>
      <c r="S9" s="144"/>
      <c r="W9" s="205" t="str">
        <f>D22</f>
        <v/>
      </c>
      <c r="X9" s="206">
        <f>I25</f>
        <v>0</v>
      </c>
      <c r="Y9" s="206">
        <f>J24</f>
        <v>0</v>
      </c>
      <c r="Z9" s="207" t="str">
        <f>IF(K24&lt;&gt;"",K24,"")</f>
        <v/>
      </c>
      <c r="AA9" s="52"/>
      <c r="AB9" s="52"/>
      <c r="AC9" s="52"/>
    </row>
    <row r="10" spans="1:36" s="140" customFormat="1" ht="25.5" hidden="1" customHeight="1" x14ac:dyDescent="0.2">
      <c r="A10" s="53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  <c r="R10" s="155"/>
      <c r="S10" s="155"/>
      <c r="T10" s="130" t="str">
        <f>IF(OR(A2=0,A2&gt;2),"3 lutteurs =&gt; Tour 1 : 1-2 / Tour 2 : 3-1 / Tour 3 : 2-3          4 lutteurs =&gt; Tour 1 : 1-2, 3-4  / Tour 2 : 1-3,  2-4  / Tour 3 : 1-4, 2-3","")</f>
        <v>3 lutteurs =&gt; Tour 1 : 1-2 / Tour 2 : 3-1 / Tour 3 : 2-3          4 lutteurs =&gt; Tour 1 : 1-2, 3-4  / Tour 2 : 1-3,  2-4  / Tour 3 : 1-4, 2-3</v>
      </c>
      <c r="U10" s="155"/>
      <c r="V10" s="155"/>
      <c r="W10" s="205" t="str">
        <f>M22</f>
        <v/>
      </c>
      <c r="X10" s="206">
        <f>R25</f>
        <v>0</v>
      </c>
      <c r="Y10" s="206">
        <f>S24</f>
        <v>0</v>
      </c>
      <c r="Z10" s="207" t="str">
        <f>IF(T24&lt;&gt;"",T24,"")</f>
        <v/>
      </c>
      <c r="AA10" s="155"/>
      <c r="AB10" s="155"/>
      <c r="AC10" s="155"/>
    </row>
    <row r="11" spans="1:36" s="53" customFormat="1" ht="14.25" hidden="1" customHeight="1" thickBot="1" x14ac:dyDescent="0.25">
      <c r="A11"/>
      <c r="B11" s="330" t="s">
        <v>40</v>
      </c>
      <c r="C11" s="203" t="s">
        <v>45</v>
      </c>
      <c r="D11" s="201"/>
      <c r="E11" s="201"/>
      <c r="F11" s="201"/>
      <c r="G11" s="201"/>
      <c r="H11" s="201"/>
      <c r="I11" s="201"/>
      <c r="J11" s="201"/>
      <c r="K11" s="201"/>
      <c r="L11" s="202" t="s">
        <v>46</v>
      </c>
      <c r="M11" s="202"/>
      <c r="N11" s="202"/>
      <c r="O11" s="202"/>
      <c r="P11" s="202"/>
      <c r="Q11" s="202"/>
      <c r="R11" s="202"/>
      <c r="S11" s="202"/>
      <c r="T11" s="204"/>
      <c r="U11"/>
      <c r="V11"/>
      <c r="W11" s="205" t="str">
        <f>D26</f>
        <v/>
      </c>
      <c r="X11" s="206">
        <f>I29</f>
        <v>0</v>
      </c>
      <c r="Y11" s="206">
        <f>J28</f>
        <v>0</v>
      </c>
      <c r="Z11" s="207" t="str">
        <f>IF(K28&lt;&gt;"",K28,"")</f>
        <v/>
      </c>
      <c r="AA11" s="54"/>
      <c r="AH11" s="56"/>
    </row>
    <row r="12" spans="1:36" ht="16.5" hidden="1" customHeight="1" x14ac:dyDescent="0.2">
      <c r="B12" s="331"/>
      <c r="C12" s="334" t="str">
        <f>IF(A2&gt;1,1,"")</f>
        <v/>
      </c>
      <c r="D12" s="215" t="str">
        <f>IF(C12&lt;&gt;"",VLOOKUP(C12,$D$5:$K$8,2,0),"")</f>
        <v/>
      </c>
      <c r="E12" s="215"/>
      <c r="F12" s="215"/>
      <c r="G12" s="215"/>
      <c r="H12" s="215"/>
      <c r="I12" s="216"/>
      <c r="J12" s="336" t="s">
        <v>48</v>
      </c>
      <c r="K12" s="217" t="s">
        <v>49</v>
      </c>
      <c r="L12" s="334" t="str">
        <f>IF(A2&gt;1,2,"")</f>
        <v/>
      </c>
      <c r="M12" s="215" t="str">
        <f>IF(L12&lt;&gt;"",VLOOKUP(L12,$D$5:$K$8,2,0),"")</f>
        <v/>
      </c>
      <c r="N12" s="215"/>
      <c r="O12" s="215"/>
      <c r="P12" s="215"/>
      <c r="Q12" s="215"/>
      <c r="R12" s="216"/>
      <c r="S12" s="336" t="s">
        <v>48</v>
      </c>
      <c r="T12" s="217" t="s">
        <v>49</v>
      </c>
      <c r="W12" s="205" t="str">
        <f>M26</f>
        <v/>
      </c>
      <c r="X12" s="206">
        <f>R29</f>
        <v>0</v>
      </c>
      <c r="Y12" s="206">
        <f>S28</f>
        <v>0</v>
      </c>
      <c r="Z12" s="207" t="str">
        <f>IF(T28&lt;&gt;"",T28,"")</f>
        <v/>
      </c>
      <c r="AA12" s="58"/>
      <c r="AH12" s="63"/>
      <c r="AI12" s="63"/>
    </row>
    <row r="13" spans="1:36" ht="16.5" hidden="1" customHeight="1" x14ac:dyDescent="0.2">
      <c r="B13" s="331"/>
      <c r="C13" s="335"/>
      <c r="D13" s="218" t="str">
        <f>IF(C12&lt;&gt;"",VLOOKUP(C12,$D$5:$K$8,8,0),"")</f>
        <v/>
      </c>
      <c r="E13" s="219"/>
      <c r="F13" s="219"/>
      <c r="G13" s="219"/>
      <c r="H13" s="219"/>
      <c r="I13" s="220"/>
      <c r="J13" s="337"/>
      <c r="K13" s="221" t="s">
        <v>50</v>
      </c>
      <c r="L13" s="335"/>
      <c r="M13" s="218" t="str">
        <f>IF(L12&lt;&gt;"",VLOOKUP(L12,$D$5:$K$8,8,0),"")</f>
        <v/>
      </c>
      <c r="N13" s="219"/>
      <c r="O13" s="219"/>
      <c r="P13" s="219"/>
      <c r="Q13" s="219"/>
      <c r="R13" s="220"/>
      <c r="S13" s="337"/>
      <c r="T13" s="221" t="s">
        <v>50</v>
      </c>
      <c r="W13" s="205" t="str">
        <f>D32</f>
        <v/>
      </c>
      <c r="X13" s="206">
        <f>I35</f>
        <v>0</v>
      </c>
      <c r="Y13" s="206">
        <f>J34</f>
        <v>0</v>
      </c>
      <c r="Z13" s="207" t="str">
        <f>IF(K34&lt;&gt;"",K34,"")</f>
        <v/>
      </c>
      <c r="AA13" s="58"/>
      <c r="AH13" s="63"/>
      <c r="AI13" s="63"/>
    </row>
    <row r="14" spans="1:36" ht="11.25" hidden="1" customHeight="1" x14ac:dyDescent="0.2">
      <c r="B14" s="331"/>
      <c r="C14" s="159" t="s">
        <v>53</v>
      </c>
      <c r="D14" s="160"/>
      <c r="E14" s="160"/>
      <c r="F14" s="160"/>
      <c r="G14" s="160"/>
      <c r="H14" s="170"/>
      <c r="I14" s="161" t="s">
        <v>11</v>
      </c>
      <c r="J14" s="338"/>
      <c r="K14" s="340"/>
      <c r="L14" s="159" t="s">
        <v>53</v>
      </c>
      <c r="M14" s="162"/>
      <c r="N14" s="160"/>
      <c r="O14" s="160"/>
      <c r="P14" s="160"/>
      <c r="Q14" s="170"/>
      <c r="R14" s="161" t="s">
        <v>11</v>
      </c>
      <c r="S14" s="338"/>
      <c r="T14" s="340"/>
      <c r="W14" s="205" t="str">
        <f>M32</f>
        <v/>
      </c>
      <c r="X14" s="206">
        <f>R35</f>
        <v>0</v>
      </c>
      <c r="Y14" s="206">
        <f>S34</f>
        <v>0</v>
      </c>
      <c r="Z14" s="207" t="str">
        <f>IF(T34&lt;&gt;"",T34,"")</f>
        <v/>
      </c>
      <c r="AA14" s="58"/>
      <c r="AH14" s="63"/>
      <c r="AI14" s="63"/>
    </row>
    <row r="15" spans="1:36" ht="33" hidden="1" customHeight="1" thickBot="1" x14ac:dyDescent="0.25">
      <c r="B15" s="331"/>
      <c r="C15" s="157"/>
      <c r="D15" s="158"/>
      <c r="E15" s="158"/>
      <c r="F15" s="158"/>
      <c r="G15" s="158"/>
      <c r="H15" s="171"/>
      <c r="I15" s="208"/>
      <c r="J15" s="339"/>
      <c r="K15" s="341"/>
      <c r="L15" s="157"/>
      <c r="M15" s="163"/>
      <c r="N15" s="158"/>
      <c r="O15" s="158"/>
      <c r="P15" s="158"/>
      <c r="Q15" s="171"/>
      <c r="R15" s="208"/>
      <c r="S15" s="339"/>
      <c r="T15" s="341"/>
      <c r="W15" s="205" t="str">
        <f>D36</f>
        <v/>
      </c>
      <c r="X15" s="206">
        <f>I39</f>
        <v>0</v>
      </c>
      <c r="Y15" s="206">
        <f>J38</f>
        <v>0</v>
      </c>
      <c r="Z15" s="207" t="str">
        <f>IF(K38&lt;&gt;"",K38,"")</f>
        <v/>
      </c>
      <c r="AA15" s="58"/>
      <c r="AH15" s="63"/>
      <c r="AI15" s="63"/>
    </row>
    <row r="16" spans="1:36" ht="16.5" hidden="1" customHeight="1" x14ac:dyDescent="0.2">
      <c r="B16" s="331"/>
      <c r="C16" s="334" t="str">
        <f>IF(A2=4,3,"")</f>
        <v/>
      </c>
      <c r="D16" s="215" t="str">
        <f>IF(C16&lt;&gt;"",VLOOKUP(C16,$D$5:$K$8,2,0),"")</f>
        <v/>
      </c>
      <c r="E16" s="215"/>
      <c r="F16" s="215"/>
      <c r="G16" s="215"/>
      <c r="H16" s="215"/>
      <c r="I16" s="216"/>
      <c r="J16" s="336" t="s">
        <v>48</v>
      </c>
      <c r="K16" s="217" t="s">
        <v>49</v>
      </c>
      <c r="L16" s="334" t="str">
        <f>IF(A2=4,4,"")</f>
        <v/>
      </c>
      <c r="M16" s="215" t="str">
        <f>IF(L16&lt;&gt;"",VLOOKUP(L16,$D$5:$K$8,2,0),"")</f>
        <v/>
      </c>
      <c r="N16" s="215"/>
      <c r="O16" s="215"/>
      <c r="P16" s="215"/>
      <c r="Q16" s="215"/>
      <c r="R16" s="216"/>
      <c r="S16" s="336" t="s">
        <v>48</v>
      </c>
      <c r="T16" s="217" t="s">
        <v>49</v>
      </c>
      <c r="W16" s="205" t="str">
        <f>M36</f>
        <v/>
      </c>
      <c r="X16" s="206">
        <f>R39</f>
        <v>0</v>
      </c>
      <c r="Y16" s="206">
        <f>S38</f>
        <v>0</v>
      </c>
      <c r="Z16" s="207" t="str">
        <f>IF(T38&lt;&gt;"",T38,"")</f>
        <v/>
      </c>
      <c r="AA16" s="58"/>
      <c r="AH16" s="63"/>
      <c r="AI16" s="63"/>
    </row>
    <row r="17" spans="1:35" ht="16.5" hidden="1" customHeight="1" x14ac:dyDescent="0.2">
      <c r="B17" s="331"/>
      <c r="C17" s="335"/>
      <c r="D17" s="218"/>
      <c r="E17" s="219"/>
      <c r="F17" s="219"/>
      <c r="G17" s="219"/>
      <c r="H17" s="219"/>
      <c r="I17" s="220"/>
      <c r="J17" s="337"/>
      <c r="K17" s="221" t="s">
        <v>50</v>
      </c>
      <c r="L17" s="335"/>
      <c r="M17" s="218" t="str">
        <f>IF(L16&lt;&gt;"",VLOOKUP(L16,$D$5:$K$8,8,0),"")</f>
        <v/>
      </c>
      <c r="N17" s="219"/>
      <c r="O17" s="219"/>
      <c r="P17" s="219"/>
      <c r="Q17" s="219"/>
      <c r="R17" s="220"/>
      <c r="S17" s="337"/>
      <c r="T17" s="221" t="s">
        <v>50</v>
      </c>
      <c r="X17" s="57"/>
      <c r="Y17" s="58"/>
      <c r="Z17" s="58"/>
      <c r="AA17" s="58"/>
      <c r="AH17" s="63"/>
      <c r="AI17" s="63"/>
    </row>
    <row r="18" spans="1:35" ht="11.25" hidden="1" customHeight="1" x14ac:dyDescent="0.2">
      <c r="B18" s="331"/>
      <c r="C18" s="159" t="s">
        <v>53</v>
      </c>
      <c r="D18" s="160"/>
      <c r="E18" s="160"/>
      <c r="F18" s="160"/>
      <c r="G18" s="160"/>
      <c r="H18" s="170"/>
      <c r="I18" s="161" t="s">
        <v>11</v>
      </c>
      <c r="J18" s="338"/>
      <c r="K18" s="340"/>
      <c r="L18" s="159" t="s">
        <v>53</v>
      </c>
      <c r="M18" s="162"/>
      <c r="N18" s="160"/>
      <c r="O18" s="160"/>
      <c r="P18" s="160"/>
      <c r="Q18" s="170"/>
      <c r="R18" s="161" t="s">
        <v>11</v>
      </c>
      <c r="S18" s="338"/>
      <c r="T18" s="340"/>
      <c r="X18" s="57"/>
      <c r="Y18" s="58"/>
      <c r="Z18" s="58"/>
      <c r="AA18" s="58"/>
      <c r="AH18" s="63"/>
      <c r="AI18" s="63"/>
    </row>
    <row r="19" spans="1:35" ht="32.1" hidden="1" customHeight="1" thickBot="1" x14ac:dyDescent="0.25">
      <c r="B19" s="331"/>
      <c r="C19" s="157"/>
      <c r="D19" s="158"/>
      <c r="E19" s="158"/>
      <c r="F19" s="158"/>
      <c r="G19" s="158"/>
      <c r="H19" s="171"/>
      <c r="I19" s="208"/>
      <c r="J19" s="339"/>
      <c r="K19" s="341"/>
      <c r="L19" s="157"/>
      <c r="M19" s="163"/>
      <c r="N19" s="158"/>
      <c r="O19" s="158"/>
      <c r="P19" s="158"/>
      <c r="Q19" s="171"/>
      <c r="R19" s="208"/>
      <c r="S19" s="339"/>
      <c r="T19" s="341"/>
      <c r="X19" s="58"/>
      <c r="Y19" s="58"/>
      <c r="Z19" s="58"/>
      <c r="AA19" s="58"/>
      <c r="AH19" s="63"/>
      <c r="AI19" s="63"/>
    </row>
    <row r="20" spans="1:35" ht="15" hidden="1" customHeight="1" x14ac:dyDescent="0.25">
      <c r="B20" s="138"/>
      <c r="C20" s="147"/>
      <c r="D20" s="147"/>
      <c r="E20" s="147"/>
      <c r="F20" s="147"/>
      <c r="G20" s="147"/>
      <c r="H20" s="147"/>
      <c r="J20" s="148"/>
      <c r="K20" s="149"/>
      <c r="L20" s="151"/>
      <c r="M20" s="151"/>
      <c r="N20" s="151"/>
      <c r="O20" s="151"/>
      <c r="P20" s="151"/>
      <c r="Q20" s="151"/>
      <c r="R20" s="146"/>
      <c r="S20" s="152"/>
      <c r="T20" s="150"/>
      <c r="X20" s="58"/>
      <c r="Y20" s="58"/>
      <c r="Z20" s="58"/>
      <c r="AA20" s="58"/>
      <c r="AH20" s="63"/>
      <c r="AI20" s="63"/>
    </row>
    <row r="21" spans="1:35" s="53" customFormat="1" ht="14.25" hidden="1" customHeight="1" thickBot="1" x14ac:dyDescent="0.25">
      <c r="A21"/>
      <c r="B21" s="330" t="s">
        <v>51</v>
      </c>
      <c r="C21" s="203" t="s">
        <v>45</v>
      </c>
      <c r="D21" s="201"/>
      <c r="E21" s="201"/>
      <c r="F21" s="201"/>
      <c r="G21" s="201"/>
      <c r="H21" s="201"/>
      <c r="I21" s="201"/>
      <c r="J21" s="201"/>
      <c r="K21" s="201"/>
      <c r="L21" s="202" t="s">
        <v>46</v>
      </c>
      <c r="M21" s="202"/>
      <c r="N21" s="202"/>
      <c r="O21" s="202"/>
      <c r="P21" s="202"/>
      <c r="Q21" s="202"/>
      <c r="R21" s="202"/>
      <c r="S21" s="202"/>
      <c r="T21" s="204"/>
      <c r="U21"/>
      <c r="V21"/>
      <c r="W21"/>
      <c r="X21" s="55"/>
      <c r="Y21" s="54"/>
      <c r="Z21" s="54"/>
      <c r="AA21" s="54"/>
      <c r="AH21" s="56"/>
    </row>
    <row r="22" spans="1:35" ht="16.5" hidden="1" customHeight="1" x14ac:dyDescent="0.2">
      <c r="B22" s="331"/>
      <c r="C22" s="334" t="str">
        <f>IF(A2=3,3,IF(A2=4,1,""))</f>
        <v/>
      </c>
      <c r="D22" s="215" t="str">
        <f>IF(C22&lt;&gt;"",VLOOKUP(C22,$D$5:$K$8,2,0),"")</f>
        <v/>
      </c>
      <c r="E22" s="215"/>
      <c r="F22" s="215"/>
      <c r="G22" s="215"/>
      <c r="H22" s="215"/>
      <c r="I22" s="216"/>
      <c r="J22" s="336" t="s">
        <v>48</v>
      </c>
      <c r="K22" s="217" t="s">
        <v>49</v>
      </c>
      <c r="L22" s="334" t="str">
        <f>IF(A2=3,1,IF(A2=4,3,""))</f>
        <v/>
      </c>
      <c r="M22" s="215" t="str">
        <f>IF(L22&lt;&gt;"",VLOOKUP(L22,$D$5:$K$8,2,0),"")</f>
        <v/>
      </c>
      <c r="N22" s="215"/>
      <c r="O22" s="215"/>
      <c r="P22" s="215"/>
      <c r="Q22" s="215"/>
      <c r="R22" s="216"/>
      <c r="S22" s="336" t="s">
        <v>48</v>
      </c>
      <c r="T22" s="217" t="s">
        <v>49</v>
      </c>
      <c r="X22" s="57"/>
      <c r="Y22" s="58"/>
      <c r="Z22" s="58"/>
      <c r="AA22" s="58"/>
      <c r="AH22" s="63"/>
      <c r="AI22" s="63"/>
    </row>
    <row r="23" spans="1:35" ht="16.5" hidden="1" customHeight="1" x14ac:dyDescent="0.2">
      <c r="B23" s="331"/>
      <c r="C23" s="335"/>
      <c r="D23" s="218" t="str">
        <f>IF(C22&lt;&gt;"",VLOOKUP(C22,$D$5:$K$8,8,0),"")</f>
        <v/>
      </c>
      <c r="E23" s="219"/>
      <c r="F23" s="219"/>
      <c r="G23" s="219"/>
      <c r="H23" s="219"/>
      <c r="I23" s="220"/>
      <c r="J23" s="337"/>
      <c r="K23" s="221" t="s">
        <v>50</v>
      </c>
      <c r="L23" s="335"/>
      <c r="M23" s="218" t="str">
        <f>IF(L22&lt;&gt;"",VLOOKUP(L22,$D$5:$K$8,8,0),"")</f>
        <v/>
      </c>
      <c r="N23" s="219"/>
      <c r="O23" s="219"/>
      <c r="P23" s="219"/>
      <c r="Q23" s="219"/>
      <c r="R23" s="220"/>
      <c r="S23" s="337"/>
      <c r="T23" s="221" t="s">
        <v>50</v>
      </c>
      <c r="X23" s="57"/>
      <c r="Y23" s="58"/>
      <c r="Z23" s="58"/>
      <c r="AA23" s="58"/>
      <c r="AH23" s="63"/>
      <c r="AI23" s="63"/>
    </row>
    <row r="24" spans="1:35" ht="11.25" hidden="1" customHeight="1" x14ac:dyDescent="0.2">
      <c r="B24" s="331"/>
      <c r="C24" s="159" t="s">
        <v>53</v>
      </c>
      <c r="D24" s="160"/>
      <c r="E24" s="160"/>
      <c r="F24" s="160"/>
      <c r="G24" s="160"/>
      <c r="H24" s="170"/>
      <c r="I24" s="161" t="s">
        <v>11</v>
      </c>
      <c r="J24" s="338"/>
      <c r="K24" s="340"/>
      <c r="L24" s="159" t="s">
        <v>53</v>
      </c>
      <c r="M24" s="162"/>
      <c r="N24" s="160"/>
      <c r="O24" s="160"/>
      <c r="P24" s="160"/>
      <c r="Q24" s="170"/>
      <c r="R24" s="161" t="s">
        <v>11</v>
      </c>
      <c r="S24" s="338"/>
      <c r="T24" s="340"/>
      <c r="X24" s="57"/>
      <c r="Y24" s="58"/>
      <c r="Z24" s="58"/>
      <c r="AA24" s="58"/>
      <c r="AH24" s="63"/>
      <c r="AI24" s="63"/>
    </row>
    <row r="25" spans="1:35" ht="33" hidden="1" customHeight="1" thickBot="1" x14ac:dyDescent="0.25">
      <c r="B25" s="331"/>
      <c r="C25" s="157"/>
      <c r="D25" s="158"/>
      <c r="E25" s="158"/>
      <c r="F25" s="158"/>
      <c r="G25" s="158"/>
      <c r="H25" s="171"/>
      <c r="I25" s="208"/>
      <c r="J25" s="339"/>
      <c r="K25" s="341"/>
      <c r="L25" s="157"/>
      <c r="M25" s="163"/>
      <c r="N25" s="158"/>
      <c r="O25" s="158"/>
      <c r="P25" s="158"/>
      <c r="Q25" s="171"/>
      <c r="R25" s="208"/>
      <c r="S25" s="339"/>
      <c r="T25" s="341"/>
      <c r="X25" s="58"/>
      <c r="Y25" s="58"/>
      <c r="Z25" s="58"/>
      <c r="AA25" s="58"/>
      <c r="AH25" s="63"/>
      <c r="AI25" s="63"/>
    </row>
    <row r="26" spans="1:35" ht="16.5" hidden="1" customHeight="1" x14ac:dyDescent="0.2">
      <c r="B26" s="331"/>
      <c r="C26" s="334" t="str">
        <f>IF(A2=4,2,"")</f>
        <v/>
      </c>
      <c r="D26" s="215" t="str">
        <f>IF(C26&lt;&gt;"",VLOOKUP(C26,$D$5:$K$8,2,0),"")</f>
        <v/>
      </c>
      <c r="E26" s="215"/>
      <c r="F26" s="215"/>
      <c r="G26" s="215"/>
      <c r="H26" s="215"/>
      <c r="I26" s="216"/>
      <c r="J26" s="336" t="s">
        <v>48</v>
      </c>
      <c r="K26" s="217" t="s">
        <v>49</v>
      </c>
      <c r="L26" s="334" t="str">
        <f>IF(A2=4,4,"")</f>
        <v/>
      </c>
      <c r="M26" s="215" t="str">
        <f>IF(L26&lt;&gt;"",VLOOKUP(L26,$D$5:$K$8,2,0),"")</f>
        <v/>
      </c>
      <c r="N26" s="215"/>
      <c r="O26" s="215"/>
      <c r="P26" s="215"/>
      <c r="Q26" s="215"/>
      <c r="R26" s="216"/>
      <c r="S26" s="336" t="s">
        <v>48</v>
      </c>
      <c r="T26" s="217" t="s">
        <v>49</v>
      </c>
      <c r="X26" s="57"/>
      <c r="Y26" s="58"/>
      <c r="Z26" s="58"/>
      <c r="AA26" s="58"/>
      <c r="AH26" s="63"/>
      <c r="AI26" s="63"/>
    </row>
    <row r="27" spans="1:35" ht="16.5" hidden="1" customHeight="1" x14ac:dyDescent="0.2">
      <c r="B27" s="331"/>
      <c r="C27" s="335"/>
      <c r="D27" s="218" t="str">
        <f>IF(C26&lt;&gt;"",VLOOKUP(C26,$D$5:$K$8,8,0),"")</f>
        <v/>
      </c>
      <c r="E27" s="219"/>
      <c r="F27" s="219"/>
      <c r="G27" s="219"/>
      <c r="H27" s="219"/>
      <c r="I27" s="220"/>
      <c r="J27" s="337"/>
      <c r="K27" s="221" t="s">
        <v>50</v>
      </c>
      <c r="L27" s="335"/>
      <c r="M27" s="218" t="str">
        <f>IF(L26&lt;&gt;"",VLOOKUP(L26,$D$5:$K$8,8,0),"")</f>
        <v/>
      </c>
      <c r="N27" s="219"/>
      <c r="O27" s="219"/>
      <c r="P27" s="219"/>
      <c r="Q27" s="219"/>
      <c r="R27" s="220"/>
      <c r="S27" s="337"/>
      <c r="T27" s="221" t="s">
        <v>50</v>
      </c>
      <c r="X27" s="57"/>
      <c r="Y27" s="58"/>
      <c r="Z27" s="58"/>
      <c r="AA27" s="58"/>
      <c r="AH27" s="63"/>
      <c r="AI27" s="63"/>
    </row>
    <row r="28" spans="1:35" ht="11.25" hidden="1" customHeight="1" x14ac:dyDescent="0.2">
      <c r="B28" s="331"/>
      <c r="C28" s="159" t="s">
        <v>47</v>
      </c>
      <c r="D28" s="160"/>
      <c r="E28" s="160"/>
      <c r="F28" s="160"/>
      <c r="G28" s="160"/>
      <c r="H28" s="170"/>
      <c r="I28" s="161" t="s">
        <v>11</v>
      </c>
      <c r="J28" s="338"/>
      <c r="K28" s="340"/>
      <c r="L28" s="159" t="s">
        <v>47</v>
      </c>
      <c r="M28" s="162"/>
      <c r="N28" s="160"/>
      <c r="O28" s="160"/>
      <c r="P28" s="160"/>
      <c r="Q28" s="170"/>
      <c r="R28" s="161" t="s">
        <v>11</v>
      </c>
      <c r="S28" s="338"/>
      <c r="T28" s="340"/>
      <c r="X28" s="57"/>
      <c r="Y28" s="58"/>
      <c r="Z28" s="58"/>
      <c r="AA28" s="58"/>
      <c r="AH28" s="63"/>
      <c r="AI28" s="63"/>
    </row>
    <row r="29" spans="1:35" ht="33" hidden="1" customHeight="1" thickBot="1" x14ac:dyDescent="0.25">
      <c r="B29" s="331"/>
      <c r="C29" s="157"/>
      <c r="D29" s="158"/>
      <c r="E29" s="158"/>
      <c r="F29" s="158"/>
      <c r="G29" s="158"/>
      <c r="H29" s="171"/>
      <c r="I29" s="208"/>
      <c r="J29" s="339"/>
      <c r="K29" s="341"/>
      <c r="L29" s="157"/>
      <c r="M29" s="163"/>
      <c r="N29" s="158"/>
      <c r="O29" s="158"/>
      <c r="P29" s="158"/>
      <c r="Q29" s="171"/>
      <c r="R29" s="208"/>
      <c r="S29" s="339"/>
      <c r="T29" s="341"/>
      <c r="X29" s="58"/>
      <c r="Y29" s="58"/>
      <c r="Z29" s="58"/>
      <c r="AA29" s="58"/>
      <c r="AH29" s="63"/>
      <c r="AI29" s="63"/>
    </row>
    <row r="30" spans="1:35" ht="15" hidden="1" customHeight="1" x14ac:dyDescent="0.25">
      <c r="B30" s="138"/>
      <c r="C30" s="147"/>
      <c r="D30" s="147"/>
      <c r="E30" s="147"/>
      <c r="F30" s="147"/>
      <c r="G30" s="147"/>
      <c r="H30" s="147"/>
      <c r="J30" s="148"/>
      <c r="K30" s="149"/>
      <c r="L30" s="151"/>
      <c r="M30" s="151"/>
      <c r="N30" s="151"/>
      <c r="O30" s="151"/>
      <c r="P30" s="151"/>
      <c r="Q30" s="151"/>
      <c r="R30" s="146"/>
      <c r="S30" s="152"/>
      <c r="T30" s="150"/>
      <c r="X30" s="58"/>
      <c r="Y30" s="58"/>
      <c r="Z30" s="58"/>
      <c r="AA30" s="58"/>
      <c r="AH30" s="63"/>
      <c r="AI30" s="63"/>
    </row>
    <row r="31" spans="1:35" s="53" customFormat="1" ht="14.25" hidden="1" customHeight="1" thickBot="1" x14ac:dyDescent="0.25">
      <c r="A31"/>
      <c r="B31" s="330" t="s">
        <v>52</v>
      </c>
      <c r="C31" s="203" t="s">
        <v>45</v>
      </c>
      <c r="D31" s="201"/>
      <c r="E31" s="201"/>
      <c r="F31" s="201"/>
      <c r="G31" s="201"/>
      <c r="H31" s="201"/>
      <c r="I31" s="201"/>
      <c r="J31" s="201"/>
      <c r="K31" s="201"/>
      <c r="L31" s="202" t="s">
        <v>46</v>
      </c>
      <c r="M31" s="202"/>
      <c r="N31" s="202"/>
      <c r="O31" s="202"/>
      <c r="P31" s="202"/>
      <c r="Q31" s="202"/>
      <c r="R31" s="202"/>
      <c r="S31" s="202"/>
      <c r="T31" s="204"/>
      <c r="U31"/>
      <c r="V31"/>
      <c r="W31"/>
      <c r="X31" s="55"/>
      <c r="Y31" s="54"/>
      <c r="Z31" s="54"/>
      <c r="AA31" s="54"/>
      <c r="AH31" s="56"/>
    </row>
    <row r="32" spans="1:35" ht="16.5" hidden="1" customHeight="1" x14ac:dyDescent="0.2">
      <c r="B32" s="331"/>
      <c r="C32" s="334" t="str">
        <f>IF(A2=3,2,IF(A2=4,1,""))</f>
        <v/>
      </c>
      <c r="D32" s="215" t="str">
        <f>IF(C32&lt;&gt;"",VLOOKUP(C32,$D$5:$K$8,2,0),"")</f>
        <v/>
      </c>
      <c r="E32" s="215"/>
      <c r="F32" s="215"/>
      <c r="G32" s="215"/>
      <c r="H32" s="215"/>
      <c r="I32" s="216"/>
      <c r="J32" s="336" t="s">
        <v>48</v>
      </c>
      <c r="K32" s="217" t="s">
        <v>49</v>
      </c>
      <c r="L32" s="334" t="str">
        <f>IF(A2=3,3,IF(A2=4,4,""))</f>
        <v/>
      </c>
      <c r="M32" s="215" t="str">
        <f>IF(L32&lt;&gt;"",VLOOKUP(L32,$D$5:$K$8,2,0),"")</f>
        <v/>
      </c>
      <c r="N32" s="215"/>
      <c r="O32" s="215"/>
      <c r="P32" s="215"/>
      <c r="Q32" s="215"/>
      <c r="R32" s="216"/>
      <c r="S32" s="336" t="s">
        <v>48</v>
      </c>
      <c r="T32" s="217" t="s">
        <v>49</v>
      </c>
      <c r="X32" s="57"/>
      <c r="Y32" s="58"/>
      <c r="Z32" s="58"/>
      <c r="AA32" s="58"/>
      <c r="AH32" s="63"/>
      <c r="AI32" s="63"/>
    </row>
    <row r="33" spans="2:35" ht="16.5" hidden="1" customHeight="1" x14ac:dyDescent="0.2">
      <c r="B33" s="331"/>
      <c r="C33" s="335"/>
      <c r="D33" s="218" t="str">
        <f>IF(C32&lt;&gt;"",VLOOKUP(C32,$D$5:$K$8,8,0),"")</f>
        <v/>
      </c>
      <c r="E33" s="219"/>
      <c r="F33" s="219"/>
      <c r="G33" s="219"/>
      <c r="H33" s="219"/>
      <c r="I33" s="220"/>
      <c r="J33" s="337"/>
      <c r="K33" s="221" t="s">
        <v>50</v>
      </c>
      <c r="L33" s="335"/>
      <c r="M33" s="218" t="str">
        <f>IF(L32&lt;&gt;"",VLOOKUP(L32,$D$5:$K$8,8,0),"")</f>
        <v/>
      </c>
      <c r="N33" s="219"/>
      <c r="O33" s="219"/>
      <c r="P33" s="219"/>
      <c r="Q33" s="219"/>
      <c r="R33" s="220"/>
      <c r="S33" s="337"/>
      <c r="T33" s="221" t="s">
        <v>50</v>
      </c>
      <c r="X33" s="57"/>
      <c r="Y33" s="58"/>
      <c r="Z33" s="58"/>
      <c r="AA33" s="58"/>
      <c r="AH33" s="63"/>
      <c r="AI33" s="63"/>
    </row>
    <row r="34" spans="2:35" ht="11.25" hidden="1" customHeight="1" x14ac:dyDescent="0.2">
      <c r="B34" s="331"/>
      <c r="C34" s="159" t="s">
        <v>53</v>
      </c>
      <c r="D34" s="160"/>
      <c r="E34" s="160"/>
      <c r="F34" s="160"/>
      <c r="G34" s="160"/>
      <c r="H34" s="170"/>
      <c r="I34" s="161" t="s">
        <v>11</v>
      </c>
      <c r="J34" s="338"/>
      <c r="K34" s="340"/>
      <c r="L34" s="159" t="s">
        <v>53</v>
      </c>
      <c r="M34" s="162"/>
      <c r="N34" s="160"/>
      <c r="O34" s="160"/>
      <c r="P34" s="160"/>
      <c r="Q34" s="170"/>
      <c r="R34" s="161" t="s">
        <v>11</v>
      </c>
      <c r="S34" s="338"/>
      <c r="T34" s="340"/>
      <c r="X34" s="57"/>
      <c r="Y34" s="58"/>
      <c r="Z34" s="58"/>
      <c r="AA34" s="58"/>
      <c r="AH34" s="63"/>
      <c r="AI34" s="63"/>
    </row>
    <row r="35" spans="2:35" ht="33" hidden="1" customHeight="1" thickBot="1" x14ac:dyDescent="0.25">
      <c r="B35" s="331"/>
      <c r="C35" s="157"/>
      <c r="D35" s="158"/>
      <c r="E35" s="158"/>
      <c r="F35" s="158"/>
      <c r="G35" s="158"/>
      <c r="H35" s="171"/>
      <c r="I35" s="208"/>
      <c r="J35" s="339"/>
      <c r="K35" s="341"/>
      <c r="L35" s="157"/>
      <c r="M35" s="163"/>
      <c r="N35" s="158"/>
      <c r="O35" s="158"/>
      <c r="P35" s="158"/>
      <c r="Q35" s="171"/>
      <c r="R35" s="208"/>
      <c r="S35" s="339"/>
      <c r="T35" s="341"/>
      <c r="X35" s="58"/>
      <c r="Y35" s="58"/>
      <c r="Z35" s="58"/>
      <c r="AA35" s="58"/>
      <c r="AH35" s="63"/>
      <c r="AI35" s="63"/>
    </row>
    <row r="36" spans="2:35" ht="16.5" hidden="1" customHeight="1" x14ac:dyDescent="0.2">
      <c r="B36" s="331"/>
      <c r="C36" s="334" t="str">
        <f>IF(A2=4,2,"")</f>
        <v/>
      </c>
      <c r="D36" s="215" t="str">
        <f>IF(C36&lt;&gt;"",VLOOKUP(C36,$D$5:$K$8,2,0),"")</f>
        <v/>
      </c>
      <c r="E36" s="215"/>
      <c r="F36" s="215"/>
      <c r="G36" s="215"/>
      <c r="H36" s="215"/>
      <c r="I36" s="216"/>
      <c r="J36" s="336" t="s">
        <v>48</v>
      </c>
      <c r="K36" s="217" t="s">
        <v>49</v>
      </c>
      <c r="L36" s="334" t="str">
        <f>IF(A2=4,3,"")</f>
        <v/>
      </c>
      <c r="M36" s="215" t="str">
        <f>IF(L36&lt;&gt;"",VLOOKUP(L36,$D$5:$K$8,2,0),"")</f>
        <v/>
      </c>
      <c r="N36" s="215"/>
      <c r="O36" s="215"/>
      <c r="P36" s="215"/>
      <c r="Q36" s="215"/>
      <c r="R36" s="216"/>
      <c r="S36" s="336" t="s">
        <v>48</v>
      </c>
      <c r="T36" s="217" t="s">
        <v>49</v>
      </c>
      <c r="X36" s="57"/>
      <c r="Y36" s="58"/>
      <c r="Z36" s="58"/>
      <c r="AA36" s="58"/>
      <c r="AH36" s="63"/>
      <c r="AI36" s="63"/>
    </row>
    <row r="37" spans="2:35" ht="16.5" hidden="1" customHeight="1" x14ac:dyDescent="0.2">
      <c r="B37" s="331"/>
      <c r="C37" s="335"/>
      <c r="D37" s="218" t="str">
        <f>IF(C36&lt;&gt;"",VLOOKUP(C36,$D$5:$K$8,8,0),"")</f>
        <v/>
      </c>
      <c r="E37" s="219"/>
      <c r="F37" s="219"/>
      <c r="G37" s="219"/>
      <c r="H37" s="219"/>
      <c r="I37" s="220"/>
      <c r="J37" s="337"/>
      <c r="K37" s="221" t="s">
        <v>50</v>
      </c>
      <c r="L37" s="335"/>
      <c r="M37" s="218" t="str">
        <f>IF(L36&lt;&gt;"",VLOOKUP(L36,$D$5:$K$8,8,0),"")</f>
        <v/>
      </c>
      <c r="N37" s="219"/>
      <c r="O37" s="219"/>
      <c r="P37" s="219"/>
      <c r="Q37" s="219"/>
      <c r="R37" s="220"/>
      <c r="S37" s="337"/>
      <c r="T37" s="221" t="s">
        <v>50</v>
      </c>
      <c r="X37" s="57"/>
      <c r="Y37" s="58"/>
      <c r="Z37" s="58"/>
      <c r="AA37" s="58"/>
      <c r="AH37" s="63"/>
      <c r="AI37" s="63"/>
    </row>
    <row r="38" spans="2:35" ht="11.25" hidden="1" customHeight="1" x14ac:dyDescent="0.2">
      <c r="B38" s="331"/>
      <c r="C38" s="159" t="s">
        <v>53</v>
      </c>
      <c r="D38" s="160"/>
      <c r="E38" s="160"/>
      <c r="F38" s="160"/>
      <c r="G38" s="160"/>
      <c r="H38" s="170"/>
      <c r="I38" s="161" t="s">
        <v>11</v>
      </c>
      <c r="J38" s="338"/>
      <c r="K38" s="340"/>
      <c r="L38" s="159" t="s">
        <v>53</v>
      </c>
      <c r="M38" s="162"/>
      <c r="N38" s="160"/>
      <c r="O38" s="160"/>
      <c r="P38" s="160"/>
      <c r="Q38" s="170"/>
      <c r="R38" s="161" t="s">
        <v>11</v>
      </c>
      <c r="S38" s="338"/>
      <c r="T38" s="340"/>
      <c r="X38" s="57"/>
      <c r="Y38" s="58"/>
      <c r="Z38" s="58"/>
      <c r="AA38" s="58"/>
      <c r="AH38" s="63"/>
      <c r="AI38" s="63"/>
    </row>
    <row r="39" spans="2:35" ht="33" hidden="1" customHeight="1" thickBot="1" x14ac:dyDescent="0.25">
      <c r="B39" s="331"/>
      <c r="C39" s="157"/>
      <c r="D39" s="158"/>
      <c r="E39" s="158"/>
      <c r="F39" s="158"/>
      <c r="G39" s="158"/>
      <c r="H39" s="171"/>
      <c r="I39" s="208"/>
      <c r="J39" s="339"/>
      <c r="K39" s="341"/>
      <c r="L39" s="157"/>
      <c r="M39" s="163"/>
      <c r="N39" s="158"/>
      <c r="O39" s="158"/>
      <c r="P39" s="158"/>
      <c r="Q39" s="171"/>
      <c r="R39" s="208"/>
      <c r="S39" s="339"/>
      <c r="T39" s="341"/>
      <c r="X39" s="58"/>
      <c r="Y39" s="58"/>
      <c r="Z39" s="58"/>
      <c r="AA39" s="58"/>
      <c r="AH39" s="63"/>
      <c r="AI39" s="63"/>
    </row>
    <row r="40" spans="2:35" ht="13.5" hidden="1" customHeight="1" x14ac:dyDescent="0.2">
      <c r="B40" s="166"/>
      <c r="C40" s="165"/>
      <c r="D40" s="164"/>
      <c r="E40" s="164"/>
      <c r="F40" s="164"/>
      <c r="G40" s="164"/>
      <c r="H40" s="164"/>
      <c r="I40" s="167"/>
      <c r="J40" s="168"/>
      <c r="K40" s="169"/>
      <c r="L40" s="165"/>
      <c r="M40" s="165"/>
      <c r="N40" s="164"/>
      <c r="O40" s="164"/>
      <c r="P40" s="164"/>
      <c r="Q40" s="164"/>
      <c r="R40" s="167"/>
      <c r="S40" s="168"/>
      <c r="T40" s="169"/>
      <c r="X40" s="58"/>
      <c r="Y40" s="58"/>
      <c r="Z40" s="58"/>
      <c r="AA40" s="58"/>
      <c r="AH40" s="63"/>
      <c r="AI40" s="63"/>
    </row>
    <row r="41" spans="2:35" ht="32.25" hidden="1" customHeight="1" x14ac:dyDescent="0.2">
      <c r="C41" s="333" t="s">
        <v>42</v>
      </c>
      <c r="D41" s="333"/>
      <c r="E41" s="333"/>
      <c r="F41" s="333"/>
      <c r="G41" s="344" t="s">
        <v>62</v>
      </c>
      <c r="H41" s="344"/>
      <c r="I41" s="344"/>
      <c r="J41" s="344"/>
      <c r="K41" s="344"/>
      <c r="L41" s="344"/>
      <c r="M41" s="344"/>
      <c r="N41" s="344"/>
      <c r="O41" s="344"/>
      <c r="P41" s="344"/>
      <c r="Q41" s="344"/>
      <c r="R41" s="344"/>
      <c r="S41" s="344"/>
      <c r="T41" s="344"/>
      <c r="Z41" s="63"/>
      <c r="AA41" s="63"/>
    </row>
    <row r="42" spans="2:35" ht="36.75" hidden="1" customHeight="1" x14ac:dyDescent="0.2">
      <c r="C42" s="342" t="s">
        <v>33</v>
      </c>
      <c r="D42" s="342"/>
      <c r="E42" s="342"/>
      <c r="F42" s="342"/>
      <c r="G42" s="345" t="s">
        <v>41</v>
      </c>
      <c r="H42" s="345"/>
      <c r="I42" s="345"/>
      <c r="J42" s="345"/>
      <c r="K42" s="345"/>
      <c r="L42" s="345"/>
      <c r="M42" s="345"/>
      <c r="N42" s="345"/>
      <c r="O42" s="345"/>
      <c r="P42" s="345"/>
      <c r="Q42" s="345"/>
      <c r="R42" s="345"/>
      <c r="S42" s="345"/>
      <c r="T42" s="345"/>
      <c r="Z42" s="53"/>
    </row>
    <row r="43" spans="2:35" ht="65.25" customHeight="1" x14ac:dyDescent="0.25"/>
    <row r="44" spans="2:35" ht="15" hidden="1" customHeight="1" x14ac:dyDescent="0.25"/>
    <row r="45" spans="2:35" ht="15" hidden="1" customHeight="1" x14ac:dyDescent="0.25"/>
    <row r="46" spans="2:35" ht="15" hidden="1" customHeight="1" x14ac:dyDescent="0.25"/>
    <row r="47" spans="2:35" ht="15" hidden="1" customHeight="1" x14ac:dyDescent="0.25"/>
    <row r="48" spans="2:35" ht="15" hidden="1" customHeight="1" x14ac:dyDescent="0.25"/>
    <row r="49" ht="15" hidden="1" customHeight="1" x14ac:dyDescent="0.25"/>
    <row r="50" ht="0" hidden="1" customHeight="1" x14ac:dyDescent="0.25"/>
    <row r="51" ht="0" hidden="1" customHeight="1" x14ac:dyDescent="0.25"/>
  </sheetData>
  <sheetProtection sheet="1" objects="1" scenarios="1"/>
  <mergeCells count="60">
    <mergeCell ref="S36:S37"/>
    <mergeCell ref="C42:F42"/>
    <mergeCell ref="G42:T42"/>
    <mergeCell ref="J38:J39"/>
    <mergeCell ref="K38:K39"/>
    <mergeCell ref="S38:S39"/>
    <mergeCell ref="T38:T39"/>
    <mergeCell ref="C41:F41"/>
    <mergeCell ref="G41:T41"/>
    <mergeCell ref="J28:J29"/>
    <mergeCell ref="K28:K29"/>
    <mergeCell ref="S28:S29"/>
    <mergeCell ref="T28:T29"/>
    <mergeCell ref="B31:B39"/>
    <mergeCell ref="C32:C33"/>
    <mergeCell ref="J32:J33"/>
    <mergeCell ref="L32:L33"/>
    <mergeCell ref="S32:S33"/>
    <mergeCell ref="J34:J35"/>
    <mergeCell ref="K34:K35"/>
    <mergeCell ref="S34:S35"/>
    <mergeCell ref="T34:T35"/>
    <mergeCell ref="C36:C37"/>
    <mergeCell ref="J36:J37"/>
    <mergeCell ref="L36:L37"/>
    <mergeCell ref="S24:S25"/>
    <mergeCell ref="T24:T25"/>
    <mergeCell ref="C26:C27"/>
    <mergeCell ref="J26:J27"/>
    <mergeCell ref="L26:L27"/>
    <mergeCell ref="S26:S27"/>
    <mergeCell ref="J18:J19"/>
    <mergeCell ref="K18:K19"/>
    <mergeCell ref="S18:S19"/>
    <mergeCell ref="T18:T19"/>
    <mergeCell ref="B21:B29"/>
    <mergeCell ref="C22:C23"/>
    <mergeCell ref="J22:J23"/>
    <mergeCell ref="L22:L23"/>
    <mergeCell ref="S22:S23"/>
    <mergeCell ref="J24:J25"/>
    <mergeCell ref="B11:B19"/>
    <mergeCell ref="C12:C13"/>
    <mergeCell ref="J12:J13"/>
    <mergeCell ref="L12:L13"/>
    <mergeCell ref="S12:S13"/>
    <mergeCell ref="K24:K25"/>
    <mergeCell ref="J14:J15"/>
    <mergeCell ref="K14:K15"/>
    <mergeCell ref="S14:S15"/>
    <mergeCell ref="T14:T15"/>
    <mergeCell ref="C16:C17"/>
    <mergeCell ref="J16:J17"/>
    <mergeCell ref="L16:L17"/>
    <mergeCell ref="S16:S17"/>
    <mergeCell ref="O2:T2"/>
    <mergeCell ref="S4:T4"/>
    <mergeCell ref="AA6:AC6"/>
    <mergeCell ref="AA7:AC7"/>
    <mergeCell ref="AA8:AC8"/>
  </mergeCells>
  <dataValidations count="2">
    <dataValidation type="list" allowBlank="1" showInputMessage="1" showErrorMessage="1" sqref="K14:K15 T38:T39 K38:K39 T34:T35 K34:K35 T28:T29 K28:K29 T24:T25 K24:K25 T18:T19 K18:K19 T14:T15">
      <formula1>"VT,VP,VS,VA,VF,VB,VD,V3"</formula1>
    </dataValidation>
    <dataValidation type="whole" allowBlank="1" showInputMessage="1" showErrorMessage="1" errorTitle="ERREUR" error="Il faut saisir un chiffre de 1 à 4" sqref="C5:C8">
      <formula1>1</formula1>
      <formula2>4</formula2>
    </dataValidation>
  </dataValidations>
  <printOptions horizontalCentered="1"/>
  <pageMargins left="0" right="0" top="0" bottom="0" header="0" footer="0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tabColor rgb="FF00B050"/>
    <pageSetUpPr autoPageBreaks="0" fitToPage="1"/>
  </sheetPr>
  <dimension ref="A1:AJ51"/>
  <sheetViews>
    <sheetView showGridLines="0" showRowColHeaders="0" topLeftCell="A2" zoomScaleNormal="100" workbookViewId="0"/>
  </sheetViews>
  <sheetFormatPr baseColWidth="10" defaultColWidth="0" defaultRowHeight="0" customHeight="1" zeroHeight="1" x14ac:dyDescent="0.25"/>
  <cols>
    <col min="1" max="1" width="9.625" customWidth="1"/>
    <col min="2" max="2" width="4.875" customWidth="1"/>
    <col min="3" max="8" width="4.625" customWidth="1"/>
    <col min="9" max="9" width="4.625" style="69" customWidth="1"/>
    <col min="10" max="20" width="4.625" customWidth="1"/>
    <col min="21" max="21" width="1.625" customWidth="1"/>
    <col min="22" max="22" width="25.375" customWidth="1"/>
    <col min="23" max="23" width="10.75" hidden="1" customWidth="1"/>
    <col min="24" max="24" width="3.875" hidden="1" customWidth="1"/>
    <col min="25" max="25" width="4.75" hidden="1" customWidth="1"/>
    <col min="26" max="26" width="10" hidden="1" customWidth="1"/>
    <col min="27" max="27" width="5" hidden="1" customWidth="1"/>
    <col min="28" max="36" width="0" hidden="1" customWidth="1"/>
    <col min="37" max="16384" width="11" hidden="1"/>
  </cols>
  <sheetData>
    <row r="1" spans="1:36" ht="28.5" customHeight="1" thickBot="1" x14ac:dyDescent="0.25">
      <c r="C1" s="51"/>
      <c r="D1" s="51"/>
      <c r="E1" s="51"/>
      <c r="F1" s="51"/>
      <c r="G1" s="51"/>
      <c r="H1" s="51"/>
      <c r="I1" s="136"/>
      <c r="J1" s="134"/>
      <c r="K1" s="134"/>
      <c r="L1" s="10"/>
      <c r="M1" s="10"/>
      <c r="N1" s="10"/>
      <c r="O1" s="10"/>
      <c r="P1" s="10"/>
      <c r="Q1" s="10"/>
      <c r="R1" s="10"/>
      <c r="S1" s="135"/>
      <c r="T1" s="61"/>
      <c r="U1" s="61"/>
      <c r="V1" s="61"/>
      <c r="W1" s="61"/>
      <c r="X1" s="133"/>
      <c r="Y1" s="61"/>
      <c r="Z1" s="61"/>
      <c r="AA1" s="133"/>
    </row>
    <row r="2" spans="1:36" ht="30" customHeight="1" thickBot="1" x14ac:dyDescent="0.3">
      <c r="A2" s="138">
        <f>SUMPRODUCT((recap!C7:C66=C2)*(recap!D7:D66=L2)*recap!I7:I66)</f>
        <v>0</v>
      </c>
      <c r="C2" s="173" t="s">
        <v>72</v>
      </c>
      <c r="D2" s="174"/>
      <c r="E2" s="174"/>
      <c r="F2" s="174"/>
      <c r="G2" s="174"/>
      <c r="H2" s="175"/>
      <c r="K2" s="156" t="s">
        <v>35</v>
      </c>
      <c r="L2" s="257">
        <v>3</v>
      </c>
      <c r="M2" s="183"/>
      <c r="O2" s="332" t="str">
        <f>Nature_competition</f>
        <v>COUPE DE DREUX POUSSINS BENJAMINS - 26 novembre 2017</v>
      </c>
      <c r="P2" s="332"/>
      <c r="Q2" s="332"/>
      <c r="R2" s="332"/>
      <c r="S2" s="332"/>
      <c r="T2" s="332"/>
      <c r="U2" s="52"/>
      <c r="V2" s="52"/>
      <c r="W2" s="52"/>
      <c r="X2" s="52"/>
      <c r="Y2" s="52"/>
      <c r="Z2" s="229" t="s">
        <v>68</v>
      </c>
      <c r="AA2" s="52"/>
    </row>
    <row r="3" spans="1:36" ht="24" customHeight="1" x14ac:dyDescent="0.2">
      <c r="B3" s="138"/>
      <c r="C3" s="145"/>
      <c r="D3" s="145"/>
      <c r="E3" s="145"/>
      <c r="F3" s="145"/>
      <c r="G3" s="145"/>
      <c r="H3" s="51"/>
      <c r="I3" s="145"/>
      <c r="L3" s="132"/>
      <c r="M3" s="132"/>
      <c r="N3" s="131"/>
      <c r="O3" s="131"/>
      <c r="P3" s="131"/>
      <c r="Q3" s="131"/>
      <c r="S3" s="144"/>
      <c r="T3" s="52"/>
      <c r="U3" s="52"/>
      <c r="V3" s="52"/>
      <c r="W3" s="52"/>
      <c r="X3" s="52"/>
      <c r="Y3" s="52"/>
      <c r="Z3" s="227">
        <f>COUNTIF(Z5:Z16,"")</f>
        <v>12</v>
      </c>
    </row>
    <row r="4" spans="1:36" ht="15.75" x14ac:dyDescent="0.25">
      <c r="C4" s="60" t="s">
        <v>39</v>
      </c>
      <c r="D4" s="129" t="s">
        <v>43</v>
      </c>
      <c r="E4" s="59" t="s">
        <v>44</v>
      </c>
      <c r="G4" s="69"/>
      <c r="H4" s="69"/>
      <c r="J4" s="69"/>
      <c r="K4" s="69"/>
      <c r="L4" s="69"/>
      <c r="M4" s="153" t="s">
        <v>38</v>
      </c>
      <c r="N4" s="128" t="s">
        <v>34</v>
      </c>
      <c r="O4" s="128" t="s">
        <v>21</v>
      </c>
      <c r="P4" s="128" t="s">
        <v>23</v>
      </c>
      <c r="Q4" s="128" t="s">
        <v>67</v>
      </c>
      <c r="R4" s="128" t="s">
        <v>22</v>
      </c>
      <c r="S4" s="343" t="s">
        <v>14</v>
      </c>
      <c r="T4" s="343"/>
      <c r="W4" s="228" t="s">
        <v>16</v>
      </c>
      <c r="X4" s="228" t="s">
        <v>60</v>
      </c>
      <c r="Y4" s="228" t="s">
        <v>59</v>
      </c>
      <c r="Z4" s="228" t="s">
        <v>58</v>
      </c>
      <c r="AA4" s="58"/>
      <c r="AB4" s="58"/>
      <c r="AC4" s="58"/>
      <c r="AD4" s="62"/>
      <c r="AE4" s="62"/>
      <c r="AF4" s="62"/>
      <c r="AG4" s="62"/>
      <c r="AH4" s="62"/>
      <c r="AI4" s="62"/>
      <c r="AJ4" s="64"/>
    </row>
    <row r="5" spans="1:36" ht="20.25" customHeight="1" x14ac:dyDescent="0.2">
      <c r="A5" s="214" t="s">
        <v>24</v>
      </c>
      <c r="B5" s="172"/>
      <c r="C5" s="141">
        <v>1</v>
      </c>
      <c r="D5" s="142" t="str">
        <f>IF(A2&gt;0,1,"")</f>
        <v/>
      </c>
      <c r="E5" s="154" t="str">
        <f>IF(ISNA(VLOOKUP($C$2&amp;"-"&amp;$L$2&amp;"-"&amp;D5,bdd_complete,11,0)),"",VLOOKUP($C$2&amp;"-"&amp;$L$2&amp;"-"&amp;D5,bdd_complete,11,0)&amp;" "&amp;VLOOKUP($C$2&amp;"-"&amp;$L$2&amp;"-"&amp;D5,bdd_complete,12,0))</f>
        <v/>
      </c>
      <c r="F5" s="154"/>
      <c r="G5" s="154"/>
      <c r="H5" s="154"/>
      <c r="I5" s="154"/>
      <c r="J5" s="154"/>
      <c r="K5" s="154" t="str">
        <f>IF(D5&lt;&gt;"",VLOOKUP($C$2&amp;"-"&amp;$L$2&amp;"-"&amp;D5,bdd_complete,13,0),"")</f>
        <v/>
      </c>
      <c r="L5" s="154"/>
      <c r="M5" s="143"/>
      <c r="N5" s="209" t="str">
        <f>IF(AND(E5&lt;&gt;"",$Z$3&lt;12),SUMPRODUCT(($W$5:$W$16=E5)*($Z$5:$Z$16&lt;&gt;"")),"")</f>
        <v/>
      </c>
      <c r="O5" s="210" t="str">
        <f>IF(AND(E5&lt;&gt;"",$Z$3&lt;12),SUMPRODUCT(($W$5:$W$16=E5)*($Y$5:$Y$16)),"")</f>
        <v/>
      </c>
      <c r="P5" s="211" t="str">
        <f>IF(AND(E5&lt;&gt;"",$Z$3&lt;12),SUMPRODUCT(($W$5:$W$16=E5)*($Z$5:$Z$16=$P$4)),"")</f>
        <v/>
      </c>
      <c r="Q5" s="211" t="str">
        <f>IF(AND(E5&lt;&gt;"",$Z$3&lt;12),SUMPRODUCT(($W$5:$W$16=E5)*($Z$5:$Z$16=$Q$4)),"")</f>
        <v/>
      </c>
      <c r="R5" s="211" t="str">
        <f>IF(AND(E5&lt;&gt;"",$Z$3&lt;12),SUMPRODUCT(($W$5:$W$16=E5)*($X$5:$X$16)),"")</f>
        <v/>
      </c>
      <c r="S5" s="234" t="str">
        <f>IF(D5&lt;&gt;"",VLOOKUP($C$2&amp;"-"&amp;$L$2&amp;"-"&amp;D5,bdd_complete,6,0),"")</f>
        <v/>
      </c>
      <c r="T5" s="235"/>
      <c r="U5" s="140"/>
      <c r="V5" s="140"/>
      <c r="W5" s="205" t="str">
        <f>D12</f>
        <v/>
      </c>
      <c r="X5" s="206">
        <f>I15</f>
        <v>0</v>
      </c>
      <c r="Y5" s="206">
        <f>J14</f>
        <v>0</v>
      </c>
      <c r="Z5" s="207" t="str">
        <f>IF(K14&lt;&gt;"",K14,"")</f>
        <v/>
      </c>
      <c r="AD5" s="62"/>
      <c r="AE5" s="62"/>
      <c r="AF5" s="62"/>
      <c r="AG5" s="62"/>
      <c r="AH5" s="62"/>
      <c r="AI5" s="62"/>
      <c r="AJ5" s="64"/>
    </row>
    <row r="6" spans="1:36" ht="20.25" customHeight="1" thickBot="1" x14ac:dyDescent="0.25">
      <c r="B6" s="172"/>
      <c r="C6" s="141"/>
      <c r="D6" s="142" t="str">
        <f>IF(A2&gt;1,2,"")</f>
        <v/>
      </c>
      <c r="E6" s="154" t="str">
        <f>IF(ISNA(VLOOKUP($C$2&amp;"-"&amp;$L$2&amp;"-"&amp;D6,bdd_complete,11,0)),"",VLOOKUP($C$2&amp;"-"&amp;$L$2&amp;"-"&amp;D6,bdd_complete,11,0)&amp;" "&amp;VLOOKUP($C$2&amp;"-"&amp;$L$2&amp;"-"&amp;D6,bdd_complete,12,0))</f>
        <v/>
      </c>
      <c r="F6" s="154"/>
      <c r="G6" s="154"/>
      <c r="H6" s="154"/>
      <c r="I6" s="154"/>
      <c r="J6" s="154"/>
      <c r="K6" s="154" t="str">
        <f>IF(D6&lt;&gt;"",VLOOKUP($C$2&amp;"-"&amp;$L$2&amp;"-"&amp;D6,bdd_complete,13,0),"")</f>
        <v/>
      </c>
      <c r="L6" s="154"/>
      <c r="M6" s="143"/>
      <c r="N6" s="209" t="str">
        <f>IF(AND(E6&lt;&gt;"",$Z$3&lt;12),SUMPRODUCT(($W$5:$W$16=E6)*($Z$5:$Z$16&lt;&gt;"")),"")</f>
        <v/>
      </c>
      <c r="O6" s="210" t="str">
        <f>IF(AND(E6&lt;&gt;"",$Z$3&lt;12),SUMPRODUCT(($W$5:$W$16=E6)*($Y$5:$Y$16)),"")</f>
        <v/>
      </c>
      <c r="P6" s="211" t="str">
        <f>IF(AND(E6&lt;&gt;"",$Z$3&lt;12),SUMPRODUCT(($W$5:$W$16=E6)*($Z$5:$Z$16=$P$4)),"")</f>
        <v/>
      </c>
      <c r="Q6" s="211" t="str">
        <f>IF(AND(E6&lt;&gt;"",$Z$3&lt;12),SUMPRODUCT(($W$5:$W$16=E6)*($Z$5:$Z$16=$Q$4)),"")</f>
        <v/>
      </c>
      <c r="R6" s="211" t="str">
        <f>IF(AND(E6&lt;&gt;"",$Z$3&lt;12),SUMPRODUCT(($W$5:$W$16=E6)*($X$5:$X$16)),"")</f>
        <v/>
      </c>
      <c r="S6" s="234" t="str">
        <f>IF(D6&lt;&gt;"",VLOOKUP($C$2&amp;"-"&amp;$L$2&amp;"-"&amp;D6,bdd_complete,6,0),"")</f>
        <v/>
      </c>
      <c r="T6" s="235"/>
      <c r="W6" s="205" t="str">
        <f>M12</f>
        <v/>
      </c>
      <c r="X6" s="206">
        <f>R15</f>
        <v>0</v>
      </c>
      <c r="Y6" s="206">
        <f>S14</f>
        <v>0</v>
      </c>
      <c r="Z6" s="207" t="str">
        <f>IF(T14&lt;&gt;"",T14,"")</f>
        <v/>
      </c>
      <c r="AA6" s="346"/>
      <c r="AB6" s="346"/>
      <c r="AC6" s="346"/>
      <c r="AD6" s="62"/>
      <c r="AE6" s="62"/>
      <c r="AF6" s="62"/>
      <c r="AG6" s="62"/>
      <c r="AH6" s="62"/>
      <c r="AI6" s="62"/>
      <c r="AJ6" s="64"/>
    </row>
    <row r="7" spans="1:36" ht="20.25" customHeight="1" thickTop="1" x14ac:dyDescent="0.2">
      <c r="A7" s="137" t="s">
        <v>36</v>
      </c>
      <c r="B7" s="172"/>
      <c r="C7" s="141"/>
      <c r="D7" s="142" t="str">
        <f>IF(A2&gt;2,3,"")</f>
        <v/>
      </c>
      <c r="E7" s="154" t="str">
        <f>IF(ISNA(VLOOKUP($C$2&amp;"-"&amp;$L$2&amp;"-"&amp;D7,bdd_complete,11,0)),"",VLOOKUP($C$2&amp;"-"&amp;$L$2&amp;"-"&amp;D7,bdd_complete,11,0)&amp;" "&amp;VLOOKUP($C$2&amp;"-"&amp;$L$2&amp;"-"&amp;D7,bdd_complete,12,0))</f>
        <v/>
      </c>
      <c r="F7" s="154"/>
      <c r="G7" s="154"/>
      <c r="H7" s="154"/>
      <c r="I7" s="154"/>
      <c r="J7" s="154"/>
      <c r="K7" s="154" t="str">
        <f>IF(D7&lt;&gt;"",VLOOKUP($C$2&amp;"-"&amp;$L$2&amp;"-"&amp;D7,bdd_complete,13,0),"")</f>
        <v/>
      </c>
      <c r="L7" s="154"/>
      <c r="M7" s="143"/>
      <c r="N7" s="209" t="str">
        <f>IF(AND(E7&lt;&gt;"",$Z$3&lt;12),SUMPRODUCT(($W$5:$W$16=E7)*($Z$5:$Z$16&lt;&gt;"")),"")</f>
        <v/>
      </c>
      <c r="O7" s="210" t="str">
        <f>IF(AND(E7&lt;&gt;"",$Z$3&lt;12),SUMPRODUCT(($W$5:$W$16=E7)*($Y$5:$Y$16)),"")</f>
        <v/>
      </c>
      <c r="P7" s="211" t="str">
        <f>IF(AND(E7&lt;&gt;"",$Z$3&lt;12),SUMPRODUCT(($W$5:$W$16=E7)*($Z$5:$Z$16=$P$4)),"")</f>
        <v/>
      </c>
      <c r="Q7" s="211" t="str">
        <f>IF(AND(E7&lt;&gt;"",$Z$3&lt;12),SUMPRODUCT(($W$5:$W$16=E7)*($Z$5:$Z$16=$Q$4)),"")</f>
        <v/>
      </c>
      <c r="R7" s="211" t="str">
        <f>IF(AND(E7&lt;&gt;"",$Z$3&lt;12),SUMPRODUCT(($W$5:$W$16=E7)*($X$5:$X$16)),"")</f>
        <v/>
      </c>
      <c r="S7" s="234" t="str">
        <f>IF(D7&lt;&gt;"",VLOOKUP($C$2&amp;"-"&amp;$L$2&amp;"-"&amp;D7,bdd_complete,6,0),"")</f>
        <v/>
      </c>
      <c r="T7" s="235"/>
      <c r="W7" s="205" t="str">
        <f>D16</f>
        <v/>
      </c>
      <c r="X7" s="206">
        <f>I19</f>
        <v>0</v>
      </c>
      <c r="Y7" s="206">
        <f>J18</f>
        <v>0</v>
      </c>
      <c r="Z7" s="207" t="str">
        <f>IF(K18&lt;&gt;"",K18,"")</f>
        <v/>
      </c>
      <c r="AA7" s="346"/>
      <c r="AB7" s="346"/>
      <c r="AC7" s="346"/>
      <c r="AD7" s="62"/>
      <c r="AE7" s="62"/>
      <c r="AF7" s="62"/>
      <c r="AG7" s="62"/>
      <c r="AH7" s="62"/>
      <c r="AI7" s="62"/>
      <c r="AJ7" s="64"/>
    </row>
    <row r="8" spans="1:36" ht="20.25" customHeight="1" x14ac:dyDescent="0.2">
      <c r="A8" s="139" t="s">
        <v>37</v>
      </c>
      <c r="B8" s="172"/>
      <c r="C8" s="141"/>
      <c r="D8" s="281" t="str">
        <f>IF(A2&gt;3,4,"")</f>
        <v/>
      </c>
      <c r="E8" s="241" t="str">
        <f>IF(ISNA(VLOOKUP($C$2&amp;"-"&amp;$L$2&amp;"-"&amp;D8,bdd_complete,11,0)),"",VLOOKUP($C$2&amp;"-"&amp;$L$2&amp;"-"&amp;D8,bdd_complete,11,0)&amp;" "&amp;VLOOKUP($C$2&amp;"-"&amp;$L$2&amp;"-"&amp;D8,bdd_complete,12,0))</f>
        <v/>
      </c>
      <c r="F8" s="241"/>
      <c r="G8" s="241"/>
      <c r="H8" s="241"/>
      <c r="I8" s="241"/>
      <c r="J8" s="241"/>
      <c r="K8" s="241" t="str">
        <f>IF(D8&lt;&gt;"",VLOOKUP($C$2&amp;"-"&amp;$L$2&amp;"-"&amp;D8,bdd_complete,13,0),"")</f>
        <v/>
      </c>
      <c r="L8" s="241"/>
      <c r="M8" s="282"/>
      <c r="N8" s="209" t="str">
        <f>IF(AND(E8&lt;&gt;"",$Z$3&lt;12),SUMPRODUCT(($W$5:$W$16=E8)*($Z$5:$Z$16&lt;&gt;"")),"")</f>
        <v/>
      </c>
      <c r="O8" s="210" t="str">
        <f>IF(AND(E8&lt;&gt;"",$Z$3&lt;12),SUMPRODUCT(($W$5:$W$16=E8)*($Y$5:$Y$16)),"")</f>
        <v/>
      </c>
      <c r="P8" s="211" t="str">
        <f>IF(AND(E8&lt;&gt;"",$Z$3&lt;12),SUMPRODUCT(($W$5:$W$16=E8)*($Z$5:$Z$16=$P$4)),"")</f>
        <v/>
      </c>
      <c r="Q8" s="211" t="str">
        <f>IF(AND(E8&lt;&gt;"",$Z$3&lt;12),SUMPRODUCT(($W$5:$W$16=E8)*($Z$5:$Z$16=$Q$4)),"")</f>
        <v/>
      </c>
      <c r="R8" s="211" t="str">
        <f>IF(AND(E8&lt;&gt;"",$Z$3&lt;12),SUMPRODUCT(($W$5:$W$16=E8)*($X$5:$X$16)),"")</f>
        <v/>
      </c>
      <c r="S8" s="234" t="str">
        <f>IF(D8&lt;&gt;"",VLOOKUP($C$2&amp;"-"&amp;$L$2&amp;"-"&amp;D8,bdd_complete,6,0),"")</f>
        <v/>
      </c>
      <c r="T8" s="235"/>
      <c r="W8" s="205" t="str">
        <f>M16</f>
        <v/>
      </c>
      <c r="X8" s="206">
        <f>R19</f>
        <v>0</v>
      </c>
      <c r="Y8" s="206">
        <f>S18</f>
        <v>0</v>
      </c>
      <c r="Z8" s="207" t="str">
        <f>IF(T18&lt;&gt;"",T18,"")</f>
        <v/>
      </c>
      <c r="AA8" s="346"/>
      <c r="AB8" s="346"/>
      <c r="AC8" s="346"/>
      <c r="AD8" s="62"/>
      <c r="AE8" s="62"/>
      <c r="AF8" s="62"/>
      <c r="AG8" s="62"/>
      <c r="AH8" s="62"/>
      <c r="AI8" s="62"/>
      <c r="AJ8" s="64"/>
    </row>
    <row r="9" spans="1:36" ht="23.25" customHeight="1" x14ac:dyDescent="0.25">
      <c r="A9" s="212" t="s">
        <v>61</v>
      </c>
      <c r="B9" s="213"/>
      <c r="D9" s="69"/>
      <c r="E9" s="69"/>
      <c r="F9" s="69"/>
      <c r="G9" s="69"/>
      <c r="H9" s="69"/>
      <c r="I9"/>
      <c r="S9" s="144"/>
      <c r="W9" s="205" t="str">
        <f>D22</f>
        <v/>
      </c>
      <c r="X9" s="206">
        <f>I25</f>
        <v>0</v>
      </c>
      <c r="Y9" s="206">
        <f>J24</f>
        <v>0</v>
      </c>
      <c r="Z9" s="207" t="str">
        <f>IF(K24&lt;&gt;"",K24,"")</f>
        <v/>
      </c>
      <c r="AA9" s="52"/>
      <c r="AB9" s="52"/>
      <c r="AC9" s="52"/>
    </row>
    <row r="10" spans="1:36" s="140" customFormat="1" ht="25.5" hidden="1" customHeight="1" x14ac:dyDescent="0.2">
      <c r="A10" s="53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  <c r="R10" s="155"/>
      <c r="S10" s="155"/>
      <c r="T10" s="130" t="str">
        <f>IF(OR(A2=0,A2&gt;2),"3 lutteurs =&gt; Tour 1 : 1-2 / Tour 2 : 3-1 / Tour 3 : 2-3          4 lutteurs =&gt; Tour 1 : 1-2, 3-4  / Tour 2 : 1-3,  2-4  / Tour 3 : 1-4, 2-3","")</f>
        <v>3 lutteurs =&gt; Tour 1 : 1-2 / Tour 2 : 3-1 / Tour 3 : 2-3          4 lutteurs =&gt; Tour 1 : 1-2, 3-4  / Tour 2 : 1-3,  2-4  / Tour 3 : 1-4, 2-3</v>
      </c>
      <c r="U10" s="155"/>
      <c r="V10" s="155"/>
      <c r="W10" s="205" t="str">
        <f>M22</f>
        <v/>
      </c>
      <c r="X10" s="206">
        <f>R25</f>
        <v>0</v>
      </c>
      <c r="Y10" s="206">
        <f>S24</f>
        <v>0</v>
      </c>
      <c r="Z10" s="207" t="str">
        <f>IF(T24&lt;&gt;"",T24,"")</f>
        <v/>
      </c>
      <c r="AA10" s="155"/>
      <c r="AB10" s="155"/>
      <c r="AC10" s="155"/>
    </row>
    <row r="11" spans="1:36" s="53" customFormat="1" ht="14.25" hidden="1" customHeight="1" thickBot="1" x14ac:dyDescent="0.25">
      <c r="A11"/>
      <c r="B11" s="330" t="s">
        <v>40</v>
      </c>
      <c r="C11" s="203" t="s">
        <v>45</v>
      </c>
      <c r="D11" s="201"/>
      <c r="E11" s="201"/>
      <c r="F11" s="201"/>
      <c r="G11" s="201"/>
      <c r="H11" s="201"/>
      <c r="I11" s="201"/>
      <c r="J11" s="201"/>
      <c r="K11" s="201"/>
      <c r="L11" s="202" t="s">
        <v>46</v>
      </c>
      <c r="M11" s="202"/>
      <c r="N11" s="202"/>
      <c r="O11" s="202"/>
      <c r="P11" s="202"/>
      <c r="Q11" s="202"/>
      <c r="R11" s="202"/>
      <c r="S11" s="202"/>
      <c r="T11" s="204"/>
      <c r="U11"/>
      <c r="V11"/>
      <c r="W11" s="205" t="str">
        <f>D26</f>
        <v/>
      </c>
      <c r="X11" s="206">
        <f>I29</f>
        <v>0</v>
      </c>
      <c r="Y11" s="206">
        <f>J28</f>
        <v>0</v>
      </c>
      <c r="Z11" s="207" t="str">
        <f>IF(K28&lt;&gt;"",K28,"")</f>
        <v/>
      </c>
      <c r="AA11" s="54"/>
      <c r="AH11" s="56"/>
    </row>
    <row r="12" spans="1:36" ht="16.5" hidden="1" customHeight="1" x14ac:dyDescent="0.2">
      <c r="B12" s="331"/>
      <c r="C12" s="334" t="str">
        <f>IF(A2&gt;1,1,"")</f>
        <v/>
      </c>
      <c r="D12" s="215" t="str">
        <f>IF(C12&lt;&gt;"",VLOOKUP(C12,$D$5:$K$8,2,0),"")</f>
        <v/>
      </c>
      <c r="E12" s="215"/>
      <c r="F12" s="215"/>
      <c r="G12" s="215"/>
      <c r="H12" s="215"/>
      <c r="I12" s="216"/>
      <c r="J12" s="336" t="s">
        <v>48</v>
      </c>
      <c r="K12" s="217" t="s">
        <v>49</v>
      </c>
      <c r="L12" s="334" t="str">
        <f>IF(A2&gt;1,2,"")</f>
        <v/>
      </c>
      <c r="M12" s="215" t="str">
        <f>IF(L12&lt;&gt;"",VLOOKUP(L12,$D$5:$K$8,2,0),"")</f>
        <v/>
      </c>
      <c r="N12" s="215"/>
      <c r="O12" s="215"/>
      <c r="P12" s="215"/>
      <c r="Q12" s="215"/>
      <c r="R12" s="216"/>
      <c r="S12" s="336" t="s">
        <v>48</v>
      </c>
      <c r="T12" s="217" t="s">
        <v>49</v>
      </c>
      <c r="W12" s="205" t="str">
        <f>M26</f>
        <v/>
      </c>
      <c r="X12" s="206">
        <f>R29</f>
        <v>0</v>
      </c>
      <c r="Y12" s="206">
        <f>S28</f>
        <v>0</v>
      </c>
      <c r="Z12" s="207" t="str">
        <f>IF(T28&lt;&gt;"",T28,"")</f>
        <v/>
      </c>
      <c r="AA12" s="58"/>
      <c r="AH12" s="63"/>
      <c r="AI12" s="63"/>
    </row>
    <row r="13" spans="1:36" ht="16.5" hidden="1" customHeight="1" x14ac:dyDescent="0.2">
      <c r="B13" s="331"/>
      <c r="C13" s="335"/>
      <c r="D13" s="218" t="str">
        <f>IF(C12&lt;&gt;"",VLOOKUP(C12,$D$5:$K$8,8,0),"")</f>
        <v/>
      </c>
      <c r="E13" s="219"/>
      <c r="F13" s="219"/>
      <c r="G13" s="219"/>
      <c r="H13" s="219"/>
      <c r="I13" s="220"/>
      <c r="J13" s="337"/>
      <c r="K13" s="221" t="s">
        <v>50</v>
      </c>
      <c r="L13" s="335"/>
      <c r="M13" s="218" t="str">
        <f>IF(L12&lt;&gt;"",VLOOKUP(L12,$D$5:$K$8,8,0),"")</f>
        <v/>
      </c>
      <c r="N13" s="219"/>
      <c r="O13" s="219"/>
      <c r="P13" s="219"/>
      <c r="Q13" s="219"/>
      <c r="R13" s="220"/>
      <c r="S13" s="337"/>
      <c r="T13" s="221" t="s">
        <v>50</v>
      </c>
      <c r="W13" s="205" t="str">
        <f>D32</f>
        <v/>
      </c>
      <c r="X13" s="206">
        <f>I35</f>
        <v>0</v>
      </c>
      <c r="Y13" s="206">
        <f>J34</f>
        <v>0</v>
      </c>
      <c r="Z13" s="207" t="str">
        <f>IF(K34&lt;&gt;"",K34,"")</f>
        <v/>
      </c>
      <c r="AA13" s="58"/>
      <c r="AH13" s="63"/>
      <c r="AI13" s="63"/>
    </row>
    <row r="14" spans="1:36" ht="11.25" hidden="1" customHeight="1" x14ac:dyDescent="0.2">
      <c r="B14" s="331"/>
      <c r="C14" s="159" t="s">
        <v>53</v>
      </c>
      <c r="D14" s="160"/>
      <c r="E14" s="160"/>
      <c r="F14" s="160"/>
      <c r="G14" s="160"/>
      <c r="H14" s="170"/>
      <c r="I14" s="161" t="s">
        <v>11</v>
      </c>
      <c r="J14" s="338"/>
      <c r="K14" s="340"/>
      <c r="L14" s="159" t="s">
        <v>53</v>
      </c>
      <c r="M14" s="162"/>
      <c r="N14" s="160"/>
      <c r="O14" s="160"/>
      <c r="P14" s="160"/>
      <c r="Q14" s="170"/>
      <c r="R14" s="161" t="s">
        <v>11</v>
      </c>
      <c r="S14" s="338"/>
      <c r="T14" s="340"/>
      <c r="W14" s="205" t="str">
        <f>M32</f>
        <v/>
      </c>
      <c r="X14" s="206">
        <f>R35</f>
        <v>0</v>
      </c>
      <c r="Y14" s="206">
        <f>S34</f>
        <v>0</v>
      </c>
      <c r="Z14" s="207" t="str">
        <f>IF(T34&lt;&gt;"",T34,"")</f>
        <v/>
      </c>
      <c r="AA14" s="58"/>
      <c r="AH14" s="63"/>
      <c r="AI14" s="63"/>
    </row>
    <row r="15" spans="1:36" ht="33" hidden="1" customHeight="1" thickBot="1" x14ac:dyDescent="0.25">
      <c r="B15" s="331"/>
      <c r="C15" s="157"/>
      <c r="D15" s="158"/>
      <c r="E15" s="158"/>
      <c r="F15" s="158"/>
      <c r="G15" s="158"/>
      <c r="H15" s="171"/>
      <c r="I15" s="208"/>
      <c r="J15" s="339"/>
      <c r="K15" s="341"/>
      <c r="L15" s="157"/>
      <c r="M15" s="163"/>
      <c r="N15" s="158"/>
      <c r="O15" s="158"/>
      <c r="P15" s="158"/>
      <c r="Q15" s="171"/>
      <c r="R15" s="208"/>
      <c r="S15" s="339"/>
      <c r="T15" s="341"/>
      <c r="W15" s="205" t="str">
        <f>D36</f>
        <v/>
      </c>
      <c r="X15" s="206">
        <f>I39</f>
        <v>0</v>
      </c>
      <c r="Y15" s="206">
        <f>J38</f>
        <v>0</v>
      </c>
      <c r="Z15" s="207" t="str">
        <f>IF(K38&lt;&gt;"",K38,"")</f>
        <v/>
      </c>
      <c r="AA15" s="58"/>
      <c r="AH15" s="63"/>
      <c r="AI15" s="63"/>
    </row>
    <row r="16" spans="1:36" ht="16.5" hidden="1" customHeight="1" x14ac:dyDescent="0.2">
      <c r="B16" s="331"/>
      <c r="C16" s="334" t="str">
        <f>IF(A2=4,3,"")</f>
        <v/>
      </c>
      <c r="D16" s="215" t="str">
        <f>IF(C16&lt;&gt;"",VLOOKUP(C16,$D$5:$K$8,2,0),"")</f>
        <v/>
      </c>
      <c r="E16" s="215"/>
      <c r="F16" s="215"/>
      <c r="G16" s="215"/>
      <c r="H16" s="215"/>
      <c r="I16" s="216"/>
      <c r="J16" s="336" t="s">
        <v>48</v>
      </c>
      <c r="K16" s="217" t="s">
        <v>49</v>
      </c>
      <c r="L16" s="334" t="str">
        <f>IF(A2=4,4,"")</f>
        <v/>
      </c>
      <c r="M16" s="215" t="str">
        <f>IF(L16&lt;&gt;"",VLOOKUP(L16,$D$5:$K$8,2,0),"")</f>
        <v/>
      </c>
      <c r="N16" s="215"/>
      <c r="O16" s="215"/>
      <c r="P16" s="215"/>
      <c r="Q16" s="215"/>
      <c r="R16" s="216"/>
      <c r="S16" s="336" t="s">
        <v>48</v>
      </c>
      <c r="T16" s="217" t="s">
        <v>49</v>
      </c>
      <c r="W16" s="205" t="str">
        <f>M36</f>
        <v/>
      </c>
      <c r="X16" s="206">
        <f>R39</f>
        <v>0</v>
      </c>
      <c r="Y16" s="206">
        <f>S38</f>
        <v>0</v>
      </c>
      <c r="Z16" s="207" t="str">
        <f>IF(T38&lt;&gt;"",T38,"")</f>
        <v/>
      </c>
      <c r="AA16" s="58"/>
      <c r="AH16" s="63"/>
      <c r="AI16" s="63"/>
    </row>
    <row r="17" spans="1:35" ht="16.5" hidden="1" customHeight="1" x14ac:dyDescent="0.2">
      <c r="B17" s="331"/>
      <c r="C17" s="335"/>
      <c r="D17" s="218"/>
      <c r="E17" s="219"/>
      <c r="F17" s="219"/>
      <c r="G17" s="219"/>
      <c r="H17" s="219"/>
      <c r="I17" s="220"/>
      <c r="J17" s="337"/>
      <c r="K17" s="221" t="s">
        <v>50</v>
      </c>
      <c r="L17" s="335"/>
      <c r="M17" s="218" t="str">
        <f>IF(L16&lt;&gt;"",VLOOKUP(L16,$D$5:$K$8,8,0),"")</f>
        <v/>
      </c>
      <c r="N17" s="219"/>
      <c r="O17" s="219"/>
      <c r="P17" s="219"/>
      <c r="Q17" s="219"/>
      <c r="R17" s="220"/>
      <c r="S17" s="337"/>
      <c r="T17" s="221" t="s">
        <v>50</v>
      </c>
      <c r="X17" s="57"/>
      <c r="Y17" s="58"/>
      <c r="Z17" s="58"/>
      <c r="AA17" s="58"/>
      <c r="AH17" s="63"/>
      <c r="AI17" s="63"/>
    </row>
    <row r="18" spans="1:35" ht="11.25" hidden="1" customHeight="1" x14ac:dyDescent="0.2">
      <c r="B18" s="331"/>
      <c r="C18" s="159" t="s">
        <v>53</v>
      </c>
      <c r="D18" s="160"/>
      <c r="E18" s="160"/>
      <c r="F18" s="160"/>
      <c r="G18" s="160"/>
      <c r="H18" s="170"/>
      <c r="I18" s="161" t="s">
        <v>11</v>
      </c>
      <c r="J18" s="338"/>
      <c r="K18" s="340"/>
      <c r="L18" s="159" t="s">
        <v>53</v>
      </c>
      <c r="M18" s="162"/>
      <c r="N18" s="160"/>
      <c r="O18" s="160"/>
      <c r="P18" s="160"/>
      <c r="Q18" s="170"/>
      <c r="R18" s="161" t="s">
        <v>11</v>
      </c>
      <c r="S18" s="338"/>
      <c r="T18" s="340"/>
      <c r="X18" s="57"/>
      <c r="Y18" s="58"/>
      <c r="Z18" s="58"/>
      <c r="AA18" s="58"/>
      <c r="AH18" s="63"/>
      <c r="AI18" s="63"/>
    </row>
    <row r="19" spans="1:35" ht="32.1" hidden="1" customHeight="1" thickBot="1" x14ac:dyDescent="0.25">
      <c r="B19" s="331"/>
      <c r="C19" s="157"/>
      <c r="D19" s="158"/>
      <c r="E19" s="158"/>
      <c r="F19" s="158"/>
      <c r="G19" s="158"/>
      <c r="H19" s="171"/>
      <c r="I19" s="208"/>
      <c r="J19" s="339"/>
      <c r="K19" s="341"/>
      <c r="L19" s="157"/>
      <c r="M19" s="163"/>
      <c r="N19" s="158"/>
      <c r="O19" s="158"/>
      <c r="P19" s="158"/>
      <c r="Q19" s="171"/>
      <c r="R19" s="208"/>
      <c r="S19" s="339"/>
      <c r="T19" s="341"/>
      <c r="X19" s="58"/>
      <c r="Y19" s="58"/>
      <c r="Z19" s="58"/>
      <c r="AA19" s="58"/>
      <c r="AH19" s="63"/>
      <c r="AI19" s="63"/>
    </row>
    <row r="20" spans="1:35" ht="15" hidden="1" customHeight="1" x14ac:dyDescent="0.25">
      <c r="B20" s="138"/>
      <c r="C20" s="147"/>
      <c r="D20" s="147"/>
      <c r="E20" s="147"/>
      <c r="F20" s="147"/>
      <c r="G20" s="147"/>
      <c r="H20" s="147"/>
      <c r="J20" s="148"/>
      <c r="K20" s="149"/>
      <c r="L20" s="151"/>
      <c r="M20" s="151"/>
      <c r="N20" s="151"/>
      <c r="O20" s="151"/>
      <c r="P20" s="151"/>
      <c r="Q20" s="151"/>
      <c r="R20" s="146"/>
      <c r="S20" s="152"/>
      <c r="T20" s="150"/>
      <c r="X20" s="58"/>
      <c r="Y20" s="58"/>
      <c r="Z20" s="58"/>
      <c r="AA20" s="58"/>
      <c r="AH20" s="63"/>
      <c r="AI20" s="63"/>
    </row>
    <row r="21" spans="1:35" s="53" customFormat="1" ht="14.25" hidden="1" customHeight="1" thickBot="1" x14ac:dyDescent="0.25">
      <c r="A21"/>
      <c r="B21" s="330" t="s">
        <v>51</v>
      </c>
      <c r="C21" s="203" t="s">
        <v>45</v>
      </c>
      <c r="D21" s="201"/>
      <c r="E21" s="201"/>
      <c r="F21" s="201"/>
      <c r="G21" s="201"/>
      <c r="H21" s="201"/>
      <c r="I21" s="201"/>
      <c r="J21" s="201"/>
      <c r="K21" s="201"/>
      <c r="L21" s="202" t="s">
        <v>46</v>
      </c>
      <c r="M21" s="202"/>
      <c r="N21" s="202"/>
      <c r="O21" s="202"/>
      <c r="P21" s="202"/>
      <c r="Q21" s="202"/>
      <c r="R21" s="202"/>
      <c r="S21" s="202"/>
      <c r="T21" s="204"/>
      <c r="U21"/>
      <c r="V21"/>
      <c r="W21"/>
      <c r="X21" s="55"/>
      <c r="Y21" s="54"/>
      <c r="Z21" s="54"/>
      <c r="AA21" s="54"/>
      <c r="AH21" s="56"/>
    </row>
    <row r="22" spans="1:35" ht="16.5" hidden="1" customHeight="1" x14ac:dyDescent="0.2">
      <c r="B22" s="331"/>
      <c r="C22" s="334" t="str">
        <f>IF(A2=3,3,IF(A2=4,1,""))</f>
        <v/>
      </c>
      <c r="D22" s="215" t="str">
        <f>IF(C22&lt;&gt;"",VLOOKUP(C22,$D$5:$K$8,2,0),"")</f>
        <v/>
      </c>
      <c r="E22" s="215"/>
      <c r="F22" s="215"/>
      <c r="G22" s="215"/>
      <c r="H22" s="215"/>
      <c r="I22" s="216"/>
      <c r="J22" s="336" t="s">
        <v>48</v>
      </c>
      <c r="K22" s="217" t="s">
        <v>49</v>
      </c>
      <c r="L22" s="334" t="str">
        <f>IF(A2=3,1,IF(A2=4,3,""))</f>
        <v/>
      </c>
      <c r="M22" s="215" t="str">
        <f>IF(L22&lt;&gt;"",VLOOKUP(L22,$D$5:$K$8,2,0),"")</f>
        <v/>
      </c>
      <c r="N22" s="215"/>
      <c r="O22" s="215"/>
      <c r="P22" s="215"/>
      <c r="Q22" s="215"/>
      <c r="R22" s="216"/>
      <c r="S22" s="336" t="s">
        <v>48</v>
      </c>
      <c r="T22" s="217" t="s">
        <v>49</v>
      </c>
      <c r="X22" s="57"/>
      <c r="Y22" s="58"/>
      <c r="Z22" s="58"/>
      <c r="AA22" s="58"/>
      <c r="AH22" s="63"/>
      <c r="AI22" s="63"/>
    </row>
    <row r="23" spans="1:35" ht="16.5" hidden="1" customHeight="1" x14ac:dyDescent="0.2">
      <c r="B23" s="331"/>
      <c r="C23" s="335"/>
      <c r="D23" s="218" t="str">
        <f>IF(C22&lt;&gt;"",VLOOKUP(C22,$D$5:$K$8,8,0),"")</f>
        <v/>
      </c>
      <c r="E23" s="219"/>
      <c r="F23" s="219"/>
      <c r="G23" s="219"/>
      <c r="H23" s="219"/>
      <c r="I23" s="220"/>
      <c r="J23" s="337"/>
      <c r="K23" s="221" t="s">
        <v>50</v>
      </c>
      <c r="L23" s="335"/>
      <c r="M23" s="218" t="str">
        <f>IF(L22&lt;&gt;"",VLOOKUP(L22,$D$5:$K$8,8,0),"")</f>
        <v/>
      </c>
      <c r="N23" s="219"/>
      <c r="O23" s="219"/>
      <c r="P23" s="219"/>
      <c r="Q23" s="219"/>
      <c r="R23" s="220"/>
      <c r="S23" s="337"/>
      <c r="T23" s="221" t="s">
        <v>50</v>
      </c>
      <c r="X23" s="57"/>
      <c r="Y23" s="58"/>
      <c r="Z23" s="58"/>
      <c r="AA23" s="58"/>
      <c r="AH23" s="63"/>
      <c r="AI23" s="63"/>
    </row>
    <row r="24" spans="1:35" ht="11.25" hidden="1" customHeight="1" x14ac:dyDescent="0.2">
      <c r="B24" s="331"/>
      <c r="C24" s="159" t="s">
        <v>53</v>
      </c>
      <c r="D24" s="160"/>
      <c r="E24" s="160"/>
      <c r="F24" s="160"/>
      <c r="G24" s="160"/>
      <c r="H24" s="170"/>
      <c r="I24" s="161" t="s">
        <v>11</v>
      </c>
      <c r="J24" s="338"/>
      <c r="K24" s="340"/>
      <c r="L24" s="159" t="s">
        <v>53</v>
      </c>
      <c r="M24" s="162"/>
      <c r="N24" s="160"/>
      <c r="O24" s="160"/>
      <c r="P24" s="160"/>
      <c r="Q24" s="170"/>
      <c r="R24" s="161" t="s">
        <v>11</v>
      </c>
      <c r="S24" s="338"/>
      <c r="T24" s="340"/>
      <c r="X24" s="57"/>
      <c r="Y24" s="58"/>
      <c r="Z24" s="58"/>
      <c r="AA24" s="58"/>
      <c r="AH24" s="63"/>
      <c r="AI24" s="63"/>
    </row>
    <row r="25" spans="1:35" ht="33" hidden="1" customHeight="1" thickBot="1" x14ac:dyDescent="0.25">
      <c r="B25" s="331"/>
      <c r="C25" s="157"/>
      <c r="D25" s="158"/>
      <c r="E25" s="158"/>
      <c r="F25" s="158"/>
      <c r="G25" s="158"/>
      <c r="H25" s="171"/>
      <c r="I25" s="208"/>
      <c r="J25" s="339"/>
      <c r="K25" s="341"/>
      <c r="L25" s="157"/>
      <c r="M25" s="163"/>
      <c r="N25" s="158"/>
      <c r="O25" s="158"/>
      <c r="P25" s="158"/>
      <c r="Q25" s="171"/>
      <c r="R25" s="208"/>
      <c r="S25" s="339"/>
      <c r="T25" s="341"/>
      <c r="X25" s="58"/>
      <c r="Y25" s="58"/>
      <c r="Z25" s="58"/>
      <c r="AA25" s="58"/>
      <c r="AH25" s="63"/>
      <c r="AI25" s="63"/>
    </row>
    <row r="26" spans="1:35" ht="16.5" hidden="1" customHeight="1" x14ac:dyDescent="0.2">
      <c r="B26" s="331"/>
      <c r="C26" s="334" t="str">
        <f>IF(A2=4,2,"")</f>
        <v/>
      </c>
      <c r="D26" s="215" t="str">
        <f>IF(C26&lt;&gt;"",VLOOKUP(C26,$D$5:$K$8,2,0),"")</f>
        <v/>
      </c>
      <c r="E26" s="215"/>
      <c r="F26" s="215"/>
      <c r="G26" s="215"/>
      <c r="H26" s="215"/>
      <c r="I26" s="216"/>
      <c r="J26" s="336" t="s">
        <v>48</v>
      </c>
      <c r="K26" s="217" t="s">
        <v>49</v>
      </c>
      <c r="L26" s="334" t="str">
        <f>IF(A2=4,4,"")</f>
        <v/>
      </c>
      <c r="M26" s="215" t="str">
        <f>IF(L26&lt;&gt;"",VLOOKUP(L26,$D$5:$K$8,2,0),"")</f>
        <v/>
      </c>
      <c r="N26" s="215"/>
      <c r="O26" s="215"/>
      <c r="P26" s="215"/>
      <c r="Q26" s="215"/>
      <c r="R26" s="216"/>
      <c r="S26" s="336" t="s">
        <v>48</v>
      </c>
      <c r="T26" s="217" t="s">
        <v>49</v>
      </c>
      <c r="X26" s="57"/>
      <c r="Y26" s="58"/>
      <c r="Z26" s="58"/>
      <c r="AA26" s="58"/>
      <c r="AH26" s="63"/>
      <c r="AI26" s="63"/>
    </row>
    <row r="27" spans="1:35" ht="16.5" hidden="1" customHeight="1" x14ac:dyDescent="0.2">
      <c r="B27" s="331"/>
      <c r="C27" s="335"/>
      <c r="D27" s="218" t="str">
        <f>IF(C26&lt;&gt;"",VLOOKUP(C26,$D$5:$K$8,8,0),"")</f>
        <v/>
      </c>
      <c r="E27" s="219"/>
      <c r="F27" s="219"/>
      <c r="G27" s="219"/>
      <c r="H27" s="219"/>
      <c r="I27" s="220"/>
      <c r="J27" s="337"/>
      <c r="K27" s="221" t="s">
        <v>50</v>
      </c>
      <c r="L27" s="335"/>
      <c r="M27" s="218" t="str">
        <f>IF(L26&lt;&gt;"",VLOOKUP(L26,$D$5:$K$8,8,0),"")</f>
        <v/>
      </c>
      <c r="N27" s="219"/>
      <c r="O27" s="219"/>
      <c r="P27" s="219"/>
      <c r="Q27" s="219"/>
      <c r="R27" s="220"/>
      <c r="S27" s="337"/>
      <c r="T27" s="221" t="s">
        <v>50</v>
      </c>
      <c r="X27" s="57"/>
      <c r="Y27" s="58"/>
      <c r="Z27" s="58"/>
      <c r="AA27" s="58"/>
      <c r="AH27" s="63"/>
      <c r="AI27" s="63"/>
    </row>
    <row r="28" spans="1:35" ht="11.25" hidden="1" customHeight="1" x14ac:dyDescent="0.2">
      <c r="B28" s="331"/>
      <c r="C28" s="159" t="s">
        <v>47</v>
      </c>
      <c r="D28" s="160"/>
      <c r="E28" s="160"/>
      <c r="F28" s="160"/>
      <c r="G28" s="160"/>
      <c r="H28" s="170"/>
      <c r="I28" s="161" t="s">
        <v>11</v>
      </c>
      <c r="J28" s="338"/>
      <c r="K28" s="340"/>
      <c r="L28" s="159" t="s">
        <v>47</v>
      </c>
      <c r="M28" s="162"/>
      <c r="N28" s="160"/>
      <c r="O28" s="160"/>
      <c r="P28" s="160"/>
      <c r="Q28" s="170"/>
      <c r="R28" s="161" t="s">
        <v>11</v>
      </c>
      <c r="S28" s="338"/>
      <c r="T28" s="340"/>
      <c r="X28" s="57"/>
      <c r="Y28" s="58"/>
      <c r="Z28" s="58"/>
      <c r="AA28" s="58"/>
      <c r="AH28" s="63"/>
      <c r="AI28" s="63"/>
    </row>
    <row r="29" spans="1:35" ht="33" hidden="1" customHeight="1" thickBot="1" x14ac:dyDescent="0.25">
      <c r="B29" s="331"/>
      <c r="C29" s="157"/>
      <c r="D29" s="158"/>
      <c r="E29" s="158"/>
      <c r="F29" s="158"/>
      <c r="G29" s="158"/>
      <c r="H29" s="171"/>
      <c r="I29" s="208"/>
      <c r="J29" s="339"/>
      <c r="K29" s="341"/>
      <c r="L29" s="157"/>
      <c r="M29" s="163"/>
      <c r="N29" s="158"/>
      <c r="O29" s="158"/>
      <c r="P29" s="158"/>
      <c r="Q29" s="171"/>
      <c r="R29" s="208"/>
      <c r="S29" s="339"/>
      <c r="T29" s="341"/>
      <c r="X29" s="58"/>
      <c r="Y29" s="58"/>
      <c r="Z29" s="58"/>
      <c r="AA29" s="58"/>
      <c r="AH29" s="63"/>
      <c r="AI29" s="63"/>
    </row>
    <row r="30" spans="1:35" ht="15" hidden="1" customHeight="1" x14ac:dyDescent="0.25">
      <c r="B30" s="138"/>
      <c r="C30" s="147"/>
      <c r="D30" s="147"/>
      <c r="E30" s="147"/>
      <c r="F30" s="147"/>
      <c r="G30" s="147"/>
      <c r="H30" s="147"/>
      <c r="J30" s="148"/>
      <c r="K30" s="149"/>
      <c r="L30" s="151"/>
      <c r="M30" s="151"/>
      <c r="N30" s="151"/>
      <c r="O30" s="151"/>
      <c r="P30" s="151"/>
      <c r="Q30" s="151"/>
      <c r="R30" s="146"/>
      <c r="S30" s="152"/>
      <c r="T30" s="150"/>
      <c r="X30" s="58"/>
      <c r="Y30" s="58"/>
      <c r="Z30" s="58"/>
      <c r="AA30" s="58"/>
      <c r="AH30" s="63"/>
      <c r="AI30" s="63"/>
    </row>
    <row r="31" spans="1:35" s="53" customFormat="1" ht="14.25" hidden="1" customHeight="1" thickBot="1" x14ac:dyDescent="0.25">
      <c r="A31"/>
      <c r="B31" s="330" t="s">
        <v>52</v>
      </c>
      <c r="C31" s="203" t="s">
        <v>45</v>
      </c>
      <c r="D31" s="201"/>
      <c r="E31" s="201"/>
      <c r="F31" s="201"/>
      <c r="G31" s="201"/>
      <c r="H31" s="201"/>
      <c r="I31" s="201"/>
      <c r="J31" s="201"/>
      <c r="K31" s="201"/>
      <c r="L31" s="202" t="s">
        <v>46</v>
      </c>
      <c r="M31" s="202"/>
      <c r="N31" s="202"/>
      <c r="O31" s="202"/>
      <c r="P31" s="202"/>
      <c r="Q31" s="202"/>
      <c r="R31" s="202"/>
      <c r="S31" s="202"/>
      <c r="T31" s="204"/>
      <c r="U31"/>
      <c r="V31"/>
      <c r="W31"/>
      <c r="X31" s="55"/>
      <c r="Y31" s="54"/>
      <c r="Z31" s="54"/>
      <c r="AA31" s="54"/>
      <c r="AH31" s="56"/>
    </row>
    <row r="32" spans="1:35" ht="16.5" hidden="1" customHeight="1" x14ac:dyDescent="0.2">
      <c r="B32" s="331"/>
      <c r="C32" s="334" t="str">
        <f>IF(A2=3,2,IF(A2=4,1,""))</f>
        <v/>
      </c>
      <c r="D32" s="215" t="str">
        <f>IF(C32&lt;&gt;"",VLOOKUP(C32,$D$5:$K$8,2,0),"")</f>
        <v/>
      </c>
      <c r="E32" s="215"/>
      <c r="F32" s="215"/>
      <c r="G32" s="215"/>
      <c r="H32" s="215"/>
      <c r="I32" s="216"/>
      <c r="J32" s="336" t="s">
        <v>48</v>
      </c>
      <c r="K32" s="217" t="s">
        <v>49</v>
      </c>
      <c r="L32" s="334" t="str">
        <f>IF(A2=3,3,IF(A2=4,4,""))</f>
        <v/>
      </c>
      <c r="M32" s="215" t="str">
        <f>IF(L32&lt;&gt;"",VLOOKUP(L32,$D$5:$K$8,2,0),"")</f>
        <v/>
      </c>
      <c r="N32" s="215"/>
      <c r="O32" s="215"/>
      <c r="P32" s="215"/>
      <c r="Q32" s="215"/>
      <c r="R32" s="216"/>
      <c r="S32" s="336" t="s">
        <v>48</v>
      </c>
      <c r="T32" s="217" t="s">
        <v>49</v>
      </c>
      <c r="X32" s="57"/>
      <c r="Y32" s="58"/>
      <c r="Z32" s="58"/>
      <c r="AA32" s="58"/>
      <c r="AH32" s="63"/>
      <c r="AI32" s="63"/>
    </row>
    <row r="33" spans="2:35" ht="16.5" hidden="1" customHeight="1" x14ac:dyDescent="0.2">
      <c r="B33" s="331"/>
      <c r="C33" s="335"/>
      <c r="D33" s="218" t="str">
        <f>IF(C32&lt;&gt;"",VLOOKUP(C32,$D$5:$K$8,8,0),"")</f>
        <v/>
      </c>
      <c r="E33" s="219"/>
      <c r="F33" s="219"/>
      <c r="G33" s="219"/>
      <c r="H33" s="219"/>
      <c r="I33" s="220"/>
      <c r="J33" s="337"/>
      <c r="K33" s="221" t="s">
        <v>50</v>
      </c>
      <c r="L33" s="335"/>
      <c r="M33" s="218" t="str">
        <f>IF(L32&lt;&gt;"",VLOOKUP(L32,$D$5:$K$8,8,0),"")</f>
        <v/>
      </c>
      <c r="N33" s="219"/>
      <c r="O33" s="219"/>
      <c r="P33" s="219"/>
      <c r="Q33" s="219"/>
      <c r="R33" s="220"/>
      <c r="S33" s="337"/>
      <c r="T33" s="221" t="s">
        <v>50</v>
      </c>
      <c r="X33" s="57"/>
      <c r="Y33" s="58"/>
      <c r="Z33" s="58"/>
      <c r="AA33" s="58"/>
      <c r="AH33" s="63"/>
      <c r="AI33" s="63"/>
    </row>
    <row r="34" spans="2:35" ht="11.25" hidden="1" customHeight="1" x14ac:dyDescent="0.2">
      <c r="B34" s="331"/>
      <c r="C34" s="159" t="s">
        <v>53</v>
      </c>
      <c r="D34" s="160"/>
      <c r="E34" s="160"/>
      <c r="F34" s="160"/>
      <c r="G34" s="160"/>
      <c r="H34" s="170"/>
      <c r="I34" s="161" t="s">
        <v>11</v>
      </c>
      <c r="J34" s="338"/>
      <c r="K34" s="340"/>
      <c r="L34" s="159" t="s">
        <v>53</v>
      </c>
      <c r="M34" s="162"/>
      <c r="N34" s="160"/>
      <c r="O34" s="160"/>
      <c r="P34" s="160"/>
      <c r="Q34" s="170"/>
      <c r="R34" s="161" t="s">
        <v>11</v>
      </c>
      <c r="S34" s="338"/>
      <c r="T34" s="340"/>
      <c r="X34" s="57"/>
      <c r="Y34" s="58"/>
      <c r="Z34" s="58"/>
      <c r="AA34" s="58"/>
      <c r="AH34" s="63"/>
      <c r="AI34" s="63"/>
    </row>
    <row r="35" spans="2:35" ht="33" hidden="1" customHeight="1" thickBot="1" x14ac:dyDescent="0.25">
      <c r="B35" s="331"/>
      <c r="C35" s="157"/>
      <c r="D35" s="158"/>
      <c r="E35" s="158"/>
      <c r="F35" s="158"/>
      <c r="G35" s="158"/>
      <c r="H35" s="171"/>
      <c r="I35" s="208"/>
      <c r="J35" s="339"/>
      <c r="K35" s="341"/>
      <c r="L35" s="157"/>
      <c r="M35" s="163"/>
      <c r="N35" s="158"/>
      <c r="O35" s="158"/>
      <c r="P35" s="158"/>
      <c r="Q35" s="171"/>
      <c r="R35" s="208"/>
      <c r="S35" s="339"/>
      <c r="T35" s="341"/>
      <c r="X35" s="58"/>
      <c r="Y35" s="58"/>
      <c r="Z35" s="58"/>
      <c r="AA35" s="58"/>
      <c r="AH35" s="63"/>
      <c r="AI35" s="63"/>
    </row>
    <row r="36" spans="2:35" ht="16.5" hidden="1" customHeight="1" x14ac:dyDescent="0.2">
      <c r="B36" s="331"/>
      <c r="C36" s="334" t="str">
        <f>IF(A2=4,2,"")</f>
        <v/>
      </c>
      <c r="D36" s="215" t="str">
        <f>IF(C36&lt;&gt;"",VLOOKUP(C36,$D$5:$K$8,2,0),"")</f>
        <v/>
      </c>
      <c r="E36" s="215"/>
      <c r="F36" s="215"/>
      <c r="G36" s="215"/>
      <c r="H36" s="215"/>
      <c r="I36" s="216"/>
      <c r="J36" s="336" t="s">
        <v>48</v>
      </c>
      <c r="K36" s="217" t="s">
        <v>49</v>
      </c>
      <c r="L36" s="334" t="str">
        <f>IF(A2=4,3,"")</f>
        <v/>
      </c>
      <c r="M36" s="215" t="str">
        <f>IF(L36&lt;&gt;"",VLOOKUP(L36,$D$5:$K$8,2,0),"")</f>
        <v/>
      </c>
      <c r="N36" s="215"/>
      <c r="O36" s="215"/>
      <c r="P36" s="215"/>
      <c r="Q36" s="215"/>
      <c r="R36" s="216"/>
      <c r="S36" s="336" t="s">
        <v>48</v>
      </c>
      <c r="T36" s="217" t="s">
        <v>49</v>
      </c>
      <c r="X36" s="57"/>
      <c r="Y36" s="58"/>
      <c r="Z36" s="58"/>
      <c r="AA36" s="58"/>
      <c r="AH36" s="63"/>
      <c r="AI36" s="63"/>
    </row>
    <row r="37" spans="2:35" ht="16.5" hidden="1" customHeight="1" x14ac:dyDescent="0.2">
      <c r="B37" s="331"/>
      <c r="C37" s="335"/>
      <c r="D37" s="218" t="str">
        <f>IF(C36&lt;&gt;"",VLOOKUP(C36,$D$5:$K$8,8,0),"")</f>
        <v/>
      </c>
      <c r="E37" s="219"/>
      <c r="F37" s="219"/>
      <c r="G37" s="219"/>
      <c r="H37" s="219"/>
      <c r="I37" s="220"/>
      <c r="J37" s="337"/>
      <c r="K37" s="221" t="s">
        <v>50</v>
      </c>
      <c r="L37" s="335"/>
      <c r="M37" s="218" t="str">
        <f>IF(L36&lt;&gt;"",VLOOKUP(L36,$D$5:$K$8,8,0),"")</f>
        <v/>
      </c>
      <c r="N37" s="219"/>
      <c r="O37" s="219"/>
      <c r="P37" s="219"/>
      <c r="Q37" s="219"/>
      <c r="R37" s="220"/>
      <c r="S37" s="337"/>
      <c r="T37" s="221" t="s">
        <v>50</v>
      </c>
      <c r="X37" s="57"/>
      <c r="Y37" s="58"/>
      <c r="Z37" s="58"/>
      <c r="AA37" s="58"/>
      <c r="AH37" s="63"/>
      <c r="AI37" s="63"/>
    </row>
    <row r="38" spans="2:35" ht="11.25" hidden="1" customHeight="1" x14ac:dyDescent="0.2">
      <c r="B38" s="331"/>
      <c r="C38" s="159" t="s">
        <v>53</v>
      </c>
      <c r="D38" s="160"/>
      <c r="E38" s="160"/>
      <c r="F38" s="160"/>
      <c r="G38" s="160"/>
      <c r="H38" s="170"/>
      <c r="I38" s="161" t="s">
        <v>11</v>
      </c>
      <c r="J38" s="338"/>
      <c r="K38" s="340"/>
      <c r="L38" s="159" t="s">
        <v>53</v>
      </c>
      <c r="M38" s="162"/>
      <c r="N38" s="160"/>
      <c r="O38" s="160"/>
      <c r="P38" s="160"/>
      <c r="Q38" s="170"/>
      <c r="R38" s="161" t="s">
        <v>11</v>
      </c>
      <c r="S38" s="338"/>
      <c r="T38" s="340"/>
      <c r="X38" s="57"/>
      <c r="Y38" s="58"/>
      <c r="Z38" s="58"/>
      <c r="AA38" s="58"/>
      <c r="AH38" s="63"/>
      <c r="AI38" s="63"/>
    </row>
    <row r="39" spans="2:35" ht="33" hidden="1" customHeight="1" thickBot="1" x14ac:dyDescent="0.25">
      <c r="B39" s="331"/>
      <c r="C39" s="157"/>
      <c r="D39" s="158"/>
      <c r="E39" s="158"/>
      <c r="F39" s="158"/>
      <c r="G39" s="158"/>
      <c r="H39" s="171"/>
      <c r="I39" s="208"/>
      <c r="J39" s="339"/>
      <c r="K39" s="341"/>
      <c r="L39" s="157"/>
      <c r="M39" s="163"/>
      <c r="N39" s="158"/>
      <c r="O39" s="158"/>
      <c r="P39" s="158"/>
      <c r="Q39" s="171"/>
      <c r="R39" s="208"/>
      <c r="S39" s="339"/>
      <c r="T39" s="341"/>
      <c r="X39" s="58"/>
      <c r="Y39" s="58"/>
      <c r="Z39" s="58"/>
      <c r="AA39" s="58"/>
      <c r="AH39" s="63"/>
      <c r="AI39" s="63"/>
    </row>
    <row r="40" spans="2:35" ht="13.5" hidden="1" customHeight="1" x14ac:dyDescent="0.2">
      <c r="B40" s="166"/>
      <c r="C40" s="165"/>
      <c r="D40" s="164"/>
      <c r="E40" s="164"/>
      <c r="F40" s="164"/>
      <c r="G40" s="164"/>
      <c r="H40" s="164"/>
      <c r="I40" s="167"/>
      <c r="J40" s="168"/>
      <c r="K40" s="169"/>
      <c r="L40" s="165"/>
      <c r="M40" s="165"/>
      <c r="N40" s="164"/>
      <c r="O40" s="164"/>
      <c r="P40" s="164"/>
      <c r="Q40" s="164"/>
      <c r="R40" s="167"/>
      <c r="S40" s="168"/>
      <c r="T40" s="169"/>
      <c r="X40" s="58"/>
      <c r="Y40" s="58"/>
      <c r="Z40" s="58"/>
      <c r="AA40" s="58"/>
      <c r="AH40" s="63"/>
      <c r="AI40" s="63"/>
    </row>
    <row r="41" spans="2:35" ht="32.25" hidden="1" customHeight="1" x14ac:dyDescent="0.2">
      <c r="C41" s="333" t="s">
        <v>42</v>
      </c>
      <c r="D41" s="333"/>
      <c r="E41" s="333"/>
      <c r="F41" s="333"/>
      <c r="G41" s="344" t="s">
        <v>62</v>
      </c>
      <c r="H41" s="344"/>
      <c r="I41" s="344"/>
      <c r="J41" s="344"/>
      <c r="K41" s="344"/>
      <c r="L41" s="344"/>
      <c r="M41" s="344"/>
      <c r="N41" s="344"/>
      <c r="O41" s="344"/>
      <c r="P41" s="344"/>
      <c r="Q41" s="344"/>
      <c r="R41" s="344"/>
      <c r="S41" s="344"/>
      <c r="T41" s="344"/>
      <c r="Z41" s="63"/>
      <c r="AA41" s="63"/>
    </row>
    <row r="42" spans="2:35" ht="36.75" hidden="1" customHeight="1" x14ac:dyDescent="0.2">
      <c r="C42" s="342" t="s">
        <v>33</v>
      </c>
      <c r="D42" s="342"/>
      <c r="E42" s="342"/>
      <c r="F42" s="342"/>
      <c r="G42" s="345" t="s">
        <v>41</v>
      </c>
      <c r="H42" s="345"/>
      <c r="I42" s="345"/>
      <c r="J42" s="345"/>
      <c r="K42" s="345"/>
      <c r="L42" s="345"/>
      <c r="M42" s="345"/>
      <c r="N42" s="345"/>
      <c r="O42" s="345"/>
      <c r="P42" s="345"/>
      <c r="Q42" s="345"/>
      <c r="R42" s="345"/>
      <c r="S42" s="345"/>
      <c r="T42" s="345"/>
      <c r="Z42" s="53"/>
    </row>
    <row r="43" spans="2:35" ht="65.25" customHeight="1" x14ac:dyDescent="0.25"/>
    <row r="44" spans="2:35" ht="15" hidden="1" customHeight="1" x14ac:dyDescent="0.25"/>
    <row r="45" spans="2:35" ht="15" hidden="1" customHeight="1" x14ac:dyDescent="0.25"/>
    <row r="46" spans="2:35" ht="15" hidden="1" customHeight="1" x14ac:dyDescent="0.25"/>
    <row r="47" spans="2:35" ht="15" hidden="1" customHeight="1" x14ac:dyDescent="0.25"/>
    <row r="48" spans="2:35" ht="15" hidden="1" customHeight="1" x14ac:dyDescent="0.25"/>
    <row r="49" ht="15" hidden="1" customHeight="1" x14ac:dyDescent="0.25"/>
    <row r="50" ht="0" hidden="1" customHeight="1" x14ac:dyDescent="0.25"/>
    <row r="51" ht="0" hidden="1" customHeight="1" x14ac:dyDescent="0.25"/>
  </sheetData>
  <sheetProtection sheet="1" objects="1" scenarios="1"/>
  <mergeCells count="60">
    <mergeCell ref="S36:S37"/>
    <mergeCell ref="C42:F42"/>
    <mergeCell ref="G42:T42"/>
    <mergeCell ref="J38:J39"/>
    <mergeCell ref="K38:K39"/>
    <mergeCell ref="S38:S39"/>
    <mergeCell ref="T38:T39"/>
    <mergeCell ref="C41:F41"/>
    <mergeCell ref="G41:T41"/>
    <mergeCell ref="J28:J29"/>
    <mergeCell ref="K28:K29"/>
    <mergeCell ref="S28:S29"/>
    <mergeCell ref="T28:T29"/>
    <mergeCell ref="B31:B39"/>
    <mergeCell ref="C32:C33"/>
    <mergeCell ref="J32:J33"/>
    <mergeCell ref="L32:L33"/>
    <mergeCell ref="S32:S33"/>
    <mergeCell ref="J34:J35"/>
    <mergeCell ref="K34:K35"/>
    <mergeCell ref="S34:S35"/>
    <mergeCell ref="T34:T35"/>
    <mergeCell ref="C36:C37"/>
    <mergeCell ref="J36:J37"/>
    <mergeCell ref="L36:L37"/>
    <mergeCell ref="S24:S25"/>
    <mergeCell ref="T24:T25"/>
    <mergeCell ref="C26:C27"/>
    <mergeCell ref="J26:J27"/>
    <mergeCell ref="L26:L27"/>
    <mergeCell ref="S26:S27"/>
    <mergeCell ref="J18:J19"/>
    <mergeCell ref="K18:K19"/>
    <mergeCell ref="S18:S19"/>
    <mergeCell ref="T18:T19"/>
    <mergeCell ref="B21:B29"/>
    <mergeCell ref="C22:C23"/>
    <mergeCell ref="J22:J23"/>
    <mergeCell ref="L22:L23"/>
    <mergeCell ref="S22:S23"/>
    <mergeCell ref="J24:J25"/>
    <mergeCell ref="B11:B19"/>
    <mergeCell ref="C12:C13"/>
    <mergeCell ref="J12:J13"/>
    <mergeCell ref="L12:L13"/>
    <mergeCell ref="S12:S13"/>
    <mergeCell ref="K24:K25"/>
    <mergeCell ref="J14:J15"/>
    <mergeCell ref="K14:K15"/>
    <mergeCell ref="S14:S15"/>
    <mergeCell ref="T14:T15"/>
    <mergeCell ref="C16:C17"/>
    <mergeCell ref="J16:J17"/>
    <mergeCell ref="L16:L17"/>
    <mergeCell ref="S16:S17"/>
    <mergeCell ref="O2:T2"/>
    <mergeCell ref="S4:T4"/>
    <mergeCell ref="AA6:AC6"/>
    <mergeCell ref="AA7:AC7"/>
    <mergeCell ref="AA8:AC8"/>
  </mergeCells>
  <dataValidations count="2">
    <dataValidation type="list" allowBlank="1" showInputMessage="1" showErrorMessage="1" sqref="K14:K15 T38:T39 K38:K39 T34:T35 K34:K35 T28:T29 K28:K29 T24:T25 K24:K25 T18:T19 K18:K19 T14:T15">
      <formula1>"VT,VP,VS,VA,VF,VB,VD,V3"</formula1>
    </dataValidation>
    <dataValidation type="whole" allowBlank="1" showInputMessage="1" showErrorMessage="1" errorTitle="ERREUR" error="Il faut saisir un chiffre de 1 à 4" sqref="C5:C8">
      <formula1>1</formula1>
      <formula2>4</formula2>
    </dataValidation>
  </dataValidations>
  <printOptions horizontalCentered="1"/>
  <pageMargins left="0" right="0" top="0" bottom="0" header="0" footer="0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>
    <tabColor rgb="FF00B050"/>
    <pageSetUpPr autoPageBreaks="0" fitToPage="1"/>
  </sheetPr>
  <dimension ref="A1:AJ51"/>
  <sheetViews>
    <sheetView showGridLines="0" showRowColHeaders="0" zoomScaleNormal="100" workbookViewId="0"/>
  </sheetViews>
  <sheetFormatPr baseColWidth="10" defaultColWidth="0" defaultRowHeight="0" customHeight="1" zeroHeight="1" x14ac:dyDescent="0.25"/>
  <cols>
    <col min="1" max="1" width="9.625" customWidth="1"/>
    <col min="2" max="2" width="4.875" customWidth="1"/>
    <col min="3" max="8" width="4.625" customWidth="1"/>
    <col min="9" max="9" width="4.625" style="69" customWidth="1"/>
    <col min="10" max="20" width="4.625" customWidth="1"/>
    <col min="21" max="21" width="1.625" customWidth="1"/>
    <col min="22" max="22" width="25.375" customWidth="1"/>
    <col min="23" max="23" width="10.75" hidden="1" customWidth="1"/>
    <col min="24" max="24" width="3.875" hidden="1" customWidth="1"/>
    <col min="25" max="25" width="4.75" hidden="1" customWidth="1"/>
    <col min="26" max="26" width="10" hidden="1" customWidth="1"/>
    <col min="27" max="27" width="5" hidden="1" customWidth="1"/>
    <col min="28" max="36" width="0" hidden="1" customWidth="1"/>
    <col min="37" max="16384" width="11" hidden="1"/>
  </cols>
  <sheetData>
    <row r="1" spans="1:36" ht="28.5" customHeight="1" thickBot="1" x14ac:dyDescent="0.25">
      <c r="C1" s="51"/>
      <c r="D1" s="51"/>
      <c r="E1" s="51"/>
      <c r="F1" s="51"/>
      <c r="G1" s="51"/>
      <c r="H1" s="51"/>
      <c r="I1" s="136"/>
      <c r="J1" s="134"/>
      <c r="K1" s="134"/>
      <c r="L1" s="10"/>
      <c r="M1" s="10"/>
      <c r="N1" s="10"/>
      <c r="O1" s="10"/>
      <c r="P1" s="10"/>
      <c r="Q1" s="10"/>
      <c r="R1" s="10"/>
      <c r="S1" s="135"/>
      <c r="T1" s="61"/>
      <c r="U1" s="61"/>
      <c r="V1" s="61"/>
      <c r="W1" s="61"/>
      <c r="X1" s="133"/>
      <c r="Y1" s="61"/>
      <c r="Z1" s="61"/>
      <c r="AA1" s="133"/>
    </row>
    <row r="2" spans="1:36" ht="30" customHeight="1" thickBot="1" x14ac:dyDescent="0.3">
      <c r="A2" s="138">
        <f>SUMPRODUCT((recap!C7:C66=C2)*(recap!D7:D66=L2)*recap!I7:I66)</f>
        <v>1</v>
      </c>
      <c r="C2" s="173" t="s">
        <v>76</v>
      </c>
      <c r="D2" s="174"/>
      <c r="E2" s="174"/>
      <c r="F2" s="174"/>
      <c r="G2" s="174"/>
      <c r="H2" s="175"/>
      <c r="K2" s="156" t="s">
        <v>35</v>
      </c>
      <c r="L2" s="257">
        <v>1</v>
      </c>
      <c r="M2" s="183"/>
      <c r="O2" s="332" t="str">
        <f>Nature_competition</f>
        <v>COUPE DE DREUX POUSSINS BENJAMINS - 26 novembre 2017</v>
      </c>
      <c r="P2" s="332"/>
      <c r="Q2" s="332"/>
      <c r="R2" s="332"/>
      <c r="S2" s="332"/>
      <c r="T2" s="332"/>
      <c r="U2" s="52"/>
      <c r="V2" s="52"/>
      <c r="W2" s="52"/>
      <c r="X2" s="52"/>
      <c r="Y2" s="52"/>
      <c r="Z2" s="229" t="s">
        <v>68</v>
      </c>
      <c r="AA2" s="52"/>
    </row>
    <row r="3" spans="1:36" ht="24" customHeight="1" x14ac:dyDescent="0.2">
      <c r="B3" s="138"/>
      <c r="C3" s="145"/>
      <c r="D3" s="145"/>
      <c r="E3" s="145"/>
      <c r="F3" s="145"/>
      <c r="G3" s="145"/>
      <c r="H3" s="51"/>
      <c r="I3" s="145"/>
      <c r="L3" s="132"/>
      <c r="M3" s="132"/>
      <c r="N3" s="131"/>
      <c r="O3" s="131"/>
      <c r="P3" s="131"/>
      <c r="Q3" s="131"/>
      <c r="S3" s="144"/>
      <c r="T3" s="52"/>
      <c r="U3" s="52"/>
      <c r="V3" s="52"/>
      <c r="W3" s="52"/>
      <c r="X3" s="52"/>
      <c r="Y3" s="52"/>
      <c r="Z3" s="227">
        <f>COUNTIF(Z5:Z16,"")</f>
        <v>12</v>
      </c>
    </row>
    <row r="4" spans="1:36" ht="15.75" x14ac:dyDescent="0.25">
      <c r="C4" s="60" t="s">
        <v>39</v>
      </c>
      <c r="D4" s="129" t="s">
        <v>43</v>
      </c>
      <c r="E4" s="59" t="s">
        <v>44</v>
      </c>
      <c r="G4" s="69"/>
      <c r="H4" s="69"/>
      <c r="J4" s="69"/>
      <c r="K4" s="69"/>
      <c r="L4" s="69"/>
      <c r="M4" s="153" t="s">
        <v>38</v>
      </c>
      <c r="N4" s="128" t="s">
        <v>34</v>
      </c>
      <c r="O4" s="128" t="s">
        <v>21</v>
      </c>
      <c r="P4" s="128" t="s">
        <v>23</v>
      </c>
      <c r="Q4" s="128" t="s">
        <v>67</v>
      </c>
      <c r="R4" s="128" t="s">
        <v>22</v>
      </c>
      <c r="S4" s="343" t="s">
        <v>14</v>
      </c>
      <c r="T4" s="343"/>
      <c r="W4" s="228" t="s">
        <v>16</v>
      </c>
      <c r="X4" s="228" t="s">
        <v>60</v>
      </c>
      <c r="Y4" s="228" t="s">
        <v>59</v>
      </c>
      <c r="Z4" s="228" t="s">
        <v>58</v>
      </c>
      <c r="AA4" s="58"/>
      <c r="AB4" s="58"/>
      <c r="AC4" s="58"/>
      <c r="AD4" s="62"/>
      <c r="AE4" s="62"/>
      <c r="AF4" s="62"/>
      <c r="AG4" s="62"/>
      <c r="AH4" s="62"/>
      <c r="AI4" s="62"/>
      <c r="AJ4" s="64"/>
    </row>
    <row r="5" spans="1:36" ht="20.25" customHeight="1" x14ac:dyDescent="0.2">
      <c r="A5" s="214" t="s">
        <v>24</v>
      </c>
      <c r="B5" s="172"/>
      <c r="C5" s="141">
        <v>1</v>
      </c>
      <c r="D5" s="142">
        <f>IF(A2&gt;0,1,"")</f>
        <v>1</v>
      </c>
      <c r="E5" s="154" t="str">
        <f>IF(ISNA(VLOOKUP($C$2&amp;"-"&amp;$L$2&amp;"-"&amp;D5,bdd_complete,11,0)),"",VLOOKUP($C$2&amp;"-"&amp;$L$2&amp;"-"&amp;D5,bdd_complete,11,0)&amp;" "&amp;VLOOKUP($C$2&amp;"-"&amp;$L$2&amp;"-"&amp;D5,bdd_complete,12,0))</f>
        <v>LAFOSSE Laly</v>
      </c>
      <c r="F5" s="154"/>
      <c r="G5" s="154"/>
      <c r="H5" s="154"/>
      <c r="I5" s="154"/>
      <c r="J5" s="154"/>
      <c r="K5" s="154" t="str">
        <f>IF(D5&lt;&gt;"",VLOOKUP($C$2&amp;"-"&amp;$L$2&amp;"-"&amp;D5,bdd_complete,13,0),"")</f>
        <v>Dreux OL Atlas</v>
      </c>
      <c r="L5" s="154"/>
      <c r="M5" s="143"/>
      <c r="N5" s="209" t="str">
        <f>IF(AND(E5&lt;&gt;"",$Z$3&lt;12),SUMPRODUCT(($W$5:$W$16=E5)*($Z$5:$Z$16&lt;&gt;"")),"")</f>
        <v/>
      </c>
      <c r="O5" s="210" t="str">
        <f>IF(AND(E5&lt;&gt;"",$Z$3&lt;12),SUMPRODUCT(($W$5:$W$16=E5)*($Y$5:$Y$16)),"")</f>
        <v/>
      </c>
      <c r="P5" s="211" t="str">
        <f>IF(AND(E5&lt;&gt;"",$Z$3&lt;12),SUMPRODUCT(($W$5:$W$16=E5)*($Z$5:$Z$16=$P$4)),"")</f>
        <v/>
      </c>
      <c r="Q5" s="211" t="str">
        <f>IF(AND(E5&lt;&gt;"",$Z$3&lt;12),SUMPRODUCT(($W$5:$W$16=E5)*($Z$5:$Z$16=$Q$4)),"")</f>
        <v/>
      </c>
      <c r="R5" s="211" t="str">
        <f>IF(AND(E5&lt;&gt;"",$Z$3&lt;12),SUMPRODUCT(($W$5:$W$16=E5)*($X$5:$X$16)),"")</f>
        <v/>
      </c>
      <c r="S5" s="234">
        <f>IF(D5&lt;&gt;"",VLOOKUP($C$2&amp;"-"&amp;$L$2&amp;"-"&amp;D5,bdd_complete,6,0),"")</f>
        <v>33</v>
      </c>
      <c r="T5" s="235"/>
      <c r="U5" s="140"/>
      <c r="V5" s="140"/>
      <c r="W5" s="205" t="str">
        <f>D12</f>
        <v/>
      </c>
      <c r="X5" s="206">
        <f>I15</f>
        <v>0</v>
      </c>
      <c r="Y5" s="206">
        <f>J14</f>
        <v>0</v>
      </c>
      <c r="Z5" s="207" t="str">
        <f>IF(K14&lt;&gt;"",K14,"")</f>
        <v/>
      </c>
      <c r="AD5" s="62"/>
      <c r="AE5" s="62"/>
      <c r="AF5" s="62"/>
      <c r="AG5" s="62"/>
      <c r="AH5" s="62"/>
      <c r="AI5" s="62"/>
      <c r="AJ5" s="64"/>
    </row>
    <row r="6" spans="1:36" ht="20.25" customHeight="1" thickBot="1" x14ac:dyDescent="0.25">
      <c r="B6" s="172"/>
      <c r="C6" s="141"/>
      <c r="D6" s="142" t="str">
        <f>IF(A2&gt;1,2,"")</f>
        <v/>
      </c>
      <c r="E6" s="154" t="str">
        <f>IF(ISNA(VLOOKUP($C$2&amp;"-"&amp;$L$2&amp;"-"&amp;D6,bdd_complete,11,0)),"",VLOOKUP($C$2&amp;"-"&amp;$L$2&amp;"-"&amp;D6,bdd_complete,11,0)&amp;" "&amp;VLOOKUP($C$2&amp;"-"&amp;$L$2&amp;"-"&amp;D6,bdd_complete,12,0))</f>
        <v/>
      </c>
      <c r="F6" s="154"/>
      <c r="G6" s="154"/>
      <c r="H6" s="154"/>
      <c r="I6" s="154"/>
      <c r="J6" s="154"/>
      <c r="K6" s="154" t="str">
        <f>IF(D6&lt;&gt;"",VLOOKUP($C$2&amp;"-"&amp;$L$2&amp;"-"&amp;D6,bdd_complete,13,0),"")</f>
        <v/>
      </c>
      <c r="L6" s="154"/>
      <c r="M6" s="143"/>
      <c r="N6" s="209" t="str">
        <f>IF(AND(E6&lt;&gt;"",$Z$3&lt;12),SUMPRODUCT(($W$5:$W$16=E6)*($Z$5:$Z$16&lt;&gt;"")),"")</f>
        <v/>
      </c>
      <c r="O6" s="210" t="str">
        <f>IF(AND(E6&lt;&gt;"",$Z$3&lt;12),SUMPRODUCT(($W$5:$W$16=E6)*($Y$5:$Y$16)),"")</f>
        <v/>
      </c>
      <c r="P6" s="211" t="str">
        <f>IF(AND(E6&lt;&gt;"",$Z$3&lt;12),SUMPRODUCT(($W$5:$W$16=E6)*($Z$5:$Z$16=$P$4)),"")</f>
        <v/>
      </c>
      <c r="Q6" s="211" t="str">
        <f>IF(AND(E6&lt;&gt;"",$Z$3&lt;12),SUMPRODUCT(($W$5:$W$16=E6)*($Z$5:$Z$16=$Q$4)),"")</f>
        <v/>
      </c>
      <c r="R6" s="211" t="str">
        <f>IF(AND(E6&lt;&gt;"",$Z$3&lt;12),SUMPRODUCT(($W$5:$W$16=E6)*($X$5:$X$16)),"")</f>
        <v/>
      </c>
      <c r="S6" s="234" t="str">
        <f>IF(D6&lt;&gt;"",VLOOKUP($C$2&amp;"-"&amp;$L$2&amp;"-"&amp;D6,bdd_complete,6,0),"")</f>
        <v/>
      </c>
      <c r="T6" s="235"/>
      <c r="W6" s="205" t="str">
        <f>M12</f>
        <v/>
      </c>
      <c r="X6" s="206">
        <f>R15</f>
        <v>0</v>
      </c>
      <c r="Y6" s="206">
        <f>S14</f>
        <v>0</v>
      </c>
      <c r="Z6" s="207" t="str">
        <f>IF(T14&lt;&gt;"",T14,"")</f>
        <v/>
      </c>
      <c r="AA6" s="346"/>
      <c r="AB6" s="346"/>
      <c r="AC6" s="346"/>
      <c r="AD6" s="62"/>
      <c r="AE6" s="62"/>
      <c r="AF6" s="62"/>
      <c r="AG6" s="62"/>
      <c r="AH6" s="62"/>
      <c r="AI6" s="62"/>
      <c r="AJ6" s="64"/>
    </row>
    <row r="7" spans="1:36" ht="20.25" customHeight="1" thickTop="1" x14ac:dyDescent="0.2">
      <c r="A7" s="137" t="s">
        <v>36</v>
      </c>
      <c r="B7" s="172"/>
      <c r="C7" s="141"/>
      <c r="D7" s="142" t="str">
        <f>IF(A2&gt;2,3,"")</f>
        <v/>
      </c>
      <c r="E7" s="154" t="str">
        <f>IF(ISNA(VLOOKUP($C$2&amp;"-"&amp;$L$2&amp;"-"&amp;D7,bdd_complete,11,0)),"",VLOOKUP($C$2&amp;"-"&amp;$L$2&amp;"-"&amp;D7,bdd_complete,11,0)&amp;" "&amp;VLOOKUP($C$2&amp;"-"&amp;$L$2&amp;"-"&amp;D7,bdd_complete,12,0))</f>
        <v/>
      </c>
      <c r="F7" s="154"/>
      <c r="G7" s="154"/>
      <c r="H7" s="154"/>
      <c r="I7" s="154"/>
      <c r="J7" s="154"/>
      <c r="K7" s="154" t="str">
        <f>IF(D7&lt;&gt;"",VLOOKUP($C$2&amp;"-"&amp;$L$2&amp;"-"&amp;D7,bdd_complete,13,0),"")</f>
        <v/>
      </c>
      <c r="L7" s="154"/>
      <c r="M7" s="143"/>
      <c r="N7" s="209" t="str">
        <f>IF(AND(E7&lt;&gt;"",$Z$3&lt;12),SUMPRODUCT(($W$5:$W$16=E7)*($Z$5:$Z$16&lt;&gt;"")),"")</f>
        <v/>
      </c>
      <c r="O7" s="210" t="str">
        <f>IF(AND(E7&lt;&gt;"",$Z$3&lt;12),SUMPRODUCT(($W$5:$W$16=E7)*($Y$5:$Y$16)),"")</f>
        <v/>
      </c>
      <c r="P7" s="211" t="str">
        <f>IF(AND(E7&lt;&gt;"",$Z$3&lt;12),SUMPRODUCT(($W$5:$W$16=E7)*($Z$5:$Z$16=$P$4)),"")</f>
        <v/>
      </c>
      <c r="Q7" s="211" t="str">
        <f>IF(AND(E7&lt;&gt;"",$Z$3&lt;12),SUMPRODUCT(($W$5:$W$16=E7)*($Z$5:$Z$16=$Q$4)),"")</f>
        <v/>
      </c>
      <c r="R7" s="211" t="str">
        <f>IF(AND(E7&lt;&gt;"",$Z$3&lt;12),SUMPRODUCT(($W$5:$W$16=E7)*($X$5:$X$16)),"")</f>
        <v/>
      </c>
      <c r="S7" s="234" t="str">
        <f>IF(D7&lt;&gt;"",VLOOKUP($C$2&amp;"-"&amp;$L$2&amp;"-"&amp;D7,bdd_complete,6,0),"")</f>
        <v/>
      </c>
      <c r="T7" s="235"/>
      <c r="W7" s="205" t="str">
        <f>D16</f>
        <v/>
      </c>
      <c r="X7" s="206">
        <f>I19</f>
        <v>0</v>
      </c>
      <c r="Y7" s="206">
        <f>J18</f>
        <v>0</v>
      </c>
      <c r="Z7" s="207" t="str">
        <f>IF(K18&lt;&gt;"",K18,"")</f>
        <v/>
      </c>
      <c r="AA7" s="346"/>
      <c r="AB7" s="346"/>
      <c r="AC7" s="346"/>
      <c r="AD7" s="62"/>
      <c r="AE7" s="62"/>
      <c r="AF7" s="62"/>
      <c r="AG7" s="62"/>
      <c r="AH7" s="62"/>
      <c r="AI7" s="62"/>
      <c r="AJ7" s="64"/>
    </row>
    <row r="8" spans="1:36" ht="20.25" customHeight="1" x14ac:dyDescent="0.2">
      <c r="A8" s="139" t="s">
        <v>37</v>
      </c>
      <c r="B8" s="172"/>
      <c r="C8" s="141"/>
      <c r="D8" s="281" t="str">
        <f>IF(A2&gt;3,4,"")</f>
        <v/>
      </c>
      <c r="E8" s="241" t="str">
        <f>IF(ISNA(VLOOKUP($C$2&amp;"-"&amp;$L$2&amp;"-"&amp;D8,bdd_complete,11,0)),"",VLOOKUP($C$2&amp;"-"&amp;$L$2&amp;"-"&amp;D8,bdd_complete,11,0)&amp;" "&amp;VLOOKUP($C$2&amp;"-"&amp;$L$2&amp;"-"&amp;D8,bdd_complete,12,0))</f>
        <v/>
      </c>
      <c r="F8" s="241"/>
      <c r="G8" s="241"/>
      <c r="H8" s="241"/>
      <c r="I8" s="241"/>
      <c r="J8" s="241"/>
      <c r="K8" s="241" t="str">
        <f>IF(D8&lt;&gt;"",VLOOKUP($C$2&amp;"-"&amp;$L$2&amp;"-"&amp;D8,bdd_complete,13,0),"")</f>
        <v/>
      </c>
      <c r="L8" s="241"/>
      <c r="M8" s="282"/>
      <c r="N8" s="209" t="str">
        <f>IF(AND(E8&lt;&gt;"",$Z$3&lt;12),SUMPRODUCT(($W$5:$W$16=E8)*($Z$5:$Z$16&lt;&gt;"")),"")</f>
        <v/>
      </c>
      <c r="O8" s="210" t="str">
        <f>IF(AND(E8&lt;&gt;"",$Z$3&lt;12),SUMPRODUCT(($W$5:$W$16=E8)*($Y$5:$Y$16)),"")</f>
        <v/>
      </c>
      <c r="P8" s="211" t="str">
        <f>IF(AND(E8&lt;&gt;"",$Z$3&lt;12),SUMPRODUCT(($W$5:$W$16=E8)*($Z$5:$Z$16=$P$4)),"")</f>
        <v/>
      </c>
      <c r="Q8" s="211" t="str">
        <f>IF(AND(E8&lt;&gt;"",$Z$3&lt;12),SUMPRODUCT(($W$5:$W$16=E8)*($Z$5:$Z$16=$Q$4)),"")</f>
        <v/>
      </c>
      <c r="R8" s="211" t="str">
        <f>IF(AND(E8&lt;&gt;"",$Z$3&lt;12),SUMPRODUCT(($W$5:$W$16=E8)*($X$5:$X$16)),"")</f>
        <v/>
      </c>
      <c r="S8" s="234" t="str">
        <f>IF(D8&lt;&gt;"",VLOOKUP($C$2&amp;"-"&amp;$L$2&amp;"-"&amp;D8,bdd_complete,6,0),"")</f>
        <v/>
      </c>
      <c r="T8" s="235"/>
      <c r="W8" s="205" t="str">
        <f>M16</f>
        <v/>
      </c>
      <c r="X8" s="206">
        <f>R19</f>
        <v>0</v>
      </c>
      <c r="Y8" s="206">
        <f>S18</f>
        <v>0</v>
      </c>
      <c r="Z8" s="207" t="str">
        <f>IF(T18&lt;&gt;"",T18,"")</f>
        <v/>
      </c>
      <c r="AA8" s="346"/>
      <c r="AB8" s="346"/>
      <c r="AC8" s="346"/>
      <c r="AD8" s="62"/>
      <c r="AE8" s="62"/>
      <c r="AF8" s="62"/>
      <c r="AG8" s="62"/>
      <c r="AH8" s="62"/>
      <c r="AI8" s="62"/>
      <c r="AJ8" s="64"/>
    </row>
    <row r="9" spans="1:36" ht="23.25" customHeight="1" x14ac:dyDescent="0.25">
      <c r="A9" s="212" t="s">
        <v>61</v>
      </c>
      <c r="B9" s="213"/>
      <c r="D9" s="69"/>
      <c r="E9" s="69"/>
      <c r="F9" s="69"/>
      <c r="G9" s="69"/>
      <c r="H9" s="69"/>
      <c r="I9"/>
      <c r="S9" s="144"/>
      <c r="W9" s="205" t="str">
        <f>D22</f>
        <v/>
      </c>
      <c r="X9" s="206">
        <f>I25</f>
        <v>0</v>
      </c>
      <c r="Y9" s="206">
        <f>J24</f>
        <v>0</v>
      </c>
      <c r="Z9" s="207" t="str">
        <f>IF(K24&lt;&gt;"",K24,"")</f>
        <v/>
      </c>
      <c r="AA9" s="52"/>
      <c r="AB9" s="52"/>
      <c r="AC9" s="52"/>
    </row>
    <row r="10" spans="1:36" s="140" customFormat="1" ht="25.5" hidden="1" customHeight="1" x14ac:dyDescent="0.2">
      <c r="A10" s="53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  <c r="R10" s="155"/>
      <c r="S10" s="155"/>
      <c r="T10" s="130" t="str">
        <f>IF(OR(A2=0,A2&gt;2),"3 lutteurs =&gt; Tour 1 : 1-2 / Tour 2 : 3-1 / Tour 3 : 2-3          4 lutteurs =&gt; Tour 1 : 1-2, 3-4  / Tour 2 : 1-3,  2-4  / Tour 3 : 1-4, 2-3","")</f>
        <v/>
      </c>
      <c r="U10" s="155"/>
      <c r="V10" s="155"/>
      <c r="W10" s="205" t="str">
        <f>M22</f>
        <v/>
      </c>
      <c r="X10" s="206">
        <f>R25</f>
        <v>0</v>
      </c>
      <c r="Y10" s="206">
        <f>S24</f>
        <v>0</v>
      </c>
      <c r="Z10" s="207" t="str">
        <f>IF(T24&lt;&gt;"",T24,"")</f>
        <v/>
      </c>
      <c r="AA10" s="155"/>
      <c r="AB10" s="155"/>
      <c r="AC10" s="155"/>
    </row>
    <row r="11" spans="1:36" s="53" customFormat="1" ht="14.25" hidden="1" customHeight="1" thickBot="1" x14ac:dyDescent="0.25">
      <c r="A11"/>
      <c r="B11" s="330" t="s">
        <v>40</v>
      </c>
      <c r="C11" s="203" t="s">
        <v>45</v>
      </c>
      <c r="D11" s="201"/>
      <c r="E11" s="201"/>
      <c r="F11" s="201"/>
      <c r="G11" s="201"/>
      <c r="H11" s="201"/>
      <c r="I11" s="201"/>
      <c r="J11" s="201"/>
      <c r="K11" s="201"/>
      <c r="L11" s="202" t="s">
        <v>46</v>
      </c>
      <c r="M11" s="202"/>
      <c r="N11" s="202"/>
      <c r="O11" s="202"/>
      <c r="P11" s="202"/>
      <c r="Q11" s="202"/>
      <c r="R11" s="202"/>
      <c r="S11" s="202"/>
      <c r="T11" s="204"/>
      <c r="U11"/>
      <c r="V11"/>
      <c r="W11" s="205" t="str">
        <f>D26</f>
        <v/>
      </c>
      <c r="X11" s="206">
        <f>I29</f>
        <v>0</v>
      </c>
      <c r="Y11" s="206">
        <f>J28</f>
        <v>0</v>
      </c>
      <c r="Z11" s="207" t="str">
        <f>IF(K28&lt;&gt;"",K28,"")</f>
        <v/>
      </c>
      <c r="AA11" s="54"/>
      <c r="AH11" s="56"/>
    </row>
    <row r="12" spans="1:36" ht="16.5" hidden="1" customHeight="1" x14ac:dyDescent="0.2">
      <c r="B12" s="331"/>
      <c r="C12" s="334" t="str">
        <f>IF(A2&gt;1,1,"")</f>
        <v/>
      </c>
      <c r="D12" s="215" t="str">
        <f>IF(C12&lt;&gt;"",VLOOKUP(C12,$D$5:$K$8,2,0),"")</f>
        <v/>
      </c>
      <c r="E12" s="215"/>
      <c r="F12" s="215"/>
      <c r="G12" s="215"/>
      <c r="H12" s="215"/>
      <c r="I12" s="216"/>
      <c r="J12" s="336" t="s">
        <v>48</v>
      </c>
      <c r="K12" s="217" t="s">
        <v>49</v>
      </c>
      <c r="L12" s="334" t="str">
        <f>IF(A2&gt;1,2,"")</f>
        <v/>
      </c>
      <c r="M12" s="215" t="str">
        <f>IF(L12&lt;&gt;"",VLOOKUP(L12,$D$5:$K$8,2,0),"")</f>
        <v/>
      </c>
      <c r="N12" s="215"/>
      <c r="O12" s="215"/>
      <c r="P12" s="215"/>
      <c r="Q12" s="215"/>
      <c r="R12" s="216"/>
      <c r="S12" s="336" t="s">
        <v>48</v>
      </c>
      <c r="T12" s="217" t="s">
        <v>49</v>
      </c>
      <c r="W12" s="205" t="str">
        <f>M26</f>
        <v/>
      </c>
      <c r="X12" s="206">
        <f>R29</f>
        <v>0</v>
      </c>
      <c r="Y12" s="206">
        <f>S28</f>
        <v>0</v>
      </c>
      <c r="Z12" s="207" t="str">
        <f>IF(T28&lt;&gt;"",T28,"")</f>
        <v/>
      </c>
      <c r="AA12" s="58"/>
      <c r="AH12" s="63"/>
      <c r="AI12" s="63"/>
    </row>
    <row r="13" spans="1:36" ht="16.5" hidden="1" customHeight="1" x14ac:dyDescent="0.2">
      <c r="B13" s="331"/>
      <c r="C13" s="335"/>
      <c r="D13" s="218" t="str">
        <f>IF(C12&lt;&gt;"",VLOOKUP(C12,$D$5:$K$8,8,0),"")</f>
        <v/>
      </c>
      <c r="E13" s="219"/>
      <c r="F13" s="219"/>
      <c r="G13" s="219"/>
      <c r="H13" s="219"/>
      <c r="I13" s="220"/>
      <c r="J13" s="337"/>
      <c r="K13" s="221" t="s">
        <v>50</v>
      </c>
      <c r="L13" s="335"/>
      <c r="M13" s="218" t="str">
        <f>IF(L12&lt;&gt;"",VLOOKUP(L12,$D$5:$K$8,8,0),"")</f>
        <v/>
      </c>
      <c r="N13" s="219"/>
      <c r="O13" s="219"/>
      <c r="P13" s="219"/>
      <c r="Q13" s="219"/>
      <c r="R13" s="220"/>
      <c r="S13" s="337"/>
      <c r="T13" s="221" t="s">
        <v>50</v>
      </c>
      <c r="W13" s="205" t="str">
        <f>D32</f>
        <v/>
      </c>
      <c r="X13" s="206">
        <f>I35</f>
        <v>0</v>
      </c>
      <c r="Y13" s="206">
        <f>J34</f>
        <v>0</v>
      </c>
      <c r="Z13" s="207" t="str">
        <f>IF(K34&lt;&gt;"",K34,"")</f>
        <v/>
      </c>
      <c r="AA13" s="58"/>
      <c r="AH13" s="63"/>
      <c r="AI13" s="63"/>
    </row>
    <row r="14" spans="1:36" ht="11.25" hidden="1" customHeight="1" x14ac:dyDescent="0.2">
      <c r="B14" s="331"/>
      <c r="C14" s="159" t="s">
        <v>53</v>
      </c>
      <c r="D14" s="160"/>
      <c r="E14" s="160"/>
      <c r="F14" s="160"/>
      <c r="G14" s="160"/>
      <c r="H14" s="170"/>
      <c r="I14" s="161" t="s">
        <v>11</v>
      </c>
      <c r="J14" s="338"/>
      <c r="K14" s="340"/>
      <c r="L14" s="159" t="s">
        <v>53</v>
      </c>
      <c r="M14" s="162"/>
      <c r="N14" s="160"/>
      <c r="O14" s="160"/>
      <c r="P14" s="160"/>
      <c r="Q14" s="170"/>
      <c r="R14" s="161" t="s">
        <v>11</v>
      </c>
      <c r="S14" s="338"/>
      <c r="T14" s="340"/>
      <c r="W14" s="205" t="str">
        <f>M32</f>
        <v/>
      </c>
      <c r="X14" s="206">
        <f>R35</f>
        <v>0</v>
      </c>
      <c r="Y14" s="206">
        <f>S34</f>
        <v>0</v>
      </c>
      <c r="Z14" s="207" t="str">
        <f>IF(T34&lt;&gt;"",T34,"")</f>
        <v/>
      </c>
      <c r="AA14" s="58"/>
      <c r="AH14" s="63"/>
      <c r="AI14" s="63"/>
    </row>
    <row r="15" spans="1:36" ht="33" hidden="1" customHeight="1" thickBot="1" x14ac:dyDescent="0.25">
      <c r="B15" s="331"/>
      <c r="C15" s="157"/>
      <c r="D15" s="158"/>
      <c r="E15" s="158"/>
      <c r="F15" s="158"/>
      <c r="G15" s="158"/>
      <c r="H15" s="171"/>
      <c r="I15" s="208"/>
      <c r="J15" s="339"/>
      <c r="K15" s="341"/>
      <c r="L15" s="157"/>
      <c r="M15" s="163"/>
      <c r="N15" s="158"/>
      <c r="O15" s="158"/>
      <c r="P15" s="158"/>
      <c r="Q15" s="171"/>
      <c r="R15" s="208"/>
      <c r="S15" s="339"/>
      <c r="T15" s="341"/>
      <c r="W15" s="205" t="str">
        <f>D36</f>
        <v/>
      </c>
      <c r="X15" s="206">
        <f>I39</f>
        <v>0</v>
      </c>
      <c r="Y15" s="206">
        <f>J38</f>
        <v>0</v>
      </c>
      <c r="Z15" s="207" t="str">
        <f>IF(K38&lt;&gt;"",K38,"")</f>
        <v/>
      </c>
      <c r="AA15" s="58"/>
      <c r="AH15" s="63"/>
      <c r="AI15" s="63"/>
    </row>
    <row r="16" spans="1:36" ht="16.5" hidden="1" customHeight="1" x14ac:dyDescent="0.2">
      <c r="B16" s="331"/>
      <c r="C16" s="334" t="str">
        <f>IF(A2=4,3,"")</f>
        <v/>
      </c>
      <c r="D16" s="215" t="str">
        <f>IF(C16&lt;&gt;"",VLOOKUP(C16,$D$5:$K$8,2,0),"")</f>
        <v/>
      </c>
      <c r="E16" s="215"/>
      <c r="F16" s="215"/>
      <c r="G16" s="215"/>
      <c r="H16" s="215"/>
      <c r="I16" s="216"/>
      <c r="J16" s="336" t="s">
        <v>48</v>
      </c>
      <c r="K16" s="217" t="s">
        <v>49</v>
      </c>
      <c r="L16" s="334" t="str">
        <f>IF(A2=4,4,"")</f>
        <v/>
      </c>
      <c r="M16" s="215" t="str">
        <f>IF(L16&lt;&gt;"",VLOOKUP(L16,$D$5:$K$8,2,0),"")</f>
        <v/>
      </c>
      <c r="N16" s="215"/>
      <c r="O16" s="215"/>
      <c r="P16" s="215"/>
      <c r="Q16" s="215"/>
      <c r="R16" s="216"/>
      <c r="S16" s="336" t="s">
        <v>48</v>
      </c>
      <c r="T16" s="217" t="s">
        <v>49</v>
      </c>
      <c r="W16" s="205" t="str">
        <f>M36</f>
        <v/>
      </c>
      <c r="X16" s="206">
        <f>R39</f>
        <v>0</v>
      </c>
      <c r="Y16" s="206">
        <f>S38</f>
        <v>0</v>
      </c>
      <c r="Z16" s="207" t="str">
        <f>IF(T38&lt;&gt;"",T38,"")</f>
        <v/>
      </c>
      <c r="AA16" s="58"/>
      <c r="AH16" s="63"/>
      <c r="AI16" s="63"/>
    </row>
    <row r="17" spans="1:35" ht="16.5" hidden="1" customHeight="1" x14ac:dyDescent="0.2">
      <c r="B17" s="331"/>
      <c r="C17" s="335"/>
      <c r="D17" s="218"/>
      <c r="E17" s="219"/>
      <c r="F17" s="219"/>
      <c r="G17" s="219"/>
      <c r="H17" s="219"/>
      <c r="I17" s="220"/>
      <c r="J17" s="337"/>
      <c r="K17" s="221" t="s">
        <v>50</v>
      </c>
      <c r="L17" s="335"/>
      <c r="M17" s="218" t="str">
        <f>IF(L16&lt;&gt;"",VLOOKUP(L16,$D$5:$K$8,8,0),"")</f>
        <v/>
      </c>
      <c r="N17" s="219"/>
      <c r="O17" s="219"/>
      <c r="P17" s="219"/>
      <c r="Q17" s="219"/>
      <c r="R17" s="220"/>
      <c r="S17" s="337"/>
      <c r="T17" s="221" t="s">
        <v>50</v>
      </c>
      <c r="X17" s="57"/>
      <c r="Y17" s="58"/>
      <c r="Z17" s="58"/>
      <c r="AA17" s="58"/>
      <c r="AH17" s="63"/>
      <c r="AI17" s="63"/>
    </row>
    <row r="18" spans="1:35" ht="11.25" hidden="1" customHeight="1" x14ac:dyDescent="0.2">
      <c r="B18" s="331"/>
      <c r="C18" s="159" t="s">
        <v>53</v>
      </c>
      <c r="D18" s="160"/>
      <c r="E18" s="160"/>
      <c r="F18" s="160"/>
      <c r="G18" s="160"/>
      <c r="H18" s="170"/>
      <c r="I18" s="161" t="s">
        <v>11</v>
      </c>
      <c r="J18" s="338"/>
      <c r="K18" s="340"/>
      <c r="L18" s="159" t="s">
        <v>53</v>
      </c>
      <c r="M18" s="162"/>
      <c r="N18" s="160"/>
      <c r="O18" s="160"/>
      <c r="P18" s="160"/>
      <c r="Q18" s="170"/>
      <c r="R18" s="161" t="s">
        <v>11</v>
      </c>
      <c r="S18" s="338"/>
      <c r="T18" s="340"/>
      <c r="X18" s="57"/>
      <c r="Y18" s="58"/>
      <c r="Z18" s="58"/>
      <c r="AA18" s="58"/>
      <c r="AH18" s="63"/>
      <c r="AI18" s="63"/>
    </row>
    <row r="19" spans="1:35" ht="32.1" hidden="1" customHeight="1" thickBot="1" x14ac:dyDescent="0.25">
      <c r="B19" s="331"/>
      <c r="C19" s="157"/>
      <c r="D19" s="158"/>
      <c r="E19" s="158"/>
      <c r="F19" s="158"/>
      <c r="G19" s="158"/>
      <c r="H19" s="171"/>
      <c r="I19" s="208"/>
      <c r="J19" s="339"/>
      <c r="K19" s="341"/>
      <c r="L19" s="157"/>
      <c r="M19" s="163"/>
      <c r="N19" s="158"/>
      <c r="O19" s="158"/>
      <c r="P19" s="158"/>
      <c r="Q19" s="171"/>
      <c r="R19" s="208"/>
      <c r="S19" s="339"/>
      <c r="T19" s="341"/>
      <c r="X19" s="58"/>
      <c r="Y19" s="58"/>
      <c r="Z19" s="58"/>
      <c r="AA19" s="58"/>
      <c r="AH19" s="63"/>
      <c r="AI19" s="63"/>
    </row>
    <row r="20" spans="1:35" ht="15" hidden="1" customHeight="1" x14ac:dyDescent="0.25">
      <c r="B20" s="138"/>
      <c r="C20" s="147"/>
      <c r="D20" s="147"/>
      <c r="E20" s="147"/>
      <c r="F20" s="147"/>
      <c r="G20" s="147"/>
      <c r="H20" s="147"/>
      <c r="J20" s="148"/>
      <c r="K20" s="149"/>
      <c r="L20" s="151"/>
      <c r="M20" s="151"/>
      <c r="N20" s="151"/>
      <c r="O20" s="151"/>
      <c r="P20" s="151"/>
      <c r="Q20" s="151"/>
      <c r="R20" s="146"/>
      <c r="S20" s="152"/>
      <c r="T20" s="150"/>
      <c r="X20" s="58"/>
      <c r="Y20" s="58"/>
      <c r="Z20" s="58"/>
      <c r="AA20" s="58"/>
      <c r="AH20" s="63"/>
      <c r="AI20" s="63"/>
    </row>
    <row r="21" spans="1:35" s="53" customFormat="1" ht="14.25" hidden="1" customHeight="1" thickBot="1" x14ac:dyDescent="0.25">
      <c r="A21"/>
      <c r="B21" s="330" t="s">
        <v>51</v>
      </c>
      <c r="C21" s="203" t="s">
        <v>45</v>
      </c>
      <c r="D21" s="201"/>
      <c r="E21" s="201"/>
      <c r="F21" s="201"/>
      <c r="G21" s="201"/>
      <c r="H21" s="201"/>
      <c r="I21" s="201"/>
      <c r="J21" s="201"/>
      <c r="K21" s="201"/>
      <c r="L21" s="202" t="s">
        <v>46</v>
      </c>
      <c r="M21" s="202"/>
      <c r="N21" s="202"/>
      <c r="O21" s="202"/>
      <c r="P21" s="202"/>
      <c r="Q21" s="202"/>
      <c r="R21" s="202"/>
      <c r="S21" s="202"/>
      <c r="T21" s="204"/>
      <c r="U21"/>
      <c r="V21"/>
      <c r="W21"/>
      <c r="X21" s="55"/>
      <c r="Y21" s="54"/>
      <c r="Z21" s="54"/>
      <c r="AA21" s="54"/>
      <c r="AH21" s="56"/>
    </row>
    <row r="22" spans="1:35" ht="16.5" hidden="1" customHeight="1" x14ac:dyDescent="0.2">
      <c r="B22" s="331"/>
      <c r="C22" s="334" t="str">
        <f>IF(A2=3,3,IF(A2=4,1,""))</f>
        <v/>
      </c>
      <c r="D22" s="215" t="str">
        <f>IF(C22&lt;&gt;"",VLOOKUP(C22,$D$5:$K$8,2,0),"")</f>
        <v/>
      </c>
      <c r="E22" s="215"/>
      <c r="F22" s="215"/>
      <c r="G22" s="215"/>
      <c r="H22" s="215"/>
      <c r="I22" s="216"/>
      <c r="J22" s="336" t="s">
        <v>48</v>
      </c>
      <c r="K22" s="217" t="s">
        <v>49</v>
      </c>
      <c r="L22" s="334" t="str">
        <f>IF(A2=3,1,IF(A2=4,3,""))</f>
        <v/>
      </c>
      <c r="M22" s="215" t="str">
        <f>IF(L22&lt;&gt;"",VLOOKUP(L22,$D$5:$K$8,2,0),"")</f>
        <v/>
      </c>
      <c r="N22" s="215"/>
      <c r="O22" s="215"/>
      <c r="P22" s="215"/>
      <c r="Q22" s="215"/>
      <c r="R22" s="216"/>
      <c r="S22" s="336" t="s">
        <v>48</v>
      </c>
      <c r="T22" s="217" t="s">
        <v>49</v>
      </c>
      <c r="X22" s="57"/>
      <c r="Y22" s="58"/>
      <c r="Z22" s="58"/>
      <c r="AA22" s="58"/>
      <c r="AH22" s="63"/>
      <c r="AI22" s="63"/>
    </row>
    <row r="23" spans="1:35" ht="16.5" hidden="1" customHeight="1" x14ac:dyDescent="0.2">
      <c r="B23" s="331"/>
      <c r="C23" s="335"/>
      <c r="D23" s="218" t="str">
        <f>IF(C22&lt;&gt;"",VLOOKUP(C22,$D$5:$K$8,8,0),"")</f>
        <v/>
      </c>
      <c r="E23" s="219"/>
      <c r="F23" s="219"/>
      <c r="G23" s="219"/>
      <c r="H23" s="219"/>
      <c r="I23" s="220"/>
      <c r="J23" s="337"/>
      <c r="K23" s="221" t="s">
        <v>50</v>
      </c>
      <c r="L23" s="335"/>
      <c r="M23" s="218" t="str">
        <f>IF(L22&lt;&gt;"",VLOOKUP(L22,$D$5:$K$8,8,0),"")</f>
        <v/>
      </c>
      <c r="N23" s="219"/>
      <c r="O23" s="219"/>
      <c r="P23" s="219"/>
      <c r="Q23" s="219"/>
      <c r="R23" s="220"/>
      <c r="S23" s="337"/>
      <c r="T23" s="221" t="s">
        <v>50</v>
      </c>
      <c r="X23" s="57"/>
      <c r="Y23" s="58"/>
      <c r="Z23" s="58"/>
      <c r="AA23" s="58"/>
      <c r="AH23" s="63"/>
      <c r="AI23" s="63"/>
    </row>
    <row r="24" spans="1:35" ht="11.25" hidden="1" customHeight="1" x14ac:dyDescent="0.2">
      <c r="B24" s="331"/>
      <c r="C24" s="159" t="s">
        <v>53</v>
      </c>
      <c r="D24" s="160"/>
      <c r="E24" s="160"/>
      <c r="F24" s="160"/>
      <c r="G24" s="160"/>
      <c r="H24" s="170"/>
      <c r="I24" s="161" t="s">
        <v>11</v>
      </c>
      <c r="J24" s="338"/>
      <c r="K24" s="340"/>
      <c r="L24" s="159" t="s">
        <v>53</v>
      </c>
      <c r="M24" s="162"/>
      <c r="N24" s="160"/>
      <c r="O24" s="160"/>
      <c r="P24" s="160"/>
      <c r="Q24" s="170"/>
      <c r="R24" s="161" t="s">
        <v>11</v>
      </c>
      <c r="S24" s="338"/>
      <c r="T24" s="340"/>
      <c r="X24" s="57"/>
      <c r="Y24" s="58"/>
      <c r="Z24" s="58"/>
      <c r="AA24" s="58"/>
      <c r="AH24" s="63"/>
      <c r="AI24" s="63"/>
    </row>
    <row r="25" spans="1:35" ht="33" hidden="1" customHeight="1" thickBot="1" x14ac:dyDescent="0.25">
      <c r="B25" s="331"/>
      <c r="C25" s="157"/>
      <c r="D25" s="158"/>
      <c r="E25" s="158"/>
      <c r="F25" s="158"/>
      <c r="G25" s="158"/>
      <c r="H25" s="171"/>
      <c r="I25" s="208"/>
      <c r="J25" s="339"/>
      <c r="K25" s="341"/>
      <c r="L25" s="157"/>
      <c r="M25" s="163"/>
      <c r="N25" s="158"/>
      <c r="O25" s="158"/>
      <c r="P25" s="158"/>
      <c r="Q25" s="171"/>
      <c r="R25" s="208"/>
      <c r="S25" s="339"/>
      <c r="T25" s="341"/>
      <c r="X25" s="58"/>
      <c r="Y25" s="58"/>
      <c r="Z25" s="58"/>
      <c r="AA25" s="58"/>
      <c r="AH25" s="63"/>
      <c r="AI25" s="63"/>
    </row>
    <row r="26" spans="1:35" ht="16.5" hidden="1" customHeight="1" x14ac:dyDescent="0.2">
      <c r="B26" s="331"/>
      <c r="C26" s="334" t="str">
        <f>IF(A2=4,2,"")</f>
        <v/>
      </c>
      <c r="D26" s="215" t="str">
        <f>IF(C26&lt;&gt;"",VLOOKUP(C26,$D$5:$K$8,2,0),"")</f>
        <v/>
      </c>
      <c r="E26" s="215"/>
      <c r="F26" s="215"/>
      <c r="G26" s="215"/>
      <c r="H26" s="215"/>
      <c r="I26" s="216"/>
      <c r="J26" s="336" t="s">
        <v>48</v>
      </c>
      <c r="K26" s="217" t="s">
        <v>49</v>
      </c>
      <c r="L26" s="334" t="str">
        <f>IF(A2=4,4,"")</f>
        <v/>
      </c>
      <c r="M26" s="215" t="str">
        <f>IF(L26&lt;&gt;"",VLOOKUP(L26,$D$5:$K$8,2,0),"")</f>
        <v/>
      </c>
      <c r="N26" s="215"/>
      <c r="O26" s="215"/>
      <c r="P26" s="215"/>
      <c r="Q26" s="215"/>
      <c r="R26" s="216"/>
      <c r="S26" s="336" t="s">
        <v>48</v>
      </c>
      <c r="T26" s="217" t="s">
        <v>49</v>
      </c>
      <c r="X26" s="57"/>
      <c r="Y26" s="58"/>
      <c r="Z26" s="58"/>
      <c r="AA26" s="58"/>
      <c r="AH26" s="63"/>
      <c r="AI26" s="63"/>
    </row>
    <row r="27" spans="1:35" ht="16.5" hidden="1" customHeight="1" x14ac:dyDescent="0.2">
      <c r="B27" s="331"/>
      <c r="C27" s="335"/>
      <c r="D27" s="218" t="str">
        <f>IF(C26&lt;&gt;"",VLOOKUP(C26,$D$5:$K$8,8,0),"")</f>
        <v/>
      </c>
      <c r="E27" s="219"/>
      <c r="F27" s="219"/>
      <c r="G27" s="219"/>
      <c r="H27" s="219"/>
      <c r="I27" s="220"/>
      <c r="J27" s="337"/>
      <c r="K27" s="221" t="s">
        <v>50</v>
      </c>
      <c r="L27" s="335"/>
      <c r="M27" s="218" t="str">
        <f>IF(L26&lt;&gt;"",VLOOKUP(L26,$D$5:$K$8,8,0),"")</f>
        <v/>
      </c>
      <c r="N27" s="219"/>
      <c r="O27" s="219"/>
      <c r="P27" s="219"/>
      <c r="Q27" s="219"/>
      <c r="R27" s="220"/>
      <c r="S27" s="337"/>
      <c r="T27" s="221" t="s">
        <v>50</v>
      </c>
      <c r="X27" s="57"/>
      <c r="Y27" s="58"/>
      <c r="Z27" s="58"/>
      <c r="AA27" s="58"/>
      <c r="AH27" s="63"/>
      <c r="AI27" s="63"/>
    </row>
    <row r="28" spans="1:35" ht="11.25" hidden="1" customHeight="1" x14ac:dyDescent="0.2">
      <c r="B28" s="331"/>
      <c r="C28" s="159" t="s">
        <v>47</v>
      </c>
      <c r="D28" s="160"/>
      <c r="E28" s="160"/>
      <c r="F28" s="160"/>
      <c r="G28" s="160"/>
      <c r="H28" s="170"/>
      <c r="I28" s="161" t="s">
        <v>11</v>
      </c>
      <c r="J28" s="338"/>
      <c r="K28" s="340"/>
      <c r="L28" s="159" t="s">
        <v>47</v>
      </c>
      <c r="M28" s="162"/>
      <c r="N28" s="160"/>
      <c r="O28" s="160"/>
      <c r="P28" s="160"/>
      <c r="Q28" s="170"/>
      <c r="R28" s="161" t="s">
        <v>11</v>
      </c>
      <c r="S28" s="338"/>
      <c r="T28" s="340"/>
      <c r="X28" s="57"/>
      <c r="Y28" s="58"/>
      <c r="Z28" s="58"/>
      <c r="AA28" s="58"/>
      <c r="AH28" s="63"/>
      <c r="AI28" s="63"/>
    </row>
    <row r="29" spans="1:35" ht="33" hidden="1" customHeight="1" thickBot="1" x14ac:dyDescent="0.25">
      <c r="B29" s="331"/>
      <c r="C29" s="157"/>
      <c r="D29" s="158"/>
      <c r="E29" s="158"/>
      <c r="F29" s="158"/>
      <c r="G29" s="158"/>
      <c r="H29" s="171"/>
      <c r="I29" s="208"/>
      <c r="J29" s="339"/>
      <c r="K29" s="341"/>
      <c r="L29" s="157"/>
      <c r="M29" s="163"/>
      <c r="N29" s="158"/>
      <c r="O29" s="158"/>
      <c r="P29" s="158"/>
      <c r="Q29" s="171"/>
      <c r="R29" s="208"/>
      <c r="S29" s="339"/>
      <c r="T29" s="341"/>
      <c r="X29" s="58"/>
      <c r="Y29" s="58"/>
      <c r="Z29" s="58"/>
      <c r="AA29" s="58"/>
      <c r="AH29" s="63"/>
      <c r="AI29" s="63"/>
    </row>
    <row r="30" spans="1:35" ht="15" hidden="1" customHeight="1" x14ac:dyDescent="0.25">
      <c r="B30" s="138"/>
      <c r="C30" s="147"/>
      <c r="D30" s="147"/>
      <c r="E30" s="147"/>
      <c r="F30" s="147"/>
      <c r="G30" s="147"/>
      <c r="H30" s="147"/>
      <c r="J30" s="148"/>
      <c r="K30" s="149"/>
      <c r="L30" s="151"/>
      <c r="M30" s="151"/>
      <c r="N30" s="151"/>
      <c r="O30" s="151"/>
      <c r="P30" s="151"/>
      <c r="Q30" s="151"/>
      <c r="R30" s="146"/>
      <c r="S30" s="152"/>
      <c r="T30" s="150"/>
      <c r="X30" s="58"/>
      <c r="Y30" s="58"/>
      <c r="Z30" s="58"/>
      <c r="AA30" s="58"/>
      <c r="AH30" s="63"/>
      <c r="AI30" s="63"/>
    </row>
    <row r="31" spans="1:35" s="53" customFormat="1" ht="14.25" hidden="1" customHeight="1" thickBot="1" x14ac:dyDescent="0.25">
      <c r="A31"/>
      <c r="B31" s="330" t="s">
        <v>52</v>
      </c>
      <c r="C31" s="203" t="s">
        <v>45</v>
      </c>
      <c r="D31" s="201"/>
      <c r="E31" s="201"/>
      <c r="F31" s="201"/>
      <c r="G31" s="201"/>
      <c r="H31" s="201"/>
      <c r="I31" s="201"/>
      <c r="J31" s="201"/>
      <c r="K31" s="201"/>
      <c r="L31" s="202" t="s">
        <v>46</v>
      </c>
      <c r="M31" s="202"/>
      <c r="N31" s="202"/>
      <c r="O31" s="202"/>
      <c r="P31" s="202"/>
      <c r="Q31" s="202"/>
      <c r="R31" s="202"/>
      <c r="S31" s="202"/>
      <c r="T31" s="204"/>
      <c r="U31"/>
      <c r="V31"/>
      <c r="W31"/>
      <c r="X31" s="55"/>
      <c r="Y31" s="54"/>
      <c r="Z31" s="54"/>
      <c r="AA31" s="54"/>
      <c r="AH31" s="56"/>
    </row>
    <row r="32" spans="1:35" ht="16.5" hidden="1" customHeight="1" x14ac:dyDescent="0.2">
      <c r="B32" s="331"/>
      <c r="C32" s="334" t="str">
        <f>IF(A2=3,2,IF(A2=4,1,""))</f>
        <v/>
      </c>
      <c r="D32" s="215" t="str">
        <f>IF(C32&lt;&gt;"",VLOOKUP(C32,$D$5:$K$8,2,0),"")</f>
        <v/>
      </c>
      <c r="E32" s="215"/>
      <c r="F32" s="215"/>
      <c r="G32" s="215"/>
      <c r="H32" s="215"/>
      <c r="I32" s="216"/>
      <c r="J32" s="336" t="s">
        <v>48</v>
      </c>
      <c r="K32" s="217" t="s">
        <v>49</v>
      </c>
      <c r="L32" s="334" t="str">
        <f>IF(A2=3,3,IF(A2=4,4,""))</f>
        <v/>
      </c>
      <c r="M32" s="215" t="str">
        <f>IF(L32&lt;&gt;"",VLOOKUP(L32,$D$5:$K$8,2,0),"")</f>
        <v/>
      </c>
      <c r="N32" s="215"/>
      <c r="O32" s="215"/>
      <c r="P32" s="215"/>
      <c r="Q32" s="215"/>
      <c r="R32" s="216"/>
      <c r="S32" s="336" t="s">
        <v>48</v>
      </c>
      <c r="T32" s="217" t="s">
        <v>49</v>
      </c>
      <c r="X32" s="57"/>
      <c r="Y32" s="58"/>
      <c r="Z32" s="58"/>
      <c r="AA32" s="58"/>
      <c r="AH32" s="63"/>
      <c r="AI32" s="63"/>
    </row>
    <row r="33" spans="2:35" ht="16.5" hidden="1" customHeight="1" x14ac:dyDescent="0.2">
      <c r="B33" s="331"/>
      <c r="C33" s="335"/>
      <c r="D33" s="218" t="str">
        <f>IF(C32&lt;&gt;"",VLOOKUP(C32,$D$5:$K$8,8,0),"")</f>
        <v/>
      </c>
      <c r="E33" s="219"/>
      <c r="F33" s="219"/>
      <c r="G33" s="219"/>
      <c r="H33" s="219"/>
      <c r="I33" s="220"/>
      <c r="J33" s="337"/>
      <c r="K33" s="221" t="s">
        <v>50</v>
      </c>
      <c r="L33" s="335"/>
      <c r="M33" s="218" t="str">
        <f>IF(L32&lt;&gt;"",VLOOKUP(L32,$D$5:$K$8,8,0),"")</f>
        <v/>
      </c>
      <c r="N33" s="219"/>
      <c r="O33" s="219"/>
      <c r="P33" s="219"/>
      <c r="Q33" s="219"/>
      <c r="R33" s="220"/>
      <c r="S33" s="337"/>
      <c r="T33" s="221" t="s">
        <v>50</v>
      </c>
      <c r="X33" s="57"/>
      <c r="Y33" s="58"/>
      <c r="Z33" s="58"/>
      <c r="AA33" s="58"/>
      <c r="AH33" s="63"/>
      <c r="AI33" s="63"/>
    </row>
    <row r="34" spans="2:35" ht="11.25" hidden="1" customHeight="1" x14ac:dyDescent="0.2">
      <c r="B34" s="331"/>
      <c r="C34" s="159" t="s">
        <v>53</v>
      </c>
      <c r="D34" s="160"/>
      <c r="E34" s="160"/>
      <c r="F34" s="160"/>
      <c r="G34" s="160"/>
      <c r="H34" s="170"/>
      <c r="I34" s="161" t="s">
        <v>11</v>
      </c>
      <c r="J34" s="338"/>
      <c r="K34" s="340"/>
      <c r="L34" s="159" t="s">
        <v>53</v>
      </c>
      <c r="M34" s="162"/>
      <c r="N34" s="160"/>
      <c r="O34" s="160"/>
      <c r="P34" s="160"/>
      <c r="Q34" s="170"/>
      <c r="R34" s="161" t="s">
        <v>11</v>
      </c>
      <c r="S34" s="338"/>
      <c r="T34" s="340"/>
      <c r="X34" s="57"/>
      <c r="Y34" s="58"/>
      <c r="Z34" s="58"/>
      <c r="AA34" s="58"/>
      <c r="AH34" s="63"/>
      <c r="AI34" s="63"/>
    </row>
    <row r="35" spans="2:35" ht="33" hidden="1" customHeight="1" thickBot="1" x14ac:dyDescent="0.25">
      <c r="B35" s="331"/>
      <c r="C35" s="157"/>
      <c r="D35" s="158"/>
      <c r="E35" s="158"/>
      <c r="F35" s="158"/>
      <c r="G35" s="158"/>
      <c r="H35" s="171"/>
      <c r="I35" s="208"/>
      <c r="J35" s="339"/>
      <c r="K35" s="341"/>
      <c r="L35" s="157"/>
      <c r="M35" s="163"/>
      <c r="N35" s="158"/>
      <c r="O35" s="158"/>
      <c r="P35" s="158"/>
      <c r="Q35" s="171"/>
      <c r="R35" s="208"/>
      <c r="S35" s="339"/>
      <c r="T35" s="341"/>
      <c r="X35" s="58"/>
      <c r="Y35" s="58"/>
      <c r="Z35" s="58"/>
      <c r="AA35" s="58"/>
      <c r="AH35" s="63"/>
      <c r="AI35" s="63"/>
    </row>
    <row r="36" spans="2:35" ht="16.5" hidden="1" customHeight="1" x14ac:dyDescent="0.2">
      <c r="B36" s="331"/>
      <c r="C36" s="334" t="str">
        <f>IF(A2=4,2,"")</f>
        <v/>
      </c>
      <c r="D36" s="215" t="str">
        <f>IF(C36&lt;&gt;"",VLOOKUP(C36,$D$5:$K$8,2,0),"")</f>
        <v/>
      </c>
      <c r="E36" s="215"/>
      <c r="F36" s="215"/>
      <c r="G36" s="215"/>
      <c r="H36" s="215"/>
      <c r="I36" s="216"/>
      <c r="J36" s="336" t="s">
        <v>48</v>
      </c>
      <c r="K36" s="217" t="s">
        <v>49</v>
      </c>
      <c r="L36" s="334" t="str">
        <f>IF(A2=4,3,"")</f>
        <v/>
      </c>
      <c r="M36" s="215" t="str">
        <f>IF(L36&lt;&gt;"",VLOOKUP(L36,$D$5:$K$8,2,0),"")</f>
        <v/>
      </c>
      <c r="N36" s="215"/>
      <c r="O36" s="215"/>
      <c r="P36" s="215"/>
      <c r="Q36" s="215"/>
      <c r="R36" s="216"/>
      <c r="S36" s="336" t="s">
        <v>48</v>
      </c>
      <c r="T36" s="217" t="s">
        <v>49</v>
      </c>
      <c r="X36" s="57"/>
      <c r="Y36" s="58"/>
      <c r="Z36" s="58"/>
      <c r="AA36" s="58"/>
      <c r="AH36" s="63"/>
      <c r="AI36" s="63"/>
    </row>
    <row r="37" spans="2:35" ht="16.5" hidden="1" customHeight="1" x14ac:dyDescent="0.2">
      <c r="B37" s="331"/>
      <c r="C37" s="335"/>
      <c r="D37" s="218" t="str">
        <f>IF(C36&lt;&gt;"",VLOOKUP(C36,$D$5:$K$8,8,0),"")</f>
        <v/>
      </c>
      <c r="E37" s="219"/>
      <c r="F37" s="219"/>
      <c r="G37" s="219"/>
      <c r="H37" s="219"/>
      <c r="I37" s="220"/>
      <c r="J37" s="337"/>
      <c r="K37" s="221" t="s">
        <v>50</v>
      </c>
      <c r="L37" s="335"/>
      <c r="M37" s="218" t="str">
        <f>IF(L36&lt;&gt;"",VLOOKUP(L36,$D$5:$K$8,8,0),"")</f>
        <v/>
      </c>
      <c r="N37" s="219"/>
      <c r="O37" s="219"/>
      <c r="P37" s="219"/>
      <c r="Q37" s="219"/>
      <c r="R37" s="220"/>
      <c r="S37" s="337"/>
      <c r="T37" s="221" t="s">
        <v>50</v>
      </c>
      <c r="X37" s="57"/>
      <c r="Y37" s="58"/>
      <c r="Z37" s="58"/>
      <c r="AA37" s="58"/>
      <c r="AH37" s="63"/>
      <c r="AI37" s="63"/>
    </row>
    <row r="38" spans="2:35" ht="11.25" hidden="1" customHeight="1" x14ac:dyDescent="0.2">
      <c r="B38" s="331"/>
      <c r="C38" s="159" t="s">
        <v>53</v>
      </c>
      <c r="D38" s="160"/>
      <c r="E38" s="160"/>
      <c r="F38" s="160"/>
      <c r="G38" s="160"/>
      <c r="H38" s="170"/>
      <c r="I38" s="161" t="s">
        <v>11</v>
      </c>
      <c r="J38" s="338"/>
      <c r="K38" s="340"/>
      <c r="L38" s="159" t="s">
        <v>53</v>
      </c>
      <c r="M38" s="162"/>
      <c r="N38" s="160"/>
      <c r="O38" s="160"/>
      <c r="P38" s="160"/>
      <c r="Q38" s="170"/>
      <c r="R38" s="161" t="s">
        <v>11</v>
      </c>
      <c r="S38" s="338"/>
      <c r="T38" s="340"/>
      <c r="X38" s="57"/>
      <c r="Y38" s="58"/>
      <c r="Z38" s="58"/>
      <c r="AA38" s="58"/>
      <c r="AH38" s="63"/>
      <c r="AI38" s="63"/>
    </row>
    <row r="39" spans="2:35" ht="33" hidden="1" customHeight="1" thickBot="1" x14ac:dyDescent="0.25">
      <c r="B39" s="331"/>
      <c r="C39" s="157"/>
      <c r="D39" s="158"/>
      <c r="E39" s="158"/>
      <c r="F39" s="158"/>
      <c r="G39" s="158"/>
      <c r="H39" s="171"/>
      <c r="I39" s="208"/>
      <c r="J39" s="339"/>
      <c r="K39" s="341"/>
      <c r="L39" s="157"/>
      <c r="M39" s="163"/>
      <c r="N39" s="158"/>
      <c r="O39" s="158"/>
      <c r="P39" s="158"/>
      <c r="Q39" s="171"/>
      <c r="R39" s="208"/>
      <c r="S39" s="339"/>
      <c r="T39" s="341"/>
      <c r="X39" s="58"/>
      <c r="Y39" s="58"/>
      <c r="Z39" s="58"/>
      <c r="AA39" s="58"/>
      <c r="AH39" s="63"/>
      <c r="AI39" s="63"/>
    </row>
    <row r="40" spans="2:35" ht="13.5" hidden="1" customHeight="1" x14ac:dyDescent="0.2">
      <c r="B40" s="166"/>
      <c r="C40" s="165"/>
      <c r="D40" s="164"/>
      <c r="E40" s="164"/>
      <c r="F40" s="164"/>
      <c r="G40" s="164"/>
      <c r="H40" s="164"/>
      <c r="I40" s="167"/>
      <c r="J40" s="168"/>
      <c r="K40" s="169"/>
      <c r="L40" s="165"/>
      <c r="M40" s="165"/>
      <c r="N40" s="164"/>
      <c r="O40" s="164"/>
      <c r="P40" s="164"/>
      <c r="Q40" s="164"/>
      <c r="R40" s="167"/>
      <c r="S40" s="168"/>
      <c r="T40" s="169"/>
      <c r="X40" s="58"/>
      <c r="Y40" s="58"/>
      <c r="Z40" s="58"/>
      <c r="AA40" s="58"/>
      <c r="AH40" s="63"/>
      <c r="AI40" s="63"/>
    </row>
    <row r="41" spans="2:35" ht="32.25" hidden="1" customHeight="1" x14ac:dyDescent="0.2">
      <c r="C41" s="333" t="s">
        <v>42</v>
      </c>
      <c r="D41" s="333"/>
      <c r="E41" s="333"/>
      <c r="F41" s="333"/>
      <c r="G41" s="344" t="s">
        <v>62</v>
      </c>
      <c r="H41" s="344"/>
      <c r="I41" s="344"/>
      <c r="J41" s="344"/>
      <c r="K41" s="344"/>
      <c r="L41" s="344"/>
      <c r="M41" s="344"/>
      <c r="N41" s="344"/>
      <c r="O41" s="344"/>
      <c r="P41" s="344"/>
      <c r="Q41" s="344"/>
      <c r="R41" s="344"/>
      <c r="S41" s="344"/>
      <c r="T41" s="344"/>
      <c r="Z41" s="63"/>
      <c r="AA41" s="63"/>
    </row>
    <row r="42" spans="2:35" ht="36.75" hidden="1" customHeight="1" x14ac:dyDescent="0.2">
      <c r="C42" s="342" t="s">
        <v>33</v>
      </c>
      <c r="D42" s="342"/>
      <c r="E42" s="342"/>
      <c r="F42" s="342"/>
      <c r="G42" s="345" t="s">
        <v>41</v>
      </c>
      <c r="H42" s="345"/>
      <c r="I42" s="345"/>
      <c r="J42" s="345"/>
      <c r="K42" s="345"/>
      <c r="L42" s="345"/>
      <c r="M42" s="345"/>
      <c r="N42" s="345"/>
      <c r="O42" s="345"/>
      <c r="P42" s="345"/>
      <c r="Q42" s="345"/>
      <c r="R42" s="345"/>
      <c r="S42" s="345"/>
      <c r="T42" s="345"/>
      <c r="Z42" s="53"/>
    </row>
    <row r="43" spans="2:35" ht="65.25" customHeight="1" x14ac:dyDescent="0.25"/>
    <row r="44" spans="2:35" ht="15" hidden="1" customHeight="1" x14ac:dyDescent="0.25"/>
    <row r="45" spans="2:35" ht="15" hidden="1" customHeight="1" x14ac:dyDescent="0.25"/>
    <row r="46" spans="2:35" ht="15" hidden="1" customHeight="1" x14ac:dyDescent="0.25"/>
    <row r="47" spans="2:35" ht="15" hidden="1" customHeight="1" x14ac:dyDescent="0.25"/>
    <row r="48" spans="2:35" ht="15" hidden="1" customHeight="1" x14ac:dyDescent="0.25"/>
    <row r="49" ht="15" hidden="1" customHeight="1" x14ac:dyDescent="0.25"/>
    <row r="50" ht="0" hidden="1" customHeight="1" x14ac:dyDescent="0.25"/>
    <row r="51" ht="0" hidden="1" customHeight="1" x14ac:dyDescent="0.25"/>
  </sheetData>
  <sheetProtection sheet="1" objects="1" scenarios="1"/>
  <mergeCells count="60">
    <mergeCell ref="S36:S37"/>
    <mergeCell ref="C42:F42"/>
    <mergeCell ref="G42:T42"/>
    <mergeCell ref="J38:J39"/>
    <mergeCell ref="K38:K39"/>
    <mergeCell ref="S38:S39"/>
    <mergeCell ref="T38:T39"/>
    <mergeCell ref="C41:F41"/>
    <mergeCell ref="G41:T41"/>
    <mergeCell ref="J28:J29"/>
    <mergeCell ref="K28:K29"/>
    <mergeCell ref="S28:S29"/>
    <mergeCell ref="T28:T29"/>
    <mergeCell ref="B31:B39"/>
    <mergeCell ref="C32:C33"/>
    <mergeCell ref="J32:J33"/>
    <mergeCell ref="L32:L33"/>
    <mergeCell ref="S32:S33"/>
    <mergeCell ref="J34:J35"/>
    <mergeCell ref="K34:K35"/>
    <mergeCell ref="S34:S35"/>
    <mergeCell ref="T34:T35"/>
    <mergeCell ref="C36:C37"/>
    <mergeCell ref="J36:J37"/>
    <mergeCell ref="L36:L37"/>
    <mergeCell ref="S24:S25"/>
    <mergeCell ref="T24:T25"/>
    <mergeCell ref="C26:C27"/>
    <mergeCell ref="J26:J27"/>
    <mergeCell ref="L26:L27"/>
    <mergeCell ref="S26:S27"/>
    <mergeCell ref="J18:J19"/>
    <mergeCell ref="K18:K19"/>
    <mergeCell ref="S18:S19"/>
    <mergeCell ref="T18:T19"/>
    <mergeCell ref="B21:B29"/>
    <mergeCell ref="C22:C23"/>
    <mergeCell ref="J22:J23"/>
    <mergeCell ref="L22:L23"/>
    <mergeCell ref="S22:S23"/>
    <mergeCell ref="J24:J25"/>
    <mergeCell ref="B11:B19"/>
    <mergeCell ref="C12:C13"/>
    <mergeCell ref="J12:J13"/>
    <mergeCell ref="L12:L13"/>
    <mergeCell ref="S12:S13"/>
    <mergeCell ref="K24:K25"/>
    <mergeCell ref="J14:J15"/>
    <mergeCell ref="K14:K15"/>
    <mergeCell ref="S14:S15"/>
    <mergeCell ref="T14:T15"/>
    <mergeCell ref="C16:C17"/>
    <mergeCell ref="J16:J17"/>
    <mergeCell ref="L16:L17"/>
    <mergeCell ref="S16:S17"/>
    <mergeCell ref="O2:T2"/>
    <mergeCell ref="S4:T4"/>
    <mergeCell ref="AA6:AC6"/>
    <mergeCell ref="AA7:AC7"/>
    <mergeCell ref="AA8:AC8"/>
  </mergeCells>
  <dataValidations count="2">
    <dataValidation type="list" allowBlank="1" showInputMessage="1" showErrorMessage="1" sqref="K14:K15 T38:T39 K38:K39 T34:T35 K34:K35 T28:T29 K28:K29 T24:T25 K24:K25 T18:T19 K18:K19 T14:T15">
      <formula1>"VT,VP,VS,VA,VF,VB,VD,V3"</formula1>
    </dataValidation>
    <dataValidation type="whole" allowBlank="1" showInputMessage="1" showErrorMessage="1" errorTitle="ERREUR" error="Il faut saisir un chiffre de 1 à 4" sqref="C5:C8">
      <formula1>1</formula1>
      <formula2>4</formula2>
    </dataValidation>
  </dataValidations>
  <printOptions horizontalCentered="1"/>
  <pageMargins left="0" right="0" top="0" bottom="0" header="0" footer="0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>
    <tabColor rgb="FF00B050"/>
    <pageSetUpPr autoPageBreaks="0" fitToPage="1"/>
  </sheetPr>
  <dimension ref="A1:AJ51"/>
  <sheetViews>
    <sheetView showGridLines="0" showRowColHeaders="0" zoomScaleNormal="100" workbookViewId="0"/>
  </sheetViews>
  <sheetFormatPr baseColWidth="10" defaultColWidth="0" defaultRowHeight="0" customHeight="1" zeroHeight="1" x14ac:dyDescent="0.25"/>
  <cols>
    <col min="1" max="1" width="9.625" customWidth="1"/>
    <col min="2" max="2" width="4.875" customWidth="1"/>
    <col min="3" max="8" width="4.625" customWidth="1"/>
    <col min="9" max="9" width="4.625" style="69" customWidth="1"/>
    <col min="10" max="20" width="4.625" customWidth="1"/>
    <col min="21" max="21" width="1.625" customWidth="1"/>
    <col min="22" max="22" width="25.375" customWidth="1"/>
    <col min="23" max="23" width="10.75" hidden="1" customWidth="1"/>
    <col min="24" max="24" width="3.875" hidden="1" customWidth="1"/>
    <col min="25" max="25" width="4.75" hidden="1" customWidth="1"/>
    <col min="26" max="26" width="10" hidden="1" customWidth="1"/>
    <col min="27" max="27" width="5" hidden="1" customWidth="1"/>
    <col min="28" max="36" width="0" hidden="1" customWidth="1"/>
    <col min="37" max="16384" width="11" hidden="1"/>
  </cols>
  <sheetData>
    <row r="1" spans="1:36" ht="28.5" customHeight="1" thickBot="1" x14ac:dyDescent="0.25">
      <c r="C1" s="51"/>
      <c r="D1" s="51"/>
      <c r="E1" s="51"/>
      <c r="F1" s="51"/>
      <c r="G1" s="51"/>
      <c r="H1" s="51"/>
      <c r="I1" s="136"/>
      <c r="J1" s="134"/>
      <c r="K1" s="134"/>
      <c r="L1" s="10"/>
      <c r="M1" s="10"/>
      <c r="N1" s="10"/>
      <c r="O1" s="10"/>
      <c r="P1" s="10"/>
      <c r="Q1" s="10"/>
      <c r="R1" s="10"/>
      <c r="S1" s="135"/>
      <c r="T1" s="61"/>
      <c r="U1" s="61"/>
      <c r="V1" s="61"/>
      <c r="W1" s="61"/>
      <c r="X1" s="133"/>
      <c r="Y1" s="61"/>
      <c r="Z1" s="61"/>
      <c r="AA1" s="133"/>
    </row>
    <row r="2" spans="1:36" ht="30" customHeight="1" thickBot="1" x14ac:dyDescent="0.3">
      <c r="A2" s="138">
        <f>SUMPRODUCT((recap!C7:C66=C2)*(recap!D7:D66=L2)*recap!I7:I66)</f>
        <v>2</v>
      </c>
      <c r="C2" s="173" t="s">
        <v>76</v>
      </c>
      <c r="D2" s="174"/>
      <c r="E2" s="174"/>
      <c r="F2" s="174"/>
      <c r="G2" s="174"/>
      <c r="H2" s="175"/>
      <c r="K2" s="156" t="s">
        <v>35</v>
      </c>
      <c r="L2" s="257">
        <v>2</v>
      </c>
      <c r="M2" s="183"/>
      <c r="O2" s="332" t="str">
        <f>Nature_competition</f>
        <v>COUPE DE DREUX POUSSINS BENJAMINS - 26 novembre 2017</v>
      </c>
      <c r="P2" s="332"/>
      <c r="Q2" s="332"/>
      <c r="R2" s="332"/>
      <c r="S2" s="332"/>
      <c r="T2" s="332"/>
      <c r="U2" s="52"/>
      <c r="V2" s="52"/>
      <c r="W2" s="52"/>
      <c r="X2" s="52"/>
      <c r="Y2" s="52"/>
      <c r="Z2" s="229" t="s">
        <v>68</v>
      </c>
      <c r="AA2" s="52"/>
    </row>
    <row r="3" spans="1:36" ht="24" customHeight="1" x14ac:dyDescent="0.2">
      <c r="B3" s="138"/>
      <c r="C3" s="145"/>
      <c r="D3" s="145"/>
      <c r="E3" s="145"/>
      <c r="F3" s="145"/>
      <c r="G3" s="145"/>
      <c r="H3" s="51"/>
      <c r="I3" s="145"/>
      <c r="L3" s="132"/>
      <c r="M3" s="132"/>
      <c r="N3" s="131"/>
      <c r="O3" s="131"/>
      <c r="P3" s="131"/>
      <c r="Q3" s="131"/>
      <c r="S3" s="144"/>
      <c r="T3" s="52"/>
      <c r="U3" s="52"/>
      <c r="V3" s="52"/>
      <c r="W3" s="52"/>
      <c r="X3" s="52"/>
      <c r="Y3" s="52"/>
      <c r="Z3" s="227">
        <f>COUNTIF(Z5:Z16,"")</f>
        <v>11</v>
      </c>
    </row>
    <row r="4" spans="1:36" ht="15.75" x14ac:dyDescent="0.25">
      <c r="C4" s="60" t="s">
        <v>39</v>
      </c>
      <c r="D4" s="129" t="s">
        <v>43</v>
      </c>
      <c r="E4" s="59" t="s">
        <v>44</v>
      </c>
      <c r="G4" s="69"/>
      <c r="H4" s="69"/>
      <c r="J4" s="69"/>
      <c r="K4" s="69"/>
      <c r="L4" s="69"/>
      <c r="M4" s="153" t="s">
        <v>38</v>
      </c>
      <c r="N4" s="128" t="s">
        <v>34</v>
      </c>
      <c r="O4" s="128" t="s">
        <v>21</v>
      </c>
      <c r="P4" s="128" t="s">
        <v>23</v>
      </c>
      <c r="Q4" s="128" t="s">
        <v>67</v>
      </c>
      <c r="R4" s="128" t="s">
        <v>22</v>
      </c>
      <c r="S4" s="343" t="s">
        <v>14</v>
      </c>
      <c r="T4" s="343"/>
      <c r="W4" s="228" t="s">
        <v>16</v>
      </c>
      <c r="X4" s="228" t="s">
        <v>60</v>
      </c>
      <c r="Y4" s="228" t="s">
        <v>59</v>
      </c>
      <c r="Z4" s="228" t="s">
        <v>58</v>
      </c>
      <c r="AA4" s="58"/>
      <c r="AB4" s="58"/>
      <c r="AC4" s="58"/>
      <c r="AD4" s="62"/>
      <c r="AE4" s="62"/>
      <c r="AF4" s="62"/>
      <c r="AG4" s="62"/>
      <c r="AH4" s="62"/>
      <c r="AI4" s="62"/>
      <c r="AJ4" s="64"/>
    </row>
    <row r="5" spans="1:36" ht="20.25" customHeight="1" x14ac:dyDescent="0.2">
      <c r="A5" s="214" t="s">
        <v>24</v>
      </c>
      <c r="B5" s="172"/>
      <c r="C5" s="141">
        <v>2</v>
      </c>
      <c r="D5" s="142">
        <f>IF(A2&gt;0,1,"")</f>
        <v>1</v>
      </c>
      <c r="E5" s="154" t="str">
        <f>IF(ISNA(VLOOKUP($C$2&amp;"-"&amp;$L$2&amp;"-"&amp;D5,bdd_complete,11,0)),"",VLOOKUP($C$2&amp;"-"&amp;$L$2&amp;"-"&amp;D5,bdd_complete,11,0)&amp;" "&amp;VLOOKUP($C$2&amp;"-"&amp;$L$2&amp;"-"&amp;D5,bdd_complete,12,0))</f>
        <v>HELLALI WARDA</v>
      </c>
      <c r="F5" s="154"/>
      <c r="G5" s="154"/>
      <c r="H5" s="154"/>
      <c r="I5" s="154"/>
      <c r="J5" s="154"/>
      <c r="K5" s="154" t="str">
        <f>IF(D5&lt;&gt;"",VLOOKUP($C$2&amp;"-"&amp;$L$2&amp;"-"&amp;D5,bdd_complete,13,0),"")</f>
        <v>Bagnolet</v>
      </c>
      <c r="L5" s="154"/>
      <c r="M5" s="143"/>
      <c r="N5" s="209">
        <f>IF(AND(E5&lt;&gt;"",$Z$3&lt;12),SUMPRODUCT(($W$5:$W$16=E5)*($Z$5:$Z$16&lt;&gt;"")),"")</f>
        <v>0</v>
      </c>
      <c r="O5" s="210">
        <f>IF(AND(E5&lt;&gt;"",$Z$3&lt;12),SUMPRODUCT(($W$5:$W$16=E5)*($Y$5:$Y$16)),"")</f>
        <v>0</v>
      </c>
      <c r="P5" s="211">
        <f>IF(AND(E5&lt;&gt;"",$Z$3&lt;12),SUMPRODUCT(($W$5:$W$16=E5)*($Z$5:$Z$16=$P$4)),"")</f>
        <v>0</v>
      </c>
      <c r="Q5" s="211">
        <f>IF(AND(E5&lt;&gt;"",$Z$3&lt;12),SUMPRODUCT(($W$5:$W$16=E5)*($Z$5:$Z$16=$Q$4)),"")</f>
        <v>0</v>
      </c>
      <c r="R5" s="211">
        <f>IF(AND(E5&lt;&gt;"",$Z$3&lt;12),SUMPRODUCT(($W$5:$W$16=E5)*($X$5:$X$16)),"")</f>
        <v>0</v>
      </c>
      <c r="S5" s="234">
        <f>IF(D5&lt;&gt;"",VLOOKUP($C$2&amp;"-"&amp;$L$2&amp;"-"&amp;D5,bdd_complete,6,0),"")</f>
        <v>41.05</v>
      </c>
      <c r="T5" s="235"/>
      <c r="U5" s="140"/>
      <c r="V5" s="140"/>
      <c r="W5" s="205" t="str">
        <f>D12</f>
        <v>HELLALI WARDA</v>
      </c>
      <c r="X5" s="206">
        <f>I15</f>
        <v>0</v>
      </c>
      <c r="Y5" s="206">
        <f>J14</f>
        <v>0</v>
      </c>
      <c r="Z5" s="207" t="str">
        <f>IF(K14&lt;&gt;"",K14,"")</f>
        <v/>
      </c>
      <c r="AD5" s="62"/>
      <c r="AE5" s="62"/>
      <c r="AF5" s="62"/>
      <c r="AG5" s="62"/>
      <c r="AH5" s="62"/>
      <c r="AI5" s="62"/>
      <c r="AJ5" s="64"/>
    </row>
    <row r="6" spans="1:36" ht="20.25" customHeight="1" thickBot="1" x14ac:dyDescent="0.25">
      <c r="B6" s="172"/>
      <c r="C6" s="141">
        <v>1</v>
      </c>
      <c r="D6" s="142">
        <f>IF(A2&gt;1,2,"")</f>
        <v>2</v>
      </c>
      <c r="E6" s="154" t="str">
        <f>IF(ISNA(VLOOKUP($C$2&amp;"-"&amp;$L$2&amp;"-"&amp;D6,bdd_complete,11,0)),"",VLOOKUP($C$2&amp;"-"&amp;$L$2&amp;"-"&amp;D6,bdd_complete,11,0)&amp;" "&amp;VLOOKUP($C$2&amp;"-"&amp;$L$2&amp;"-"&amp;D6,bdd_complete,12,0))</f>
        <v>ROUSSELET Maèlyss</v>
      </c>
      <c r="F6" s="154"/>
      <c r="G6" s="154"/>
      <c r="H6" s="154"/>
      <c r="I6" s="154"/>
      <c r="J6" s="154"/>
      <c r="K6" s="154" t="str">
        <f>IF(D6&lt;&gt;"",VLOOKUP($C$2&amp;"-"&amp;$L$2&amp;"-"&amp;D6,bdd_complete,13,0),"")</f>
        <v>Dreux OL Atlas</v>
      </c>
      <c r="L6" s="154"/>
      <c r="M6" s="143"/>
      <c r="N6" s="209">
        <f>IF(AND(E6&lt;&gt;"",$Z$3&lt;12),SUMPRODUCT(($W$5:$W$16=E6)*($Z$5:$Z$16&lt;&gt;"")),"")</f>
        <v>1</v>
      </c>
      <c r="O6" s="210">
        <f>IF(AND(E6&lt;&gt;"",$Z$3&lt;12),SUMPRODUCT(($W$5:$W$16=E6)*($Y$5:$Y$16)),"")</f>
        <v>3</v>
      </c>
      <c r="P6" s="211">
        <f>IF(AND(E6&lt;&gt;"",$Z$3&lt;12),SUMPRODUCT(($W$5:$W$16=E6)*($Z$5:$Z$16=$P$4)),"")</f>
        <v>0</v>
      </c>
      <c r="Q6" s="211">
        <f>IF(AND(E6&lt;&gt;"",$Z$3&lt;12),SUMPRODUCT(($W$5:$W$16=E6)*($Z$5:$Z$16=$Q$4)),"")</f>
        <v>0</v>
      </c>
      <c r="R6" s="211">
        <f>IF(AND(E6&lt;&gt;"",$Z$3&lt;12),SUMPRODUCT(($W$5:$W$16=E6)*($X$5:$X$16)),"")</f>
        <v>7</v>
      </c>
      <c r="S6" s="234">
        <f>IF(D6&lt;&gt;"",VLOOKUP($C$2&amp;"-"&amp;$L$2&amp;"-"&amp;D6,bdd_complete,6,0),"")</f>
        <v>42</v>
      </c>
      <c r="T6" s="235"/>
      <c r="W6" s="205" t="str">
        <f>M12</f>
        <v>ROUSSELET Maèlyss</v>
      </c>
      <c r="X6" s="206">
        <f>R15</f>
        <v>7</v>
      </c>
      <c r="Y6" s="206">
        <f>S14</f>
        <v>3</v>
      </c>
      <c r="Z6" s="207" t="str">
        <f>IF(T14&lt;&gt;"",T14,"")</f>
        <v>VP</v>
      </c>
      <c r="AA6" s="346"/>
      <c r="AB6" s="346"/>
      <c r="AC6" s="346"/>
      <c r="AD6" s="62"/>
      <c r="AE6" s="62"/>
      <c r="AF6" s="62"/>
      <c r="AG6" s="62"/>
      <c r="AH6" s="62"/>
      <c r="AI6" s="62"/>
      <c r="AJ6" s="64"/>
    </row>
    <row r="7" spans="1:36" ht="20.25" customHeight="1" thickTop="1" x14ac:dyDescent="0.2">
      <c r="A7" s="137" t="s">
        <v>36</v>
      </c>
      <c r="B7" s="172"/>
      <c r="C7" s="141"/>
      <c r="D7" s="142" t="str">
        <f>IF(A2&gt;2,3,"")</f>
        <v/>
      </c>
      <c r="E7" s="154" t="str">
        <f>IF(ISNA(VLOOKUP($C$2&amp;"-"&amp;$L$2&amp;"-"&amp;D7,bdd_complete,11,0)),"",VLOOKUP($C$2&amp;"-"&amp;$L$2&amp;"-"&amp;D7,bdd_complete,11,0)&amp;" "&amp;VLOOKUP($C$2&amp;"-"&amp;$L$2&amp;"-"&amp;D7,bdd_complete,12,0))</f>
        <v/>
      </c>
      <c r="F7" s="154"/>
      <c r="G7" s="154"/>
      <c r="H7" s="154"/>
      <c r="I7" s="154"/>
      <c r="J7" s="154"/>
      <c r="K7" s="154" t="str">
        <f>IF(D7&lt;&gt;"",VLOOKUP($C$2&amp;"-"&amp;$L$2&amp;"-"&amp;D7,bdd_complete,13,0),"")</f>
        <v/>
      </c>
      <c r="L7" s="154"/>
      <c r="M7" s="143"/>
      <c r="N7" s="209" t="str">
        <f>IF(AND(E7&lt;&gt;"",$Z$3&lt;12),SUMPRODUCT(($W$5:$W$16=E7)*($Z$5:$Z$16&lt;&gt;"")),"")</f>
        <v/>
      </c>
      <c r="O7" s="210" t="str">
        <f>IF(AND(E7&lt;&gt;"",$Z$3&lt;12),SUMPRODUCT(($W$5:$W$16=E7)*($Y$5:$Y$16)),"")</f>
        <v/>
      </c>
      <c r="P7" s="211" t="str">
        <f>IF(AND(E7&lt;&gt;"",$Z$3&lt;12),SUMPRODUCT(($W$5:$W$16=E7)*($Z$5:$Z$16=$P$4)),"")</f>
        <v/>
      </c>
      <c r="Q7" s="211" t="str">
        <f>IF(AND(E7&lt;&gt;"",$Z$3&lt;12),SUMPRODUCT(($W$5:$W$16=E7)*($Z$5:$Z$16=$Q$4)),"")</f>
        <v/>
      </c>
      <c r="R7" s="211" t="str">
        <f>IF(AND(E7&lt;&gt;"",$Z$3&lt;12),SUMPRODUCT(($W$5:$W$16=E7)*($X$5:$X$16)),"")</f>
        <v/>
      </c>
      <c r="S7" s="234" t="str">
        <f>IF(D7&lt;&gt;"",VLOOKUP($C$2&amp;"-"&amp;$L$2&amp;"-"&amp;D7,bdd_complete,6,0),"")</f>
        <v/>
      </c>
      <c r="T7" s="235"/>
      <c r="W7" s="205" t="str">
        <f>D16</f>
        <v/>
      </c>
      <c r="X7" s="206">
        <f>I19</f>
        <v>0</v>
      </c>
      <c r="Y7" s="206">
        <f>J18</f>
        <v>0</v>
      </c>
      <c r="Z7" s="207" t="str">
        <f>IF(K18&lt;&gt;"",K18,"")</f>
        <v/>
      </c>
      <c r="AA7" s="346"/>
      <c r="AB7" s="346"/>
      <c r="AC7" s="346"/>
      <c r="AD7" s="62"/>
      <c r="AE7" s="62"/>
      <c r="AF7" s="62"/>
      <c r="AG7" s="62"/>
      <c r="AH7" s="62"/>
      <c r="AI7" s="62"/>
      <c r="AJ7" s="64"/>
    </row>
    <row r="8" spans="1:36" ht="20.25" customHeight="1" x14ac:dyDescent="0.2">
      <c r="A8" s="139" t="s">
        <v>37</v>
      </c>
      <c r="B8" s="172"/>
      <c r="C8" s="141"/>
      <c r="D8" s="281" t="str">
        <f>IF(A2&gt;3,4,"")</f>
        <v/>
      </c>
      <c r="E8" s="241" t="str">
        <f>IF(ISNA(VLOOKUP($C$2&amp;"-"&amp;$L$2&amp;"-"&amp;D8,bdd_complete,11,0)),"",VLOOKUP($C$2&amp;"-"&amp;$L$2&amp;"-"&amp;D8,bdd_complete,11,0)&amp;" "&amp;VLOOKUP($C$2&amp;"-"&amp;$L$2&amp;"-"&amp;D8,bdd_complete,12,0))</f>
        <v/>
      </c>
      <c r="F8" s="241"/>
      <c r="G8" s="241"/>
      <c r="H8" s="241"/>
      <c r="I8" s="241"/>
      <c r="J8" s="241"/>
      <c r="K8" s="241" t="str">
        <f>IF(D8&lt;&gt;"",VLOOKUP($C$2&amp;"-"&amp;$L$2&amp;"-"&amp;D8,bdd_complete,13,0),"")</f>
        <v/>
      </c>
      <c r="L8" s="241"/>
      <c r="M8" s="282"/>
      <c r="N8" s="209" t="str">
        <f>IF(AND(E8&lt;&gt;"",$Z$3&lt;12),SUMPRODUCT(($W$5:$W$16=E8)*($Z$5:$Z$16&lt;&gt;"")),"")</f>
        <v/>
      </c>
      <c r="O8" s="210" t="str">
        <f>IF(AND(E8&lt;&gt;"",$Z$3&lt;12),SUMPRODUCT(($W$5:$W$16=E8)*($Y$5:$Y$16)),"")</f>
        <v/>
      </c>
      <c r="P8" s="211" t="str">
        <f>IF(AND(E8&lt;&gt;"",$Z$3&lt;12),SUMPRODUCT(($W$5:$W$16=E8)*($Z$5:$Z$16=$P$4)),"")</f>
        <v/>
      </c>
      <c r="Q8" s="211" t="str">
        <f>IF(AND(E8&lt;&gt;"",$Z$3&lt;12),SUMPRODUCT(($W$5:$W$16=E8)*($Z$5:$Z$16=$Q$4)),"")</f>
        <v/>
      </c>
      <c r="R8" s="211" t="str">
        <f>IF(AND(E8&lt;&gt;"",$Z$3&lt;12),SUMPRODUCT(($W$5:$W$16=E8)*($X$5:$X$16)),"")</f>
        <v/>
      </c>
      <c r="S8" s="234" t="str">
        <f>IF(D8&lt;&gt;"",VLOOKUP($C$2&amp;"-"&amp;$L$2&amp;"-"&amp;D8,bdd_complete,6,0),"")</f>
        <v/>
      </c>
      <c r="T8" s="235"/>
      <c r="W8" s="205" t="str">
        <f>M16</f>
        <v/>
      </c>
      <c r="X8" s="206">
        <f>R19</f>
        <v>0</v>
      </c>
      <c r="Y8" s="206">
        <f>S18</f>
        <v>0</v>
      </c>
      <c r="Z8" s="207" t="str">
        <f>IF(T18&lt;&gt;"",T18,"")</f>
        <v/>
      </c>
      <c r="AA8" s="346"/>
      <c r="AB8" s="346"/>
      <c r="AC8" s="346"/>
      <c r="AD8" s="62"/>
      <c r="AE8" s="62"/>
      <c r="AF8" s="62"/>
      <c r="AG8" s="62"/>
      <c r="AH8" s="62"/>
      <c r="AI8" s="62"/>
      <c r="AJ8" s="64"/>
    </row>
    <row r="9" spans="1:36" ht="23.25" customHeight="1" x14ac:dyDescent="0.25">
      <c r="A9" s="212" t="s">
        <v>61</v>
      </c>
      <c r="B9" s="213"/>
      <c r="D9" s="69"/>
      <c r="E9" s="69"/>
      <c r="F9" s="69"/>
      <c r="G9" s="69"/>
      <c r="H9" s="69"/>
      <c r="I9"/>
      <c r="S9" s="144"/>
      <c r="W9" s="205" t="str">
        <f>D22</f>
        <v/>
      </c>
      <c r="X9" s="206">
        <f>I25</f>
        <v>0</v>
      </c>
      <c r="Y9" s="206">
        <f>J24</f>
        <v>0</v>
      </c>
      <c r="Z9" s="207" t="str">
        <f>IF(K24&lt;&gt;"",K24,"")</f>
        <v/>
      </c>
      <c r="AA9" s="52"/>
      <c r="AB9" s="52"/>
      <c r="AC9" s="52"/>
    </row>
    <row r="10" spans="1:36" s="140" customFormat="1" ht="25.5" customHeight="1" x14ac:dyDescent="0.2">
      <c r="A10" s="53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  <c r="R10" s="155"/>
      <c r="S10" s="155"/>
      <c r="T10" s="130" t="str">
        <f>IF(OR(A2=0,A2&gt;2),"3 lutteurs =&gt; Tour 1 : 1-2 / Tour 2 : 3-1 / Tour 3 : 2-3          4 lutteurs =&gt; Tour 1 : 1-2, 3-4  / Tour 2 : 1-3,  2-4  / Tour 3 : 1-4, 2-3","")</f>
        <v/>
      </c>
      <c r="U10" s="155"/>
      <c r="V10" s="155"/>
      <c r="W10" s="205" t="str">
        <f>M22</f>
        <v/>
      </c>
      <c r="X10" s="206">
        <f>R25</f>
        <v>0</v>
      </c>
      <c r="Y10" s="206">
        <f>S24</f>
        <v>0</v>
      </c>
      <c r="Z10" s="207" t="str">
        <f>IF(T24&lt;&gt;"",T24,"")</f>
        <v/>
      </c>
      <c r="AA10" s="155"/>
      <c r="AB10" s="155"/>
      <c r="AC10" s="155"/>
    </row>
    <row r="11" spans="1:36" s="53" customFormat="1" ht="14.25" customHeight="1" thickBot="1" x14ac:dyDescent="0.25">
      <c r="A11"/>
      <c r="B11" s="330" t="s">
        <v>40</v>
      </c>
      <c r="C11" s="203" t="s">
        <v>45</v>
      </c>
      <c r="D11" s="201"/>
      <c r="E11" s="201"/>
      <c r="F11" s="201"/>
      <c r="G11" s="201"/>
      <c r="H11" s="201"/>
      <c r="I11" s="201"/>
      <c r="J11" s="201"/>
      <c r="K11" s="201"/>
      <c r="L11" s="202" t="s">
        <v>46</v>
      </c>
      <c r="M11" s="202"/>
      <c r="N11" s="202"/>
      <c r="O11" s="202"/>
      <c r="P11" s="202"/>
      <c r="Q11" s="202"/>
      <c r="R11" s="202"/>
      <c r="S11" s="202"/>
      <c r="T11" s="204"/>
      <c r="U11"/>
      <c r="V11"/>
      <c r="W11" s="205" t="str">
        <f>D26</f>
        <v/>
      </c>
      <c r="X11" s="206">
        <f>I29</f>
        <v>0</v>
      </c>
      <c r="Y11" s="206">
        <f>J28</f>
        <v>0</v>
      </c>
      <c r="Z11" s="207" t="str">
        <f>IF(K28&lt;&gt;"",K28,"")</f>
        <v/>
      </c>
      <c r="AA11" s="54"/>
      <c r="AH11" s="56"/>
    </row>
    <row r="12" spans="1:36" ht="16.5" customHeight="1" x14ac:dyDescent="0.2">
      <c r="B12" s="331"/>
      <c r="C12" s="334">
        <f>IF(A2&gt;1,1,"")</f>
        <v>1</v>
      </c>
      <c r="D12" s="215" t="str">
        <f>IF(C12&lt;&gt;"",VLOOKUP(C12,$D$5:$K$8,2,0),"")</f>
        <v>HELLALI WARDA</v>
      </c>
      <c r="E12" s="215"/>
      <c r="F12" s="215"/>
      <c r="G12" s="215"/>
      <c r="H12" s="215"/>
      <c r="I12" s="216"/>
      <c r="J12" s="336" t="s">
        <v>48</v>
      </c>
      <c r="K12" s="217" t="s">
        <v>49</v>
      </c>
      <c r="L12" s="334">
        <f>IF(A2&gt;1,2,"")</f>
        <v>2</v>
      </c>
      <c r="M12" s="215" t="str">
        <f>IF(L12&lt;&gt;"",VLOOKUP(L12,$D$5:$K$8,2,0),"")</f>
        <v>ROUSSELET Maèlyss</v>
      </c>
      <c r="N12" s="215"/>
      <c r="O12" s="215"/>
      <c r="P12" s="215"/>
      <c r="Q12" s="215"/>
      <c r="R12" s="216"/>
      <c r="S12" s="336" t="s">
        <v>48</v>
      </c>
      <c r="T12" s="217" t="s">
        <v>49</v>
      </c>
      <c r="W12" s="205" t="str">
        <f>M26</f>
        <v/>
      </c>
      <c r="X12" s="206">
        <f>R29</f>
        <v>0</v>
      </c>
      <c r="Y12" s="206">
        <f>S28</f>
        <v>0</v>
      </c>
      <c r="Z12" s="207" t="str">
        <f>IF(T28&lt;&gt;"",T28,"")</f>
        <v/>
      </c>
      <c r="AA12" s="58"/>
      <c r="AH12" s="63"/>
      <c r="AI12" s="63"/>
    </row>
    <row r="13" spans="1:36" ht="16.5" customHeight="1" x14ac:dyDescent="0.2">
      <c r="B13" s="331"/>
      <c r="C13" s="335"/>
      <c r="D13" s="218" t="str">
        <f>IF(C12&lt;&gt;"",VLOOKUP(C12,$D$5:$K$8,8,0),"")</f>
        <v>Bagnolet</v>
      </c>
      <c r="E13" s="219"/>
      <c r="F13" s="219"/>
      <c r="G13" s="219"/>
      <c r="H13" s="219"/>
      <c r="I13" s="220"/>
      <c r="J13" s="337"/>
      <c r="K13" s="221" t="s">
        <v>50</v>
      </c>
      <c r="L13" s="335"/>
      <c r="M13" s="218" t="str">
        <f>IF(L12&lt;&gt;"",VLOOKUP(L12,$D$5:$K$8,8,0),"")</f>
        <v>Dreux OL Atlas</v>
      </c>
      <c r="N13" s="219"/>
      <c r="O13" s="219"/>
      <c r="P13" s="219"/>
      <c r="Q13" s="219"/>
      <c r="R13" s="220"/>
      <c r="S13" s="337"/>
      <c r="T13" s="221" t="s">
        <v>50</v>
      </c>
      <c r="W13" s="205" t="str">
        <f>D32</f>
        <v/>
      </c>
      <c r="X13" s="206">
        <f>I35</f>
        <v>0</v>
      </c>
      <c r="Y13" s="206">
        <f>J34</f>
        <v>0</v>
      </c>
      <c r="Z13" s="207" t="str">
        <f>IF(K34&lt;&gt;"",K34,"")</f>
        <v/>
      </c>
      <c r="AA13" s="58"/>
      <c r="AH13" s="63"/>
      <c r="AI13" s="63"/>
    </row>
    <row r="14" spans="1:36" ht="11.25" customHeight="1" x14ac:dyDescent="0.2">
      <c r="B14" s="331"/>
      <c r="C14" s="159" t="s">
        <v>53</v>
      </c>
      <c r="D14" s="160"/>
      <c r="E14" s="160"/>
      <c r="F14" s="160"/>
      <c r="G14" s="160"/>
      <c r="H14" s="170"/>
      <c r="I14" s="161" t="s">
        <v>11</v>
      </c>
      <c r="J14" s="338">
        <v>0</v>
      </c>
      <c r="K14" s="340"/>
      <c r="L14" s="159" t="s">
        <v>53</v>
      </c>
      <c r="M14" s="162"/>
      <c r="N14" s="160"/>
      <c r="O14" s="160"/>
      <c r="P14" s="160"/>
      <c r="Q14" s="170"/>
      <c r="R14" s="161" t="s">
        <v>11</v>
      </c>
      <c r="S14" s="338">
        <v>3</v>
      </c>
      <c r="T14" s="340" t="s">
        <v>689</v>
      </c>
      <c r="W14" s="205" t="str">
        <f>M32</f>
        <v/>
      </c>
      <c r="X14" s="206">
        <f>R35</f>
        <v>0</v>
      </c>
      <c r="Y14" s="206">
        <f>S34</f>
        <v>0</v>
      </c>
      <c r="Z14" s="207" t="str">
        <f>IF(T34&lt;&gt;"",T34,"")</f>
        <v/>
      </c>
      <c r="AA14" s="58"/>
      <c r="AH14" s="63"/>
      <c r="AI14" s="63"/>
    </row>
    <row r="15" spans="1:36" ht="33" customHeight="1" thickBot="1" x14ac:dyDescent="0.25">
      <c r="B15" s="331"/>
      <c r="C15" s="157"/>
      <c r="D15" s="158"/>
      <c r="E15" s="158"/>
      <c r="F15" s="158"/>
      <c r="G15" s="158"/>
      <c r="H15" s="171"/>
      <c r="I15" s="208"/>
      <c r="J15" s="339"/>
      <c r="K15" s="341"/>
      <c r="L15" s="157"/>
      <c r="M15" s="163"/>
      <c r="N15" s="158"/>
      <c r="O15" s="158"/>
      <c r="P15" s="158"/>
      <c r="Q15" s="171"/>
      <c r="R15" s="208">
        <v>7</v>
      </c>
      <c r="S15" s="339"/>
      <c r="T15" s="341"/>
      <c r="W15" s="205" t="str">
        <f>D36</f>
        <v/>
      </c>
      <c r="X15" s="206">
        <f>I39</f>
        <v>0</v>
      </c>
      <c r="Y15" s="206">
        <f>J38</f>
        <v>0</v>
      </c>
      <c r="Z15" s="207" t="str">
        <f>IF(K38&lt;&gt;"",K38,"")</f>
        <v/>
      </c>
      <c r="AA15" s="58"/>
      <c r="AH15" s="63"/>
      <c r="AI15" s="63"/>
    </row>
    <row r="16" spans="1:36" ht="16.5" hidden="1" customHeight="1" x14ac:dyDescent="0.2">
      <c r="B16" s="331"/>
      <c r="C16" s="334" t="str">
        <f>IF(A2=4,3,"")</f>
        <v/>
      </c>
      <c r="D16" s="215" t="str">
        <f>IF(C16&lt;&gt;"",VLOOKUP(C16,$D$5:$K$8,2,0),"")</f>
        <v/>
      </c>
      <c r="E16" s="215"/>
      <c r="F16" s="215"/>
      <c r="G16" s="215"/>
      <c r="H16" s="215"/>
      <c r="I16" s="216"/>
      <c r="J16" s="336" t="s">
        <v>48</v>
      </c>
      <c r="K16" s="217" t="s">
        <v>49</v>
      </c>
      <c r="L16" s="334" t="str">
        <f>IF(A2=4,4,"")</f>
        <v/>
      </c>
      <c r="M16" s="215" t="str">
        <f>IF(L16&lt;&gt;"",VLOOKUP(L16,$D$5:$K$8,2,0),"")</f>
        <v/>
      </c>
      <c r="N16" s="215"/>
      <c r="O16" s="215"/>
      <c r="P16" s="215"/>
      <c r="Q16" s="215"/>
      <c r="R16" s="216"/>
      <c r="S16" s="336" t="s">
        <v>48</v>
      </c>
      <c r="T16" s="217" t="s">
        <v>49</v>
      </c>
      <c r="W16" s="205" t="str">
        <f>M36</f>
        <v/>
      </c>
      <c r="X16" s="206">
        <f>R39</f>
        <v>0</v>
      </c>
      <c r="Y16" s="206">
        <f>S38</f>
        <v>0</v>
      </c>
      <c r="Z16" s="207" t="str">
        <f>IF(T38&lt;&gt;"",T38,"")</f>
        <v/>
      </c>
      <c r="AA16" s="58"/>
      <c r="AH16" s="63"/>
      <c r="AI16" s="63"/>
    </row>
    <row r="17" spans="1:35" ht="16.5" hidden="1" customHeight="1" x14ac:dyDescent="0.2">
      <c r="B17" s="331"/>
      <c r="C17" s="335"/>
      <c r="D17" s="218"/>
      <c r="E17" s="219"/>
      <c r="F17" s="219"/>
      <c r="G17" s="219"/>
      <c r="H17" s="219"/>
      <c r="I17" s="220"/>
      <c r="J17" s="337"/>
      <c r="K17" s="221" t="s">
        <v>50</v>
      </c>
      <c r="L17" s="335"/>
      <c r="M17" s="218" t="str">
        <f>IF(L16&lt;&gt;"",VLOOKUP(L16,$D$5:$K$8,8,0),"")</f>
        <v/>
      </c>
      <c r="N17" s="219"/>
      <c r="O17" s="219"/>
      <c r="P17" s="219"/>
      <c r="Q17" s="219"/>
      <c r="R17" s="220"/>
      <c r="S17" s="337"/>
      <c r="T17" s="221" t="s">
        <v>50</v>
      </c>
      <c r="X17" s="57"/>
      <c r="Y17" s="58"/>
      <c r="Z17" s="58"/>
      <c r="AA17" s="58"/>
      <c r="AH17" s="63"/>
      <c r="AI17" s="63"/>
    </row>
    <row r="18" spans="1:35" ht="11.25" hidden="1" customHeight="1" x14ac:dyDescent="0.2">
      <c r="B18" s="331"/>
      <c r="C18" s="159" t="s">
        <v>53</v>
      </c>
      <c r="D18" s="160"/>
      <c r="E18" s="160"/>
      <c r="F18" s="160"/>
      <c r="G18" s="160"/>
      <c r="H18" s="170"/>
      <c r="I18" s="161" t="s">
        <v>11</v>
      </c>
      <c r="J18" s="338"/>
      <c r="K18" s="340"/>
      <c r="L18" s="159" t="s">
        <v>53</v>
      </c>
      <c r="M18" s="162"/>
      <c r="N18" s="160"/>
      <c r="O18" s="160"/>
      <c r="P18" s="160"/>
      <c r="Q18" s="170"/>
      <c r="R18" s="161" t="s">
        <v>11</v>
      </c>
      <c r="S18" s="338"/>
      <c r="T18" s="340"/>
      <c r="X18" s="57"/>
      <c r="Y18" s="58"/>
      <c r="Z18" s="58"/>
      <c r="AA18" s="58"/>
      <c r="AH18" s="63"/>
      <c r="AI18" s="63"/>
    </row>
    <row r="19" spans="1:35" ht="32.1" hidden="1" customHeight="1" thickBot="1" x14ac:dyDescent="0.25">
      <c r="B19" s="331"/>
      <c r="C19" s="157"/>
      <c r="D19" s="158"/>
      <c r="E19" s="158"/>
      <c r="F19" s="158"/>
      <c r="G19" s="158"/>
      <c r="H19" s="171"/>
      <c r="I19" s="208"/>
      <c r="J19" s="339"/>
      <c r="K19" s="341"/>
      <c r="L19" s="157"/>
      <c r="M19" s="163"/>
      <c r="N19" s="158"/>
      <c r="O19" s="158"/>
      <c r="P19" s="158"/>
      <c r="Q19" s="171"/>
      <c r="R19" s="208"/>
      <c r="S19" s="339"/>
      <c r="T19" s="341"/>
      <c r="X19" s="58"/>
      <c r="Y19" s="58"/>
      <c r="Z19" s="58"/>
      <c r="AA19" s="58"/>
      <c r="AH19" s="63"/>
      <c r="AI19" s="63"/>
    </row>
    <row r="20" spans="1:35" ht="15" hidden="1" customHeight="1" x14ac:dyDescent="0.25">
      <c r="B20" s="138"/>
      <c r="C20" s="147"/>
      <c r="D20" s="147"/>
      <c r="E20" s="147"/>
      <c r="F20" s="147"/>
      <c r="G20" s="147"/>
      <c r="H20" s="147"/>
      <c r="J20" s="148"/>
      <c r="K20" s="149"/>
      <c r="L20" s="151"/>
      <c r="M20" s="151"/>
      <c r="N20" s="151"/>
      <c r="O20" s="151"/>
      <c r="P20" s="151"/>
      <c r="Q20" s="151"/>
      <c r="R20" s="146"/>
      <c r="S20" s="152"/>
      <c r="T20" s="150"/>
      <c r="X20" s="58"/>
      <c r="Y20" s="58"/>
      <c r="Z20" s="58"/>
      <c r="AA20" s="58"/>
      <c r="AH20" s="63"/>
      <c r="AI20" s="63"/>
    </row>
    <row r="21" spans="1:35" s="53" customFormat="1" ht="14.25" hidden="1" customHeight="1" thickBot="1" x14ac:dyDescent="0.25">
      <c r="A21"/>
      <c r="B21" s="330" t="s">
        <v>51</v>
      </c>
      <c r="C21" s="203" t="s">
        <v>45</v>
      </c>
      <c r="D21" s="201"/>
      <c r="E21" s="201"/>
      <c r="F21" s="201"/>
      <c r="G21" s="201"/>
      <c r="H21" s="201"/>
      <c r="I21" s="201"/>
      <c r="J21" s="201"/>
      <c r="K21" s="201"/>
      <c r="L21" s="202" t="s">
        <v>46</v>
      </c>
      <c r="M21" s="202"/>
      <c r="N21" s="202"/>
      <c r="O21" s="202"/>
      <c r="P21" s="202"/>
      <c r="Q21" s="202"/>
      <c r="R21" s="202"/>
      <c r="S21" s="202"/>
      <c r="T21" s="204"/>
      <c r="U21"/>
      <c r="V21"/>
      <c r="W21"/>
      <c r="X21" s="55"/>
      <c r="Y21" s="54"/>
      <c r="Z21" s="54"/>
      <c r="AA21" s="54"/>
      <c r="AH21" s="56"/>
    </row>
    <row r="22" spans="1:35" ht="16.5" hidden="1" customHeight="1" x14ac:dyDescent="0.2">
      <c r="B22" s="331"/>
      <c r="C22" s="334" t="str">
        <f>IF(A2=3,3,IF(A2=4,1,""))</f>
        <v/>
      </c>
      <c r="D22" s="215" t="str">
        <f>IF(C22&lt;&gt;"",VLOOKUP(C22,$D$5:$K$8,2,0),"")</f>
        <v/>
      </c>
      <c r="E22" s="215"/>
      <c r="F22" s="215"/>
      <c r="G22" s="215"/>
      <c r="H22" s="215"/>
      <c r="I22" s="216"/>
      <c r="J22" s="336" t="s">
        <v>48</v>
      </c>
      <c r="K22" s="217" t="s">
        <v>49</v>
      </c>
      <c r="L22" s="334" t="str">
        <f>IF(A2=3,1,IF(A2=4,3,""))</f>
        <v/>
      </c>
      <c r="M22" s="215" t="str">
        <f>IF(L22&lt;&gt;"",VLOOKUP(L22,$D$5:$K$8,2,0),"")</f>
        <v/>
      </c>
      <c r="N22" s="215"/>
      <c r="O22" s="215"/>
      <c r="P22" s="215"/>
      <c r="Q22" s="215"/>
      <c r="R22" s="216"/>
      <c r="S22" s="336" t="s">
        <v>48</v>
      </c>
      <c r="T22" s="217" t="s">
        <v>49</v>
      </c>
      <c r="X22" s="57"/>
      <c r="Y22" s="58"/>
      <c r="Z22" s="58"/>
      <c r="AA22" s="58"/>
      <c r="AH22" s="63"/>
      <c r="AI22" s="63"/>
    </row>
    <row r="23" spans="1:35" ht="16.5" hidden="1" customHeight="1" x14ac:dyDescent="0.2">
      <c r="B23" s="331"/>
      <c r="C23" s="335"/>
      <c r="D23" s="218" t="str">
        <f>IF(C22&lt;&gt;"",VLOOKUP(C22,$D$5:$K$8,8,0),"")</f>
        <v/>
      </c>
      <c r="E23" s="219"/>
      <c r="F23" s="219"/>
      <c r="G23" s="219"/>
      <c r="H23" s="219"/>
      <c r="I23" s="220"/>
      <c r="J23" s="337"/>
      <c r="K23" s="221" t="s">
        <v>50</v>
      </c>
      <c r="L23" s="335"/>
      <c r="M23" s="218" t="str">
        <f>IF(L22&lt;&gt;"",VLOOKUP(L22,$D$5:$K$8,8,0),"")</f>
        <v/>
      </c>
      <c r="N23" s="219"/>
      <c r="O23" s="219"/>
      <c r="P23" s="219"/>
      <c r="Q23" s="219"/>
      <c r="R23" s="220"/>
      <c r="S23" s="337"/>
      <c r="T23" s="221" t="s">
        <v>50</v>
      </c>
      <c r="X23" s="57"/>
      <c r="Y23" s="58"/>
      <c r="Z23" s="58"/>
      <c r="AA23" s="58"/>
      <c r="AH23" s="63"/>
      <c r="AI23" s="63"/>
    </row>
    <row r="24" spans="1:35" ht="11.25" hidden="1" customHeight="1" x14ac:dyDescent="0.2">
      <c r="B24" s="331"/>
      <c r="C24" s="159" t="s">
        <v>53</v>
      </c>
      <c r="D24" s="160"/>
      <c r="E24" s="160"/>
      <c r="F24" s="160"/>
      <c r="G24" s="160"/>
      <c r="H24" s="170"/>
      <c r="I24" s="161" t="s">
        <v>11</v>
      </c>
      <c r="J24" s="338"/>
      <c r="K24" s="340"/>
      <c r="L24" s="159" t="s">
        <v>53</v>
      </c>
      <c r="M24" s="162"/>
      <c r="N24" s="160"/>
      <c r="O24" s="160"/>
      <c r="P24" s="160"/>
      <c r="Q24" s="170"/>
      <c r="R24" s="161" t="s">
        <v>11</v>
      </c>
      <c r="S24" s="338"/>
      <c r="T24" s="340"/>
      <c r="X24" s="57"/>
      <c r="Y24" s="58"/>
      <c r="Z24" s="58"/>
      <c r="AA24" s="58"/>
      <c r="AH24" s="63"/>
      <c r="AI24" s="63"/>
    </row>
    <row r="25" spans="1:35" ht="33" hidden="1" customHeight="1" thickBot="1" x14ac:dyDescent="0.25">
      <c r="B25" s="331"/>
      <c r="C25" s="157"/>
      <c r="D25" s="158"/>
      <c r="E25" s="158"/>
      <c r="F25" s="158"/>
      <c r="G25" s="158"/>
      <c r="H25" s="171"/>
      <c r="I25" s="208"/>
      <c r="J25" s="339"/>
      <c r="K25" s="341"/>
      <c r="L25" s="157"/>
      <c r="M25" s="163"/>
      <c r="N25" s="158"/>
      <c r="O25" s="158"/>
      <c r="P25" s="158"/>
      <c r="Q25" s="171"/>
      <c r="R25" s="208"/>
      <c r="S25" s="339"/>
      <c r="T25" s="341"/>
      <c r="X25" s="58"/>
      <c r="Y25" s="58"/>
      <c r="Z25" s="58"/>
      <c r="AA25" s="58"/>
      <c r="AH25" s="63"/>
      <c r="AI25" s="63"/>
    </row>
    <row r="26" spans="1:35" ht="16.5" hidden="1" customHeight="1" x14ac:dyDescent="0.2">
      <c r="B26" s="331"/>
      <c r="C26" s="334" t="str">
        <f>IF(A2=4,2,"")</f>
        <v/>
      </c>
      <c r="D26" s="215" t="str">
        <f>IF(C26&lt;&gt;"",VLOOKUP(C26,$D$5:$K$8,2,0),"")</f>
        <v/>
      </c>
      <c r="E26" s="215"/>
      <c r="F26" s="215"/>
      <c r="G26" s="215"/>
      <c r="H26" s="215"/>
      <c r="I26" s="216"/>
      <c r="J26" s="336" t="s">
        <v>48</v>
      </c>
      <c r="K26" s="217" t="s">
        <v>49</v>
      </c>
      <c r="L26" s="334" t="str">
        <f>IF(A2=4,4,"")</f>
        <v/>
      </c>
      <c r="M26" s="215" t="str">
        <f>IF(L26&lt;&gt;"",VLOOKUP(L26,$D$5:$K$8,2,0),"")</f>
        <v/>
      </c>
      <c r="N26" s="215"/>
      <c r="O26" s="215"/>
      <c r="P26" s="215"/>
      <c r="Q26" s="215"/>
      <c r="R26" s="216"/>
      <c r="S26" s="336" t="s">
        <v>48</v>
      </c>
      <c r="T26" s="217" t="s">
        <v>49</v>
      </c>
      <c r="X26" s="57"/>
      <c r="Y26" s="58"/>
      <c r="Z26" s="58"/>
      <c r="AA26" s="58"/>
      <c r="AH26" s="63"/>
      <c r="AI26" s="63"/>
    </row>
    <row r="27" spans="1:35" ht="16.5" hidden="1" customHeight="1" x14ac:dyDescent="0.2">
      <c r="B27" s="331"/>
      <c r="C27" s="335"/>
      <c r="D27" s="218" t="str">
        <f>IF(C26&lt;&gt;"",VLOOKUP(C26,$D$5:$K$8,8,0),"")</f>
        <v/>
      </c>
      <c r="E27" s="219"/>
      <c r="F27" s="219"/>
      <c r="G27" s="219"/>
      <c r="H27" s="219"/>
      <c r="I27" s="220"/>
      <c r="J27" s="337"/>
      <c r="K27" s="221" t="s">
        <v>50</v>
      </c>
      <c r="L27" s="335"/>
      <c r="M27" s="218" t="str">
        <f>IF(L26&lt;&gt;"",VLOOKUP(L26,$D$5:$K$8,8,0),"")</f>
        <v/>
      </c>
      <c r="N27" s="219"/>
      <c r="O27" s="219"/>
      <c r="P27" s="219"/>
      <c r="Q27" s="219"/>
      <c r="R27" s="220"/>
      <c r="S27" s="337"/>
      <c r="T27" s="221" t="s">
        <v>50</v>
      </c>
      <c r="X27" s="57"/>
      <c r="Y27" s="58"/>
      <c r="Z27" s="58"/>
      <c r="AA27" s="58"/>
      <c r="AH27" s="63"/>
      <c r="AI27" s="63"/>
    </row>
    <row r="28" spans="1:35" ht="11.25" hidden="1" customHeight="1" x14ac:dyDescent="0.2">
      <c r="B28" s="331"/>
      <c r="C28" s="159" t="s">
        <v>47</v>
      </c>
      <c r="D28" s="160"/>
      <c r="E28" s="160"/>
      <c r="F28" s="160"/>
      <c r="G28" s="160"/>
      <c r="H28" s="170"/>
      <c r="I28" s="161" t="s">
        <v>11</v>
      </c>
      <c r="J28" s="338"/>
      <c r="K28" s="340"/>
      <c r="L28" s="159" t="s">
        <v>47</v>
      </c>
      <c r="M28" s="162"/>
      <c r="N28" s="160"/>
      <c r="O28" s="160"/>
      <c r="P28" s="160"/>
      <c r="Q28" s="170"/>
      <c r="R28" s="161" t="s">
        <v>11</v>
      </c>
      <c r="S28" s="338"/>
      <c r="T28" s="340"/>
      <c r="X28" s="57"/>
      <c r="Y28" s="58"/>
      <c r="Z28" s="58"/>
      <c r="AA28" s="58"/>
      <c r="AH28" s="63"/>
      <c r="AI28" s="63"/>
    </row>
    <row r="29" spans="1:35" ht="33" hidden="1" customHeight="1" thickBot="1" x14ac:dyDescent="0.25">
      <c r="B29" s="331"/>
      <c r="C29" s="157"/>
      <c r="D29" s="158"/>
      <c r="E29" s="158"/>
      <c r="F29" s="158"/>
      <c r="G29" s="158"/>
      <c r="H29" s="171"/>
      <c r="I29" s="208"/>
      <c r="J29" s="339"/>
      <c r="K29" s="341"/>
      <c r="L29" s="157"/>
      <c r="M29" s="163"/>
      <c r="N29" s="158"/>
      <c r="O29" s="158"/>
      <c r="P29" s="158"/>
      <c r="Q29" s="171"/>
      <c r="R29" s="208"/>
      <c r="S29" s="339"/>
      <c r="T29" s="341"/>
      <c r="X29" s="58"/>
      <c r="Y29" s="58"/>
      <c r="Z29" s="58"/>
      <c r="AA29" s="58"/>
      <c r="AH29" s="63"/>
      <c r="AI29" s="63"/>
    </row>
    <row r="30" spans="1:35" ht="15" hidden="1" customHeight="1" x14ac:dyDescent="0.25">
      <c r="B30" s="138"/>
      <c r="C30" s="147"/>
      <c r="D30" s="147"/>
      <c r="E30" s="147"/>
      <c r="F30" s="147"/>
      <c r="G30" s="147"/>
      <c r="H30" s="147"/>
      <c r="J30" s="148"/>
      <c r="K30" s="149"/>
      <c r="L30" s="151"/>
      <c r="M30" s="151"/>
      <c r="N30" s="151"/>
      <c r="O30" s="151"/>
      <c r="P30" s="151"/>
      <c r="Q30" s="151"/>
      <c r="R30" s="146"/>
      <c r="S30" s="152"/>
      <c r="T30" s="150"/>
      <c r="X30" s="58"/>
      <c r="Y30" s="58"/>
      <c r="Z30" s="58"/>
      <c r="AA30" s="58"/>
      <c r="AH30" s="63"/>
      <c r="AI30" s="63"/>
    </row>
    <row r="31" spans="1:35" s="53" customFormat="1" ht="14.25" hidden="1" customHeight="1" thickBot="1" x14ac:dyDescent="0.25">
      <c r="A31"/>
      <c r="B31" s="330" t="s">
        <v>52</v>
      </c>
      <c r="C31" s="203" t="s">
        <v>45</v>
      </c>
      <c r="D31" s="201"/>
      <c r="E31" s="201"/>
      <c r="F31" s="201"/>
      <c r="G31" s="201"/>
      <c r="H31" s="201"/>
      <c r="I31" s="201"/>
      <c r="J31" s="201"/>
      <c r="K31" s="201"/>
      <c r="L31" s="202" t="s">
        <v>46</v>
      </c>
      <c r="M31" s="202"/>
      <c r="N31" s="202"/>
      <c r="O31" s="202"/>
      <c r="P31" s="202"/>
      <c r="Q31" s="202"/>
      <c r="R31" s="202"/>
      <c r="S31" s="202"/>
      <c r="T31" s="204"/>
      <c r="U31"/>
      <c r="V31"/>
      <c r="W31"/>
      <c r="X31" s="55"/>
      <c r="Y31" s="54"/>
      <c r="Z31" s="54"/>
      <c r="AA31" s="54"/>
      <c r="AH31" s="56"/>
    </row>
    <row r="32" spans="1:35" ht="16.5" hidden="1" customHeight="1" x14ac:dyDescent="0.2">
      <c r="B32" s="331"/>
      <c r="C32" s="334" t="str">
        <f>IF(A2=3,2,IF(A2=4,1,""))</f>
        <v/>
      </c>
      <c r="D32" s="215" t="str">
        <f>IF(C32&lt;&gt;"",VLOOKUP(C32,$D$5:$K$8,2,0),"")</f>
        <v/>
      </c>
      <c r="E32" s="215"/>
      <c r="F32" s="215"/>
      <c r="G32" s="215"/>
      <c r="H32" s="215"/>
      <c r="I32" s="216"/>
      <c r="J32" s="336" t="s">
        <v>48</v>
      </c>
      <c r="K32" s="217" t="s">
        <v>49</v>
      </c>
      <c r="L32" s="334" t="str">
        <f>IF(A2=3,3,IF(A2=4,4,""))</f>
        <v/>
      </c>
      <c r="M32" s="215" t="str">
        <f>IF(L32&lt;&gt;"",VLOOKUP(L32,$D$5:$K$8,2,0),"")</f>
        <v/>
      </c>
      <c r="N32" s="215"/>
      <c r="O32" s="215"/>
      <c r="P32" s="215"/>
      <c r="Q32" s="215"/>
      <c r="R32" s="216"/>
      <c r="S32" s="336" t="s">
        <v>48</v>
      </c>
      <c r="T32" s="217" t="s">
        <v>49</v>
      </c>
      <c r="X32" s="57"/>
      <c r="Y32" s="58"/>
      <c r="Z32" s="58"/>
      <c r="AA32" s="58"/>
      <c r="AH32" s="63"/>
      <c r="AI32" s="63"/>
    </row>
    <row r="33" spans="2:35" ht="16.5" hidden="1" customHeight="1" x14ac:dyDescent="0.2">
      <c r="B33" s="331"/>
      <c r="C33" s="335"/>
      <c r="D33" s="218" t="str">
        <f>IF(C32&lt;&gt;"",VLOOKUP(C32,$D$5:$K$8,8,0),"")</f>
        <v/>
      </c>
      <c r="E33" s="219"/>
      <c r="F33" s="219"/>
      <c r="G33" s="219"/>
      <c r="H33" s="219"/>
      <c r="I33" s="220"/>
      <c r="J33" s="337"/>
      <c r="K33" s="221" t="s">
        <v>50</v>
      </c>
      <c r="L33" s="335"/>
      <c r="M33" s="218" t="str">
        <f>IF(L32&lt;&gt;"",VLOOKUP(L32,$D$5:$K$8,8,0),"")</f>
        <v/>
      </c>
      <c r="N33" s="219"/>
      <c r="O33" s="219"/>
      <c r="P33" s="219"/>
      <c r="Q33" s="219"/>
      <c r="R33" s="220"/>
      <c r="S33" s="337"/>
      <c r="T33" s="221" t="s">
        <v>50</v>
      </c>
      <c r="X33" s="57"/>
      <c r="Y33" s="58"/>
      <c r="Z33" s="58"/>
      <c r="AA33" s="58"/>
      <c r="AH33" s="63"/>
      <c r="AI33" s="63"/>
    </row>
    <row r="34" spans="2:35" ht="11.25" hidden="1" customHeight="1" x14ac:dyDescent="0.2">
      <c r="B34" s="331"/>
      <c r="C34" s="159" t="s">
        <v>53</v>
      </c>
      <c r="D34" s="160"/>
      <c r="E34" s="160"/>
      <c r="F34" s="160"/>
      <c r="G34" s="160"/>
      <c r="H34" s="170"/>
      <c r="I34" s="161" t="s">
        <v>11</v>
      </c>
      <c r="J34" s="338"/>
      <c r="K34" s="340"/>
      <c r="L34" s="159" t="s">
        <v>53</v>
      </c>
      <c r="M34" s="162"/>
      <c r="N34" s="160"/>
      <c r="O34" s="160"/>
      <c r="P34" s="160"/>
      <c r="Q34" s="170"/>
      <c r="R34" s="161" t="s">
        <v>11</v>
      </c>
      <c r="S34" s="338"/>
      <c r="T34" s="340"/>
      <c r="X34" s="57"/>
      <c r="Y34" s="58"/>
      <c r="Z34" s="58"/>
      <c r="AA34" s="58"/>
      <c r="AH34" s="63"/>
      <c r="AI34" s="63"/>
    </row>
    <row r="35" spans="2:35" ht="33" hidden="1" customHeight="1" thickBot="1" x14ac:dyDescent="0.25">
      <c r="B35" s="331"/>
      <c r="C35" s="157"/>
      <c r="D35" s="158"/>
      <c r="E35" s="158"/>
      <c r="F35" s="158"/>
      <c r="G35" s="158"/>
      <c r="H35" s="171"/>
      <c r="I35" s="208"/>
      <c r="J35" s="339"/>
      <c r="K35" s="341"/>
      <c r="L35" s="157"/>
      <c r="M35" s="163"/>
      <c r="N35" s="158"/>
      <c r="O35" s="158"/>
      <c r="P35" s="158"/>
      <c r="Q35" s="171"/>
      <c r="R35" s="208"/>
      <c r="S35" s="339"/>
      <c r="T35" s="341"/>
      <c r="X35" s="58"/>
      <c r="Y35" s="58"/>
      <c r="Z35" s="58"/>
      <c r="AA35" s="58"/>
      <c r="AH35" s="63"/>
      <c r="AI35" s="63"/>
    </row>
    <row r="36" spans="2:35" ht="16.5" hidden="1" customHeight="1" x14ac:dyDescent="0.2">
      <c r="B36" s="331"/>
      <c r="C36" s="334" t="str">
        <f>IF(A2=4,2,"")</f>
        <v/>
      </c>
      <c r="D36" s="215" t="str">
        <f>IF(C36&lt;&gt;"",VLOOKUP(C36,$D$5:$K$8,2,0),"")</f>
        <v/>
      </c>
      <c r="E36" s="215"/>
      <c r="F36" s="215"/>
      <c r="G36" s="215"/>
      <c r="H36" s="215"/>
      <c r="I36" s="216"/>
      <c r="J36" s="336" t="s">
        <v>48</v>
      </c>
      <c r="K36" s="217" t="s">
        <v>49</v>
      </c>
      <c r="L36" s="334" t="str">
        <f>IF(A2=4,3,"")</f>
        <v/>
      </c>
      <c r="M36" s="215" t="str">
        <f>IF(L36&lt;&gt;"",VLOOKUP(L36,$D$5:$K$8,2,0),"")</f>
        <v/>
      </c>
      <c r="N36" s="215"/>
      <c r="O36" s="215"/>
      <c r="P36" s="215"/>
      <c r="Q36" s="215"/>
      <c r="R36" s="216"/>
      <c r="S36" s="336" t="s">
        <v>48</v>
      </c>
      <c r="T36" s="217" t="s">
        <v>49</v>
      </c>
      <c r="X36" s="57"/>
      <c r="Y36" s="58"/>
      <c r="Z36" s="58"/>
      <c r="AA36" s="58"/>
      <c r="AH36" s="63"/>
      <c r="AI36" s="63"/>
    </row>
    <row r="37" spans="2:35" ht="16.5" hidden="1" customHeight="1" x14ac:dyDescent="0.2">
      <c r="B37" s="331"/>
      <c r="C37" s="335"/>
      <c r="D37" s="218" t="str">
        <f>IF(C36&lt;&gt;"",VLOOKUP(C36,$D$5:$K$8,8,0),"")</f>
        <v/>
      </c>
      <c r="E37" s="219"/>
      <c r="F37" s="219"/>
      <c r="G37" s="219"/>
      <c r="H37" s="219"/>
      <c r="I37" s="220"/>
      <c r="J37" s="337"/>
      <c r="K37" s="221" t="s">
        <v>50</v>
      </c>
      <c r="L37" s="335"/>
      <c r="M37" s="218" t="str">
        <f>IF(L36&lt;&gt;"",VLOOKUP(L36,$D$5:$K$8,8,0),"")</f>
        <v/>
      </c>
      <c r="N37" s="219"/>
      <c r="O37" s="219"/>
      <c r="P37" s="219"/>
      <c r="Q37" s="219"/>
      <c r="R37" s="220"/>
      <c r="S37" s="337"/>
      <c r="T37" s="221" t="s">
        <v>50</v>
      </c>
      <c r="X37" s="57"/>
      <c r="Y37" s="58"/>
      <c r="Z37" s="58"/>
      <c r="AA37" s="58"/>
      <c r="AH37" s="63"/>
      <c r="AI37" s="63"/>
    </row>
    <row r="38" spans="2:35" ht="11.25" hidden="1" customHeight="1" x14ac:dyDescent="0.2">
      <c r="B38" s="331"/>
      <c r="C38" s="159" t="s">
        <v>53</v>
      </c>
      <c r="D38" s="160"/>
      <c r="E38" s="160"/>
      <c r="F38" s="160"/>
      <c r="G38" s="160"/>
      <c r="H38" s="170"/>
      <c r="I38" s="161" t="s">
        <v>11</v>
      </c>
      <c r="J38" s="338"/>
      <c r="K38" s="340"/>
      <c r="L38" s="159" t="s">
        <v>53</v>
      </c>
      <c r="M38" s="162"/>
      <c r="N38" s="160"/>
      <c r="O38" s="160"/>
      <c r="P38" s="160"/>
      <c r="Q38" s="170"/>
      <c r="R38" s="161" t="s">
        <v>11</v>
      </c>
      <c r="S38" s="338"/>
      <c r="T38" s="340"/>
      <c r="X38" s="57"/>
      <c r="Y38" s="58"/>
      <c r="Z38" s="58"/>
      <c r="AA38" s="58"/>
      <c r="AH38" s="63"/>
      <c r="AI38" s="63"/>
    </row>
    <row r="39" spans="2:35" ht="33" hidden="1" customHeight="1" thickBot="1" x14ac:dyDescent="0.25">
      <c r="B39" s="331"/>
      <c r="C39" s="157"/>
      <c r="D39" s="158"/>
      <c r="E39" s="158"/>
      <c r="F39" s="158"/>
      <c r="G39" s="158"/>
      <c r="H39" s="171"/>
      <c r="I39" s="208"/>
      <c r="J39" s="339"/>
      <c r="K39" s="341"/>
      <c r="L39" s="157"/>
      <c r="M39" s="163"/>
      <c r="N39" s="158"/>
      <c r="O39" s="158"/>
      <c r="P39" s="158"/>
      <c r="Q39" s="171"/>
      <c r="R39" s="208"/>
      <c r="S39" s="339"/>
      <c r="T39" s="341"/>
      <c r="X39" s="58"/>
      <c r="Y39" s="58"/>
      <c r="Z39" s="58"/>
      <c r="AA39" s="58"/>
      <c r="AH39" s="63"/>
      <c r="AI39" s="63"/>
    </row>
    <row r="40" spans="2:35" ht="15" customHeight="1" x14ac:dyDescent="0.2">
      <c r="B40" s="166"/>
      <c r="C40" s="165"/>
      <c r="D40" s="164"/>
      <c r="E40" s="164"/>
      <c r="F40" s="164"/>
      <c r="G40" s="164"/>
      <c r="H40" s="164"/>
      <c r="I40" s="167"/>
      <c r="J40" s="168"/>
      <c r="K40" s="169"/>
      <c r="L40" s="165"/>
      <c r="M40" s="165"/>
      <c r="N40" s="164"/>
      <c r="O40" s="164"/>
      <c r="P40" s="164"/>
      <c r="Q40" s="164"/>
      <c r="R40" s="167"/>
      <c r="S40" s="168"/>
      <c r="T40" s="169"/>
      <c r="X40" s="58"/>
      <c r="Y40" s="58"/>
      <c r="Z40" s="58"/>
      <c r="AA40" s="58"/>
      <c r="AH40" s="63"/>
      <c r="AI40" s="63"/>
    </row>
    <row r="41" spans="2:35" ht="35.1" customHeight="1" x14ac:dyDescent="0.2">
      <c r="C41" s="333" t="s">
        <v>42</v>
      </c>
      <c r="D41" s="333"/>
      <c r="E41" s="333"/>
      <c r="F41" s="333"/>
      <c r="G41" s="344" t="s">
        <v>62</v>
      </c>
      <c r="H41" s="344"/>
      <c r="I41" s="344"/>
      <c r="J41" s="344"/>
      <c r="K41" s="344"/>
      <c r="L41" s="344"/>
      <c r="M41" s="344"/>
      <c r="N41" s="344"/>
      <c r="O41" s="344"/>
      <c r="P41" s="344"/>
      <c r="Q41" s="344"/>
      <c r="R41" s="344"/>
      <c r="S41" s="344"/>
      <c r="T41" s="344"/>
      <c r="Z41" s="63"/>
      <c r="AA41" s="63"/>
    </row>
    <row r="42" spans="2:35" ht="35.1" hidden="1" customHeight="1" x14ac:dyDescent="0.2">
      <c r="C42" s="342" t="s">
        <v>33</v>
      </c>
      <c r="D42" s="342"/>
      <c r="E42" s="342"/>
      <c r="F42" s="342"/>
      <c r="G42" s="345" t="s">
        <v>41</v>
      </c>
      <c r="H42" s="345"/>
      <c r="I42" s="345"/>
      <c r="J42" s="345"/>
      <c r="K42" s="345"/>
      <c r="L42" s="345"/>
      <c r="M42" s="345"/>
      <c r="N42" s="345"/>
      <c r="O42" s="345"/>
      <c r="P42" s="345"/>
      <c r="Q42" s="345"/>
      <c r="R42" s="345"/>
      <c r="S42" s="345"/>
      <c r="T42" s="345"/>
      <c r="Z42" s="53"/>
    </row>
    <row r="43" spans="2:35" ht="65.25" customHeight="1" x14ac:dyDescent="0.25"/>
    <row r="44" spans="2:35" ht="15" hidden="1" customHeight="1" x14ac:dyDescent="0.25"/>
    <row r="45" spans="2:35" ht="15" hidden="1" customHeight="1" x14ac:dyDescent="0.25"/>
    <row r="46" spans="2:35" ht="15" hidden="1" customHeight="1" x14ac:dyDescent="0.25"/>
    <row r="47" spans="2:35" ht="15" hidden="1" customHeight="1" x14ac:dyDescent="0.25"/>
    <row r="48" spans="2:35" ht="15" hidden="1" customHeight="1" x14ac:dyDescent="0.25"/>
    <row r="49" ht="15" hidden="1" customHeight="1" x14ac:dyDescent="0.25"/>
    <row r="50" ht="0" hidden="1" customHeight="1" x14ac:dyDescent="0.25"/>
    <row r="51" ht="0" hidden="1" customHeight="1" x14ac:dyDescent="0.25"/>
  </sheetData>
  <sheetProtection sheet="1" objects="1" scenarios="1"/>
  <mergeCells count="60">
    <mergeCell ref="S36:S37"/>
    <mergeCell ref="C42:F42"/>
    <mergeCell ref="G42:T42"/>
    <mergeCell ref="J38:J39"/>
    <mergeCell ref="K38:K39"/>
    <mergeCell ref="S38:S39"/>
    <mergeCell ref="T38:T39"/>
    <mergeCell ref="C41:F41"/>
    <mergeCell ref="G41:T41"/>
    <mergeCell ref="J28:J29"/>
    <mergeCell ref="K28:K29"/>
    <mergeCell ref="S28:S29"/>
    <mergeCell ref="T28:T29"/>
    <mergeCell ref="B31:B39"/>
    <mergeCell ref="C32:C33"/>
    <mergeCell ref="J32:J33"/>
    <mergeCell ref="L32:L33"/>
    <mergeCell ref="S32:S33"/>
    <mergeCell ref="J34:J35"/>
    <mergeCell ref="K34:K35"/>
    <mergeCell ref="S34:S35"/>
    <mergeCell ref="T34:T35"/>
    <mergeCell ref="C36:C37"/>
    <mergeCell ref="J36:J37"/>
    <mergeCell ref="L36:L37"/>
    <mergeCell ref="S24:S25"/>
    <mergeCell ref="T24:T25"/>
    <mergeCell ref="C26:C27"/>
    <mergeCell ref="J26:J27"/>
    <mergeCell ref="L26:L27"/>
    <mergeCell ref="S26:S27"/>
    <mergeCell ref="J18:J19"/>
    <mergeCell ref="K18:K19"/>
    <mergeCell ref="S18:S19"/>
    <mergeCell ref="T18:T19"/>
    <mergeCell ref="B21:B29"/>
    <mergeCell ref="C22:C23"/>
    <mergeCell ref="J22:J23"/>
    <mergeCell ref="L22:L23"/>
    <mergeCell ref="S22:S23"/>
    <mergeCell ref="J24:J25"/>
    <mergeCell ref="B11:B19"/>
    <mergeCell ref="C12:C13"/>
    <mergeCell ref="J12:J13"/>
    <mergeCell ref="L12:L13"/>
    <mergeCell ref="S12:S13"/>
    <mergeCell ref="K24:K25"/>
    <mergeCell ref="J14:J15"/>
    <mergeCell ref="K14:K15"/>
    <mergeCell ref="S14:S15"/>
    <mergeCell ref="T14:T15"/>
    <mergeCell ref="C16:C17"/>
    <mergeCell ref="J16:J17"/>
    <mergeCell ref="L16:L17"/>
    <mergeCell ref="S16:S17"/>
    <mergeCell ref="O2:T2"/>
    <mergeCell ref="S4:T4"/>
    <mergeCell ref="AA6:AC6"/>
    <mergeCell ref="AA7:AC7"/>
    <mergeCell ref="AA8:AC8"/>
  </mergeCells>
  <dataValidations count="2">
    <dataValidation type="list" allowBlank="1" showInputMessage="1" showErrorMessage="1" sqref="K14:K15 T38:T39 K38:K39 T34:T35 K34:K35 T28:T29 K28:K29 T24:T25 K24:K25 T18:T19 K18:K19 T14:T15">
      <formula1>"VT,VP,VS,VA,VF,VB,VD,V3"</formula1>
    </dataValidation>
    <dataValidation type="whole" allowBlank="1" showInputMessage="1" showErrorMessage="1" errorTitle="ERREUR" error="Il faut saisir un chiffre de 1 à 4" sqref="C5:C8">
      <formula1>1</formula1>
      <formula2>4</formula2>
    </dataValidation>
  </dataValidations>
  <printOptions horizontalCentered="1"/>
  <pageMargins left="0" right="0" top="0" bottom="0" header="0" footer="0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>
    <tabColor rgb="FF00B050"/>
    <pageSetUpPr autoPageBreaks="0" fitToPage="1"/>
  </sheetPr>
  <dimension ref="A1:AJ51"/>
  <sheetViews>
    <sheetView showGridLines="0" showRowColHeaders="0" zoomScaleNormal="100" workbookViewId="0"/>
  </sheetViews>
  <sheetFormatPr baseColWidth="10" defaultColWidth="0" defaultRowHeight="0" customHeight="1" zeroHeight="1" x14ac:dyDescent="0.25"/>
  <cols>
    <col min="1" max="1" width="9.625" customWidth="1"/>
    <col min="2" max="2" width="4.875" customWidth="1"/>
    <col min="3" max="8" width="4.625" customWidth="1"/>
    <col min="9" max="9" width="4.625" style="69" customWidth="1"/>
    <col min="10" max="20" width="4.625" customWidth="1"/>
    <col min="21" max="21" width="1.625" customWidth="1"/>
    <col min="22" max="22" width="25.375" customWidth="1"/>
    <col min="23" max="23" width="10.75" hidden="1" customWidth="1"/>
    <col min="24" max="24" width="3.875" hidden="1" customWidth="1"/>
    <col min="25" max="25" width="4.75" hidden="1" customWidth="1"/>
    <col min="26" max="26" width="10" hidden="1" customWidth="1"/>
    <col min="27" max="27" width="5" hidden="1" customWidth="1"/>
    <col min="28" max="36" width="0" hidden="1" customWidth="1"/>
    <col min="37" max="16384" width="11" hidden="1"/>
  </cols>
  <sheetData>
    <row r="1" spans="1:36" ht="28.5" customHeight="1" thickBot="1" x14ac:dyDescent="0.25">
      <c r="C1" s="51"/>
      <c r="D1" s="51"/>
      <c r="E1" s="51"/>
      <c r="F1" s="51"/>
      <c r="G1" s="51"/>
      <c r="H1" s="51"/>
      <c r="I1" s="136"/>
      <c r="J1" s="134"/>
      <c r="K1" s="134"/>
      <c r="L1" s="10"/>
      <c r="M1" s="10"/>
      <c r="N1" s="10"/>
      <c r="O1" s="10"/>
      <c r="P1" s="10"/>
      <c r="Q1" s="10"/>
      <c r="R1" s="10"/>
      <c r="S1" s="135"/>
      <c r="T1" s="61"/>
      <c r="U1" s="61"/>
      <c r="V1" s="61"/>
      <c r="W1" s="61"/>
      <c r="X1" s="133"/>
      <c r="Y1" s="61"/>
      <c r="Z1" s="61"/>
      <c r="AA1" s="133"/>
    </row>
    <row r="2" spans="1:36" ht="30" customHeight="1" thickBot="1" x14ac:dyDescent="0.3">
      <c r="A2" s="138">
        <f>SUMPRODUCT((recap!C7:C66=C2)*(recap!D7:D66=L2)*recap!I7:I66)</f>
        <v>2</v>
      </c>
      <c r="C2" s="173" t="s">
        <v>76</v>
      </c>
      <c r="D2" s="174"/>
      <c r="E2" s="174"/>
      <c r="F2" s="174"/>
      <c r="G2" s="174"/>
      <c r="H2" s="175"/>
      <c r="K2" s="156" t="s">
        <v>35</v>
      </c>
      <c r="L2" s="257">
        <v>3</v>
      </c>
      <c r="M2" s="183"/>
      <c r="O2" s="332" t="str">
        <f>Nature_competition</f>
        <v>COUPE DE DREUX POUSSINS BENJAMINS - 26 novembre 2017</v>
      </c>
      <c r="P2" s="332"/>
      <c r="Q2" s="332"/>
      <c r="R2" s="332"/>
      <c r="S2" s="332"/>
      <c r="T2" s="332"/>
      <c r="U2" s="52"/>
      <c r="V2" s="52"/>
      <c r="W2" s="52"/>
      <c r="X2" s="52"/>
      <c r="Y2" s="52"/>
      <c r="Z2" s="229" t="s">
        <v>68</v>
      </c>
      <c r="AA2" s="52"/>
    </row>
    <row r="3" spans="1:36" ht="24" customHeight="1" x14ac:dyDescent="0.2">
      <c r="B3" s="138"/>
      <c r="C3" s="145"/>
      <c r="D3" s="145"/>
      <c r="E3" s="145"/>
      <c r="F3" s="145"/>
      <c r="G3" s="145"/>
      <c r="H3" s="51"/>
      <c r="I3" s="145"/>
      <c r="L3" s="132"/>
      <c r="M3" s="132"/>
      <c r="N3" s="131"/>
      <c r="O3" s="131"/>
      <c r="P3" s="131"/>
      <c r="Q3" s="131"/>
      <c r="S3" s="144"/>
      <c r="T3" s="52"/>
      <c r="U3" s="52"/>
      <c r="V3" s="52"/>
      <c r="W3" s="52"/>
      <c r="X3" s="52"/>
      <c r="Y3" s="52"/>
      <c r="Z3" s="227">
        <f>COUNTIF(Z5:Z16,"")</f>
        <v>12</v>
      </c>
    </row>
    <row r="4" spans="1:36" ht="15.75" x14ac:dyDescent="0.25">
      <c r="C4" s="60" t="s">
        <v>39</v>
      </c>
      <c r="D4" s="129" t="s">
        <v>43</v>
      </c>
      <c r="E4" s="59" t="s">
        <v>44</v>
      </c>
      <c r="G4" s="69"/>
      <c r="H4" s="69"/>
      <c r="J4" s="69"/>
      <c r="K4" s="69"/>
      <c r="L4" s="69"/>
      <c r="M4" s="153" t="s">
        <v>38</v>
      </c>
      <c r="N4" s="128" t="s">
        <v>34</v>
      </c>
      <c r="O4" s="128" t="s">
        <v>21</v>
      </c>
      <c r="P4" s="128" t="s">
        <v>23</v>
      </c>
      <c r="Q4" s="128" t="s">
        <v>67</v>
      </c>
      <c r="R4" s="128" t="s">
        <v>22</v>
      </c>
      <c r="S4" s="343" t="s">
        <v>14</v>
      </c>
      <c r="T4" s="343"/>
      <c r="W4" s="228" t="s">
        <v>16</v>
      </c>
      <c r="X4" s="228" t="s">
        <v>60</v>
      </c>
      <c r="Y4" s="228" t="s">
        <v>59</v>
      </c>
      <c r="Z4" s="228" t="s">
        <v>58</v>
      </c>
      <c r="AA4" s="58"/>
      <c r="AB4" s="58"/>
      <c r="AC4" s="58"/>
      <c r="AD4" s="62"/>
      <c r="AE4" s="62"/>
      <c r="AF4" s="62"/>
      <c r="AG4" s="62"/>
      <c r="AH4" s="62"/>
      <c r="AI4" s="62"/>
      <c r="AJ4" s="64"/>
    </row>
    <row r="5" spans="1:36" ht="20.25" customHeight="1" x14ac:dyDescent="0.2">
      <c r="A5" s="214" t="s">
        <v>24</v>
      </c>
      <c r="B5" s="172"/>
      <c r="C5" s="141">
        <v>1</v>
      </c>
      <c r="D5" s="142">
        <f>IF(A2&gt;0,1,"")</f>
        <v>1</v>
      </c>
      <c r="E5" s="154" t="str">
        <f>IF(ISNA(VLOOKUP($C$2&amp;"-"&amp;$L$2&amp;"-"&amp;D5,bdd_complete,11,0)),"",VLOOKUP($C$2&amp;"-"&amp;$L$2&amp;"-"&amp;D5,bdd_complete,11,0)&amp;" "&amp;VLOOKUP($C$2&amp;"-"&amp;$L$2&amp;"-"&amp;D5,bdd_complete,12,0))</f>
        <v>REKA Julia</v>
      </c>
      <c r="F5" s="154"/>
      <c r="G5" s="154"/>
      <c r="H5" s="154"/>
      <c r="I5" s="154"/>
      <c r="J5" s="154"/>
      <c r="K5" s="154" t="str">
        <f>IF(D5&lt;&gt;"",VLOOKUP($C$2&amp;"-"&amp;$L$2&amp;"-"&amp;D5,bdd_complete,13,0),"")</f>
        <v>UTRECHT</v>
      </c>
      <c r="L5" s="154"/>
      <c r="M5" s="143"/>
      <c r="N5" s="209" t="str">
        <f>IF(AND(E5&lt;&gt;"",$Z$3&lt;12),SUMPRODUCT(($W$5:$W$16=E5)*($Z$5:$Z$16&lt;&gt;"")),"")</f>
        <v/>
      </c>
      <c r="O5" s="210" t="str">
        <f>IF(AND(E5&lt;&gt;"",$Z$3&lt;12),SUMPRODUCT(($W$5:$W$16=E5)*($Y$5:$Y$16)),"")</f>
        <v/>
      </c>
      <c r="P5" s="211" t="str">
        <f>IF(AND(E5&lt;&gt;"",$Z$3&lt;12),SUMPRODUCT(($W$5:$W$16=E5)*($Z$5:$Z$16=$P$4)),"")</f>
        <v/>
      </c>
      <c r="Q5" s="211" t="str">
        <f>IF(AND(E5&lt;&gt;"",$Z$3&lt;12),SUMPRODUCT(($W$5:$W$16=E5)*($Z$5:$Z$16=$Q$4)),"")</f>
        <v/>
      </c>
      <c r="R5" s="211" t="str">
        <f>IF(AND(E5&lt;&gt;"",$Z$3&lt;12),SUMPRODUCT(($W$5:$W$16=E5)*($X$5:$X$16)),"")</f>
        <v/>
      </c>
      <c r="S5" s="234">
        <f>IF(D5&lt;&gt;"",VLOOKUP($C$2&amp;"-"&amp;$L$2&amp;"-"&amp;D5,bdd_complete,6,0),"")</f>
        <v>43.25</v>
      </c>
      <c r="T5" s="235"/>
      <c r="U5" s="140"/>
      <c r="V5" s="140"/>
      <c r="W5" s="205" t="str">
        <f>D12</f>
        <v>REKA Julia</v>
      </c>
      <c r="X5" s="206">
        <f>I15</f>
        <v>0</v>
      </c>
      <c r="Y5" s="206">
        <f>J14</f>
        <v>0</v>
      </c>
      <c r="Z5" s="207" t="str">
        <f>IF(K14&lt;&gt;"",K14,"")</f>
        <v/>
      </c>
      <c r="AD5" s="62"/>
      <c r="AE5" s="62"/>
      <c r="AF5" s="62"/>
      <c r="AG5" s="62"/>
      <c r="AH5" s="62"/>
      <c r="AI5" s="62"/>
      <c r="AJ5" s="64"/>
    </row>
    <row r="6" spans="1:36" ht="20.25" customHeight="1" thickBot="1" x14ac:dyDescent="0.25">
      <c r="B6" s="172"/>
      <c r="C6" s="141"/>
      <c r="D6" s="142">
        <f>IF(A2&gt;1,2,"")</f>
        <v>2</v>
      </c>
      <c r="E6" s="154" t="str">
        <f>IF(ISNA(VLOOKUP($C$2&amp;"-"&amp;$L$2&amp;"-"&amp;D6,bdd_complete,11,0)),"",VLOOKUP($C$2&amp;"-"&amp;$L$2&amp;"-"&amp;D6,bdd_complete,11,0)&amp;" "&amp;VLOOKUP($C$2&amp;"-"&amp;$L$2&amp;"-"&amp;D6,bdd_complete,12,0))</f>
        <v>EL KHARROUBI Romaïssa</v>
      </c>
      <c r="F6" s="154"/>
      <c r="G6" s="154"/>
      <c r="H6" s="154"/>
      <c r="I6" s="154"/>
      <c r="J6" s="154"/>
      <c r="K6" s="154" t="str">
        <f>IF(D6&lt;&gt;"",VLOOKUP($C$2&amp;"-"&amp;$L$2&amp;"-"&amp;D6,bdd_complete,13,0),"")</f>
        <v>Dreux OL Atlas</v>
      </c>
      <c r="L6" s="154"/>
      <c r="M6" s="143"/>
      <c r="N6" s="209" t="str">
        <f>IF(AND(E6&lt;&gt;"",$Z$3&lt;12),SUMPRODUCT(($W$5:$W$16=E6)*($Z$5:$Z$16&lt;&gt;"")),"")</f>
        <v/>
      </c>
      <c r="O6" s="210" t="str">
        <f>IF(AND(E6&lt;&gt;"",$Z$3&lt;12),SUMPRODUCT(($W$5:$W$16=E6)*($Y$5:$Y$16)),"")</f>
        <v/>
      </c>
      <c r="P6" s="211" t="str">
        <f>IF(AND(E6&lt;&gt;"",$Z$3&lt;12),SUMPRODUCT(($W$5:$W$16=E6)*($Z$5:$Z$16=$P$4)),"")</f>
        <v/>
      </c>
      <c r="Q6" s="211" t="str">
        <f>IF(AND(E6&lt;&gt;"",$Z$3&lt;12),SUMPRODUCT(($W$5:$W$16=E6)*($Z$5:$Z$16=$Q$4)),"")</f>
        <v/>
      </c>
      <c r="R6" s="211" t="str">
        <f>IF(AND(E6&lt;&gt;"",$Z$3&lt;12),SUMPRODUCT(($W$5:$W$16=E6)*($X$5:$X$16)),"")</f>
        <v/>
      </c>
      <c r="S6" s="234">
        <f>IF(D6&lt;&gt;"",VLOOKUP($C$2&amp;"-"&amp;$L$2&amp;"-"&amp;D6,bdd_complete,6,0),"")</f>
        <v>46.4</v>
      </c>
      <c r="T6" s="235"/>
      <c r="W6" s="205" t="str">
        <f>M12</f>
        <v>EL KHARROUBI Romaïssa</v>
      </c>
      <c r="X6" s="206">
        <f>R15</f>
        <v>0</v>
      </c>
      <c r="Y6" s="206">
        <f>S14</f>
        <v>0</v>
      </c>
      <c r="Z6" s="207" t="str">
        <f>IF(T14&lt;&gt;"",T14,"")</f>
        <v/>
      </c>
      <c r="AA6" s="346"/>
      <c r="AB6" s="346"/>
      <c r="AC6" s="346"/>
      <c r="AD6" s="62"/>
      <c r="AE6" s="62"/>
      <c r="AF6" s="62"/>
      <c r="AG6" s="62"/>
      <c r="AH6" s="62"/>
      <c r="AI6" s="62"/>
      <c r="AJ6" s="64"/>
    </row>
    <row r="7" spans="1:36" ht="20.25" customHeight="1" thickTop="1" x14ac:dyDescent="0.2">
      <c r="A7" s="137" t="s">
        <v>36</v>
      </c>
      <c r="B7" s="172"/>
      <c r="C7" s="141"/>
      <c r="D7" s="142" t="str">
        <f>IF(A2&gt;2,3,"")</f>
        <v/>
      </c>
      <c r="E7" s="154" t="str">
        <f>IF(ISNA(VLOOKUP($C$2&amp;"-"&amp;$L$2&amp;"-"&amp;D7,bdd_complete,11,0)),"",VLOOKUP($C$2&amp;"-"&amp;$L$2&amp;"-"&amp;D7,bdd_complete,11,0)&amp;" "&amp;VLOOKUP($C$2&amp;"-"&amp;$L$2&amp;"-"&amp;D7,bdd_complete,12,0))</f>
        <v/>
      </c>
      <c r="F7" s="154"/>
      <c r="G7" s="154"/>
      <c r="H7" s="154"/>
      <c r="I7" s="154"/>
      <c r="J7" s="154"/>
      <c r="K7" s="154" t="str">
        <f>IF(D7&lt;&gt;"",VLOOKUP($C$2&amp;"-"&amp;$L$2&amp;"-"&amp;D7,bdd_complete,13,0),"")</f>
        <v/>
      </c>
      <c r="L7" s="154"/>
      <c r="M7" s="143"/>
      <c r="N7" s="209" t="str">
        <f>IF(AND(E7&lt;&gt;"",$Z$3&lt;12),SUMPRODUCT(($W$5:$W$16=E7)*($Z$5:$Z$16&lt;&gt;"")),"")</f>
        <v/>
      </c>
      <c r="O7" s="210" t="str">
        <f>IF(AND(E7&lt;&gt;"",$Z$3&lt;12),SUMPRODUCT(($W$5:$W$16=E7)*($Y$5:$Y$16)),"")</f>
        <v/>
      </c>
      <c r="P7" s="211" t="str">
        <f>IF(AND(E7&lt;&gt;"",$Z$3&lt;12),SUMPRODUCT(($W$5:$W$16=E7)*($Z$5:$Z$16=$P$4)),"")</f>
        <v/>
      </c>
      <c r="Q7" s="211" t="str">
        <f>IF(AND(E7&lt;&gt;"",$Z$3&lt;12),SUMPRODUCT(($W$5:$W$16=E7)*($Z$5:$Z$16=$Q$4)),"")</f>
        <v/>
      </c>
      <c r="R7" s="211" t="str">
        <f>IF(AND(E7&lt;&gt;"",$Z$3&lt;12),SUMPRODUCT(($W$5:$W$16=E7)*($X$5:$X$16)),"")</f>
        <v/>
      </c>
      <c r="S7" s="234" t="str">
        <f>IF(D7&lt;&gt;"",VLOOKUP($C$2&amp;"-"&amp;$L$2&amp;"-"&amp;D7,bdd_complete,6,0),"")</f>
        <v/>
      </c>
      <c r="T7" s="235"/>
      <c r="W7" s="205" t="str">
        <f>D16</f>
        <v/>
      </c>
      <c r="X7" s="206">
        <f>I19</f>
        <v>0</v>
      </c>
      <c r="Y7" s="206">
        <f>J18</f>
        <v>0</v>
      </c>
      <c r="Z7" s="207" t="str">
        <f>IF(K18&lt;&gt;"",K18,"")</f>
        <v/>
      </c>
      <c r="AA7" s="346"/>
      <c r="AB7" s="346"/>
      <c r="AC7" s="346"/>
      <c r="AD7" s="62"/>
      <c r="AE7" s="62"/>
      <c r="AF7" s="62"/>
      <c r="AG7" s="62"/>
      <c r="AH7" s="62"/>
      <c r="AI7" s="62"/>
      <c r="AJ7" s="64"/>
    </row>
    <row r="8" spans="1:36" ht="20.25" customHeight="1" x14ac:dyDescent="0.2">
      <c r="A8" s="139" t="s">
        <v>37</v>
      </c>
      <c r="B8" s="172"/>
      <c r="C8" s="141"/>
      <c r="D8" s="281" t="str">
        <f>IF(A2&gt;3,4,"")</f>
        <v/>
      </c>
      <c r="E8" s="241" t="str">
        <f>IF(ISNA(VLOOKUP($C$2&amp;"-"&amp;$L$2&amp;"-"&amp;D8,bdd_complete,11,0)),"",VLOOKUP($C$2&amp;"-"&amp;$L$2&amp;"-"&amp;D8,bdd_complete,11,0)&amp;" "&amp;VLOOKUP($C$2&amp;"-"&amp;$L$2&amp;"-"&amp;D8,bdd_complete,12,0))</f>
        <v/>
      </c>
      <c r="F8" s="241"/>
      <c r="G8" s="241"/>
      <c r="H8" s="241"/>
      <c r="I8" s="241"/>
      <c r="J8" s="241"/>
      <c r="K8" s="241" t="str">
        <f>IF(D8&lt;&gt;"",VLOOKUP($C$2&amp;"-"&amp;$L$2&amp;"-"&amp;D8,bdd_complete,13,0),"")</f>
        <v/>
      </c>
      <c r="L8" s="241"/>
      <c r="M8" s="282"/>
      <c r="N8" s="209" t="str">
        <f>IF(AND(E8&lt;&gt;"",$Z$3&lt;12),SUMPRODUCT(($W$5:$W$16=E8)*($Z$5:$Z$16&lt;&gt;"")),"")</f>
        <v/>
      </c>
      <c r="O8" s="210" t="str">
        <f>IF(AND(E8&lt;&gt;"",$Z$3&lt;12),SUMPRODUCT(($W$5:$W$16=E8)*($Y$5:$Y$16)),"")</f>
        <v/>
      </c>
      <c r="P8" s="211" t="str">
        <f>IF(AND(E8&lt;&gt;"",$Z$3&lt;12),SUMPRODUCT(($W$5:$W$16=E8)*($Z$5:$Z$16=$P$4)),"")</f>
        <v/>
      </c>
      <c r="Q8" s="211" t="str">
        <f>IF(AND(E8&lt;&gt;"",$Z$3&lt;12),SUMPRODUCT(($W$5:$W$16=E8)*($Z$5:$Z$16=$Q$4)),"")</f>
        <v/>
      </c>
      <c r="R8" s="211" t="str">
        <f>IF(AND(E8&lt;&gt;"",$Z$3&lt;12),SUMPRODUCT(($W$5:$W$16=E8)*($X$5:$X$16)),"")</f>
        <v/>
      </c>
      <c r="S8" s="234" t="str">
        <f>IF(D8&lt;&gt;"",VLOOKUP($C$2&amp;"-"&amp;$L$2&amp;"-"&amp;D8,bdd_complete,6,0),"")</f>
        <v/>
      </c>
      <c r="T8" s="235"/>
      <c r="W8" s="205" t="str">
        <f>M16</f>
        <v/>
      </c>
      <c r="X8" s="206">
        <f>R19</f>
        <v>0</v>
      </c>
      <c r="Y8" s="206">
        <f>S18</f>
        <v>0</v>
      </c>
      <c r="Z8" s="207" t="str">
        <f>IF(T18&lt;&gt;"",T18,"")</f>
        <v/>
      </c>
      <c r="AA8" s="346"/>
      <c r="AB8" s="346"/>
      <c r="AC8" s="346"/>
      <c r="AD8" s="62"/>
      <c r="AE8" s="62"/>
      <c r="AF8" s="62"/>
      <c r="AG8" s="62"/>
      <c r="AH8" s="62"/>
      <c r="AI8" s="62"/>
      <c r="AJ8" s="64"/>
    </row>
    <row r="9" spans="1:36" ht="23.25" customHeight="1" x14ac:dyDescent="0.25">
      <c r="A9" s="212" t="s">
        <v>61</v>
      </c>
      <c r="B9" s="213"/>
      <c r="D9" s="69"/>
      <c r="E9" s="69"/>
      <c r="F9" s="69"/>
      <c r="G9" s="69"/>
      <c r="H9" s="69"/>
      <c r="I9"/>
      <c r="S9" s="144"/>
      <c r="W9" s="205" t="str">
        <f>D22</f>
        <v/>
      </c>
      <c r="X9" s="206">
        <f>I25</f>
        <v>0</v>
      </c>
      <c r="Y9" s="206">
        <f>J24</f>
        <v>0</v>
      </c>
      <c r="Z9" s="207" t="str">
        <f>IF(K24&lt;&gt;"",K24,"")</f>
        <v/>
      </c>
      <c r="AA9" s="52"/>
      <c r="AB9" s="52"/>
      <c r="AC9" s="52"/>
    </row>
    <row r="10" spans="1:36" s="140" customFormat="1" ht="25.5" customHeight="1" x14ac:dyDescent="0.2">
      <c r="A10" s="53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  <c r="R10" s="155"/>
      <c r="S10" s="155"/>
      <c r="T10" s="130" t="str">
        <f>IF(OR(A2=0,A2&gt;2),"3 lutteurs =&gt; Tour 1 : 1-2 / Tour 2 : 3-1 / Tour 3 : 2-3          4 lutteurs =&gt; Tour 1 : 1-2, 3-4  / Tour 2 : 1-3,  2-4  / Tour 3 : 1-4, 2-3","")</f>
        <v/>
      </c>
      <c r="U10" s="155"/>
      <c r="V10" s="155"/>
      <c r="W10" s="205" t="str">
        <f>M22</f>
        <v/>
      </c>
      <c r="X10" s="206">
        <f>R25</f>
        <v>0</v>
      </c>
      <c r="Y10" s="206">
        <f>S24</f>
        <v>0</v>
      </c>
      <c r="Z10" s="207" t="str">
        <f>IF(T24&lt;&gt;"",T24,"")</f>
        <v/>
      </c>
      <c r="AA10" s="155"/>
      <c r="AB10" s="155"/>
      <c r="AC10" s="155"/>
    </row>
    <row r="11" spans="1:36" s="53" customFormat="1" ht="14.25" customHeight="1" thickBot="1" x14ac:dyDescent="0.25">
      <c r="A11"/>
      <c r="B11" s="330" t="s">
        <v>40</v>
      </c>
      <c r="C11" s="203" t="s">
        <v>45</v>
      </c>
      <c r="D11" s="201"/>
      <c r="E11" s="201"/>
      <c r="F11" s="201"/>
      <c r="G11" s="201"/>
      <c r="H11" s="201"/>
      <c r="I11" s="201"/>
      <c r="J11" s="201"/>
      <c r="K11" s="201"/>
      <c r="L11" s="202" t="s">
        <v>46</v>
      </c>
      <c r="M11" s="202"/>
      <c r="N11" s="202"/>
      <c r="O11" s="202"/>
      <c r="P11" s="202"/>
      <c r="Q11" s="202"/>
      <c r="R11" s="202"/>
      <c r="S11" s="202"/>
      <c r="T11" s="204"/>
      <c r="U11"/>
      <c r="V11"/>
      <c r="W11" s="205" t="str">
        <f>D26</f>
        <v/>
      </c>
      <c r="X11" s="206">
        <f>I29</f>
        <v>0</v>
      </c>
      <c r="Y11" s="206">
        <f>J28</f>
        <v>0</v>
      </c>
      <c r="Z11" s="207" t="str">
        <f>IF(K28&lt;&gt;"",K28,"")</f>
        <v/>
      </c>
      <c r="AA11" s="54"/>
      <c r="AH11" s="56"/>
    </row>
    <row r="12" spans="1:36" ht="16.5" customHeight="1" x14ac:dyDescent="0.2">
      <c r="B12" s="331"/>
      <c r="C12" s="334">
        <f>IF(A2&gt;1,1,"")</f>
        <v>1</v>
      </c>
      <c r="D12" s="215" t="str">
        <f>IF(C12&lt;&gt;"",VLOOKUP(C12,$D$5:$K$8,2,0),"")</f>
        <v>REKA Julia</v>
      </c>
      <c r="E12" s="215"/>
      <c r="F12" s="215"/>
      <c r="G12" s="215"/>
      <c r="H12" s="215"/>
      <c r="I12" s="216"/>
      <c r="J12" s="336" t="s">
        <v>48</v>
      </c>
      <c r="K12" s="217" t="s">
        <v>49</v>
      </c>
      <c r="L12" s="334">
        <f>IF(A2&gt;1,2,"")</f>
        <v>2</v>
      </c>
      <c r="M12" s="215" t="str">
        <f>IF(L12&lt;&gt;"",VLOOKUP(L12,$D$5:$K$8,2,0),"")</f>
        <v>EL KHARROUBI Romaïssa</v>
      </c>
      <c r="N12" s="215"/>
      <c r="O12" s="215"/>
      <c r="P12" s="215"/>
      <c r="Q12" s="215"/>
      <c r="R12" s="216"/>
      <c r="S12" s="336" t="s">
        <v>48</v>
      </c>
      <c r="T12" s="217" t="s">
        <v>49</v>
      </c>
      <c r="W12" s="205" t="str">
        <f>M26</f>
        <v/>
      </c>
      <c r="X12" s="206">
        <f>R29</f>
        <v>0</v>
      </c>
      <c r="Y12" s="206">
        <f>S28</f>
        <v>0</v>
      </c>
      <c r="Z12" s="207" t="str">
        <f>IF(T28&lt;&gt;"",T28,"")</f>
        <v/>
      </c>
      <c r="AA12" s="58"/>
      <c r="AH12" s="63"/>
      <c r="AI12" s="63"/>
    </row>
    <row r="13" spans="1:36" ht="16.5" customHeight="1" x14ac:dyDescent="0.2">
      <c r="B13" s="331"/>
      <c r="C13" s="335"/>
      <c r="D13" s="218" t="str">
        <f>IF(C12&lt;&gt;"",VLOOKUP(C12,$D$5:$K$8,8,0),"")</f>
        <v>UTRECHT</v>
      </c>
      <c r="E13" s="219"/>
      <c r="F13" s="219"/>
      <c r="G13" s="219"/>
      <c r="H13" s="219"/>
      <c r="I13" s="220"/>
      <c r="J13" s="337"/>
      <c r="K13" s="221" t="s">
        <v>50</v>
      </c>
      <c r="L13" s="335"/>
      <c r="M13" s="218" t="str">
        <f>IF(L12&lt;&gt;"",VLOOKUP(L12,$D$5:$K$8,8,0),"")</f>
        <v>Dreux OL Atlas</v>
      </c>
      <c r="N13" s="219"/>
      <c r="O13" s="219"/>
      <c r="P13" s="219"/>
      <c r="Q13" s="219"/>
      <c r="R13" s="220"/>
      <c r="S13" s="337"/>
      <c r="T13" s="221" t="s">
        <v>50</v>
      </c>
      <c r="W13" s="205" t="str">
        <f>D32</f>
        <v/>
      </c>
      <c r="X13" s="206">
        <f>I35</f>
        <v>0</v>
      </c>
      <c r="Y13" s="206">
        <f>J34</f>
        <v>0</v>
      </c>
      <c r="Z13" s="207" t="str">
        <f>IF(K34&lt;&gt;"",K34,"")</f>
        <v/>
      </c>
      <c r="AA13" s="58"/>
      <c r="AH13" s="63"/>
      <c r="AI13" s="63"/>
    </row>
    <row r="14" spans="1:36" ht="11.25" customHeight="1" x14ac:dyDescent="0.2">
      <c r="B14" s="331"/>
      <c r="C14" s="159" t="s">
        <v>53</v>
      </c>
      <c r="D14" s="160"/>
      <c r="E14" s="160"/>
      <c r="F14" s="160"/>
      <c r="G14" s="160"/>
      <c r="H14" s="170"/>
      <c r="I14" s="161" t="s">
        <v>11</v>
      </c>
      <c r="J14" s="338"/>
      <c r="K14" s="340"/>
      <c r="L14" s="159" t="s">
        <v>53</v>
      </c>
      <c r="M14" s="162"/>
      <c r="N14" s="160"/>
      <c r="O14" s="160"/>
      <c r="P14" s="160"/>
      <c r="Q14" s="170"/>
      <c r="R14" s="161" t="s">
        <v>11</v>
      </c>
      <c r="S14" s="338"/>
      <c r="T14" s="340"/>
      <c r="W14" s="205" t="str">
        <f>M32</f>
        <v/>
      </c>
      <c r="X14" s="206">
        <f>R35</f>
        <v>0</v>
      </c>
      <c r="Y14" s="206">
        <f>S34</f>
        <v>0</v>
      </c>
      <c r="Z14" s="207" t="str">
        <f>IF(T34&lt;&gt;"",T34,"")</f>
        <v/>
      </c>
      <c r="AA14" s="58"/>
      <c r="AH14" s="63"/>
      <c r="AI14" s="63"/>
    </row>
    <row r="15" spans="1:36" ht="33" customHeight="1" thickBot="1" x14ac:dyDescent="0.25">
      <c r="B15" s="331"/>
      <c r="C15" s="157"/>
      <c r="D15" s="158"/>
      <c r="E15" s="158"/>
      <c r="F15" s="158"/>
      <c r="G15" s="158"/>
      <c r="H15" s="171"/>
      <c r="I15" s="208"/>
      <c r="J15" s="339"/>
      <c r="K15" s="341"/>
      <c r="L15" s="157"/>
      <c r="M15" s="163"/>
      <c r="N15" s="158"/>
      <c r="O15" s="158"/>
      <c r="P15" s="158"/>
      <c r="Q15" s="171"/>
      <c r="R15" s="208"/>
      <c r="S15" s="339"/>
      <c r="T15" s="341"/>
      <c r="W15" s="205" t="str">
        <f>D36</f>
        <v/>
      </c>
      <c r="X15" s="206">
        <f>I39</f>
        <v>0</v>
      </c>
      <c r="Y15" s="206">
        <f>J38</f>
        <v>0</v>
      </c>
      <c r="Z15" s="207" t="str">
        <f>IF(K38&lt;&gt;"",K38,"")</f>
        <v/>
      </c>
      <c r="AA15" s="58"/>
      <c r="AH15" s="63"/>
      <c r="AI15" s="63"/>
    </row>
    <row r="16" spans="1:36" ht="16.5" hidden="1" customHeight="1" x14ac:dyDescent="0.2">
      <c r="B16" s="331"/>
      <c r="C16" s="334" t="str">
        <f>IF(A2=4,3,"")</f>
        <v/>
      </c>
      <c r="D16" s="215" t="str">
        <f>IF(C16&lt;&gt;"",VLOOKUP(C16,$D$5:$K$8,2,0),"")</f>
        <v/>
      </c>
      <c r="E16" s="215"/>
      <c r="F16" s="215"/>
      <c r="G16" s="215"/>
      <c r="H16" s="215"/>
      <c r="I16" s="216"/>
      <c r="J16" s="336" t="s">
        <v>48</v>
      </c>
      <c r="K16" s="217" t="s">
        <v>49</v>
      </c>
      <c r="L16" s="334" t="str">
        <f>IF(A2=4,4,"")</f>
        <v/>
      </c>
      <c r="M16" s="215" t="str">
        <f>IF(L16&lt;&gt;"",VLOOKUP(L16,$D$5:$K$8,2,0),"")</f>
        <v/>
      </c>
      <c r="N16" s="215"/>
      <c r="O16" s="215"/>
      <c r="P16" s="215"/>
      <c r="Q16" s="215"/>
      <c r="R16" s="216"/>
      <c r="S16" s="336" t="s">
        <v>48</v>
      </c>
      <c r="T16" s="217" t="s">
        <v>49</v>
      </c>
      <c r="W16" s="205" t="str">
        <f>M36</f>
        <v/>
      </c>
      <c r="X16" s="206">
        <f>R39</f>
        <v>0</v>
      </c>
      <c r="Y16" s="206">
        <f>S38</f>
        <v>0</v>
      </c>
      <c r="Z16" s="207" t="str">
        <f>IF(T38&lt;&gt;"",T38,"")</f>
        <v/>
      </c>
      <c r="AA16" s="58"/>
      <c r="AH16" s="63"/>
      <c r="AI16" s="63"/>
    </row>
    <row r="17" spans="1:35" ht="16.5" hidden="1" customHeight="1" x14ac:dyDescent="0.2">
      <c r="B17" s="331"/>
      <c r="C17" s="335"/>
      <c r="D17" s="218"/>
      <c r="E17" s="219"/>
      <c r="F17" s="219"/>
      <c r="G17" s="219"/>
      <c r="H17" s="219"/>
      <c r="I17" s="220"/>
      <c r="J17" s="337"/>
      <c r="K17" s="221" t="s">
        <v>50</v>
      </c>
      <c r="L17" s="335"/>
      <c r="M17" s="218" t="str">
        <f>IF(L16&lt;&gt;"",VLOOKUP(L16,$D$5:$K$8,8,0),"")</f>
        <v/>
      </c>
      <c r="N17" s="219"/>
      <c r="O17" s="219"/>
      <c r="P17" s="219"/>
      <c r="Q17" s="219"/>
      <c r="R17" s="220"/>
      <c r="S17" s="337"/>
      <c r="T17" s="221" t="s">
        <v>50</v>
      </c>
      <c r="X17" s="57"/>
      <c r="Y17" s="58"/>
      <c r="Z17" s="58"/>
      <c r="AA17" s="58"/>
      <c r="AH17" s="63"/>
      <c r="AI17" s="63"/>
    </row>
    <row r="18" spans="1:35" ht="11.25" hidden="1" customHeight="1" x14ac:dyDescent="0.2">
      <c r="B18" s="331"/>
      <c r="C18" s="159" t="s">
        <v>53</v>
      </c>
      <c r="D18" s="160"/>
      <c r="E18" s="160"/>
      <c r="F18" s="160"/>
      <c r="G18" s="160"/>
      <c r="H18" s="170"/>
      <c r="I18" s="161" t="s">
        <v>11</v>
      </c>
      <c r="J18" s="338"/>
      <c r="K18" s="340"/>
      <c r="L18" s="159" t="s">
        <v>53</v>
      </c>
      <c r="M18" s="162"/>
      <c r="N18" s="160"/>
      <c r="O18" s="160"/>
      <c r="P18" s="160"/>
      <c r="Q18" s="170"/>
      <c r="R18" s="161" t="s">
        <v>11</v>
      </c>
      <c r="S18" s="338"/>
      <c r="T18" s="340"/>
      <c r="X18" s="57"/>
      <c r="Y18" s="58"/>
      <c r="Z18" s="58"/>
      <c r="AA18" s="58"/>
      <c r="AH18" s="63"/>
      <c r="AI18" s="63"/>
    </row>
    <row r="19" spans="1:35" ht="32.1" hidden="1" customHeight="1" thickBot="1" x14ac:dyDescent="0.25">
      <c r="B19" s="331"/>
      <c r="C19" s="157"/>
      <c r="D19" s="158"/>
      <c r="E19" s="158"/>
      <c r="F19" s="158"/>
      <c r="G19" s="158"/>
      <c r="H19" s="171"/>
      <c r="I19" s="208"/>
      <c r="J19" s="339"/>
      <c r="K19" s="341"/>
      <c r="L19" s="157"/>
      <c r="M19" s="163"/>
      <c r="N19" s="158"/>
      <c r="O19" s="158"/>
      <c r="P19" s="158"/>
      <c r="Q19" s="171"/>
      <c r="R19" s="208"/>
      <c r="S19" s="339"/>
      <c r="T19" s="341"/>
      <c r="X19" s="58"/>
      <c r="Y19" s="58"/>
      <c r="Z19" s="58"/>
      <c r="AA19" s="58"/>
      <c r="AH19" s="63"/>
      <c r="AI19" s="63"/>
    </row>
    <row r="20" spans="1:35" ht="15" hidden="1" customHeight="1" x14ac:dyDescent="0.25">
      <c r="B20" s="138"/>
      <c r="C20" s="147"/>
      <c r="D20" s="147"/>
      <c r="E20" s="147"/>
      <c r="F20" s="147"/>
      <c r="G20" s="147"/>
      <c r="H20" s="147"/>
      <c r="J20" s="148"/>
      <c r="K20" s="149"/>
      <c r="L20" s="151"/>
      <c r="M20" s="151"/>
      <c r="N20" s="151"/>
      <c r="O20" s="151"/>
      <c r="P20" s="151"/>
      <c r="Q20" s="151"/>
      <c r="R20" s="146"/>
      <c r="S20" s="152"/>
      <c r="T20" s="150"/>
      <c r="X20" s="58"/>
      <c r="Y20" s="58"/>
      <c r="Z20" s="58"/>
      <c r="AA20" s="58"/>
      <c r="AH20" s="63"/>
      <c r="AI20" s="63"/>
    </row>
    <row r="21" spans="1:35" s="53" customFormat="1" ht="14.25" hidden="1" customHeight="1" thickBot="1" x14ac:dyDescent="0.25">
      <c r="A21"/>
      <c r="B21" s="330" t="s">
        <v>51</v>
      </c>
      <c r="C21" s="203" t="s">
        <v>45</v>
      </c>
      <c r="D21" s="201"/>
      <c r="E21" s="201"/>
      <c r="F21" s="201"/>
      <c r="G21" s="201"/>
      <c r="H21" s="201"/>
      <c r="I21" s="201"/>
      <c r="J21" s="201"/>
      <c r="K21" s="201"/>
      <c r="L21" s="202" t="s">
        <v>46</v>
      </c>
      <c r="M21" s="202"/>
      <c r="N21" s="202"/>
      <c r="O21" s="202"/>
      <c r="P21" s="202"/>
      <c r="Q21" s="202"/>
      <c r="R21" s="202"/>
      <c r="S21" s="202"/>
      <c r="T21" s="204"/>
      <c r="U21"/>
      <c r="V21"/>
      <c r="W21"/>
      <c r="X21" s="55"/>
      <c r="Y21" s="54"/>
      <c r="Z21" s="54"/>
      <c r="AA21" s="54"/>
      <c r="AH21" s="56"/>
    </row>
    <row r="22" spans="1:35" ht="16.5" hidden="1" customHeight="1" x14ac:dyDescent="0.2">
      <c r="B22" s="331"/>
      <c r="C22" s="334" t="str">
        <f>IF(A2=3,3,IF(A2=4,1,""))</f>
        <v/>
      </c>
      <c r="D22" s="215" t="str">
        <f>IF(C22&lt;&gt;"",VLOOKUP(C22,$D$5:$K$8,2,0),"")</f>
        <v/>
      </c>
      <c r="E22" s="215"/>
      <c r="F22" s="215"/>
      <c r="G22" s="215"/>
      <c r="H22" s="215"/>
      <c r="I22" s="216"/>
      <c r="J22" s="336" t="s">
        <v>48</v>
      </c>
      <c r="K22" s="217" t="s">
        <v>49</v>
      </c>
      <c r="L22" s="334" t="str">
        <f>IF(A2=3,1,IF(A2=4,3,""))</f>
        <v/>
      </c>
      <c r="M22" s="215" t="str">
        <f>IF(L22&lt;&gt;"",VLOOKUP(L22,$D$5:$K$8,2,0),"")</f>
        <v/>
      </c>
      <c r="N22" s="215"/>
      <c r="O22" s="215"/>
      <c r="P22" s="215"/>
      <c r="Q22" s="215"/>
      <c r="R22" s="216"/>
      <c r="S22" s="336" t="s">
        <v>48</v>
      </c>
      <c r="T22" s="217" t="s">
        <v>49</v>
      </c>
      <c r="X22" s="57"/>
      <c r="Y22" s="58"/>
      <c r="Z22" s="58"/>
      <c r="AA22" s="58"/>
      <c r="AH22" s="63"/>
      <c r="AI22" s="63"/>
    </row>
    <row r="23" spans="1:35" ht="16.5" hidden="1" customHeight="1" x14ac:dyDescent="0.2">
      <c r="B23" s="331"/>
      <c r="C23" s="335"/>
      <c r="D23" s="218" t="str">
        <f>IF(C22&lt;&gt;"",VLOOKUP(C22,$D$5:$K$8,8,0),"")</f>
        <v/>
      </c>
      <c r="E23" s="219"/>
      <c r="F23" s="219"/>
      <c r="G23" s="219"/>
      <c r="H23" s="219"/>
      <c r="I23" s="220"/>
      <c r="J23" s="337"/>
      <c r="K23" s="221" t="s">
        <v>50</v>
      </c>
      <c r="L23" s="335"/>
      <c r="M23" s="218" t="str">
        <f>IF(L22&lt;&gt;"",VLOOKUP(L22,$D$5:$K$8,8,0),"")</f>
        <v/>
      </c>
      <c r="N23" s="219"/>
      <c r="O23" s="219"/>
      <c r="P23" s="219"/>
      <c r="Q23" s="219"/>
      <c r="R23" s="220"/>
      <c r="S23" s="337"/>
      <c r="T23" s="221" t="s">
        <v>50</v>
      </c>
      <c r="X23" s="57"/>
      <c r="Y23" s="58"/>
      <c r="Z23" s="58"/>
      <c r="AA23" s="58"/>
      <c r="AH23" s="63"/>
      <c r="AI23" s="63"/>
    </row>
    <row r="24" spans="1:35" ht="11.25" hidden="1" customHeight="1" x14ac:dyDescent="0.2">
      <c r="B24" s="331"/>
      <c r="C24" s="159" t="s">
        <v>53</v>
      </c>
      <c r="D24" s="160"/>
      <c r="E24" s="160"/>
      <c r="F24" s="160"/>
      <c r="G24" s="160"/>
      <c r="H24" s="170"/>
      <c r="I24" s="161" t="s">
        <v>11</v>
      </c>
      <c r="J24" s="338"/>
      <c r="K24" s="340"/>
      <c r="L24" s="159" t="s">
        <v>53</v>
      </c>
      <c r="M24" s="162"/>
      <c r="N24" s="160"/>
      <c r="O24" s="160"/>
      <c r="P24" s="160"/>
      <c r="Q24" s="170"/>
      <c r="R24" s="161" t="s">
        <v>11</v>
      </c>
      <c r="S24" s="338"/>
      <c r="T24" s="340"/>
      <c r="X24" s="57"/>
      <c r="Y24" s="58"/>
      <c r="Z24" s="58"/>
      <c r="AA24" s="58"/>
      <c r="AH24" s="63"/>
      <c r="AI24" s="63"/>
    </row>
    <row r="25" spans="1:35" ht="33" hidden="1" customHeight="1" thickBot="1" x14ac:dyDescent="0.25">
      <c r="B25" s="331"/>
      <c r="C25" s="157"/>
      <c r="D25" s="158"/>
      <c r="E25" s="158"/>
      <c r="F25" s="158"/>
      <c r="G25" s="158"/>
      <c r="H25" s="171"/>
      <c r="I25" s="208"/>
      <c r="J25" s="339"/>
      <c r="K25" s="341"/>
      <c r="L25" s="157"/>
      <c r="M25" s="163"/>
      <c r="N25" s="158"/>
      <c r="O25" s="158"/>
      <c r="P25" s="158"/>
      <c r="Q25" s="171"/>
      <c r="R25" s="208"/>
      <c r="S25" s="339"/>
      <c r="T25" s="341"/>
      <c r="X25" s="58"/>
      <c r="Y25" s="58"/>
      <c r="Z25" s="58"/>
      <c r="AA25" s="58"/>
      <c r="AH25" s="63"/>
      <c r="AI25" s="63"/>
    </row>
    <row r="26" spans="1:35" ht="16.5" hidden="1" customHeight="1" x14ac:dyDescent="0.2">
      <c r="B26" s="331"/>
      <c r="C26" s="334" t="str">
        <f>IF(A2=4,2,"")</f>
        <v/>
      </c>
      <c r="D26" s="215" t="str">
        <f>IF(C26&lt;&gt;"",VLOOKUP(C26,$D$5:$K$8,2,0),"")</f>
        <v/>
      </c>
      <c r="E26" s="215"/>
      <c r="F26" s="215"/>
      <c r="G26" s="215"/>
      <c r="H26" s="215"/>
      <c r="I26" s="216"/>
      <c r="J26" s="336" t="s">
        <v>48</v>
      </c>
      <c r="K26" s="217" t="s">
        <v>49</v>
      </c>
      <c r="L26" s="334" t="str">
        <f>IF(A2=4,4,"")</f>
        <v/>
      </c>
      <c r="M26" s="215" t="str">
        <f>IF(L26&lt;&gt;"",VLOOKUP(L26,$D$5:$K$8,2,0),"")</f>
        <v/>
      </c>
      <c r="N26" s="215"/>
      <c r="O26" s="215"/>
      <c r="P26" s="215"/>
      <c r="Q26" s="215"/>
      <c r="R26" s="216"/>
      <c r="S26" s="336" t="s">
        <v>48</v>
      </c>
      <c r="T26" s="217" t="s">
        <v>49</v>
      </c>
      <c r="X26" s="57"/>
      <c r="Y26" s="58"/>
      <c r="Z26" s="58"/>
      <c r="AA26" s="58"/>
      <c r="AH26" s="63"/>
      <c r="AI26" s="63"/>
    </row>
    <row r="27" spans="1:35" ht="16.5" hidden="1" customHeight="1" x14ac:dyDescent="0.2">
      <c r="B27" s="331"/>
      <c r="C27" s="335"/>
      <c r="D27" s="218" t="str">
        <f>IF(C26&lt;&gt;"",VLOOKUP(C26,$D$5:$K$8,8,0),"")</f>
        <v/>
      </c>
      <c r="E27" s="219"/>
      <c r="F27" s="219"/>
      <c r="G27" s="219"/>
      <c r="H27" s="219"/>
      <c r="I27" s="220"/>
      <c r="J27" s="337"/>
      <c r="K27" s="221" t="s">
        <v>50</v>
      </c>
      <c r="L27" s="335"/>
      <c r="M27" s="218" t="str">
        <f>IF(L26&lt;&gt;"",VLOOKUP(L26,$D$5:$K$8,8,0),"")</f>
        <v/>
      </c>
      <c r="N27" s="219"/>
      <c r="O27" s="219"/>
      <c r="P27" s="219"/>
      <c r="Q27" s="219"/>
      <c r="R27" s="220"/>
      <c r="S27" s="337"/>
      <c r="T27" s="221" t="s">
        <v>50</v>
      </c>
      <c r="X27" s="57"/>
      <c r="Y27" s="58"/>
      <c r="Z27" s="58"/>
      <c r="AA27" s="58"/>
      <c r="AH27" s="63"/>
      <c r="AI27" s="63"/>
    </row>
    <row r="28" spans="1:35" ht="11.25" hidden="1" customHeight="1" x14ac:dyDescent="0.2">
      <c r="B28" s="331"/>
      <c r="C28" s="159" t="s">
        <v>47</v>
      </c>
      <c r="D28" s="160"/>
      <c r="E28" s="160"/>
      <c r="F28" s="160"/>
      <c r="G28" s="160"/>
      <c r="H28" s="170"/>
      <c r="I28" s="161" t="s">
        <v>11</v>
      </c>
      <c r="J28" s="338"/>
      <c r="K28" s="340"/>
      <c r="L28" s="159" t="s">
        <v>47</v>
      </c>
      <c r="M28" s="162"/>
      <c r="N28" s="160"/>
      <c r="O28" s="160"/>
      <c r="P28" s="160"/>
      <c r="Q28" s="170"/>
      <c r="R28" s="161" t="s">
        <v>11</v>
      </c>
      <c r="S28" s="338"/>
      <c r="T28" s="340"/>
      <c r="X28" s="57"/>
      <c r="Y28" s="58"/>
      <c r="Z28" s="58"/>
      <c r="AA28" s="58"/>
      <c r="AH28" s="63"/>
      <c r="AI28" s="63"/>
    </row>
    <row r="29" spans="1:35" ht="33" hidden="1" customHeight="1" thickBot="1" x14ac:dyDescent="0.25">
      <c r="B29" s="331"/>
      <c r="C29" s="157"/>
      <c r="D29" s="158"/>
      <c r="E29" s="158"/>
      <c r="F29" s="158"/>
      <c r="G29" s="158"/>
      <c r="H29" s="171"/>
      <c r="I29" s="208"/>
      <c r="J29" s="339"/>
      <c r="K29" s="341"/>
      <c r="L29" s="157"/>
      <c r="M29" s="163"/>
      <c r="N29" s="158"/>
      <c r="O29" s="158"/>
      <c r="P29" s="158"/>
      <c r="Q29" s="171"/>
      <c r="R29" s="208"/>
      <c r="S29" s="339"/>
      <c r="T29" s="341"/>
      <c r="X29" s="58"/>
      <c r="Y29" s="58"/>
      <c r="Z29" s="58"/>
      <c r="AA29" s="58"/>
      <c r="AH29" s="63"/>
      <c r="AI29" s="63"/>
    </row>
    <row r="30" spans="1:35" ht="15" hidden="1" customHeight="1" x14ac:dyDescent="0.25">
      <c r="B30" s="138"/>
      <c r="C30" s="147"/>
      <c r="D30" s="147"/>
      <c r="E30" s="147"/>
      <c r="F30" s="147"/>
      <c r="G30" s="147"/>
      <c r="H30" s="147"/>
      <c r="J30" s="148"/>
      <c r="K30" s="149"/>
      <c r="L30" s="151"/>
      <c r="M30" s="151"/>
      <c r="N30" s="151"/>
      <c r="O30" s="151"/>
      <c r="P30" s="151"/>
      <c r="Q30" s="151"/>
      <c r="R30" s="146"/>
      <c r="S30" s="152"/>
      <c r="T30" s="150"/>
      <c r="X30" s="58"/>
      <c r="Y30" s="58"/>
      <c r="Z30" s="58"/>
      <c r="AA30" s="58"/>
      <c r="AH30" s="63"/>
      <c r="AI30" s="63"/>
    </row>
    <row r="31" spans="1:35" s="53" customFormat="1" ht="14.25" hidden="1" customHeight="1" thickBot="1" x14ac:dyDescent="0.25">
      <c r="A31"/>
      <c r="B31" s="330" t="s">
        <v>52</v>
      </c>
      <c r="C31" s="203" t="s">
        <v>45</v>
      </c>
      <c r="D31" s="201"/>
      <c r="E31" s="201"/>
      <c r="F31" s="201"/>
      <c r="G31" s="201"/>
      <c r="H31" s="201"/>
      <c r="I31" s="201"/>
      <c r="J31" s="201"/>
      <c r="K31" s="201"/>
      <c r="L31" s="202" t="s">
        <v>46</v>
      </c>
      <c r="M31" s="202"/>
      <c r="N31" s="202"/>
      <c r="O31" s="202"/>
      <c r="P31" s="202"/>
      <c r="Q31" s="202"/>
      <c r="R31" s="202"/>
      <c r="S31" s="202"/>
      <c r="T31" s="204"/>
      <c r="U31"/>
      <c r="V31"/>
      <c r="W31"/>
      <c r="X31" s="55"/>
      <c r="Y31" s="54"/>
      <c r="Z31" s="54"/>
      <c r="AA31" s="54"/>
      <c r="AH31" s="56"/>
    </row>
    <row r="32" spans="1:35" ht="16.5" hidden="1" customHeight="1" x14ac:dyDescent="0.2">
      <c r="B32" s="331"/>
      <c r="C32" s="334" t="str">
        <f>IF(A2=3,2,IF(A2=4,1,""))</f>
        <v/>
      </c>
      <c r="D32" s="215" t="str">
        <f>IF(C32&lt;&gt;"",VLOOKUP(C32,$D$5:$K$8,2,0),"")</f>
        <v/>
      </c>
      <c r="E32" s="215"/>
      <c r="F32" s="215"/>
      <c r="G32" s="215"/>
      <c r="H32" s="215"/>
      <c r="I32" s="216"/>
      <c r="J32" s="336" t="s">
        <v>48</v>
      </c>
      <c r="K32" s="217" t="s">
        <v>49</v>
      </c>
      <c r="L32" s="334" t="str">
        <f>IF(A2=3,3,IF(A2=4,4,""))</f>
        <v/>
      </c>
      <c r="M32" s="215" t="str">
        <f>IF(L32&lt;&gt;"",VLOOKUP(L32,$D$5:$K$8,2,0),"")</f>
        <v/>
      </c>
      <c r="N32" s="215"/>
      <c r="O32" s="215"/>
      <c r="P32" s="215"/>
      <c r="Q32" s="215"/>
      <c r="R32" s="216"/>
      <c r="S32" s="336" t="s">
        <v>48</v>
      </c>
      <c r="T32" s="217" t="s">
        <v>49</v>
      </c>
      <c r="X32" s="57"/>
      <c r="Y32" s="58"/>
      <c r="Z32" s="58"/>
      <c r="AA32" s="58"/>
      <c r="AH32" s="63"/>
      <c r="AI32" s="63"/>
    </row>
    <row r="33" spans="2:35" ht="16.5" hidden="1" customHeight="1" x14ac:dyDescent="0.2">
      <c r="B33" s="331"/>
      <c r="C33" s="335"/>
      <c r="D33" s="218" t="str">
        <f>IF(C32&lt;&gt;"",VLOOKUP(C32,$D$5:$K$8,8,0),"")</f>
        <v/>
      </c>
      <c r="E33" s="219"/>
      <c r="F33" s="219"/>
      <c r="G33" s="219"/>
      <c r="H33" s="219"/>
      <c r="I33" s="220"/>
      <c r="J33" s="337"/>
      <c r="K33" s="221" t="s">
        <v>50</v>
      </c>
      <c r="L33" s="335"/>
      <c r="M33" s="218" t="str">
        <f>IF(L32&lt;&gt;"",VLOOKUP(L32,$D$5:$K$8,8,0),"")</f>
        <v/>
      </c>
      <c r="N33" s="219"/>
      <c r="O33" s="219"/>
      <c r="P33" s="219"/>
      <c r="Q33" s="219"/>
      <c r="R33" s="220"/>
      <c r="S33" s="337"/>
      <c r="T33" s="221" t="s">
        <v>50</v>
      </c>
      <c r="X33" s="57"/>
      <c r="Y33" s="58"/>
      <c r="Z33" s="58"/>
      <c r="AA33" s="58"/>
      <c r="AH33" s="63"/>
      <c r="AI33" s="63"/>
    </row>
    <row r="34" spans="2:35" ht="11.25" hidden="1" customHeight="1" x14ac:dyDescent="0.2">
      <c r="B34" s="331"/>
      <c r="C34" s="159" t="s">
        <v>53</v>
      </c>
      <c r="D34" s="160"/>
      <c r="E34" s="160"/>
      <c r="F34" s="160"/>
      <c r="G34" s="160"/>
      <c r="H34" s="170"/>
      <c r="I34" s="161" t="s">
        <v>11</v>
      </c>
      <c r="J34" s="338"/>
      <c r="K34" s="340"/>
      <c r="L34" s="159" t="s">
        <v>53</v>
      </c>
      <c r="M34" s="162"/>
      <c r="N34" s="160"/>
      <c r="O34" s="160"/>
      <c r="P34" s="160"/>
      <c r="Q34" s="170"/>
      <c r="R34" s="161" t="s">
        <v>11</v>
      </c>
      <c r="S34" s="338"/>
      <c r="T34" s="340"/>
      <c r="X34" s="57"/>
      <c r="Y34" s="58"/>
      <c r="Z34" s="58"/>
      <c r="AA34" s="58"/>
      <c r="AH34" s="63"/>
      <c r="AI34" s="63"/>
    </row>
    <row r="35" spans="2:35" ht="33" hidden="1" customHeight="1" thickBot="1" x14ac:dyDescent="0.25">
      <c r="B35" s="331"/>
      <c r="C35" s="157"/>
      <c r="D35" s="158"/>
      <c r="E35" s="158"/>
      <c r="F35" s="158"/>
      <c r="G35" s="158"/>
      <c r="H35" s="171"/>
      <c r="I35" s="208"/>
      <c r="J35" s="339"/>
      <c r="K35" s="341"/>
      <c r="L35" s="157"/>
      <c r="M35" s="163"/>
      <c r="N35" s="158"/>
      <c r="O35" s="158"/>
      <c r="P35" s="158"/>
      <c r="Q35" s="171"/>
      <c r="R35" s="208"/>
      <c r="S35" s="339"/>
      <c r="T35" s="341"/>
      <c r="X35" s="58"/>
      <c r="Y35" s="58"/>
      <c r="Z35" s="58"/>
      <c r="AA35" s="58"/>
      <c r="AH35" s="63"/>
      <c r="AI35" s="63"/>
    </row>
    <row r="36" spans="2:35" ht="16.5" hidden="1" customHeight="1" x14ac:dyDescent="0.2">
      <c r="B36" s="331"/>
      <c r="C36" s="334" t="str">
        <f>IF(A2=4,2,"")</f>
        <v/>
      </c>
      <c r="D36" s="215" t="str">
        <f>IF(C36&lt;&gt;"",VLOOKUP(C36,$D$5:$K$8,2,0),"")</f>
        <v/>
      </c>
      <c r="E36" s="215"/>
      <c r="F36" s="215"/>
      <c r="G36" s="215"/>
      <c r="H36" s="215"/>
      <c r="I36" s="216"/>
      <c r="J36" s="336" t="s">
        <v>48</v>
      </c>
      <c r="K36" s="217" t="s">
        <v>49</v>
      </c>
      <c r="L36" s="334" t="str">
        <f>IF(A2=4,3,"")</f>
        <v/>
      </c>
      <c r="M36" s="215" t="str">
        <f>IF(L36&lt;&gt;"",VLOOKUP(L36,$D$5:$K$8,2,0),"")</f>
        <v/>
      </c>
      <c r="N36" s="215"/>
      <c r="O36" s="215"/>
      <c r="P36" s="215"/>
      <c r="Q36" s="215"/>
      <c r="R36" s="216"/>
      <c r="S36" s="336" t="s">
        <v>48</v>
      </c>
      <c r="T36" s="217" t="s">
        <v>49</v>
      </c>
      <c r="X36" s="57"/>
      <c r="Y36" s="58"/>
      <c r="Z36" s="58"/>
      <c r="AA36" s="58"/>
      <c r="AH36" s="63"/>
      <c r="AI36" s="63"/>
    </row>
    <row r="37" spans="2:35" ht="16.5" hidden="1" customHeight="1" x14ac:dyDescent="0.2">
      <c r="B37" s="331"/>
      <c r="C37" s="335"/>
      <c r="D37" s="218" t="str">
        <f>IF(C36&lt;&gt;"",VLOOKUP(C36,$D$5:$K$8,8,0),"")</f>
        <v/>
      </c>
      <c r="E37" s="219"/>
      <c r="F37" s="219"/>
      <c r="G37" s="219"/>
      <c r="H37" s="219"/>
      <c r="I37" s="220"/>
      <c r="J37" s="337"/>
      <c r="K37" s="221" t="s">
        <v>50</v>
      </c>
      <c r="L37" s="335"/>
      <c r="M37" s="218" t="str">
        <f>IF(L36&lt;&gt;"",VLOOKUP(L36,$D$5:$K$8,8,0),"")</f>
        <v/>
      </c>
      <c r="N37" s="219"/>
      <c r="O37" s="219"/>
      <c r="P37" s="219"/>
      <c r="Q37" s="219"/>
      <c r="R37" s="220"/>
      <c r="S37" s="337"/>
      <c r="T37" s="221" t="s">
        <v>50</v>
      </c>
      <c r="X37" s="57"/>
      <c r="Y37" s="58"/>
      <c r="Z37" s="58"/>
      <c r="AA37" s="58"/>
      <c r="AH37" s="63"/>
      <c r="AI37" s="63"/>
    </row>
    <row r="38" spans="2:35" ht="11.25" hidden="1" customHeight="1" x14ac:dyDescent="0.2">
      <c r="B38" s="331"/>
      <c r="C38" s="159" t="s">
        <v>53</v>
      </c>
      <c r="D38" s="160"/>
      <c r="E38" s="160"/>
      <c r="F38" s="160"/>
      <c r="G38" s="160"/>
      <c r="H38" s="170"/>
      <c r="I38" s="161" t="s">
        <v>11</v>
      </c>
      <c r="J38" s="338"/>
      <c r="K38" s="340"/>
      <c r="L38" s="159" t="s">
        <v>53</v>
      </c>
      <c r="M38" s="162"/>
      <c r="N38" s="160"/>
      <c r="O38" s="160"/>
      <c r="P38" s="160"/>
      <c r="Q38" s="170"/>
      <c r="R38" s="161" t="s">
        <v>11</v>
      </c>
      <c r="S38" s="338"/>
      <c r="T38" s="340"/>
      <c r="X38" s="57"/>
      <c r="Y38" s="58"/>
      <c r="Z38" s="58"/>
      <c r="AA38" s="58"/>
      <c r="AH38" s="63"/>
      <c r="AI38" s="63"/>
    </row>
    <row r="39" spans="2:35" ht="33" hidden="1" customHeight="1" thickBot="1" x14ac:dyDescent="0.25">
      <c r="B39" s="331"/>
      <c r="C39" s="157"/>
      <c r="D39" s="158"/>
      <c r="E39" s="158"/>
      <c r="F39" s="158"/>
      <c r="G39" s="158"/>
      <c r="H39" s="171"/>
      <c r="I39" s="208"/>
      <c r="J39" s="339"/>
      <c r="K39" s="341"/>
      <c r="L39" s="157"/>
      <c r="M39" s="163"/>
      <c r="N39" s="158"/>
      <c r="O39" s="158"/>
      <c r="P39" s="158"/>
      <c r="Q39" s="171"/>
      <c r="R39" s="208"/>
      <c r="S39" s="339"/>
      <c r="T39" s="341"/>
      <c r="X39" s="58"/>
      <c r="Y39" s="58"/>
      <c r="Z39" s="58"/>
      <c r="AA39" s="58"/>
      <c r="AH39" s="63"/>
      <c r="AI39" s="63"/>
    </row>
    <row r="40" spans="2:35" ht="13.5" hidden="1" customHeight="1" x14ac:dyDescent="0.2">
      <c r="B40" s="166"/>
      <c r="C40" s="165"/>
      <c r="D40" s="164"/>
      <c r="E40" s="164"/>
      <c r="F40" s="164"/>
      <c r="G40" s="164"/>
      <c r="H40" s="164"/>
      <c r="I40" s="167"/>
      <c r="J40" s="168"/>
      <c r="K40" s="169"/>
      <c r="L40" s="165"/>
      <c r="M40" s="165"/>
      <c r="N40" s="164"/>
      <c r="O40" s="164"/>
      <c r="P40" s="164"/>
      <c r="Q40" s="164"/>
      <c r="R40" s="167"/>
      <c r="S40" s="168"/>
      <c r="T40" s="169"/>
      <c r="X40" s="58"/>
      <c r="Y40" s="58"/>
      <c r="Z40" s="58"/>
      <c r="AA40" s="58"/>
      <c r="AH40" s="63"/>
      <c r="AI40" s="63"/>
    </row>
    <row r="41" spans="2:35" ht="32.25" hidden="1" customHeight="1" x14ac:dyDescent="0.2">
      <c r="C41" s="333" t="s">
        <v>42</v>
      </c>
      <c r="D41" s="333"/>
      <c r="E41" s="333"/>
      <c r="F41" s="333"/>
      <c r="G41" s="344" t="s">
        <v>62</v>
      </c>
      <c r="H41" s="344"/>
      <c r="I41" s="344"/>
      <c r="J41" s="344"/>
      <c r="K41" s="344"/>
      <c r="L41" s="344"/>
      <c r="M41" s="344"/>
      <c r="N41" s="344"/>
      <c r="O41" s="344"/>
      <c r="P41" s="344"/>
      <c r="Q41" s="344"/>
      <c r="R41" s="344"/>
      <c r="S41" s="344"/>
      <c r="T41" s="344"/>
      <c r="Z41" s="63"/>
      <c r="AA41" s="63"/>
    </row>
    <row r="42" spans="2:35" ht="36.75" hidden="1" customHeight="1" x14ac:dyDescent="0.2">
      <c r="C42" s="342" t="s">
        <v>33</v>
      </c>
      <c r="D42" s="342"/>
      <c r="E42" s="342"/>
      <c r="F42" s="342"/>
      <c r="G42" s="345" t="s">
        <v>41</v>
      </c>
      <c r="H42" s="345"/>
      <c r="I42" s="345"/>
      <c r="J42" s="345"/>
      <c r="K42" s="345"/>
      <c r="L42" s="345"/>
      <c r="M42" s="345"/>
      <c r="N42" s="345"/>
      <c r="O42" s="345"/>
      <c r="P42" s="345"/>
      <c r="Q42" s="345"/>
      <c r="R42" s="345"/>
      <c r="S42" s="345"/>
      <c r="T42" s="345"/>
      <c r="Z42" s="53"/>
    </row>
    <row r="43" spans="2:35" ht="65.25" customHeight="1" x14ac:dyDescent="0.25"/>
    <row r="44" spans="2:35" ht="15" hidden="1" customHeight="1" x14ac:dyDescent="0.25"/>
    <row r="45" spans="2:35" ht="15" hidden="1" customHeight="1" x14ac:dyDescent="0.25"/>
    <row r="46" spans="2:35" ht="15" hidden="1" customHeight="1" x14ac:dyDescent="0.25"/>
    <row r="47" spans="2:35" ht="15" hidden="1" customHeight="1" x14ac:dyDescent="0.25"/>
    <row r="48" spans="2:35" ht="15" hidden="1" customHeight="1" x14ac:dyDescent="0.25"/>
    <row r="49" ht="15" hidden="1" customHeight="1" x14ac:dyDescent="0.25"/>
    <row r="50" ht="0" hidden="1" customHeight="1" x14ac:dyDescent="0.25"/>
    <row r="51" ht="0" hidden="1" customHeight="1" x14ac:dyDescent="0.25"/>
  </sheetData>
  <sheetProtection sheet="1" objects="1" scenarios="1"/>
  <mergeCells count="60">
    <mergeCell ref="S36:S37"/>
    <mergeCell ref="C42:F42"/>
    <mergeCell ref="G42:T42"/>
    <mergeCell ref="J38:J39"/>
    <mergeCell ref="K38:K39"/>
    <mergeCell ref="S38:S39"/>
    <mergeCell ref="T38:T39"/>
    <mergeCell ref="C41:F41"/>
    <mergeCell ref="G41:T41"/>
    <mergeCell ref="J28:J29"/>
    <mergeCell ref="K28:K29"/>
    <mergeCell ref="S28:S29"/>
    <mergeCell ref="T28:T29"/>
    <mergeCell ref="B31:B39"/>
    <mergeCell ref="C32:C33"/>
    <mergeCell ref="J32:J33"/>
    <mergeCell ref="L32:L33"/>
    <mergeCell ref="S32:S33"/>
    <mergeCell ref="J34:J35"/>
    <mergeCell ref="K34:K35"/>
    <mergeCell ref="S34:S35"/>
    <mergeCell ref="T34:T35"/>
    <mergeCell ref="C36:C37"/>
    <mergeCell ref="J36:J37"/>
    <mergeCell ref="L36:L37"/>
    <mergeCell ref="S24:S25"/>
    <mergeCell ref="T24:T25"/>
    <mergeCell ref="C26:C27"/>
    <mergeCell ref="J26:J27"/>
    <mergeCell ref="L26:L27"/>
    <mergeCell ref="S26:S27"/>
    <mergeCell ref="J18:J19"/>
    <mergeCell ref="K18:K19"/>
    <mergeCell ref="S18:S19"/>
    <mergeCell ref="T18:T19"/>
    <mergeCell ref="B21:B29"/>
    <mergeCell ref="C22:C23"/>
    <mergeCell ref="J22:J23"/>
    <mergeCell ref="L22:L23"/>
    <mergeCell ref="S22:S23"/>
    <mergeCell ref="J24:J25"/>
    <mergeCell ref="B11:B19"/>
    <mergeCell ref="C12:C13"/>
    <mergeCell ref="J12:J13"/>
    <mergeCell ref="L12:L13"/>
    <mergeCell ref="S12:S13"/>
    <mergeCell ref="K24:K25"/>
    <mergeCell ref="J14:J15"/>
    <mergeCell ref="K14:K15"/>
    <mergeCell ref="S14:S15"/>
    <mergeCell ref="T14:T15"/>
    <mergeCell ref="C16:C17"/>
    <mergeCell ref="J16:J17"/>
    <mergeCell ref="L16:L17"/>
    <mergeCell ref="S16:S17"/>
    <mergeCell ref="O2:T2"/>
    <mergeCell ref="S4:T4"/>
    <mergeCell ref="AA6:AC6"/>
    <mergeCell ref="AA7:AC7"/>
    <mergeCell ref="AA8:AC8"/>
  </mergeCells>
  <dataValidations count="2">
    <dataValidation type="list" allowBlank="1" showInputMessage="1" showErrorMessage="1" sqref="K14:K15 T38:T39 K38:K39 T34:T35 K34:K35 T28:T29 K28:K29 T24:T25 K24:K25 T18:T19 K18:K19 T14:T15">
      <formula1>"VT,VP,VS,VA,VF,VB,VD,V3"</formula1>
    </dataValidation>
    <dataValidation type="whole" allowBlank="1" showInputMessage="1" showErrorMessage="1" errorTitle="ERREUR" error="Il faut saisir un chiffre de 1 à 4" sqref="C5:C8">
      <formula1>1</formula1>
      <formula2>4</formula2>
    </dataValidation>
  </dataValidations>
  <printOptions horizontalCentered="1"/>
  <pageMargins left="0" right="0" top="0" bottom="0" header="0" footer="0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>
    <tabColor rgb="FF00B050"/>
    <pageSetUpPr autoPageBreaks="0" fitToPage="1"/>
  </sheetPr>
  <dimension ref="A1:AJ51"/>
  <sheetViews>
    <sheetView showGridLines="0" showRowColHeaders="0" zoomScaleNormal="100" workbookViewId="0"/>
  </sheetViews>
  <sheetFormatPr baseColWidth="10" defaultColWidth="0" defaultRowHeight="0" customHeight="1" zeroHeight="1" x14ac:dyDescent="0.25"/>
  <cols>
    <col min="1" max="1" width="9.625" customWidth="1"/>
    <col min="2" max="2" width="4.875" customWidth="1"/>
    <col min="3" max="8" width="4.625" customWidth="1"/>
    <col min="9" max="9" width="4.625" style="69" customWidth="1"/>
    <col min="10" max="20" width="4.625" customWidth="1"/>
    <col min="21" max="21" width="1.625" customWidth="1"/>
    <col min="22" max="22" width="25.375" customWidth="1"/>
    <col min="23" max="23" width="10.75" hidden="1" customWidth="1"/>
    <col min="24" max="24" width="3.875" hidden="1" customWidth="1"/>
    <col min="25" max="25" width="4.75" hidden="1" customWidth="1"/>
    <col min="26" max="26" width="10" hidden="1" customWidth="1"/>
    <col min="27" max="27" width="5" hidden="1" customWidth="1"/>
    <col min="28" max="36" width="0" hidden="1" customWidth="1"/>
    <col min="37" max="16384" width="11" hidden="1"/>
  </cols>
  <sheetData>
    <row r="1" spans="1:36" ht="28.5" customHeight="1" thickBot="1" x14ac:dyDescent="0.25">
      <c r="C1" s="51"/>
      <c r="D1" s="51"/>
      <c r="E1" s="51"/>
      <c r="F1" s="51"/>
      <c r="G1" s="51"/>
      <c r="H1" s="51"/>
      <c r="I1" s="136"/>
      <c r="J1" s="134"/>
      <c r="K1" s="134"/>
      <c r="L1" s="10"/>
      <c r="M1" s="10"/>
      <c r="N1" s="10"/>
      <c r="O1" s="10"/>
      <c r="P1" s="10"/>
      <c r="Q1" s="10"/>
      <c r="R1" s="10"/>
      <c r="S1" s="135"/>
      <c r="T1" s="61"/>
      <c r="U1" s="61"/>
      <c r="V1" s="61"/>
      <c r="W1" s="61"/>
      <c r="X1" s="133"/>
      <c r="Y1" s="61"/>
      <c r="Z1" s="61"/>
      <c r="AA1" s="133"/>
    </row>
    <row r="2" spans="1:36" ht="30" customHeight="1" thickBot="1" x14ac:dyDescent="0.3">
      <c r="A2" s="138">
        <f>SUMPRODUCT((recap!C7:C66=C2)*(recap!D7:D66=L2)*recap!I7:I66)</f>
        <v>2</v>
      </c>
      <c r="C2" s="173" t="s">
        <v>76</v>
      </c>
      <c r="D2" s="174"/>
      <c r="E2" s="174"/>
      <c r="F2" s="174"/>
      <c r="G2" s="174"/>
      <c r="H2" s="175"/>
      <c r="K2" s="156" t="s">
        <v>35</v>
      </c>
      <c r="L2" s="257">
        <v>4</v>
      </c>
      <c r="M2" s="183"/>
      <c r="O2" s="332" t="str">
        <f>Nature_competition</f>
        <v>COUPE DE DREUX POUSSINS BENJAMINS - 26 novembre 2017</v>
      </c>
      <c r="P2" s="332"/>
      <c r="Q2" s="332"/>
      <c r="R2" s="332"/>
      <c r="S2" s="332"/>
      <c r="T2" s="332"/>
      <c r="U2" s="52"/>
      <c r="V2" s="52"/>
      <c r="W2" s="52"/>
      <c r="X2" s="52"/>
      <c r="Y2" s="52"/>
      <c r="Z2" s="229" t="s">
        <v>68</v>
      </c>
      <c r="AA2" s="52"/>
    </row>
    <row r="3" spans="1:36" ht="24" customHeight="1" x14ac:dyDescent="0.2">
      <c r="B3" s="138"/>
      <c r="C3" s="145"/>
      <c r="D3" s="145"/>
      <c r="E3" s="145"/>
      <c r="F3" s="145"/>
      <c r="G3" s="145"/>
      <c r="H3" s="51"/>
      <c r="I3" s="145"/>
      <c r="L3" s="132"/>
      <c r="M3" s="132"/>
      <c r="N3" s="131"/>
      <c r="O3" s="131"/>
      <c r="P3" s="131"/>
      <c r="Q3" s="131"/>
      <c r="S3" s="144"/>
      <c r="T3" s="52"/>
      <c r="U3" s="52"/>
      <c r="V3" s="52"/>
      <c r="W3" s="52"/>
      <c r="X3" s="52"/>
      <c r="Y3" s="52"/>
      <c r="Z3" s="227">
        <f>COUNTIF(Z5:Z16,"")</f>
        <v>11</v>
      </c>
    </row>
    <row r="4" spans="1:36" ht="15.75" x14ac:dyDescent="0.25">
      <c r="C4" s="60" t="s">
        <v>39</v>
      </c>
      <c r="D4" s="129" t="s">
        <v>43</v>
      </c>
      <c r="E4" s="59" t="s">
        <v>44</v>
      </c>
      <c r="G4" s="69"/>
      <c r="H4" s="69"/>
      <c r="J4" s="69"/>
      <c r="K4" s="69"/>
      <c r="L4" s="69"/>
      <c r="M4" s="153" t="s">
        <v>38</v>
      </c>
      <c r="N4" s="128" t="s">
        <v>34</v>
      </c>
      <c r="O4" s="128" t="s">
        <v>21</v>
      </c>
      <c r="P4" s="128" t="s">
        <v>23</v>
      </c>
      <c r="Q4" s="128" t="s">
        <v>67</v>
      </c>
      <c r="R4" s="128" t="s">
        <v>22</v>
      </c>
      <c r="S4" s="343" t="s">
        <v>14</v>
      </c>
      <c r="T4" s="343"/>
      <c r="W4" s="228" t="s">
        <v>16</v>
      </c>
      <c r="X4" s="228" t="s">
        <v>60</v>
      </c>
      <c r="Y4" s="228" t="s">
        <v>59</v>
      </c>
      <c r="Z4" s="228" t="s">
        <v>58</v>
      </c>
      <c r="AA4" s="58"/>
      <c r="AB4" s="58"/>
      <c r="AC4" s="58"/>
      <c r="AD4" s="62"/>
      <c r="AE4" s="62"/>
      <c r="AF4" s="62"/>
      <c r="AG4" s="62"/>
      <c r="AH4" s="62"/>
      <c r="AI4" s="62"/>
      <c r="AJ4" s="64"/>
    </row>
    <row r="5" spans="1:36" ht="20.25" customHeight="1" x14ac:dyDescent="0.2">
      <c r="A5" s="214" t="s">
        <v>24</v>
      </c>
      <c r="B5" s="172"/>
      <c r="C5" s="141">
        <v>2</v>
      </c>
      <c r="D5" s="142">
        <f>IF(A2&gt;0,1,"")</f>
        <v>1</v>
      </c>
      <c r="E5" s="154" t="str">
        <f>IF(ISNA(VLOOKUP($C$2&amp;"-"&amp;$L$2&amp;"-"&amp;D5,bdd_complete,11,0)),"",VLOOKUP($C$2&amp;"-"&amp;$L$2&amp;"-"&amp;D5,bdd_complete,11,0)&amp;" "&amp;VLOOKUP($C$2&amp;"-"&amp;$L$2&amp;"-"&amp;D5,bdd_complete,12,0))</f>
        <v>ELMANFERRAH Hélèna</v>
      </c>
      <c r="F5" s="154"/>
      <c r="G5" s="154"/>
      <c r="H5" s="154"/>
      <c r="I5" s="154"/>
      <c r="J5" s="154"/>
      <c r="K5" s="154" t="str">
        <f>IF(D5&lt;&gt;"",VLOOKUP($C$2&amp;"-"&amp;$L$2&amp;"-"&amp;D5,bdd_complete,13,0),"")</f>
        <v>Aulnay SCLA</v>
      </c>
      <c r="L5" s="154"/>
      <c r="M5" s="143"/>
      <c r="N5" s="209">
        <f>IF(AND(E5&lt;&gt;"",$Z$3&lt;12),SUMPRODUCT(($W$5:$W$16=E5)*($Z$5:$Z$16&lt;&gt;"")),"")</f>
        <v>0</v>
      </c>
      <c r="O5" s="210">
        <f>IF(AND(E5&lt;&gt;"",$Z$3&lt;12),SUMPRODUCT(($W$5:$W$16=E5)*($Y$5:$Y$16)),"")</f>
        <v>0</v>
      </c>
      <c r="P5" s="211">
        <f>IF(AND(E5&lt;&gt;"",$Z$3&lt;12),SUMPRODUCT(($W$5:$W$16=E5)*($Z$5:$Z$16=$P$4)),"")</f>
        <v>0</v>
      </c>
      <c r="Q5" s="211">
        <f>IF(AND(E5&lt;&gt;"",$Z$3&lt;12),SUMPRODUCT(($W$5:$W$16=E5)*($Z$5:$Z$16=$Q$4)),"")</f>
        <v>0</v>
      </c>
      <c r="R5" s="211">
        <f>IF(AND(E5&lt;&gt;"",$Z$3&lt;12),SUMPRODUCT(($W$5:$W$16=E5)*($X$5:$X$16)),"")</f>
        <v>0</v>
      </c>
      <c r="S5" s="234">
        <f>IF(D5&lt;&gt;"",VLOOKUP($C$2&amp;"-"&amp;$L$2&amp;"-"&amp;D5,bdd_complete,6,0),"")</f>
        <v>59.95</v>
      </c>
      <c r="T5" s="235"/>
      <c r="U5" s="140"/>
      <c r="V5" s="140"/>
      <c r="W5" s="205" t="str">
        <f>D12</f>
        <v>ELMANFERRAH Hélèna</v>
      </c>
      <c r="X5" s="206">
        <f>I15</f>
        <v>0</v>
      </c>
      <c r="Y5" s="206">
        <f>J14</f>
        <v>0</v>
      </c>
      <c r="Z5" s="207" t="str">
        <f>IF(K14&lt;&gt;"",K14,"")</f>
        <v/>
      </c>
      <c r="AD5" s="62"/>
      <c r="AE5" s="62"/>
      <c r="AF5" s="62"/>
      <c r="AG5" s="62"/>
      <c r="AH5" s="62"/>
      <c r="AI5" s="62"/>
      <c r="AJ5" s="64"/>
    </row>
    <row r="6" spans="1:36" ht="20.25" customHeight="1" thickBot="1" x14ac:dyDescent="0.25">
      <c r="B6" s="172"/>
      <c r="C6" s="141">
        <v>1</v>
      </c>
      <c r="D6" s="142">
        <f>IF(A2&gt;1,2,"")</f>
        <v>2</v>
      </c>
      <c r="E6" s="154" t="str">
        <f>IF(ISNA(VLOOKUP($C$2&amp;"-"&amp;$L$2&amp;"-"&amp;D6,bdd_complete,11,0)),"",VLOOKUP($C$2&amp;"-"&amp;$L$2&amp;"-"&amp;D6,bdd_complete,11,0)&amp;" "&amp;VLOOKUP($C$2&amp;"-"&amp;$L$2&amp;"-"&amp;D6,bdd_complete,12,0))</f>
        <v>CLAIRICE JOYCE</v>
      </c>
      <c r="F6" s="154"/>
      <c r="G6" s="154"/>
      <c r="H6" s="154"/>
      <c r="I6" s="154"/>
      <c r="J6" s="154"/>
      <c r="K6" s="154" t="str">
        <f>IF(D6&lt;&gt;"",VLOOKUP($C$2&amp;"-"&amp;$L$2&amp;"-"&amp;D6,bdd_complete,13,0),"")</f>
        <v>Bagnolet</v>
      </c>
      <c r="L6" s="154"/>
      <c r="M6" s="143"/>
      <c r="N6" s="209">
        <f>IF(AND(E6&lt;&gt;"",$Z$3&lt;12),SUMPRODUCT(($W$5:$W$16=E6)*($Z$5:$Z$16&lt;&gt;"")),"")</f>
        <v>1</v>
      </c>
      <c r="O6" s="210">
        <f>IF(AND(E6&lt;&gt;"",$Z$3&lt;12),SUMPRODUCT(($W$5:$W$16=E6)*($Y$5:$Y$16)),"")</f>
        <v>4</v>
      </c>
      <c r="P6" s="211">
        <f>IF(AND(E6&lt;&gt;"",$Z$3&lt;12),SUMPRODUCT(($W$5:$W$16=E6)*($Z$5:$Z$16=$P$4)),"")</f>
        <v>1</v>
      </c>
      <c r="Q6" s="211">
        <f>IF(AND(E6&lt;&gt;"",$Z$3&lt;12),SUMPRODUCT(($W$5:$W$16=E6)*($Z$5:$Z$16=$Q$4)),"")</f>
        <v>0</v>
      </c>
      <c r="R6" s="211">
        <f>IF(AND(E6&lt;&gt;"",$Z$3&lt;12),SUMPRODUCT(($W$5:$W$16=E6)*($X$5:$X$16)),"")</f>
        <v>0</v>
      </c>
      <c r="S6" s="234">
        <f>IF(D6&lt;&gt;"",VLOOKUP($C$2&amp;"-"&amp;$L$2&amp;"-"&amp;D6,bdd_complete,6,0),"")</f>
        <v>62.85</v>
      </c>
      <c r="T6" s="235"/>
      <c r="W6" s="205" t="str">
        <f>M12</f>
        <v>CLAIRICE JOYCE</v>
      </c>
      <c r="X6" s="206">
        <f>R15</f>
        <v>0</v>
      </c>
      <c r="Y6" s="206">
        <f>S14</f>
        <v>4</v>
      </c>
      <c r="Z6" s="207" t="str">
        <f>IF(T14&lt;&gt;"",T14,"")</f>
        <v>VT</v>
      </c>
      <c r="AA6" s="346"/>
      <c r="AB6" s="346"/>
      <c r="AC6" s="346"/>
      <c r="AD6" s="62"/>
      <c r="AE6" s="62"/>
      <c r="AF6" s="62"/>
      <c r="AG6" s="62"/>
      <c r="AH6" s="62"/>
      <c r="AI6" s="62"/>
      <c r="AJ6" s="64"/>
    </row>
    <row r="7" spans="1:36" ht="20.25" customHeight="1" thickTop="1" x14ac:dyDescent="0.2">
      <c r="A7" s="137" t="s">
        <v>36</v>
      </c>
      <c r="B7" s="172"/>
      <c r="C7" s="141"/>
      <c r="D7" s="142" t="str">
        <f>IF(A2&gt;2,3,"")</f>
        <v/>
      </c>
      <c r="E7" s="154" t="str">
        <f>IF(ISNA(VLOOKUP($C$2&amp;"-"&amp;$L$2&amp;"-"&amp;D7,bdd_complete,11,0)),"",VLOOKUP($C$2&amp;"-"&amp;$L$2&amp;"-"&amp;D7,bdd_complete,11,0)&amp;" "&amp;VLOOKUP($C$2&amp;"-"&amp;$L$2&amp;"-"&amp;D7,bdd_complete,12,0))</f>
        <v/>
      </c>
      <c r="F7" s="154"/>
      <c r="G7" s="154"/>
      <c r="H7" s="154"/>
      <c r="I7" s="154"/>
      <c r="J7" s="154"/>
      <c r="K7" s="154" t="str">
        <f>IF(D7&lt;&gt;"",VLOOKUP($C$2&amp;"-"&amp;$L$2&amp;"-"&amp;D7,bdd_complete,13,0),"")</f>
        <v/>
      </c>
      <c r="L7" s="154"/>
      <c r="M7" s="143"/>
      <c r="N7" s="209" t="str">
        <f>IF(AND(E7&lt;&gt;"",$Z$3&lt;12),SUMPRODUCT(($W$5:$W$16=E7)*($Z$5:$Z$16&lt;&gt;"")),"")</f>
        <v/>
      </c>
      <c r="O7" s="210" t="str">
        <f>IF(AND(E7&lt;&gt;"",$Z$3&lt;12),SUMPRODUCT(($W$5:$W$16=E7)*($Y$5:$Y$16)),"")</f>
        <v/>
      </c>
      <c r="P7" s="211" t="str">
        <f>IF(AND(E7&lt;&gt;"",$Z$3&lt;12),SUMPRODUCT(($W$5:$W$16=E7)*($Z$5:$Z$16=$P$4)),"")</f>
        <v/>
      </c>
      <c r="Q7" s="211" t="str">
        <f>IF(AND(E7&lt;&gt;"",$Z$3&lt;12),SUMPRODUCT(($W$5:$W$16=E7)*($Z$5:$Z$16=$Q$4)),"")</f>
        <v/>
      </c>
      <c r="R7" s="211" t="str">
        <f>IF(AND(E7&lt;&gt;"",$Z$3&lt;12),SUMPRODUCT(($W$5:$W$16=E7)*($X$5:$X$16)),"")</f>
        <v/>
      </c>
      <c r="S7" s="234" t="str">
        <f>IF(D7&lt;&gt;"",VLOOKUP($C$2&amp;"-"&amp;$L$2&amp;"-"&amp;D7,bdd_complete,6,0),"")</f>
        <v/>
      </c>
      <c r="T7" s="235"/>
      <c r="W7" s="205" t="str">
        <f>D16</f>
        <v/>
      </c>
      <c r="X7" s="206">
        <f>I19</f>
        <v>0</v>
      </c>
      <c r="Y7" s="206">
        <f>J18</f>
        <v>0</v>
      </c>
      <c r="Z7" s="207" t="str">
        <f>IF(K18&lt;&gt;"",K18,"")</f>
        <v/>
      </c>
      <c r="AA7" s="346"/>
      <c r="AB7" s="346"/>
      <c r="AC7" s="346"/>
      <c r="AD7" s="62"/>
      <c r="AE7" s="62"/>
      <c r="AF7" s="62"/>
      <c r="AG7" s="62"/>
      <c r="AH7" s="62"/>
      <c r="AI7" s="62"/>
      <c r="AJ7" s="64"/>
    </row>
    <row r="8" spans="1:36" ht="20.25" customHeight="1" x14ac:dyDescent="0.2">
      <c r="A8" s="139" t="s">
        <v>37</v>
      </c>
      <c r="B8" s="172"/>
      <c r="C8" s="141"/>
      <c r="D8" s="281" t="str">
        <f>IF(A2&gt;3,4,"")</f>
        <v/>
      </c>
      <c r="E8" s="241" t="str">
        <f>IF(ISNA(VLOOKUP($C$2&amp;"-"&amp;$L$2&amp;"-"&amp;D8,bdd_complete,11,0)),"",VLOOKUP($C$2&amp;"-"&amp;$L$2&amp;"-"&amp;D8,bdd_complete,11,0)&amp;" "&amp;VLOOKUP($C$2&amp;"-"&amp;$L$2&amp;"-"&amp;D8,bdd_complete,12,0))</f>
        <v/>
      </c>
      <c r="F8" s="241"/>
      <c r="G8" s="241"/>
      <c r="H8" s="241"/>
      <c r="I8" s="241"/>
      <c r="J8" s="241"/>
      <c r="K8" s="241" t="str">
        <f>IF(D8&lt;&gt;"",VLOOKUP($C$2&amp;"-"&amp;$L$2&amp;"-"&amp;D8,bdd_complete,13,0),"")</f>
        <v/>
      </c>
      <c r="L8" s="241"/>
      <c r="M8" s="282"/>
      <c r="N8" s="209" t="str">
        <f>IF(AND(E8&lt;&gt;"",$Z$3&lt;12),SUMPRODUCT(($W$5:$W$16=E8)*($Z$5:$Z$16&lt;&gt;"")),"")</f>
        <v/>
      </c>
      <c r="O8" s="210" t="str">
        <f>IF(AND(E8&lt;&gt;"",$Z$3&lt;12),SUMPRODUCT(($W$5:$W$16=E8)*($Y$5:$Y$16)),"")</f>
        <v/>
      </c>
      <c r="P8" s="211" t="str">
        <f>IF(AND(E8&lt;&gt;"",$Z$3&lt;12),SUMPRODUCT(($W$5:$W$16=E8)*($Z$5:$Z$16=$P$4)),"")</f>
        <v/>
      </c>
      <c r="Q8" s="211" t="str">
        <f>IF(AND(E8&lt;&gt;"",$Z$3&lt;12),SUMPRODUCT(($W$5:$W$16=E8)*($Z$5:$Z$16=$Q$4)),"")</f>
        <v/>
      </c>
      <c r="R8" s="211" t="str">
        <f>IF(AND(E8&lt;&gt;"",$Z$3&lt;12),SUMPRODUCT(($W$5:$W$16=E8)*($X$5:$X$16)),"")</f>
        <v/>
      </c>
      <c r="S8" s="234" t="str">
        <f>IF(D8&lt;&gt;"",VLOOKUP($C$2&amp;"-"&amp;$L$2&amp;"-"&amp;D8,bdd_complete,6,0),"")</f>
        <v/>
      </c>
      <c r="T8" s="235"/>
      <c r="W8" s="205" t="str">
        <f>M16</f>
        <v/>
      </c>
      <c r="X8" s="206">
        <f>R19</f>
        <v>0</v>
      </c>
      <c r="Y8" s="206">
        <f>S18</f>
        <v>0</v>
      </c>
      <c r="Z8" s="207" t="str">
        <f>IF(T18&lt;&gt;"",T18,"")</f>
        <v/>
      </c>
      <c r="AA8" s="346"/>
      <c r="AB8" s="346"/>
      <c r="AC8" s="346"/>
      <c r="AD8" s="62"/>
      <c r="AE8" s="62"/>
      <c r="AF8" s="62"/>
      <c r="AG8" s="62"/>
      <c r="AH8" s="62"/>
      <c r="AI8" s="62"/>
      <c r="AJ8" s="64"/>
    </row>
    <row r="9" spans="1:36" ht="23.25" customHeight="1" x14ac:dyDescent="0.25">
      <c r="A9" s="212" t="s">
        <v>61</v>
      </c>
      <c r="B9" s="213"/>
      <c r="D9" s="69"/>
      <c r="E9" s="69"/>
      <c r="F9" s="69"/>
      <c r="G9" s="69"/>
      <c r="H9" s="69"/>
      <c r="I9"/>
      <c r="S9" s="144"/>
      <c r="W9" s="205" t="str">
        <f>D22</f>
        <v/>
      </c>
      <c r="X9" s="206">
        <f>I25</f>
        <v>0</v>
      </c>
      <c r="Y9" s="206">
        <f>J24</f>
        <v>0</v>
      </c>
      <c r="Z9" s="207" t="str">
        <f>IF(K24&lt;&gt;"",K24,"")</f>
        <v/>
      </c>
      <c r="AA9" s="52"/>
      <c r="AB9" s="52"/>
      <c r="AC9" s="52"/>
    </row>
    <row r="10" spans="1:36" s="140" customFormat="1" ht="25.5" customHeight="1" x14ac:dyDescent="0.2">
      <c r="A10" s="53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  <c r="R10" s="155"/>
      <c r="S10" s="155"/>
      <c r="T10" s="130" t="str">
        <f>IF(OR(A2=0,A2&gt;2),"3 lutteurs =&gt; Tour 1 : 1-2 / Tour 2 : 3-1 / Tour 3 : 2-3          4 lutteurs =&gt; Tour 1 : 1-2, 3-4  / Tour 2 : 1-3,  2-4  / Tour 3 : 1-4, 2-3","")</f>
        <v/>
      </c>
      <c r="U10" s="155"/>
      <c r="V10" s="155"/>
      <c r="W10" s="205" t="str">
        <f>M22</f>
        <v/>
      </c>
      <c r="X10" s="206">
        <f>R25</f>
        <v>0</v>
      </c>
      <c r="Y10" s="206">
        <f>S24</f>
        <v>0</v>
      </c>
      <c r="Z10" s="207" t="str">
        <f>IF(T24&lt;&gt;"",T24,"")</f>
        <v/>
      </c>
      <c r="AA10" s="155"/>
      <c r="AB10" s="155"/>
      <c r="AC10" s="155"/>
    </row>
    <row r="11" spans="1:36" s="53" customFormat="1" ht="14.25" customHeight="1" thickBot="1" x14ac:dyDescent="0.25">
      <c r="A11"/>
      <c r="B11" s="330" t="s">
        <v>40</v>
      </c>
      <c r="C11" s="203" t="s">
        <v>45</v>
      </c>
      <c r="D11" s="201"/>
      <c r="E11" s="201"/>
      <c r="F11" s="201"/>
      <c r="G11" s="201"/>
      <c r="H11" s="201"/>
      <c r="I11" s="201"/>
      <c r="J11" s="201"/>
      <c r="K11" s="201"/>
      <c r="L11" s="202" t="s">
        <v>46</v>
      </c>
      <c r="M11" s="202"/>
      <c r="N11" s="202"/>
      <c r="O11" s="202"/>
      <c r="P11" s="202"/>
      <c r="Q11" s="202"/>
      <c r="R11" s="202"/>
      <c r="S11" s="202"/>
      <c r="T11" s="204"/>
      <c r="U11"/>
      <c r="V11"/>
      <c r="W11" s="205" t="str">
        <f>D26</f>
        <v/>
      </c>
      <c r="X11" s="206">
        <f>I29</f>
        <v>0</v>
      </c>
      <c r="Y11" s="206">
        <f>J28</f>
        <v>0</v>
      </c>
      <c r="Z11" s="207" t="str">
        <f>IF(K28&lt;&gt;"",K28,"")</f>
        <v/>
      </c>
      <c r="AA11" s="54"/>
      <c r="AH11" s="56"/>
    </row>
    <row r="12" spans="1:36" ht="16.5" customHeight="1" x14ac:dyDescent="0.2">
      <c r="B12" s="331"/>
      <c r="C12" s="334">
        <f>IF(A2&gt;1,1,"")</f>
        <v>1</v>
      </c>
      <c r="D12" s="215" t="str">
        <f>IF(C12&lt;&gt;"",VLOOKUP(C12,$D$5:$K$8,2,0),"")</f>
        <v>ELMANFERRAH Hélèna</v>
      </c>
      <c r="E12" s="215"/>
      <c r="F12" s="215"/>
      <c r="G12" s="215"/>
      <c r="H12" s="215"/>
      <c r="I12" s="216"/>
      <c r="J12" s="336" t="s">
        <v>48</v>
      </c>
      <c r="K12" s="217" t="s">
        <v>49</v>
      </c>
      <c r="L12" s="334">
        <f>IF(A2&gt;1,2,"")</f>
        <v>2</v>
      </c>
      <c r="M12" s="215" t="str">
        <f>IF(L12&lt;&gt;"",VLOOKUP(L12,$D$5:$K$8,2,0),"")</f>
        <v>CLAIRICE JOYCE</v>
      </c>
      <c r="N12" s="215"/>
      <c r="O12" s="215"/>
      <c r="P12" s="215"/>
      <c r="Q12" s="215"/>
      <c r="R12" s="216"/>
      <c r="S12" s="336" t="s">
        <v>48</v>
      </c>
      <c r="T12" s="217" t="s">
        <v>49</v>
      </c>
      <c r="W12" s="205" t="str">
        <f>M26</f>
        <v/>
      </c>
      <c r="X12" s="206">
        <f>R29</f>
        <v>0</v>
      </c>
      <c r="Y12" s="206">
        <f>S28</f>
        <v>0</v>
      </c>
      <c r="Z12" s="207" t="str">
        <f>IF(T28&lt;&gt;"",T28,"")</f>
        <v/>
      </c>
      <c r="AA12" s="58"/>
      <c r="AH12" s="63"/>
      <c r="AI12" s="63"/>
    </row>
    <row r="13" spans="1:36" ht="16.5" customHeight="1" x14ac:dyDescent="0.2">
      <c r="B13" s="331"/>
      <c r="C13" s="335"/>
      <c r="D13" s="218" t="str">
        <f>IF(C12&lt;&gt;"",VLOOKUP(C12,$D$5:$K$8,8,0),"")</f>
        <v>Aulnay SCLA</v>
      </c>
      <c r="E13" s="219"/>
      <c r="F13" s="219"/>
      <c r="G13" s="219"/>
      <c r="H13" s="219"/>
      <c r="I13" s="220"/>
      <c r="J13" s="337"/>
      <c r="K13" s="221" t="s">
        <v>50</v>
      </c>
      <c r="L13" s="335"/>
      <c r="M13" s="218" t="str">
        <f>IF(L12&lt;&gt;"",VLOOKUP(L12,$D$5:$K$8,8,0),"")</f>
        <v>Bagnolet</v>
      </c>
      <c r="N13" s="219"/>
      <c r="O13" s="219"/>
      <c r="P13" s="219"/>
      <c r="Q13" s="219"/>
      <c r="R13" s="220"/>
      <c r="S13" s="337"/>
      <c r="T13" s="221" t="s">
        <v>50</v>
      </c>
      <c r="W13" s="205" t="str">
        <f>D32</f>
        <v/>
      </c>
      <c r="X13" s="206">
        <f>I35</f>
        <v>0</v>
      </c>
      <c r="Y13" s="206">
        <f>J34</f>
        <v>0</v>
      </c>
      <c r="Z13" s="207" t="str">
        <f>IF(K34&lt;&gt;"",K34,"")</f>
        <v/>
      </c>
      <c r="AA13" s="58"/>
      <c r="AH13" s="63"/>
      <c r="AI13" s="63"/>
    </row>
    <row r="14" spans="1:36" ht="11.25" customHeight="1" x14ac:dyDescent="0.2">
      <c r="B14" s="331"/>
      <c r="C14" s="159" t="s">
        <v>53</v>
      </c>
      <c r="D14" s="160"/>
      <c r="E14" s="160"/>
      <c r="F14" s="160"/>
      <c r="G14" s="160"/>
      <c r="H14" s="170"/>
      <c r="I14" s="161" t="s">
        <v>11</v>
      </c>
      <c r="J14" s="338">
        <v>0</v>
      </c>
      <c r="K14" s="340"/>
      <c r="L14" s="159" t="s">
        <v>53</v>
      </c>
      <c r="M14" s="162"/>
      <c r="N14" s="160"/>
      <c r="O14" s="160"/>
      <c r="P14" s="160"/>
      <c r="Q14" s="170"/>
      <c r="R14" s="161" t="s">
        <v>11</v>
      </c>
      <c r="S14" s="338">
        <v>4</v>
      </c>
      <c r="T14" s="340" t="s">
        <v>23</v>
      </c>
      <c r="W14" s="205" t="str">
        <f>M32</f>
        <v/>
      </c>
      <c r="X14" s="206">
        <f>R35</f>
        <v>0</v>
      </c>
      <c r="Y14" s="206">
        <f>S34</f>
        <v>0</v>
      </c>
      <c r="Z14" s="207" t="str">
        <f>IF(T34&lt;&gt;"",T34,"")</f>
        <v/>
      </c>
      <c r="AA14" s="58"/>
      <c r="AH14" s="63"/>
      <c r="AI14" s="63"/>
    </row>
    <row r="15" spans="1:36" ht="33" customHeight="1" thickBot="1" x14ac:dyDescent="0.25">
      <c r="B15" s="331"/>
      <c r="C15" s="157"/>
      <c r="D15" s="158"/>
      <c r="E15" s="158"/>
      <c r="F15" s="158"/>
      <c r="G15" s="158"/>
      <c r="H15" s="171"/>
      <c r="I15" s="208"/>
      <c r="J15" s="339"/>
      <c r="K15" s="341"/>
      <c r="L15" s="157"/>
      <c r="M15" s="163"/>
      <c r="N15" s="158"/>
      <c r="O15" s="158"/>
      <c r="P15" s="158"/>
      <c r="Q15" s="171"/>
      <c r="R15" s="208"/>
      <c r="S15" s="339"/>
      <c r="T15" s="341"/>
      <c r="W15" s="205" t="str">
        <f>D36</f>
        <v/>
      </c>
      <c r="X15" s="206">
        <f>I39</f>
        <v>0</v>
      </c>
      <c r="Y15" s="206">
        <f>J38</f>
        <v>0</v>
      </c>
      <c r="Z15" s="207" t="str">
        <f>IF(K38&lt;&gt;"",K38,"")</f>
        <v/>
      </c>
      <c r="AA15" s="58"/>
      <c r="AH15" s="63"/>
      <c r="AI15" s="63"/>
    </row>
    <row r="16" spans="1:36" ht="16.5" hidden="1" customHeight="1" x14ac:dyDescent="0.2">
      <c r="B16" s="331"/>
      <c r="C16" s="334" t="str">
        <f>IF(A2=4,3,"")</f>
        <v/>
      </c>
      <c r="D16" s="215" t="str">
        <f>IF(C16&lt;&gt;"",VLOOKUP(C16,$D$5:$K$8,2,0),"")</f>
        <v/>
      </c>
      <c r="E16" s="215"/>
      <c r="F16" s="215"/>
      <c r="G16" s="215"/>
      <c r="H16" s="215"/>
      <c r="I16" s="216"/>
      <c r="J16" s="336" t="s">
        <v>48</v>
      </c>
      <c r="K16" s="217" t="s">
        <v>49</v>
      </c>
      <c r="L16" s="334" t="str">
        <f>IF(A2=4,4,"")</f>
        <v/>
      </c>
      <c r="M16" s="215" t="str">
        <f>IF(L16&lt;&gt;"",VLOOKUP(L16,$D$5:$K$8,2,0),"")</f>
        <v/>
      </c>
      <c r="N16" s="215"/>
      <c r="O16" s="215"/>
      <c r="P16" s="215"/>
      <c r="Q16" s="215"/>
      <c r="R16" s="216"/>
      <c r="S16" s="336" t="s">
        <v>48</v>
      </c>
      <c r="T16" s="217" t="s">
        <v>49</v>
      </c>
      <c r="W16" s="205" t="str">
        <f>M36</f>
        <v/>
      </c>
      <c r="X16" s="206">
        <f>R39</f>
        <v>0</v>
      </c>
      <c r="Y16" s="206">
        <f>S38</f>
        <v>0</v>
      </c>
      <c r="Z16" s="207" t="str">
        <f>IF(T38&lt;&gt;"",T38,"")</f>
        <v/>
      </c>
      <c r="AA16" s="58"/>
      <c r="AH16" s="63"/>
      <c r="AI16" s="63"/>
    </row>
    <row r="17" spans="1:35" ht="16.5" hidden="1" customHeight="1" x14ac:dyDescent="0.2">
      <c r="B17" s="331"/>
      <c r="C17" s="335"/>
      <c r="D17" s="218"/>
      <c r="E17" s="219"/>
      <c r="F17" s="219"/>
      <c r="G17" s="219"/>
      <c r="H17" s="219"/>
      <c r="I17" s="220"/>
      <c r="J17" s="337"/>
      <c r="K17" s="221" t="s">
        <v>50</v>
      </c>
      <c r="L17" s="335"/>
      <c r="M17" s="218" t="str">
        <f>IF(L16&lt;&gt;"",VLOOKUP(L16,$D$5:$K$8,8,0),"")</f>
        <v/>
      </c>
      <c r="N17" s="219"/>
      <c r="O17" s="219"/>
      <c r="P17" s="219"/>
      <c r="Q17" s="219"/>
      <c r="R17" s="220"/>
      <c r="S17" s="337"/>
      <c r="T17" s="221" t="s">
        <v>50</v>
      </c>
      <c r="X17" s="57"/>
      <c r="Y17" s="58"/>
      <c r="Z17" s="58"/>
      <c r="AA17" s="58"/>
      <c r="AH17" s="63"/>
      <c r="AI17" s="63"/>
    </row>
    <row r="18" spans="1:35" ht="11.25" hidden="1" customHeight="1" x14ac:dyDescent="0.2">
      <c r="B18" s="331"/>
      <c r="C18" s="159" t="s">
        <v>53</v>
      </c>
      <c r="D18" s="160"/>
      <c r="E18" s="160"/>
      <c r="F18" s="160"/>
      <c r="G18" s="160"/>
      <c r="H18" s="170"/>
      <c r="I18" s="161" t="s">
        <v>11</v>
      </c>
      <c r="J18" s="338"/>
      <c r="K18" s="340"/>
      <c r="L18" s="159" t="s">
        <v>53</v>
      </c>
      <c r="M18" s="162"/>
      <c r="N18" s="160"/>
      <c r="O18" s="160"/>
      <c r="P18" s="160"/>
      <c r="Q18" s="170"/>
      <c r="R18" s="161" t="s">
        <v>11</v>
      </c>
      <c r="S18" s="338"/>
      <c r="T18" s="340"/>
      <c r="X18" s="57"/>
      <c r="Y18" s="58"/>
      <c r="Z18" s="58"/>
      <c r="AA18" s="58"/>
      <c r="AH18" s="63"/>
      <c r="AI18" s="63"/>
    </row>
    <row r="19" spans="1:35" ht="32.1" hidden="1" customHeight="1" thickBot="1" x14ac:dyDescent="0.25">
      <c r="B19" s="331"/>
      <c r="C19" s="157"/>
      <c r="D19" s="158"/>
      <c r="E19" s="158"/>
      <c r="F19" s="158"/>
      <c r="G19" s="158"/>
      <c r="H19" s="171"/>
      <c r="I19" s="208"/>
      <c r="J19" s="339"/>
      <c r="K19" s="341"/>
      <c r="L19" s="157"/>
      <c r="M19" s="163"/>
      <c r="N19" s="158"/>
      <c r="O19" s="158"/>
      <c r="P19" s="158"/>
      <c r="Q19" s="171"/>
      <c r="R19" s="208"/>
      <c r="S19" s="339"/>
      <c r="T19" s="341"/>
      <c r="X19" s="58"/>
      <c r="Y19" s="58"/>
      <c r="Z19" s="58"/>
      <c r="AA19" s="58"/>
      <c r="AH19" s="63"/>
      <c r="AI19" s="63"/>
    </row>
    <row r="20" spans="1:35" ht="15" hidden="1" customHeight="1" x14ac:dyDescent="0.25">
      <c r="B20" s="138"/>
      <c r="C20" s="147"/>
      <c r="D20" s="147"/>
      <c r="E20" s="147"/>
      <c r="F20" s="147"/>
      <c r="G20" s="147"/>
      <c r="H20" s="147"/>
      <c r="J20" s="148"/>
      <c r="K20" s="149"/>
      <c r="L20" s="151"/>
      <c r="M20" s="151"/>
      <c r="N20" s="151"/>
      <c r="O20" s="151"/>
      <c r="P20" s="151"/>
      <c r="Q20" s="151"/>
      <c r="R20" s="146"/>
      <c r="S20" s="152"/>
      <c r="T20" s="150"/>
      <c r="X20" s="58"/>
      <c r="Y20" s="58"/>
      <c r="Z20" s="58"/>
      <c r="AA20" s="58"/>
      <c r="AH20" s="63"/>
      <c r="AI20" s="63"/>
    </row>
    <row r="21" spans="1:35" s="53" customFormat="1" ht="14.25" hidden="1" customHeight="1" thickBot="1" x14ac:dyDescent="0.25">
      <c r="A21"/>
      <c r="B21" s="330" t="s">
        <v>51</v>
      </c>
      <c r="C21" s="203" t="s">
        <v>45</v>
      </c>
      <c r="D21" s="201"/>
      <c r="E21" s="201"/>
      <c r="F21" s="201"/>
      <c r="G21" s="201"/>
      <c r="H21" s="201"/>
      <c r="I21" s="201"/>
      <c r="J21" s="201"/>
      <c r="K21" s="201"/>
      <c r="L21" s="202" t="s">
        <v>46</v>
      </c>
      <c r="M21" s="202"/>
      <c r="N21" s="202"/>
      <c r="O21" s="202"/>
      <c r="P21" s="202"/>
      <c r="Q21" s="202"/>
      <c r="R21" s="202"/>
      <c r="S21" s="202"/>
      <c r="T21" s="204"/>
      <c r="U21"/>
      <c r="V21"/>
      <c r="W21"/>
      <c r="X21" s="55"/>
      <c r="Y21" s="54"/>
      <c r="Z21" s="54"/>
      <c r="AA21" s="54"/>
      <c r="AH21" s="56"/>
    </row>
    <row r="22" spans="1:35" ht="16.5" hidden="1" customHeight="1" x14ac:dyDescent="0.2">
      <c r="B22" s="331"/>
      <c r="C22" s="334" t="str">
        <f>IF(A2=3,3,IF(A2=4,1,""))</f>
        <v/>
      </c>
      <c r="D22" s="215" t="str">
        <f>IF(C22&lt;&gt;"",VLOOKUP(C22,$D$5:$K$8,2,0),"")</f>
        <v/>
      </c>
      <c r="E22" s="215"/>
      <c r="F22" s="215"/>
      <c r="G22" s="215"/>
      <c r="H22" s="215"/>
      <c r="I22" s="216"/>
      <c r="J22" s="336" t="s">
        <v>48</v>
      </c>
      <c r="K22" s="217" t="s">
        <v>49</v>
      </c>
      <c r="L22" s="334" t="str">
        <f>IF(A2=3,1,IF(A2=4,3,""))</f>
        <v/>
      </c>
      <c r="M22" s="215" t="str">
        <f>IF(L22&lt;&gt;"",VLOOKUP(L22,$D$5:$K$8,2,0),"")</f>
        <v/>
      </c>
      <c r="N22" s="215"/>
      <c r="O22" s="215"/>
      <c r="P22" s="215"/>
      <c r="Q22" s="215"/>
      <c r="R22" s="216"/>
      <c r="S22" s="336" t="s">
        <v>48</v>
      </c>
      <c r="T22" s="217" t="s">
        <v>49</v>
      </c>
      <c r="X22" s="57"/>
      <c r="Y22" s="58"/>
      <c r="Z22" s="58"/>
      <c r="AA22" s="58"/>
      <c r="AH22" s="63"/>
      <c r="AI22" s="63"/>
    </row>
    <row r="23" spans="1:35" ht="16.5" hidden="1" customHeight="1" x14ac:dyDescent="0.2">
      <c r="B23" s="331"/>
      <c r="C23" s="335"/>
      <c r="D23" s="218" t="str">
        <f>IF(C22&lt;&gt;"",VLOOKUP(C22,$D$5:$K$8,8,0),"")</f>
        <v/>
      </c>
      <c r="E23" s="219"/>
      <c r="F23" s="219"/>
      <c r="G23" s="219"/>
      <c r="H23" s="219"/>
      <c r="I23" s="220"/>
      <c r="J23" s="337"/>
      <c r="K23" s="221" t="s">
        <v>50</v>
      </c>
      <c r="L23" s="335"/>
      <c r="M23" s="218" t="str">
        <f>IF(L22&lt;&gt;"",VLOOKUP(L22,$D$5:$K$8,8,0),"")</f>
        <v/>
      </c>
      <c r="N23" s="219"/>
      <c r="O23" s="219"/>
      <c r="P23" s="219"/>
      <c r="Q23" s="219"/>
      <c r="R23" s="220"/>
      <c r="S23" s="337"/>
      <c r="T23" s="221" t="s">
        <v>50</v>
      </c>
      <c r="X23" s="57"/>
      <c r="Y23" s="58"/>
      <c r="Z23" s="58"/>
      <c r="AA23" s="58"/>
      <c r="AH23" s="63"/>
      <c r="AI23" s="63"/>
    </row>
    <row r="24" spans="1:35" ht="11.25" hidden="1" customHeight="1" x14ac:dyDescent="0.2">
      <c r="B24" s="331"/>
      <c r="C24" s="159" t="s">
        <v>53</v>
      </c>
      <c r="D24" s="160"/>
      <c r="E24" s="160"/>
      <c r="F24" s="160"/>
      <c r="G24" s="160"/>
      <c r="H24" s="170"/>
      <c r="I24" s="161" t="s">
        <v>11</v>
      </c>
      <c r="J24" s="338"/>
      <c r="K24" s="340"/>
      <c r="L24" s="159" t="s">
        <v>53</v>
      </c>
      <c r="M24" s="162"/>
      <c r="N24" s="160"/>
      <c r="O24" s="160"/>
      <c r="P24" s="160"/>
      <c r="Q24" s="170"/>
      <c r="R24" s="161" t="s">
        <v>11</v>
      </c>
      <c r="S24" s="338"/>
      <c r="T24" s="340"/>
      <c r="X24" s="57"/>
      <c r="Y24" s="58"/>
      <c r="Z24" s="58"/>
      <c r="AA24" s="58"/>
      <c r="AH24" s="63"/>
      <c r="AI24" s="63"/>
    </row>
    <row r="25" spans="1:35" ht="33" hidden="1" customHeight="1" thickBot="1" x14ac:dyDescent="0.25">
      <c r="B25" s="331"/>
      <c r="C25" s="157"/>
      <c r="D25" s="158"/>
      <c r="E25" s="158"/>
      <c r="F25" s="158"/>
      <c r="G25" s="158"/>
      <c r="H25" s="171"/>
      <c r="I25" s="208"/>
      <c r="J25" s="339"/>
      <c r="K25" s="341"/>
      <c r="L25" s="157"/>
      <c r="M25" s="163"/>
      <c r="N25" s="158"/>
      <c r="O25" s="158"/>
      <c r="P25" s="158"/>
      <c r="Q25" s="171"/>
      <c r="R25" s="208"/>
      <c r="S25" s="339"/>
      <c r="T25" s="341"/>
      <c r="X25" s="58"/>
      <c r="Y25" s="58"/>
      <c r="Z25" s="58"/>
      <c r="AA25" s="58"/>
      <c r="AH25" s="63"/>
      <c r="AI25" s="63"/>
    </row>
    <row r="26" spans="1:35" ht="16.5" hidden="1" customHeight="1" x14ac:dyDescent="0.2">
      <c r="B26" s="331"/>
      <c r="C26" s="334" t="str">
        <f>IF(A2=4,2,"")</f>
        <v/>
      </c>
      <c r="D26" s="215" t="str">
        <f>IF(C26&lt;&gt;"",VLOOKUP(C26,$D$5:$K$8,2,0),"")</f>
        <v/>
      </c>
      <c r="E26" s="215"/>
      <c r="F26" s="215"/>
      <c r="G26" s="215"/>
      <c r="H26" s="215"/>
      <c r="I26" s="216"/>
      <c r="J26" s="336" t="s">
        <v>48</v>
      </c>
      <c r="K26" s="217" t="s">
        <v>49</v>
      </c>
      <c r="L26" s="334" t="str">
        <f>IF(A2=4,4,"")</f>
        <v/>
      </c>
      <c r="M26" s="215" t="str">
        <f>IF(L26&lt;&gt;"",VLOOKUP(L26,$D$5:$K$8,2,0),"")</f>
        <v/>
      </c>
      <c r="N26" s="215"/>
      <c r="O26" s="215"/>
      <c r="P26" s="215"/>
      <c r="Q26" s="215"/>
      <c r="R26" s="216"/>
      <c r="S26" s="336" t="s">
        <v>48</v>
      </c>
      <c r="T26" s="217" t="s">
        <v>49</v>
      </c>
      <c r="X26" s="57"/>
      <c r="Y26" s="58"/>
      <c r="Z26" s="58"/>
      <c r="AA26" s="58"/>
      <c r="AH26" s="63"/>
      <c r="AI26" s="63"/>
    </row>
    <row r="27" spans="1:35" ht="16.5" hidden="1" customHeight="1" x14ac:dyDescent="0.2">
      <c r="B27" s="331"/>
      <c r="C27" s="335"/>
      <c r="D27" s="218" t="str">
        <f>IF(C26&lt;&gt;"",VLOOKUP(C26,$D$5:$K$8,8,0),"")</f>
        <v/>
      </c>
      <c r="E27" s="219"/>
      <c r="F27" s="219"/>
      <c r="G27" s="219"/>
      <c r="H27" s="219"/>
      <c r="I27" s="220"/>
      <c r="J27" s="337"/>
      <c r="K27" s="221" t="s">
        <v>50</v>
      </c>
      <c r="L27" s="335"/>
      <c r="M27" s="218" t="str">
        <f>IF(L26&lt;&gt;"",VLOOKUP(L26,$D$5:$K$8,8,0),"")</f>
        <v/>
      </c>
      <c r="N27" s="219"/>
      <c r="O27" s="219"/>
      <c r="P27" s="219"/>
      <c r="Q27" s="219"/>
      <c r="R27" s="220"/>
      <c r="S27" s="337"/>
      <c r="T27" s="221" t="s">
        <v>50</v>
      </c>
      <c r="X27" s="57"/>
      <c r="Y27" s="58"/>
      <c r="Z27" s="58"/>
      <c r="AA27" s="58"/>
      <c r="AH27" s="63"/>
      <c r="AI27" s="63"/>
    </row>
    <row r="28" spans="1:35" ht="11.25" hidden="1" customHeight="1" x14ac:dyDescent="0.2">
      <c r="B28" s="331"/>
      <c r="C28" s="159" t="s">
        <v>47</v>
      </c>
      <c r="D28" s="160"/>
      <c r="E28" s="160"/>
      <c r="F28" s="160"/>
      <c r="G28" s="160"/>
      <c r="H28" s="170"/>
      <c r="I28" s="161" t="s">
        <v>11</v>
      </c>
      <c r="J28" s="338"/>
      <c r="K28" s="340"/>
      <c r="L28" s="159" t="s">
        <v>47</v>
      </c>
      <c r="M28" s="162"/>
      <c r="N28" s="160"/>
      <c r="O28" s="160"/>
      <c r="P28" s="160"/>
      <c r="Q28" s="170"/>
      <c r="R28" s="161" t="s">
        <v>11</v>
      </c>
      <c r="S28" s="338"/>
      <c r="T28" s="340"/>
      <c r="X28" s="57"/>
      <c r="Y28" s="58"/>
      <c r="Z28" s="58"/>
      <c r="AA28" s="58"/>
      <c r="AH28" s="63"/>
      <c r="AI28" s="63"/>
    </row>
    <row r="29" spans="1:35" ht="33" hidden="1" customHeight="1" thickBot="1" x14ac:dyDescent="0.25">
      <c r="B29" s="331"/>
      <c r="C29" s="157"/>
      <c r="D29" s="158"/>
      <c r="E29" s="158"/>
      <c r="F29" s="158"/>
      <c r="G29" s="158"/>
      <c r="H29" s="171"/>
      <c r="I29" s="208"/>
      <c r="J29" s="339"/>
      <c r="K29" s="341"/>
      <c r="L29" s="157"/>
      <c r="M29" s="163"/>
      <c r="N29" s="158"/>
      <c r="O29" s="158"/>
      <c r="P29" s="158"/>
      <c r="Q29" s="171"/>
      <c r="R29" s="208"/>
      <c r="S29" s="339"/>
      <c r="T29" s="341"/>
      <c r="X29" s="58"/>
      <c r="Y29" s="58"/>
      <c r="Z29" s="58"/>
      <c r="AA29" s="58"/>
      <c r="AH29" s="63"/>
      <c r="AI29" s="63"/>
    </row>
    <row r="30" spans="1:35" ht="15" hidden="1" customHeight="1" x14ac:dyDescent="0.25">
      <c r="B30" s="138"/>
      <c r="C30" s="147"/>
      <c r="D30" s="147"/>
      <c r="E30" s="147"/>
      <c r="F30" s="147"/>
      <c r="G30" s="147"/>
      <c r="H30" s="147"/>
      <c r="J30" s="148"/>
      <c r="K30" s="149"/>
      <c r="L30" s="151"/>
      <c r="M30" s="151"/>
      <c r="N30" s="151"/>
      <c r="O30" s="151"/>
      <c r="P30" s="151"/>
      <c r="Q30" s="151"/>
      <c r="R30" s="146"/>
      <c r="S30" s="152"/>
      <c r="T30" s="150"/>
      <c r="X30" s="58"/>
      <c r="Y30" s="58"/>
      <c r="Z30" s="58"/>
      <c r="AA30" s="58"/>
      <c r="AH30" s="63"/>
      <c r="AI30" s="63"/>
    </row>
    <row r="31" spans="1:35" s="53" customFormat="1" ht="14.25" hidden="1" customHeight="1" thickBot="1" x14ac:dyDescent="0.25">
      <c r="A31"/>
      <c r="B31" s="330" t="s">
        <v>52</v>
      </c>
      <c r="C31" s="203" t="s">
        <v>45</v>
      </c>
      <c r="D31" s="201"/>
      <c r="E31" s="201"/>
      <c r="F31" s="201"/>
      <c r="G31" s="201"/>
      <c r="H31" s="201"/>
      <c r="I31" s="201"/>
      <c r="J31" s="201"/>
      <c r="K31" s="201"/>
      <c r="L31" s="202" t="s">
        <v>46</v>
      </c>
      <c r="M31" s="202"/>
      <c r="N31" s="202"/>
      <c r="O31" s="202"/>
      <c r="P31" s="202"/>
      <c r="Q31" s="202"/>
      <c r="R31" s="202"/>
      <c r="S31" s="202"/>
      <c r="T31" s="204"/>
      <c r="U31"/>
      <c r="V31"/>
      <c r="W31"/>
      <c r="X31" s="55"/>
      <c r="Y31" s="54"/>
      <c r="Z31" s="54"/>
      <c r="AA31" s="54"/>
      <c r="AH31" s="56"/>
    </row>
    <row r="32" spans="1:35" ht="16.5" hidden="1" customHeight="1" x14ac:dyDescent="0.2">
      <c r="B32" s="331"/>
      <c r="C32" s="334" t="str">
        <f>IF(A2=3,2,IF(A2=4,1,""))</f>
        <v/>
      </c>
      <c r="D32" s="215" t="str">
        <f>IF(C32&lt;&gt;"",VLOOKUP(C32,$D$5:$K$8,2,0),"")</f>
        <v/>
      </c>
      <c r="E32" s="215"/>
      <c r="F32" s="215"/>
      <c r="G32" s="215"/>
      <c r="H32" s="215"/>
      <c r="I32" s="216"/>
      <c r="J32" s="336" t="s">
        <v>48</v>
      </c>
      <c r="K32" s="217" t="s">
        <v>49</v>
      </c>
      <c r="L32" s="334" t="str">
        <f>IF(A2=3,3,IF(A2=4,4,""))</f>
        <v/>
      </c>
      <c r="M32" s="215" t="str">
        <f>IF(L32&lt;&gt;"",VLOOKUP(L32,$D$5:$K$8,2,0),"")</f>
        <v/>
      </c>
      <c r="N32" s="215"/>
      <c r="O32" s="215"/>
      <c r="P32" s="215"/>
      <c r="Q32" s="215"/>
      <c r="R32" s="216"/>
      <c r="S32" s="336" t="s">
        <v>48</v>
      </c>
      <c r="T32" s="217" t="s">
        <v>49</v>
      </c>
      <c r="X32" s="57"/>
      <c r="Y32" s="58"/>
      <c r="Z32" s="58"/>
      <c r="AA32" s="58"/>
      <c r="AH32" s="63"/>
      <c r="AI32" s="63"/>
    </row>
    <row r="33" spans="2:35" ht="16.5" hidden="1" customHeight="1" x14ac:dyDescent="0.2">
      <c r="B33" s="331"/>
      <c r="C33" s="335"/>
      <c r="D33" s="218" t="str">
        <f>IF(C32&lt;&gt;"",VLOOKUP(C32,$D$5:$K$8,8,0),"")</f>
        <v/>
      </c>
      <c r="E33" s="219"/>
      <c r="F33" s="219"/>
      <c r="G33" s="219"/>
      <c r="H33" s="219"/>
      <c r="I33" s="220"/>
      <c r="J33" s="337"/>
      <c r="K33" s="221" t="s">
        <v>50</v>
      </c>
      <c r="L33" s="335"/>
      <c r="M33" s="218" t="str">
        <f>IF(L32&lt;&gt;"",VLOOKUP(L32,$D$5:$K$8,8,0),"")</f>
        <v/>
      </c>
      <c r="N33" s="219"/>
      <c r="O33" s="219"/>
      <c r="P33" s="219"/>
      <c r="Q33" s="219"/>
      <c r="R33" s="220"/>
      <c r="S33" s="337"/>
      <c r="T33" s="221" t="s">
        <v>50</v>
      </c>
      <c r="X33" s="57"/>
      <c r="Y33" s="58"/>
      <c r="Z33" s="58"/>
      <c r="AA33" s="58"/>
      <c r="AH33" s="63"/>
      <c r="AI33" s="63"/>
    </row>
    <row r="34" spans="2:35" ht="11.25" hidden="1" customHeight="1" x14ac:dyDescent="0.2">
      <c r="B34" s="331"/>
      <c r="C34" s="159" t="s">
        <v>53</v>
      </c>
      <c r="D34" s="160"/>
      <c r="E34" s="160"/>
      <c r="F34" s="160"/>
      <c r="G34" s="160"/>
      <c r="H34" s="170"/>
      <c r="I34" s="161" t="s">
        <v>11</v>
      </c>
      <c r="J34" s="338"/>
      <c r="K34" s="340"/>
      <c r="L34" s="159" t="s">
        <v>53</v>
      </c>
      <c r="M34" s="162"/>
      <c r="N34" s="160"/>
      <c r="O34" s="160"/>
      <c r="P34" s="160"/>
      <c r="Q34" s="170"/>
      <c r="R34" s="161" t="s">
        <v>11</v>
      </c>
      <c r="S34" s="338"/>
      <c r="T34" s="340"/>
      <c r="X34" s="57"/>
      <c r="Y34" s="58"/>
      <c r="Z34" s="58"/>
      <c r="AA34" s="58"/>
      <c r="AH34" s="63"/>
      <c r="AI34" s="63"/>
    </row>
    <row r="35" spans="2:35" ht="33" hidden="1" customHeight="1" thickBot="1" x14ac:dyDescent="0.25">
      <c r="B35" s="331"/>
      <c r="C35" s="157"/>
      <c r="D35" s="158"/>
      <c r="E35" s="158"/>
      <c r="F35" s="158"/>
      <c r="G35" s="158"/>
      <c r="H35" s="171"/>
      <c r="I35" s="208"/>
      <c r="J35" s="339"/>
      <c r="K35" s="341"/>
      <c r="L35" s="157"/>
      <c r="M35" s="163"/>
      <c r="N35" s="158"/>
      <c r="O35" s="158"/>
      <c r="P35" s="158"/>
      <c r="Q35" s="171"/>
      <c r="R35" s="208"/>
      <c r="S35" s="339"/>
      <c r="T35" s="341"/>
      <c r="X35" s="58"/>
      <c r="Y35" s="58"/>
      <c r="Z35" s="58"/>
      <c r="AA35" s="58"/>
      <c r="AH35" s="63"/>
      <c r="AI35" s="63"/>
    </row>
    <row r="36" spans="2:35" ht="16.5" hidden="1" customHeight="1" x14ac:dyDescent="0.2">
      <c r="B36" s="331"/>
      <c r="C36" s="334" t="str">
        <f>IF(A2=4,2,"")</f>
        <v/>
      </c>
      <c r="D36" s="215" t="str">
        <f>IF(C36&lt;&gt;"",VLOOKUP(C36,$D$5:$K$8,2,0),"")</f>
        <v/>
      </c>
      <c r="E36" s="215"/>
      <c r="F36" s="215"/>
      <c r="G36" s="215"/>
      <c r="H36" s="215"/>
      <c r="I36" s="216"/>
      <c r="J36" s="336" t="s">
        <v>48</v>
      </c>
      <c r="K36" s="217" t="s">
        <v>49</v>
      </c>
      <c r="L36" s="334" t="str">
        <f>IF(A2=4,3,"")</f>
        <v/>
      </c>
      <c r="M36" s="215" t="str">
        <f>IF(L36&lt;&gt;"",VLOOKUP(L36,$D$5:$K$8,2,0),"")</f>
        <v/>
      </c>
      <c r="N36" s="215"/>
      <c r="O36" s="215"/>
      <c r="P36" s="215"/>
      <c r="Q36" s="215"/>
      <c r="R36" s="216"/>
      <c r="S36" s="336" t="s">
        <v>48</v>
      </c>
      <c r="T36" s="217" t="s">
        <v>49</v>
      </c>
      <c r="X36" s="57"/>
      <c r="Y36" s="58"/>
      <c r="Z36" s="58"/>
      <c r="AA36" s="58"/>
      <c r="AH36" s="63"/>
      <c r="AI36" s="63"/>
    </row>
    <row r="37" spans="2:35" ht="16.5" hidden="1" customHeight="1" x14ac:dyDescent="0.2">
      <c r="B37" s="331"/>
      <c r="C37" s="335"/>
      <c r="D37" s="218" t="str">
        <f>IF(C36&lt;&gt;"",VLOOKUP(C36,$D$5:$K$8,8,0),"")</f>
        <v/>
      </c>
      <c r="E37" s="219"/>
      <c r="F37" s="219"/>
      <c r="G37" s="219"/>
      <c r="H37" s="219"/>
      <c r="I37" s="220"/>
      <c r="J37" s="337"/>
      <c r="K37" s="221" t="s">
        <v>50</v>
      </c>
      <c r="L37" s="335"/>
      <c r="M37" s="218" t="str">
        <f>IF(L36&lt;&gt;"",VLOOKUP(L36,$D$5:$K$8,8,0),"")</f>
        <v/>
      </c>
      <c r="N37" s="219"/>
      <c r="O37" s="219"/>
      <c r="P37" s="219"/>
      <c r="Q37" s="219"/>
      <c r="R37" s="220"/>
      <c r="S37" s="337"/>
      <c r="T37" s="221" t="s">
        <v>50</v>
      </c>
      <c r="X37" s="57"/>
      <c r="Y37" s="58"/>
      <c r="Z37" s="58"/>
      <c r="AA37" s="58"/>
      <c r="AH37" s="63"/>
      <c r="AI37" s="63"/>
    </row>
    <row r="38" spans="2:35" ht="11.25" hidden="1" customHeight="1" x14ac:dyDescent="0.2">
      <c r="B38" s="331"/>
      <c r="C38" s="159" t="s">
        <v>53</v>
      </c>
      <c r="D38" s="160"/>
      <c r="E38" s="160"/>
      <c r="F38" s="160"/>
      <c r="G38" s="160"/>
      <c r="H38" s="170"/>
      <c r="I38" s="161" t="s">
        <v>11</v>
      </c>
      <c r="J38" s="338"/>
      <c r="K38" s="340"/>
      <c r="L38" s="159" t="s">
        <v>53</v>
      </c>
      <c r="M38" s="162"/>
      <c r="N38" s="160"/>
      <c r="O38" s="160"/>
      <c r="P38" s="160"/>
      <c r="Q38" s="170"/>
      <c r="R38" s="161" t="s">
        <v>11</v>
      </c>
      <c r="S38" s="338"/>
      <c r="T38" s="340"/>
      <c r="X38" s="57"/>
      <c r="Y38" s="58"/>
      <c r="Z38" s="58"/>
      <c r="AA38" s="58"/>
      <c r="AH38" s="63"/>
      <c r="AI38" s="63"/>
    </row>
    <row r="39" spans="2:35" ht="33" hidden="1" customHeight="1" thickBot="1" x14ac:dyDescent="0.25">
      <c r="B39" s="331"/>
      <c r="C39" s="157"/>
      <c r="D39" s="158"/>
      <c r="E39" s="158"/>
      <c r="F39" s="158"/>
      <c r="G39" s="158"/>
      <c r="H39" s="171"/>
      <c r="I39" s="208"/>
      <c r="J39" s="339"/>
      <c r="K39" s="341"/>
      <c r="L39" s="157"/>
      <c r="M39" s="163"/>
      <c r="N39" s="158"/>
      <c r="O39" s="158"/>
      <c r="P39" s="158"/>
      <c r="Q39" s="171"/>
      <c r="R39" s="208"/>
      <c r="S39" s="339"/>
      <c r="T39" s="341"/>
      <c r="X39" s="58"/>
      <c r="Y39" s="58"/>
      <c r="Z39" s="58"/>
      <c r="AA39" s="58"/>
      <c r="AH39" s="63"/>
      <c r="AI39" s="63"/>
    </row>
    <row r="40" spans="2:35" ht="13.5" customHeight="1" x14ac:dyDescent="0.2">
      <c r="B40" s="166"/>
      <c r="C40" s="165"/>
      <c r="D40" s="164"/>
      <c r="E40" s="164"/>
      <c r="F40" s="164"/>
      <c r="G40" s="164"/>
      <c r="H40" s="164"/>
      <c r="I40" s="167"/>
      <c r="J40" s="168"/>
      <c r="K40" s="169"/>
      <c r="L40" s="165"/>
      <c r="M40" s="165"/>
      <c r="N40" s="164"/>
      <c r="O40" s="164"/>
      <c r="P40" s="164"/>
      <c r="Q40" s="164"/>
      <c r="R40" s="167"/>
      <c r="S40" s="168"/>
      <c r="T40" s="169"/>
      <c r="X40" s="58"/>
      <c r="Y40" s="58"/>
      <c r="Z40" s="58"/>
      <c r="AA40" s="58"/>
      <c r="AH40" s="63"/>
      <c r="AI40" s="63"/>
    </row>
    <row r="41" spans="2:35" ht="32.25" customHeight="1" x14ac:dyDescent="0.2">
      <c r="C41" s="333" t="s">
        <v>42</v>
      </c>
      <c r="D41" s="333"/>
      <c r="E41" s="333"/>
      <c r="F41" s="333"/>
      <c r="G41" s="344" t="s">
        <v>62</v>
      </c>
      <c r="H41" s="344"/>
      <c r="I41" s="344"/>
      <c r="J41" s="344"/>
      <c r="K41" s="344"/>
      <c r="L41" s="344"/>
      <c r="M41" s="344"/>
      <c r="N41" s="344"/>
      <c r="O41" s="344"/>
      <c r="P41" s="344"/>
      <c r="Q41" s="344"/>
      <c r="R41" s="344"/>
      <c r="S41" s="344"/>
      <c r="T41" s="344"/>
      <c r="Z41" s="63"/>
      <c r="AA41" s="63"/>
    </row>
    <row r="42" spans="2:35" ht="36.75" hidden="1" customHeight="1" x14ac:dyDescent="0.2">
      <c r="C42" s="342" t="s">
        <v>33</v>
      </c>
      <c r="D42" s="342"/>
      <c r="E42" s="342"/>
      <c r="F42" s="342"/>
      <c r="G42" s="345" t="s">
        <v>41</v>
      </c>
      <c r="H42" s="345"/>
      <c r="I42" s="345"/>
      <c r="J42" s="345"/>
      <c r="K42" s="345"/>
      <c r="L42" s="345"/>
      <c r="M42" s="345"/>
      <c r="N42" s="345"/>
      <c r="O42" s="345"/>
      <c r="P42" s="345"/>
      <c r="Q42" s="345"/>
      <c r="R42" s="345"/>
      <c r="S42" s="345"/>
      <c r="T42" s="345"/>
      <c r="Z42" s="53"/>
    </row>
    <row r="43" spans="2:35" ht="65.25" customHeight="1" x14ac:dyDescent="0.25"/>
    <row r="44" spans="2:35" ht="15" hidden="1" customHeight="1" x14ac:dyDescent="0.25"/>
    <row r="45" spans="2:35" ht="15" hidden="1" customHeight="1" x14ac:dyDescent="0.25"/>
    <row r="46" spans="2:35" ht="15" hidden="1" customHeight="1" x14ac:dyDescent="0.25"/>
    <row r="47" spans="2:35" ht="15" hidden="1" customHeight="1" x14ac:dyDescent="0.25"/>
    <row r="48" spans="2:35" ht="15" hidden="1" customHeight="1" x14ac:dyDescent="0.25"/>
    <row r="49" ht="15" hidden="1" customHeight="1" x14ac:dyDescent="0.25"/>
    <row r="50" ht="0" hidden="1" customHeight="1" x14ac:dyDescent="0.25"/>
    <row r="51" ht="0" hidden="1" customHeight="1" x14ac:dyDescent="0.25"/>
  </sheetData>
  <sheetProtection sheet="1" objects="1" scenarios="1"/>
  <mergeCells count="60">
    <mergeCell ref="S36:S37"/>
    <mergeCell ref="C42:F42"/>
    <mergeCell ref="G42:T42"/>
    <mergeCell ref="J38:J39"/>
    <mergeCell ref="K38:K39"/>
    <mergeCell ref="S38:S39"/>
    <mergeCell ref="T38:T39"/>
    <mergeCell ref="C41:F41"/>
    <mergeCell ref="G41:T41"/>
    <mergeCell ref="J28:J29"/>
    <mergeCell ref="K28:K29"/>
    <mergeCell ref="S28:S29"/>
    <mergeCell ref="T28:T29"/>
    <mergeCell ref="B31:B39"/>
    <mergeCell ref="C32:C33"/>
    <mergeCell ref="J32:J33"/>
    <mergeCell ref="L32:L33"/>
    <mergeCell ref="S32:S33"/>
    <mergeCell ref="J34:J35"/>
    <mergeCell ref="K34:K35"/>
    <mergeCell ref="S34:S35"/>
    <mergeCell ref="T34:T35"/>
    <mergeCell ref="C36:C37"/>
    <mergeCell ref="J36:J37"/>
    <mergeCell ref="L36:L37"/>
    <mergeCell ref="S24:S25"/>
    <mergeCell ref="T24:T25"/>
    <mergeCell ref="C26:C27"/>
    <mergeCell ref="J26:J27"/>
    <mergeCell ref="L26:L27"/>
    <mergeCell ref="S26:S27"/>
    <mergeCell ref="J18:J19"/>
    <mergeCell ref="K18:K19"/>
    <mergeCell ref="S18:S19"/>
    <mergeCell ref="T18:T19"/>
    <mergeCell ref="B21:B29"/>
    <mergeCell ref="C22:C23"/>
    <mergeCell ref="J22:J23"/>
    <mergeCell ref="L22:L23"/>
    <mergeCell ref="S22:S23"/>
    <mergeCell ref="J24:J25"/>
    <mergeCell ref="B11:B19"/>
    <mergeCell ref="C12:C13"/>
    <mergeCell ref="J12:J13"/>
    <mergeCell ref="L12:L13"/>
    <mergeCell ref="S12:S13"/>
    <mergeCell ref="K24:K25"/>
    <mergeCell ref="J14:J15"/>
    <mergeCell ref="K14:K15"/>
    <mergeCell ref="S14:S15"/>
    <mergeCell ref="T14:T15"/>
    <mergeCell ref="C16:C17"/>
    <mergeCell ref="J16:J17"/>
    <mergeCell ref="L16:L17"/>
    <mergeCell ref="S16:S17"/>
    <mergeCell ref="O2:T2"/>
    <mergeCell ref="S4:T4"/>
    <mergeCell ref="AA6:AC6"/>
    <mergeCell ref="AA7:AC7"/>
    <mergeCell ref="AA8:AC8"/>
  </mergeCells>
  <dataValidations count="2">
    <dataValidation type="list" allowBlank="1" showInputMessage="1" showErrorMessage="1" sqref="K14:K15 T38:T39 K38:K39 T34:T35 K34:K35 T28:T29 K28:K29 T24:T25 K24:K25 T18:T19 K18:K19 T14:T15">
      <formula1>"VT,VP,VS,VA,VF,VB,VD,V3"</formula1>
    </dataValidation>
    <dataValidation type="whole" allowBlank="1" showInputMessage="1" showErrorMessage="1" errorTitle="ERREUR" error="Il faut saisir un chiffre de 1 à 4" sqref="C5:C8">
      <formula1>1</formula1>
      <formula2>4</formula2>
    </dataValidation>
  </dataValidations>
  <printOptions horizontalCentered="1"/>
  <pageMargins left="0" right="0" top="0" bottom="0" header="0" footer="0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>
    <tabColor rgb="FF00B050"/>
    <pageSetUpPr autoPageBreaks="0" fitToPage="1"/>
  </sheetPr>
  <dimension ref="A1:AJ51"/>
  <sheetViews>
    <sheetView showGridLines="0" showRowColHeaders="0" zoomScaleNormal="100" workbookViewId="0">
      <selection activeCell="C2" sqref="C2"/>
    </sheetView>
  </sheetViews>
  <sheetFormatPr baseColWidth="10" defaultColWidth="0" defaultRowHeight="0" customHeight="1" zeroHeight="1" x14ac:dyDescent="0.25"/>
  <cols>
    <col min="1" max="1" width="9.625" customWidth="1"/>
    <col min="2" max="2" width="4.875" customWidth="1"/>
    <col min="3" max="8" width="4.625" customWidth="1"/>
    <col min="9" max="9" width="4.625" style="69" customWidth="1"/>
    <col min="10" max="20" width="4.625" customWidth="1"/>
    <col min="21" max="21" width="1.625" customWidth="1"/>
    <col min="22" max="22" width="25.375" customWidth="1"/>
    <col min="23" max="23" width="10.75" hidden="1" customWidth="1"/>
    <col min="24" max="24" width="3.875" hidden="1" customWidth="1"/>
    <col min="25" max="25" width="4.75" hidden="1" customWidth="1"/>
    <col min="26" max="26" width="10" hidden="1" customWidth="1"/>
    <col min="27" max="27" width="5" hidden="1" customWidth="1"/>
    <col min="28" max="36" width="0" hidden="1" customWidth="1"/>
    <col min="37" max="16384" width="11" hidden="1"/>
  </cols>
  <sheetData>
    <row r="1" spans="1:36" ht="28.5" customHeight="1" thickBot="1" x14ac:dyDescent="0.25">
      <c r="C1" s="51"/>
      <c r="D1" s="51"/>
      <c r="E1" s="51"/>
      <c r="F1" s="51"/>
      <c r="G1" s="51"/>
      <c r="H1" s="51"/>
      <c r="I1" s="136"/>
      <c r="J1" s="134"/>
      <c r="K1" s="134"/>
      <c r="L1" s="10"/>
      <c r="M1" s="10"/>
      <c r="N1" s="10"/>
      <c r="O1" s="10"/>
      <c r="P1" s="10"/>
      <c r="Q1" s="10"/>
      <c r="R1" s="10"/>
      <c r="S1" s="135"/>
      <c r="T1" s="61"/>
      <c r="U1" s="61"/>
      <c r="V1" s="61"/>
      <c r="W1" s="61"/>
      <c r="X1" s="133"/>
      <c r="Y1" s="61"/>
      <c r="Z1" s="61"/>
      <c r="AA1" s="133"/>
    </row>
    <row r="2" spans="1:36" ht="30" customHeight="1" thickBot="1" x14ac:dyDescent="0.3">
      <c r="A2" s="138">
        <f>SUMPRODUCT((recap!C7:C66=C2)*(recap!D7:D66=L2)*recap!I7:I66)</f>
        <v>4</v>
      </c>
      <c r="C2" s="173" t="s">
        <v>72</v>
      </c>
      <c r="D2" s="174"/>
      <c r="E2" s="174"/>
      <c r="F2" s="174"/>
      <c r="G2" s="174"/>
      <c r="H2" s="175"/>
      <c r="K2" s="156" t="s">
        <v>35</v>
      </c>
      <c r="L2" s="257">
        <v>5</v>
      </c>
      <c r="M2" s="183"/>
      <c r="O2" s="332" t="str">
        <f>Nature_competition</f>
        <v>COUPE DE DREUX POUSSINS BENJAMINS - 26 novembre 2017</v>
      </c>
      <c r="P2" s="332"/>
      <c r="Q2" s="332"/>
      <c r="R2" s="332"/>
      <c r="S2" s="332"/>
      <c r="T2" s="332"/>
      <c r="U2" s="52"/>
      <c r="V2" s="52"/>
      <c r="W2" s="52"/>
      <c r="X2" s="52"/>
      <c r="Y2" s="52"/>
      <c r="Z2" s="229" t="s">
        <v>68</v>
      </c>
      <c r="AA2" s="52"/>
    </row>
    <row r="3" spans="1:36" ht="24" customHeight="1" x14ac:dyDescent="0.2">
      <c r="B3" s="138"/>
      <c r="C3" s="145"/>
      <c r="D3" s="145"/>
      <c r="E3" s="145"/>
      <c r="F3" s="145"/>
      <c r="G3" s="145"/>
      <c r="H3" s="51"/>
      <c r="I3" s="145"/>
      <c r="L3" s="132"/>
      <c r="M3" s="132"/>
      <c r="N3" s="131"/>
      <c r="O3" s="131"/>
      <c r="P3" s="131"/>
      <c r="Q3" s="131"/>
      <c r="S3" s="144"/>
      <c r="T3" s="52"/>
      <c r="U3" s="52"/>
      <c r="V3" s="52"/>
      <c r="W3" s="52"/>
      <c r="X3" s="52"/>
      <c r="Y3" s="52"/>
      <c r="Z3" s="227">
        <f>COUNTIF(Z5:Z16,"")</f>
        <v>6</v>
      </c>
    </row>
    <row r="4" spans="1:36" ht="15.75" x14ac:dyDescent="0.25">
      <c r="C4" s="60" t="s">
        <v>39</v>
      </c>
      <c r="D4" s="129" t="s">
        <v>43</v>
      </c>
      <c r="E4" s="59" t="s">
        <v>44</v>
      </c>
      <c r="G4" s="69"/>
      <c r="H4" s="69"/>
      <c r="J4" s="69"/>
      <c r="K4" s="69"/>
      <c r="L4" s="69"/>
      <c r="M4" s="153" t="s">
        <v>38</v>
      </c>
      <c r="N4" s="128" t="s">
        <v>34</v>
      </c>
      <c r="O4" s="128" t="s">
        <v>21</v>
      </c>
      <c r="P4" s="128" t="s">
        <v>23</v>
      </c>
      <c r="Q4" s="128" t="s">
        <v>67</v>
      </c>
      <c r="R4" s="128" t="s">
        <v>22</v>
      </c>
      <c r="S4" s="343" t="s">
        <v>14</v>
      </c>
      <c r="T4" s="343"/>
      <c r="W4" s="228" t="s">
        <v>16</v>
      </c>
      <c r="X4" s="228" t="s">
        <v>60</v>
      </c>
      <c r="Y4" s="228" t="s">
        <v>59</v>
      </c>
      <c r="Z4" s="228" t="s">
        <v>58</v>
      </c>
      <c r="AA4" s="58"/>
      <c r="AB4" s="58"/>
      <c r="AC4" s="58"/>
      <c r="AD4" s="62"/>
      <c r="AE4" s="62"/>
      <c r="AF4" s="62"/>
      <c r="AG4" s="62"/>
      <c r="AH4" s="62"/>
      <c r="AI4" s="62"/>
      <c r="AJ4" s="64"/>
    </row>
    <row r="5" spans="1:36" ht="20.25" customHeight="1" x14ac:dyDescent="0.2">
      <c r="A5" s="214" t="s">
        <v>24</v>
      </c>
      <c r="B5" s="172"/>
      <c r="C5" s="141">
        <v>2</v>
      </c>
      <c r="D5" s="142">
        <f>IF(A2&gt;0,1,"")</f>
        <v>1</v>
      </c>
      <c r="E5" s="154" t="str">
        <f>IF(ISNA(VLOOKUP($C$2&amp;"-"&amp;$L$2&amp;"-"&amp;D5,bdd_complete,11,0)),"",VLOOKUP($C$2&amp;"-"&amp;$L$2&amp;"-"&amp;D5,bdd_complete,11,0)&amp;" "&amp;VLOOKUP($C$2&amp;"-"&amp;$L$2&amp;"-"&amp;D5,bdd_complete,12,0))</f>
        <v>BESNIER Logan</v>
      </c>
      <c r="F5" s="154"/>
      <c r="G5" s="154"/>
      <c r="H5" s="154"/>
      <c r="I5" s="154"/>
      <c r="J5" s="154"/>
      <c r="K5" s="154" t="str">
        <f>IF(D5&lt;&gt;"",VLOOKUP($C$2&amp;"-"&amp;$L$2&amp;"-"&amp;D5,bdd_complete,13,0),"")</f>
        <v>La Ville aux Dames</v>
      </c>
      <c r="L5" s="154"/>
      <c r="M5" s="143"/>
      <c r="N5" s="209">
        <f>IF(AND(E5&lt;&gt;"",$Z$3&lt;12),SUMPRODUCT(($W$5:$W$16=E5)*($Z$5:$Z$16&lt;&gt;"")),"")</f>
        <v>2</v>
      </c>
      <c r="O5" s="210">
        <f>IF(AND(E5&lt;&gt;"",$Z$3&lt;12),SUMPRODUCT(($W$5:$W$16=E5)*($Y$5:$Y$16)),"")</f>
        <v>9</v>
      </c>
      <c r="P5" s="211">
        <f>IF(AND(E5&lt;&gt;"",$Z$3&lt;12),SUMPRODUCT(($W$5:$W$16=E5)*($Z$5:$Z$16=$P$4)),"")</f>
        <v>2</v>
      </c>
      <c r="Q5" s="211">
        <f>IF(AND(E5&lt;&gt;"",$Z$3&lt;12),SUMPRODUCT(($W$5:$W$16=E5)*($Z$5:$Z$16=$Q$4)),"")</f>
        <v>0</v>
      </c>
      <c r="R5" s="211">
        <f>IF(AND(E5&lt;&gt;"",$Z$3&lt;12),SUMPRODUCT(($W$5:$W$16=E5)*($X$5:$X$16)),"")</f>
        <v>0</v>
      </c>
      <c r="S5" s="234">
        <f>IF(D5&lt;&gt;"",VLOOKUP($C$2&amp;"-"&amp;$L$2&amp;"-"&amp;D5,bdd_complete,6,0),"")</f>
        <v>30</v>
      </c>
      <c r="T5" s="235"/>
      <c r="U5" s="140"/>
      <c r="V5" s="140"/>
      <c r="W5" s="205" t="str">
        <f>D12</f>
        <v>BESNIER Logan</v>
      </c>
      <c r="X5" s="206">
        <f>I15</f>
        <v>0</v>
      </c>
      <c r="Y5" s="206">
        <f>J14</f>
        <v>4</v>
      </c>
      <c r="Z5" s="207" t="str">
        <f>IF(K14&lt;&gt;"",K14,"")</f>
        <v>VT</v>
      </c>
      <c r="AD5" s="62"/>
      <c r="AE5" s="62"/>
      <c r="AF5" s="62"/>
      <c r="AG5" s="62"/>
      <c r="AH5" s="62"/>
      <c r="AI5" s="62"/>
      <c r="AJ5" s="64"/>
    </row>
    <row r="6" spans="1:36" ht="20.25" customHeight="1" thickBot="1" x14ac:dyDescent="0.25">
      <c r="B6" s="172"/>
      <c r="C6" s="141">
        <v>4</v>
      </c>
      <c r="D6" s="142">
        <f>IF(A2&gt;1,2,"")</f>
        <v>2</v>
      </c>
      <c r="E6" s="154" t="str">
        <f>IF(ISNA(VLOOKUP($C$2&amp;"-"&amp;$L$2&amp;"-"&amp;D6,bdd_complete,11,0)),"",VLOOKUP($C$2&amp;"-"&amp;$L$2&amp;"-"&amp;D6,bdd_complete,11,0)&amp;" "&amp;VLOOKUP($C$2&amp;"-"&amp;$L$2&amp;"-"&amp;D6,bdd_complete,12,0))</f>
        <v xml:space="preserve">NEMATI Amir </v>
      </c>
      <c r="F6" s="154"/>
      <c r="G6" s="154"/>
      <c r="H6" s="154"/>
      <c r="I6" s="154"/>
      <c r="J6" s="154"/>
      <c r="K6" s="154" t="str">
        <f>IF(D6&lt;&gt;"",VLOOKUP($C$2&amp;"-"&amp;$L$2&amp;"-"&amp;D6,bdd_complete,13,0),"")</f>
        <v>Sotteville les Rouen</v>
      </c>
      <c r="L6" s="154"/>
      <c r="M6" s="143"/>
      <c r="N6" s="209">
        <f>IF(AND(E6&lt;&gt;"",$Z$3&lt;12),SUMPRODUCT(($W$5:$W$16=E6)*($Z$5:$Z$16&lt;&gt;"")),"")</f>
        <v>0</v>
      </c>
      <c r="O6" s="210">
        <f>IF(AND(E6&lt;&gt;"",$Z$3&lt;12),SUMPRODUCT(($W$5:$W$16=E6)*($Y$5:$Y$16)),"")</f>
        <v>2</v>
      </c>
      <c r="P6" s="211">
        <f>IF(AND(E6&lt;&gt;"",$Z$3&lt;12),SUMPRODUCT(($W$5:$W$16=E6)*($Z$5:$Z$16=$P$4)),"")</f>
        <v>0</v>
      </c>
      <c r="Q6" s="211">
        <f>IF(AND(E6&lt;&gt;"",$Z$3&lt;12),SUMPRODUCT(($W$5:$W$16=E6)*($Z$5:$Z$16=$Q$4)),"")</f>
        <v>0</v>
      </c>
      <c r="R6" s="211">
        <f>IF(AND(E6&lt;&gt;"",$Z$3&lt;12),SUMPRODUCT(($W$5:$W$16=E6)*($X$5:$X$16)),"")</f>
        <v>0</v>
      </c>
      <c r="S6" s="234">
        <f>IF(D6&lt;&gt;"",VLOOKUP($C$2&amp;"-"&amp;$L$2&amp;"-"&amp;D6,bdd_complete,6,0),"")</f>
        <v>30.45</v>
      </c>
      <c r="T6" s="235"/>
      <c r="W6" s="205" t="str">
        <f>M12</f>
        <v xml:space="preserve">NEMATI Amir </v>
      </c>
      <c r="X6" s="206">
        <f>R15</f>
        <v>0</v>
      </c>
      <c r="Y6" s="206">
        <f>S14</f>
        <v>0</v>
      </c>
      <c r="Z6" s="207" t="str">
        <f>IF(T14&lt;&gt;"",T14,"")</f>
        <v/>
      </c>
      <c r="AA6" s="346"/>
      <c r="AB6" s="346"/>
      <c r="AC6" s="346"/>
      <c r="AD6" s="62"/>
      <c r="AE6" s="62"/>
      <c r="AF6" s="62"/>
      <c r="AG6" s="62"/>
      <c r="AH6" s="62"/>
      <c r="AI6" s="62"/>
      <c r="AJ6" s="64"/>
    </row>
    <row r="7" spans="1:36" ht="20.25" customHeight="1" thickTop="1" x14ac:dyDescent="0.2">
      <c r="A7" s="137" t="s">
        <v>36</v>
      </c>
      <c r="B7" s="172"/>
      <c r="C7" s="141">
        <v>1</v>
      </c>
      <c r="D7" s="142">
        <f>IF(A2&gt;2,3,"")</f>
        <v>3</v>
      </c>
      <c r="E7" s="154" t="str">
        <f>IF(ISNA(VLOOKUP($C$2&amp;"-"&amp;$L$2&amp;"-"&amp;D7,bdd_complete,11,0)),"",VLOOKUP($C$2&amp;"-"&amp;$L$2&amp;"-"&amp;D7,bdd_complete,11,0)&amp;" "&amp;VLOOKUP($C$2&amp;"-"&amp;$L$2&amp;"-"&amp;D7,bdd_complete,12,0))</f>
        <v>MEBASTI Kaïs</v>
      </c>
      <c r="F7" s="154"/>
      <c r="G7" s="154"/>
      <c r="H7" s="154"/>
      <c r="I7" s="154"/>
      <c r="J7" s="154"/>
      <c r="K7" s="154" t="str">
        <f>IF(D7&lt;&gt;"",VLOOKUP($C$2&amp;"-"&amp;$L$2&amp;"-"&amp;D7,bdd_complete,13,0),"")</f>
        <v>Créteil</v>
      </c>
      <c r="L7" s="154"/>
      <c r="M7" s="143"/>
      <c r="N7" s="209">
        <f>IF(AND(E7&lt;&gt;"",$Z$3&lt;12),SUMPRODUCT(($W$5:$W$16=E7)*($Z$5:$Z$16&lt;&gt;"")),"")</f>
        <v>3</v>
      </c>
      <c r="O7" s="210">
        <f>IF(AND(E7&lt;&gt;"",$Z$3&lt;12),SUMPRODUCT(($W$5:$W$16=E7)*($Y$5:$Y$16)),"")</f>
        <v>8</v>
      </c>
      <c r="P7" s="211">
        <f>IF(AND(E7&lt;&gt;"",$Z$3&lt;12),SUMPRODUCT(($W$5:$W$16=E7)*($Z$5:$Z$16=$P$4)),"")</f>
        <v>2</v>
      </c>
      <c r="Q7" s="211">
        <f>IF(AND(E7&lt;&gt;"",$Z$3&lt;12),SUMPRODUCT(($W$5:$W$16=E7)*($Z$5:$Z$16=$Q$4)),"")</f>
        <v>0</v>
      </c>
      <c r="R7" s="211">
        <f>IF(AND(E7&lt;&gt;"",$Z$3&lt;12),SUMPRODUCT(($W$5:$W$16=E7)*($X$5:$X$16)),"")</f>
        <v>0</v>
      </c>
      <c r="S7" s="234">
        <f>IF(D7&lt;&gt;"",VLOOKUP($C$2&amp;"-"&amp;$L$2&amp;"-"&amp;D7,bdd_complete,6,0),"")</f>
        <v>30.7</v>
      </c>
      <c r="T7" s="235"/>
      <c r="W7" s="205" t="str">
        <f>D16</f>
        <v>MEBASTI Kaïs</v>
      </c>
      <c r="X7" s="206">
        <f>I19</f>
        <v>0</v>
      </c>
      <c r="Y7" s="206">
        <f>J18</f>
        <v>4</v>
      </c>
      <c r="Z7" s="207" t="str">
        <f>IF(K18&lt;&gt;"",K18,"")</f>
        <v>VT</v>
      </c>
      <c r="AA7" s="346"/>
      <c r="AB7" s="346"/>
      <c r="AC7" s="346"/>
      <c r="AD7" s="62"/>
      <c r="AE7" s="62"/>
      <c r="AF7" s="62"/>
      <c r="AG7" s="62"/>
      <c r="AH7" s="62"/>
      <c r="AI7" s="62"/>
      <c r="AJ7" s="64"/>
    </row>
    <row r="8" spans="1:36" ht="20.25" customHeight="1" x14ac:dyDescent="0.2">
      <c r="A8" s="139" t="s">
        <v>37</v>
      </c>
      <c r="B8" s="172"/>
      <c r="C8" s="141">
        <v>3</v>
      </c>
      <c r="D8" s="281">
        <f>IF(A2&gt;3,4,"")</f>
        <v>4</v>
      </c>
      <c r="E8" s="241" t="str">
        <f>IF(ISNA(VLOOKUP($C$2&amp;"-"&amp;$L$2&amp;"-"&amp;D8,bdd_complete,11,0)),"",VLOOKUP($C$2&amp;"-"&amp;$L$2&amp;"-"&amp;D8,bdd_complete,11,0)&amp;" "&amp;VLOOKUP($C$2&amp;"-"&amp;$L$2&amp;"-"&amp;D8,bdd_complete,12,0))</f>
        <v>FEHIM Ilyes</v>
      </c>
      <c r="F8" s="241"/>
      <c r="G8" s="241"/>
      <c r="H8" s="241"/>
      <c r="I8" s="241"/>
      <c r="J8" s="241"/>
      <c r="K8" s="241" t="str">
        <f>IF(D8&lt;&gt;"",VLOOKUP($C$2&amp;"-"&amp;$L$2&amp;"-"&amp;D8,bdd_complete,13,0),"")</f>
        <v>Sotteville les Rouen</v>
      </c>
      <c r="L8" s="241"/>
      <c r="M8" s="282"/>
      <c r="N8" s="209">
        <f>IF(AND(E8&lt;&gt;"",$Z$3&lt;12),SUMPRODUCT(($W$5:$W$16=E8)*($Z$5:$Z$16&lt;&gt;"")),"")</f>
        <v>1</v>
      </c>
      <c r="O8" s="210">
        <f>IF(AND(E8&lt;&gt;"",$Z$3&lt;12),SUMPRODUCT(($W$5:$W$16=E8)*($Y$5:$Y$16)),"")</f>
        <v>1</v>
      </c>
      <c r="P8" s="211">
        <f>IF(AND(E8&lt;&gt;"",$Z$3&lt;12),SUMPRODUCT(($W$5:$W$16=E8)*($Z$5:$Z$16=$P$4)),"")</f>
        <v>0</v>
      </c>
      <c r="Q8" s="211">
        <f>IF(AND(E8&lt;&gt;"",$Z$3&lt;12),SUMPRODUCT(($W$5:$W$16=E8)*($Z$5:$Z$16=$Q$4)),"")</f>
        <v>0</v>
      </c>
      <c r="R8" s="211">
        <f>IF(AND(E8&lt;&gt;"",$Z$3&lt;12),SUMPRODUCT(($W$5:$W$16=E8)*($X$5:$X$16)),"")</f>
        <v>0</v>
      </c>
      <c r="S8" s="234">
        <f>IF(D8&lt;&gt;"",VLOOKUP($C$2&amp;"-"&amp;$L$2&amp;"-"&amp;D8,bdd_complete,6,0),"")</f>
        <v>30.9</v>
      </c>
      <c r="T8" s="235"/>
      <c r="W8" s="205" t="str">
        <f>M16</f>
        <v>FEHIM Ilyes</v>
      </c>
      <c r="X8" s="206">
        <f>R19</f>
        <v>0</v>
      </c>
      <c r="Y8" s="206">
        <f>S18</f>
        <v>0</v>
      </c>
      <c r="Z8" s="207" t="str">
        <f>IF(T18&lt;&gt;"",T18,"")</f>
        <v/>
      </c>
      <c r="AA8" s="346"/>
      <c r="AB8" s="346"/>
      <c r="AC8" s="346"/>
      <c r="AD8" s="62"/>
      <c r="AE8" s="62"/>
      <c r="AF8" s="62"/>
      <c r="AG8" s="62"/>
      <c r="AH8" s="62"/>
      <c r="AI8" s="62"/>
      <c r="AJ8" s="64"/>
    </row>
    <row r="9" spans="1:36" ht="23.25" customHeight="1" x14ac:dyDescent="0.25">
      <c r="A9" s="212" t="s">
        <v>61</v>
      </c>
      <c r="B9" s="213"/>
      <c r="D9" s="69"/>
      <c r="E9" s="69"/>
      <c r="F9" s="69"/>
      <c r="G9" s="69"/>
      <c r="H9" s="69"/>
      <c r="I9"/>
      <c r="S9" s="144"/>
      <c r="W9" s="205" t="str">
        <f>D22</f>
        <v>BESNIER Logan</v>
      </c>
      <c r="X9" s="206">
        <f>I25</f>
        <v>0</v>
      </c>
      <c r="Y9" s="206">
        <f>J24</f>
        <v>1</v>
      </c>
      <c r="Z9" s="207" t="str">
        <f>IF(K24&lt;&gt;"",K24,"")</f>
        <v/>
      </c>
      <c r="AA9" s="52"/>
      <c r="AB9" s="52"/>
      <c r="AC9" s="52"/>
    </row>
    <row r="10" spans="1:36" s="140" customFormat="1" ht="25.5" customHeight="1" x14ac:dyDescent="0.2">
      <c r="A10" s="53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  <c r="R10" s="155"/>
      <c r="S10" s="155"/>
      <c r="T10" s="130" t="str">
        <f>IF(OR(A2=0,A2&gt;2),"3 lutteurs =&gt; Tour 1 : 1-2 / Tour 2 : 3-1 / Tour 3 : 2-3          4 lutteurs =&gt; Tour 1 : 1-2, 3-4  / Tour 2 : 1-3,  2-4  / Tour 3 : 1-4, 2-3","")</f>
        <v>3 lutteurs =&gt; Tour 1 : 1-2 / Tour 2 : 3-1 / Tour 3 : 2-3          4 lutteurs =&gt; Tour 1 : 1-2, 3-4  / Tour 2 : 1-3,  2-4  / Tour 3 : 1-4, 2-3</v>
      </c>
      <c r="U10" s="155"/>
      <c r="V10" s="155"/>
      <c r="W10" s="205" t="str">
        <f>M22</f>
        <v>MEBASTI Kaïs</v>
      </c>
      <c r="X10" s="206">
        <f>R25</f>
        <v>0</v>
      </c>
      <c r="Y10" s="206">
        <f>S24</f>
        <v>4</v>
      </c>
      <c r="Z10" s="207" t="str">
        <f>IF(T24&lt;&gt;"",T24,"")</f>
        <v>VP</v>
      </c>
      <c r="AA10" s="155"/>
      <c r="AB10" s="155"/>
      <c r="AC10" s="155"/>
    </row>
    <row r="11" spans="1:36" s="53" customFormat="1" ht="14.25" customHeight="1" thickBot="1" x14ac:dyDescent="0.25">
      <c r="A11"/>
      <c r="B11" s="330" t="s">
        <v>40</v>
      </c>
      <c r="C11" s="203" t="s">
        <v>45</v>
      </c>
      <c r="D11" s="201"/>
      <c r="E11" s="201"/>
      <c r="F11" s="201"/>
      <c r="G11" s="201"/>
      <c r="H11" s="201"/>
      <c r="I11" s="201"/>
      <c r="J11" s="201"/>
      <c r="K11" s="201"/>
      <c r="L11" s="202" t="s">
        <v>46</v>
      </c>
      <c r="M11" s="202"/>
      <c r="N11" s="202"/>
      <c r="O11" s="202"/>
      <c r="P11" s="202"/>
      <c r="Q11" s="202"/>
      <c r="R11" s="202"/>
      <c r="S11" s="202"/>
      <c r="T11" s="204"/>
      <c r="U11"/>
      <c r="V11"/>
      <c r="W11" s="205" t="str">
        <f>D26</f>
        <v xml:space="preserve">NEMATI Amir </v>
      </c>
      <c r="X11" s="206">
        <f>I29</f>
        <v>0</v>
      </c>
      <c r="Y11" s="206">
        <f>J28</f>
        <v>1</v>
      </c>
      <c r="Z11" s="207" t="str">
        <f>IF(K28&lt;&gt;"",K28,"")</f>
        <v/>
      </c>
      <c r="AA11" s="54"/>
      <c r="AH11" s="56"/>
    </row>
    <row r="12" spans="1:36" ht="16.5" customHeight="1" x14ac:dyDescent="0.2">
      <c r="B12" s="331"/>
      <c r="C12" s="334">
        <f>IF(A2&gt;1,1,"")</f>
        <v>1</v>
      </c>
      <c r="D12" s="215" t="str">
        <f>IF(C12&lt;&gt;"",VLOOKUP(C12,$D$5:$K$8,2,0),"")</f>
        <v>BESNIER Logan</v>
      </c>
      <c r="E12" s="215"/>
      <c r="F12" s="215"/>
      <c r="G12" s="215"/>
      <c r="H12" s="215"/>
      <c r="I12" s="216"/>
      <c r="J12" s="336" t="s">
        <v>48</v>
      </c>
      <c r="K12" s="217" t="s">
        <v>49</v>
      </c>
      <c r="L12" s="334">
        <f>IF(A2&gt;1,2,"")</f>
        <v>2</v>
      </c>
      <c r="M12" s="215" t="str">
        <f>IF(L12&lt;&gt;"",VLOOKUP(L12,$D$5:$K$8,2,0),"")</f>
        <v xml:space="preserve">NEMATI Amir </v>
      </c>
      <c r="N12" s="215"/>
      <c r="O12" s="215"/>
      <c r="P12" s="215"/>
      <c r="Q12" s="215"/>
      <c r="R12" s="216"/>
      <c r="S12" s="336" t="s">
        <v>48</v>
      </c>
      <c r="T12" s="217" t="s">
        <v>49</v>
      </c>
      <c r="W12" s="205" t="str">
        <f>M26</f>
        <v>FEHIM Ilyes</v>
      </c>
      <c r="X12" s="206">
        <f>R29</f>
        <v>0</v>
      </c>
      <c r="Y12" s="206">
        <f>S28</f>
        <v>0</v>
      </c>
      <c r="Z12" s="207" t="str">
        <f>IF(T28&lt;&gt;"",T28,"")</f>
        <v>VP</v>
      </c>
      <c r="AA12" s="58"/>
      <c r="AH12" s="63"/>
      <c r="AI12" s="63"/>
    </row>
    <row r="13" spans="1:36" ht="16.5" customHeight="1" x14ac:dyDescent="0.2">
      <c r="B13" s="331"/>
      <c r="C13" s="335"/>
      <c r="D13" s="218" t="str">
        <f>IF(C12&lt;&gt;"",VLOOKUP(C12,$D$5:$K$8,8,0),"")</f>
        <v>La Ville aux Dames</v>
      </c>
      <c r="E13" s="219"/>
      <c r="F13" s="219"/>
      <c r="G13" s="219"/>
      <c r="H13" s="219"/>
      <c r="I13" s="220"/>
      <c r="J13" s="337"/>
      <c r="K13" s="221" t="s">
        <v>50</v>
      </c>
      <c r="L13" s="335"/>
      <c r="M13" s="218" t="str">
        <f>IF(L12&lt;&gt;"",VLOOKUP(L12,$D$5:$K$8,8,0),"")</f>
        <v>Sotteville les Rouen</v>
      </c>
      <c r="N13" s="219"/>
      <c r="O13" s="219"/>
      <c r="P13" s="219"/>
      <c r="Q13" s="219"/>
      <c r="R13" s="220"/>
      <c r="S13" s="337"/>
      <c r="T13" s="221" t="s">
        <v>50</v>
      </c>
      <c r="W13" s="205" t="str">
        <f>D32</f>
        <v>BESNIER Logan</v>
      </c>
      <c r="X13" s="206">
        <f>I35</f>
        <v>0</v>
      </c>
      <c r="Y13" s="206">
        <f>J34</f>
        <v>4</v>
      </c>
      <c r="Z13" s="207" t="str">
        <f>IF(K34&lt;&gt;"",K34,"")</f>
        <v>VT</v>
      </c>
      <c r="AA13" s="58"/>
      <c r="AH13" s="63"/>
      <c r="AI13" s="63"/>
    </row>
    <row r="14" spans="1:36" ht="11.25" customHeight="1" x14ac:dyDescent="0.2">
      <c r="B14" s="331"/>
      <c r="C14" s="159" t="s">
        <v>53</v>
      </c>
      <c r="D14" s="160"/>
      <c r="E14" s="160"/>
      <c r="F14" s="160"/>
      <c r="G14" s="160"/>
      <c r="H14" s="170"/>
      <c r="I14" s="161" t="s">
        <v>11</v>
      </c>
      <c r="J14" s="338">
        <v>4</v>
      </c>
      <c r="K14" s="340" t="s">
        <v>23</v>
      </c>
      <c r="L14" s="159" t="s">
        <v>53</v>
      </c>
      <c r="M14" s="162"/>
      <c r="N14" s="160"/>
      <c r="O14" s="160"/>
      <c r="P14" s="160"/>
      <c r="Q14" s="170"/>
      <c r="R14" s="161" t="s">
        <v>11</v>
      </c>
      <c r="S14" s="338">
        <v>0</v>
      </c>
      <c r="T14" s="340"/>
      <c r="W14" s="205" t="str">
        <f>M32</f>
        <v>FEHIM Ilyes</v>
      </c>
      <c r="X14" s="206">
        <f>R35</f>
        <v>0</v>
      </c>
      <c r="Y14" s="206">
        <f>S34</f>
        <v>1</v>
      </c>
      <c r="Z14" s="207" t="str">
        <f>IF(T34&lt;&gt;"",T34,"")</f>
        <v/>
      </c>
      <c r="AA14" s="58"/>
      <c r="AH14" s="63"/>
      <c r="AI14" s="63"/>
    </row>
    <row r="15" spans="1:36" ht="33" customHeight="1" thickBot="1" x14ac:dyDescent="0.25">
      <c r="B15" s="331"/>
      <c r="C15" s="157"/>
      <c r="D15" s="158"/>
      <c r="E15" s="158"/>
      <c r="F15" s="158"/>
      <c r="G15" s="158"/>
      <c r="H15" s="171"/>
      <c r="I15" s="208"/>
      <c r="J15" s="339"/>
      <c r="K15" s="341"/>
      <c r="L15" s="157"/>
      <c r="M15" s="163"/>
      <c r="N15" s="158"/>
      <c r="O15" s="158"/>
      <c r="P15" s="158"/>
      <c r="Q15" s="171"/>
      <c r="R15" s="208"/>
      <c r="S15" s="339"/>
      <c r="T15" s="341"/>
      <c r="W15" s="205" t="str">
        <f>D36</f>
        <v xml:space="preserve">NEMATI Amir </v>
      </c>
      <c r="X15" s="206">
        <f>I39</f>
        <v>0</v>
      </c>
      <c r="Y15" s="206">
        <f>J38</f>
        <v>1</v>
      </c>
      <c r="Z15" s="207" t="str">
        <f>IF(K38&lt;&gt;"",K38,"")</f>
        <v/>
      </c>
      <c r="AA15" s="58"/>
      <c r="AH15" s="63"/>
      <c r="AI15" s="63"/>
    </row>
    <row r="16" spans="1:36" ht="16.5" customHeight="1" x14ac:dyDescent="0.2">
      <c r="B16" s="331"/>
      <c r="C16" s="334">
        <f>IF(A2=4,3,"")</f>
        <v>3</v>
      </c>
      <c r="D16" s="215" t="str">
        <f>IF(C16&lt;&gt;"",VLOOKUP(C16,$D$5:$K$8,2,0),"")</f>
        <v>MEBASTI Kaïs</v>
      </c>
      <c r="E16" s="215"/>
      <c r="F16" s="215"/>
      <c r="G16" s="215"/>
      <c r="H16" s="215"/>
      <c r="I16" s="216"/>
      <c r="J16" s="336" t="s">
        <v>48</v>
      </c>
      <c r="K16" s="217" t="s">
        <v>49</v>
      </c>
      <c r="L16" s="334">
        <f>IF(A2=4,4,"")</f>
        <v>4</v>
      </c>
      <c r="M16" s="215" t="str">
        <f>IF(L16&lt;&gt;"",VLOOKUP(L16,$D$5:$K$8,2,0),"")</f>
        <v>FEHIM Ilyes</v>
      </c>
      <c r="N16" s="215"/>
      <c r="O16" s="215"/>
      <c r="P16" s="215"/>
      <c r="Q16" s="215"/>
      <c r="R16" s="216"/>
      <c r="S16" s="336" t="s">
        <v>48</v>
      </c>
      <c r="T16" s="217" t="s">
        <v>49</v>
      </c>
      <c r="W16" s="205" t="str">
        <f>M36</f>
        <v>MEBASTI Kaïs</v>
      </c>
      <c r="X16" s="206">
        <f>R39</f>
        <v>0</v>
      </c>
      <c r="Y16" s="206">
        <f>S38</f>
        <v>0</v>
      </c>
      <c r="Z16" s="207" t="str">
        <f>IF(T38&lt;&gt;"",T38,"")</f>
        <v>VT</v>
      </c>
      <c r="AA16" s="58"/>
      <c r="AH16" s="63"/>
      <c r="AI16" s="63"/>
    </row>
    <row r="17" spans="1:35" ht="16.5" customHeight="1" x14ac:dyDescent="0.2">
      <c r="B17" s="331"/>
      <c r="C17" s="335"/>
      <c r="D17" s="218"/>
      <c r="E17" s="219"/>
      <c r="F17" s="219"/>
      <c r="G17" s="219"/>
      <c r="H17" s="219"/>
      <c r="I17" s="220"/>
      <c r="J17" s="337"/>
      <c r="K17" s="221" t="s">
        <v>50</v>
      </c>
      <c r="L17" s="335"/>
      <c r="M17" s="218" t="str">
        <f>IF(L16&lt;&gt;"",VLOOKUP(L16,$D$5:$K$8,8,0),"")</f>
        <v>Sotteville les Rouen</v>
      </c>
      <c r="N17" s="219"/>
      <c r="O17" s="219"/>
      <c r="P17" s="219"/>
      <c r="Q17" s="219"/>
      <c r="R17" s="220"/>
      <c r="S17" s="337"/>
      <c r="T17" s="221" t="s">
        <v>50</v>
      </c>
      <c r="X17" s="57"/>
      <c r="Y17" s="58"/>
      <c r="Z17" s="58"/>
      <c r="AA17" s="58"/>
      <c r="AH17" s="63"/>
      <c r="AI17" s="63"/>
    </row>
    <row r="18" spans="1:35" ht="11.25" customHeight="1" x14ac:dyDescent="0.2">
      <c r="B18" s="331"/>
      <c r="C18" s="159" t="s">
        <v>53</v>
      </c>
      <c r="D18" s="160"/>
      <c r="E18" s="160"/>
      <c r="F18" s="160"/>
      <c r="G18" s="160"/>
      <c r="H18" s="170"/>
      <c r="I18" s="161" t="s">
        <v>11</v>
      </c>
      <c r="J18" s="338">
        <v>4</v>
      </c>
      <c r="K18" s="340" t="s">
        <v>23</v>
      </c>
      <c r="L18" s="159" t="s">
        <v>53</v>
      </c>
      <c r="M18" s="162"/>
      <c r="N18" s="160"/>
      <c r="O18" s="160"/>
      <c r="P18" s="160"/>
      <c r="Q18" s="170"/>
      <c r="R18" s="161" t="s">
        <v>11</v>
      </c>
      <c r="S18" s="338">
        <v>0</v>
      </c>
      <c r="T18" s="340"/>
      <c r="X18" s="57"/>
      <c r="Y18" s="58"/>
      <c r="Z18" s="58"/>
      <c r="AA18" s="58"/>
      <c r="AH18" s="63"/>
      <c r="AI18" s="63"/>
    </row>
    <row r="19" spans="1:35" ht="33" customHeight="1" thickBot="1" x14ac:dyDescent="0.25">
      <c r="B19" s="331"/>
      <c r="C19" s="157"/>
      <c r="D19" s="158"/>
      <c r="E19" s="158"/>
      <c r="F19" s="158"/>
      <c r="G19" s="158"/>
      <c r="H19" s="171"/>
      <c r="I19" s="208"/>
      <c r="J19" s="339"/>
      <c r="K19" s="341"/>
      <c r="L19" s="157"/>
      <c r="M19" s="163"/>
      <c r="N19" s="158"/>
      <c r="O19" s="158"/>
      <c r="P19" s="158"/>
      <c r="Q19" s="171"/>
      <c r="R19" s="208"/>
      <c r="S19" s="339"/>
      <c r="T19" s="341"/>
      <c r="X19" s="58"/>
      <c r="Y19" s="58"/>
      <c r="Z19" s="58"/>
      <c r="AA19" s="58"/>
      <c r="AH19" s="63"/>
      <c r="AI19" s="63"/>
    </row>
    <row r="20" spans="1:35" ht="15" customHeight="1" x14ac:dyDescent="0.25">
      <c r="B20" s="138"/>
      <c r="C20" s="147"/>
      <c r="D20" s="147"/>
      <c r="E20" s="147"/>
      <c r="F20" s="147"/>
      <c r="G20" s="147"/>
      <c r="H20" s="147"/>
      <c r="J20" s="148"/>
      <c r="K20" s="149"/>
      <c r="L20" s="151"/>
      <c r="M20" s="151"/>
      <c r="N20" s="151"/>
      <c r="O20" s="151"/>
      <c r="P20" s="151"/>
      <c r="Q20" s="151"/>
      <c r="R20" s="146"/>
      <c r="S20" s="152"/>
      <c r="T20" s="150"/>
      <c r="X20" s="58"/>
      <c r="Y20" s="58"/>
      <c r="Z20" s="58"/>
      <c r="AA20" s="58"/>
      <c r="AH20" s="63"/>
      <c r="AI20" s="63"/>
    </row>
    <row r="21" spans="1:35" s="53" customFormat="1" ht="14.25" customHeight="1" thickBot="1" x14ac:dyDescent="0.25">
      <c r="A21"/>
      <c r="B21" s="330" t="s">
        <v>51</v>
      </c>
      <c r="C21" s="203" t="s">
        <v>45</v>
      </c>
      <c r="D21" s="201"/>
      <c r="E21" s="201"/>
      <c r="F21" s="201"/>
      <c r="G21" s="201"/>
      <c r="H21" s="201"/>
      <c r="I21" s="201"/>
      <c r="J21" s="201"/>
      <c r="K21" s="201"/>
      <c r="L21" s="202" t="s">
        <v>46</v>
      </c>
      <c r="M21" s="202"/>
      <c r="N21" s="202"/>
      <c r="O21" s="202"/>
      <c r="P21" s="202"/>
      <c r="Q21" s="202"/>
      <c r="R21" s="202"/>
      <c r="S21" s="202"/>
      <c r="T21" s="204"/>
      <c r="U21"/>
      <c r="V21"/>
      <c r="W21"/>
      <c r="X21" s="55"/>
      <c r="Y21" s="54"/>
      <c r="Z21" s="54"/>
      <c r="AA21" s="54"/>
      <c r="AH21" s="56"/>
    </row>
    <row r="22" spans="1:35" ht="16.5" customHeight="1" x14ac:dyDescent="0.2">
      <c r="B22" s="331"/>
      <c r="C22" s="334">
        <f>IF(A2=3,3,IF(A2=4,1,""))</f>
        <v>1</v>
      </c>
      <c r="D22" s="215" t="str">
        <f>IF(C22&lt;&gt;"",VLOOKUP(C22,$D$5:$K$8,2,0),"")</f>
        <v>BESNIER Logan</v>
      </c>
      <c r="E22" s="215"/>
      <c r="F22" s="215"/>
      <c r="G22" s="215"/>
      <c r="H22" s="215"/>
      <c r="I22" s="216"/>
      <c r="J22" s="336" t="s">
        <v>48</v>
      </c>
      <c r="K22" s="217" t="s">
        <v>49</v>
      </c>
      <c r="L22" s="334">
        <f>IF(A2=3,1,IF(A2=4,3,""))</f>
        <v>3</v>
      </c>
      <c r="M22" s="215" t="str">
        <f>IF(L22&lt;&gt;"",VLOOKUP(L22,$D$5:$K$8,2,0),"")</f>
        <v>MEBASTI Kaïs</v>
      </c>
      <c r="N22" s="215"/>
      <c r="O22" s="215"/>
      <c r="P22" s="215"/>
      <c r="Q22" s="215"/>
      <c r="R22" s="216"/>
      <c r="S22" s="336" t="s">
        <v>48</v>
      </c>
      <c r="T22" s="217" t="s">
        <v>49</v>
      </c>
      <c r="X22" s="57"/>
      <c r="Y22" s="58"/>
      <c r="Z22" s="58"/>
      <c r="AA22" s="58"/>
      <c r="AH22" s="63"/>
      <c r="AI22" s="63"/>
    </row>
    <row r="23" spans="1:35" ht="16.5" customHeight="1" x14ac:dyDescent="0.2">
      <c r="B23" s="331"/>
      <c r="C23" s="335"/>
      <c r="D23" s="218" t="str">
        <f>IF(C22&lt;&gt;"",VLOOKUP(C22,$D$5:$K$8,8,0),"")</f>
        <v>La Ville aux Dames</v>
      </c>
      <c r="E23" s="219"/>
      <c r="F23" s="219"/>
      <c r="G23" s="219"/>
      <c r="H23" s="219"/>
      <c r="I23" s="220"/>
      <c r="J23" s="337"/>
      <c r="K23" s="221" t="s">
        <v>50</v>
      </c>
      <c r="L23" s="335"/>
      <c r="M23" s="218" t="str">
        <f>IF(L22&lt;&gt;"",VLOOKUP(L22,$D$5:$K$8,8,0),"")</f>
        <v>Créteil</v>
      </c>
      <c r="N23" s="219"/>
      <c r="O23" s="219"/>
      <c r="P23" s="219"/>
      <c r="Q23" s="219"/>
      <c r="R23" s="220"/>
      <c r="S23" s="337"/>
      <c r="T23" s="221" t="s">
        <v>50</v>
      </c>
      <c r="X23" s="57"/>
      <c r="Y23" s="58"/>
      <c r="Z23" s="58"/>
      <c r="AA23" s="58"/>
      <c r="AH23" s="63"/>
      <c r="AI23" s="63"/>
    </row>
    <row r="24" spans="1:35" ht="11.25" customHeight="1" x14ac:dyDescent="0.2">
      <c r="B24" s="331"/>
      <c r="C24" s="159" t="s">
        <v>53</v>
      </c>
      <c r="D24" s="160"/>
      <c r="E24" s="160"/>
      <c r="F24" s="160"/>
      <c r="G24" s="160"/>
      <c r="H24" s="170"/>
      <c r="I24" s="161" t="s">
        <v>11</v>
      </c>
      <c r="J24" s="338">
        <v>1</v>
      </c>
      <c r="K24" s="340"/>
      <c r="L24" s="159" t="s">
        <v>53</v>
      </c>
      <c r="M24" s="162"/>
      <c r="N24" s="160"/>
      <c r="O24" s="160"/>
      <c r="P24" s="160"/>
      <c r="Q24" s="170"/>
      <c r="R24" s="161" t="s">
        <v>11</v>
      </c>
      <c r="S24" s="338">
        <v>4</v>
      </c>
      <c r="T24" s="340" t="s">
        <v>689</v>
      </c>
      <c r="X24" s="57"/>
      <c r="Y24" s="58"/>
      <c r="Z24" s="58"/>
      <c r="AA24" s="58"/>
      <c r="AH24" s="63"/>
      <c r="AI24" s="63"/>
    </row>
    <row r="25" spans="1:35" ht="33" customHeight="1" thickBot="1" x14ac:dyDescent="0.25">
      <c r="B25" s="331"/>
      <c r="C25" s="157"/>
      <c r="D25" s="158"/>
      <c r="E25" s="158"/>
      <c r="F25" s="158"/>
      <c r="G25" s="158"/>
      <c r="H25" s="171"/>
      <c r="I25" s="208"/>
      <c r="J25" s="339"/>
      <c r="K25" s="341"/>
      <c r="L25" s="157"/>
      <c r="M25" s="163"/>
      <c r="N25" s="158"/>
      <c r="O25" s="158"/>
      <c r="P25" s="158"/>
      <c r="Q25" s="171"/>
      <c r="R25" s="208"/>
      <c r="S25" s="339"/>
      <c r="T25" s="341"/>
      <c r="X25" s="58"/>
      <c r="Y25" s="58"/>
      <c r="Z25" s="58"/>
      <c r="AA25" s="58"/>
      <c r="AH25" s="63"/>
      <c r="AI25" s="63"/>
    </row>
    <row r="26" spans="1:35" ht="16.5" customHeight="1" x14ac:dyDescent="0.2">
      <c r="B26" s="331"/>
      <c r="C26" s="334">
        <f>IF(A2=4,2,"")</f>
        <v>2</v>
      </c>
      <c r="D26" s="215" t="str">
        <f>IF(C26&lt;&gt;"",VLOOKUP(C26,$D$5:$K$8,2,0),"")</f>
        <v xml:space="preserve">NEMATI Amir </v>
      </c>
      <c r="E26" s="215"/>
      <c r="F26" s="215"/>
      <c r="G26" s="215"/>
      <c r="H26" s="215"/>
      <c r="I26" s="216"/>
      <c r="J26" s="336" t="s">
        <v>48</v>
      </c>
      <c r="K26" s="217" t="s">
        <v>49</v>
      </c>
      <c r="L26" s="334">
        <f>IF(A2=4,4,"")</f>
        <v>4</v>
      </c>
      <c r="M26" s="215" t="str">
        <f>IF(L26&lt;&gt;"",VLOOKUP(L26,$D$5:$K$8,2,0),"")</f>
        <v>FEHIM Ilyes</v>
      </c>
      <c r="N26" s="215"/>
      <c r="O26" s="215"/>
      <c r="P26" s="215"/>
      <c r="Q26" s="215"/>
      <c r="R26" s="216"/>
      <c r="S26" s="336" t="s">
        <v>48</v>
      </c>
      <c r="T26" s="217" t="s">
        <v>49</v>
      </c>
      <c r="X26" s="57"/>
      <c r="Y26" s="58"/>
      <c r="Z26" s="58"/>
      <c r="AA26" s="58"/>
      <c r="AH26" s="63"/>
      <c r="AI26" s="63"/>
    </row>
    <row r="27" spans="1:35" ht="16.5" customHeight="1" x14ac:dyDescent="0.2">
      <c r="B27" s="331"/>
      <c r="C27" s="335"/>
      <c r="D27" s="218" t="str">
        <f>IF(C26&lt;&gt;"",VLOOKUP(C26,$D$5:$K$8,8,0),"")</f>
        <v>Sotteville les Rouen</v>
      </c>
      <c r="E27" s="219"/>
      <c r="F27" s="219"/>
      <c r="G27" s="219"/>
      <c r="H27" s="219"/>
      <c r="I27" s="220"/>
      <c r="J27" s="337"/>
      <c r="K27" s="221" t="s">
        <v>50</v>
      </c>
      <c r="L27" s="335"/>
      <c r="M27" s="218" t="str">
        <f>IF(L26&lt;&gt;"",VLOOKUP(L26,$D$5:$K$8,8,0),"")</f>
        <v>Sotteville les Rouen</v>
      </c>
      <c r="N27" s="219"/>
      <c r="O27" s="219"/>
      <c r="P27" s="219"/>
      <c r="Q27" s="219"/>
      <c r="R27" s="220"/>
      <c r="S27" s="337"/>
      <c r="T27" s="221" t="s">
        <v>50</v>
      </c>
      <c r="X27" s="57"/>
      <c r="Y27" s="58"/>
      <c r="Z27" s="58"/>
      <c r="AA27" s="58"/>
      <c r="AH27" s="63"/>
      <c r="AI27" s="63"/>
    </row>
    <row r="28" spans="1:35" ht="11.25" customHeight="1" x14ac:dyDescent="0.2">
      <c r="B28" s="331"/>
      <c r="C28" s="159" t="s">
        <v>47</v>
      </c>
      <c r="D28" s="160"/>
      <c r="E28" s="160"/>
      <c r="F28" s="160"/>
      <c r="G28" s="160"/>
      <c r="H28" s="170"/>
      <c r="I28" s="161" t="s">
        <v>11</v>
      </c>
      <c r="J28" s="338">
        <v>1</v>
      </c>
      <c r="K28" s="340"/>
      <c r="L28" s="159" t="s">
        <v>47</v>
      </c>
      <c r="M28" s="162"/>
      <c r="N28" s="160"/>
      <c r="O28" s="160"/>
      <c r="P28" s="160"/>
      <c r="Q28" s="170"/>
      <c r="R28" s="161" t="s">
        <v>11</v>
      </c>
      <c r="S28" s="338"/>
      <c r="T28" s="340" t="s">
        <v>689</v>
      </c>
      <c r="X28" s="57"/>
      <c r="Y28" s="58"/>
      <c r="Z28" s="58"/>
      <c r="AA28" s="58"/>
      <c r="AH28" s="63"/>
      <c r="AI28" s="63"/>
    </row>
    <row r="29" spans="1:35" ht="33" customHeight="1" thickBot="1" x14ac:dyDescent="0.25">
      <c r="B29" s="331"/>
      <c r="C29" s="157"/>
      <c r="D29" s="158"/>
      <c r="E29" s="158"/>
      <c r="F29" s="158"/>
      <c r="G29" s="158"/>
      <c r="H29" s="171"/>
      <c r="I29" s="208"/>
      <c r="J29" s="339"/>
      <c r="K29" s="341"/>
      <c r="L29" s="157"/>
      <c r="M29" s="163"/>
      <c r="N29" s="158"/>
      <c r="O29" s="158"/>
      <c r="P29" s="158"/>
      <c r="Q29" s="171"/>
      <c r="R29" s="208"/>
      <c r="S29" s="339"/>
      <c r="T29" s="341"/>
      <c r="X29" s="58"/>
      <c r="Y29" s="58"/>
      <c r="Z29" s="58"/>
      <c r="AA29" s="58"/>
      <c r="AH29" s="63"/>
      <c r="AI29" s="63"/>
    </row>
    <row r="30" spans="1:35" ht="15" customHeight="1" x14ac:dyDescent="0.25">
      <c r="B30" s="138"/>
      <c r="C30" s="147"/>
      <c r="D30" s="147"/>
      <c r="E30" s="147"/>
      <c r="F30" s="147"/>
      <c r="G30" s="147"/>
      <c r="H30" s="147"/>
      <c r="J30" s="148"/>
      <c r="K30" s="149"/>
      <c r="L30" s="151"/>
      <c r="M30" s="151"/>
      <c r="N30" s="151"/>
      <c r="O30" s="151"/>
      <c r="P30" s="151"/>
      <c r="Q30" s="151"/>
      <c r="R30" s="146"/>
      <c r="S30" s="152"/>
      <c r="T30" s="150"/>
      <c r="X30" s="58"/>
      <c r="Y30" s="58"/>
      <c r="Z30" s="58"/>
      <c r="AA30" s="58"/>
      <c r="AH30" s="63"/>
      <c r="AI30" s="63"/>
    </row>
    <row r="31" spans="1:35" s="53" customFormat="1" ht="14.25" customHeight="1" thickBot="1" x14ac:dyDescent="0.25">
      <c r="A31"/>
      <c r="B31" s="330" t="s">
        <v>52</v>
      </c>
      <c r="C31" s="203" t="s">
        <v>45</v>
      </c>
      <c r="D31" s="201"/>
      <c r="E31" s="201"/>
      <c r="F31" s="201"/>
      <c r="G31" s="201"/>
      <c r="H31" s="201"/>
      <c r="I31" s="201"/>
      <c r="J31" s="201"/>
      <c r="K31" s="201"/>
      <c r="L31" s="202" t="s">
        <v>46</v>
      </c>
      <c r="M31" s="202"/>
      <c r="N31" s="202"/>
      <c r="O31" s="202"/>
      <c r="P31" s="202"/>
      <c r="Q31" s="202"/>
      <c r="R31" s="202"/>
      <c r="S31" s="202"/>
      <c r="T31" s="204"/>
      <c r="U31"/>
      <c r="V31"/>
      <c r="W31"/>
      <c r="X31" s="55"/>
      <c r="Y31" s="54"/>
      <c r="Z31" s="54"/>
      <c r="AA31" s="54"/>
      <c r="AH31" s="56"/>
    </row>
    <row r="32" spans="1:35" ht="16.5" customHeight="1" x14ac:dyDescent="0.2">
      <c r="B32" s="331"/>
      <c r="C32" s="334">
        <f>IF(A2=3,2,IF(A2=4,1,""))</f>
        <v>1</v>
      </c>
      <c r="D32" s="215" t="str">
        <f>IF(C32&lt;&gt;"",VLOOKUP(C32,$D$5:$K$8,2,0),"")</f>
        <v>BESNIER Logan</v>
      </c>
      <c r="E32" s="215"/>
      <c r="F32" s="215"/>
      <c r="G32" s="215"/>
      <c r="H32" s="215"/>
      <c r="I32" s="216"/>
      <c r="J32" s="336" t="s">
        <v>48</v>
      </c>
      <c r="K32" s="217" t="s">
        <v>49</v>
      </c>
      <c r="L32" s="334">
        <f>IF(A2=3,3,IF(A2=4,4,""))</f>
        <v>4</v>
      </c>
      <c r="M32" s="215" t="str">
        <f>IF(L32&lt;&gt;"",VLOOKUP(L32,$D$5:$K$8,2,0),"")</f>
        <v>FEHIM Ilyes</v>
      </c>
      <c r="N32" s="215"/>
      <c r="O32" s="215"/>
      <c r="P32" s="215"/>
      <c r="Q32" s="215"/>
      <c r="R32" s="216"/>
      <c r="S32" s="336" t="s">
        <v>48</v>
      </c>
      <c r="T32" s="217" t="s">
        <v>49</v>
      </c>
      <c r="X32" s="57"/>
      <c r="Y32" s="58"/>
      <c r="Z32" s="58"/>
      <c r="AA32" s="58"/>
      <c r="AH32" s="63"/>
      <c r="AI32" s="63"/>
    </row>
    <row r="33" spans="2:35" ht="16.5" customHeight="1" x14ac:dyDescent="0.2">
      <c r="B33" s="331"/>
      <c r="C33" s="335"/>
      <c r="D33" s="218" t="str">
        <f>IF(C32&lt;&gt;"",VLOOKUP(C32,$D$5:$K$8,8,0),"")</f>
        <v>La Ville aux Dames</v>
      </c>
      <c r="E33" s="219"/>
      <c r="F33" s="219"/>
      <c r="G33" s="219"/>
      <c r="H33" s="219"/>
      <c r="I33" s="220"/>
      <c r="J33" s="337"/>
      <c r="K33" s="221" t="s">
        <v>50</v>
      </c>
      <c r="L33" s="335"/>
      <c r="M33" s="218" t="str">
        <f>IF(L32&lt;&gt;"",VLOOKUP(L32,$D$5:$K$8,8,0),"")</f>
        <v>Sotteville les Rouen</v>
      </c>
      <c r="N33" s="219"/>
      <c r="O33" s="219"/>
      <c r="P33" s="219"/>
      <c r="Q33" s="219"/>
      <c r="R33" s="220"/>
      <c r="S33" s="337"/>
      <c r="T33" s="221" t="s">
        <v>50</v>
      </c>
      <c r="X33" s="57"/>
      <c r="Y33" s="58"/>
      <c r="Z33" s="58"/>
      <c r="AA33" s="58"/>
      <c r="AH33" s="63"/>
      <c r="AI33" s="63"/>
    </row>
    <row r="34" spans="2:35" ht="11.25" customHeight="1" x14ac:dyDescent="0.2">
      <c r="B34" s="331"/>
      <c r="C34" s="159" t="s">
        <v>53</v>
      </c>
      <c r="D34" s="160"/>
      <c r="E34" s="160"/>
      <c r="F34" s="160"/>
      <c r="G34" s="160"/>
      <c r="H34" s="170"/>
      <c r="I34" s="161" t="s">
        <v>11</v>
      </c>
      <c r="J34" s="338">
        <v>4</v>
      </c>
      <c r="K34" s="340" t="s">
        <v>23</v>
      </c>
      <c r="L34" s="159" t="s">
        <v>53</v>
      </c>
      <c r="M34" s="162"/>
      <c r="N34" s="160"/>
      <c r="O34" s="160"/>
      <c r="P34" s="160"/>
      <c r="Q34" s="170"/>
      <c r="R34" s="161" t="s">
        <v>11</v>
      </c>
      <c r="S34" s="338">
        <v>1</v>
      </c>
      <c r="T34" s="340"/>
      <c r="X34" s="57"/>
      <c r="Y34" s="58"/>
      <c r="Z34" s="58"/>
      <c r="AA34" s="58"/>
      <c r="AH34" s="63"/>
      <c r="AI34" s="63"/>
    </row>
    <row r="35" spans="2:35" ht="33" customHeight="1" thickBot="1" x14ac:dyDescent="0.25">
      <c r="B35" s="331"/>
      <c r="C35" s="157"/>
      <c r="D35" s="158"/>
      <c r="E35" s="158"/>
      <c r="F35" s="158"/>
      <c r="G35" s="158"/>
      <c r="H35" s="171"/>
      <c r="I35" s="208"/>
      <c r="J35" s="339"/>
      <c r="K35" s="341"/>
      <c r="L35" s="157"/>
      <c r="M35" s="163"/>
      <c r="N35" s="158"/>
      <c r="O35" s="158"/>
      <c r="P35" s="158"/>
      <c r="Q35" s="171"/>
      <c r="R35" s="208"/>
      <c r="S35" s="339"/>
      <c r="T35" s="341"/>
      <c r="X35" s="58"/>
      <c r="Y35" s="58"/>
      <c r="Z35" s="58"/>
      <c r="AA35" s="58"/>
      <c r="AH35" s="63"/>
      <c r="AI35" s="63"/>
    </row>
    <row r="36" spans="2:35" ht="16.5" customHeight="1" x14ac:dyDescent="0.2">
      <c r="B36" s="331"/>
      <c r="C36" s="334">
        <f>IF(A2=4,2,"")</f>
        <v>2</v>
      </c>
      <c r="D36" s="215" t="str">
        <f>IF(C36&lt;&gt;"",VLOOKUP(C36,$D$5:$K$8,2,0),"")</f>
        <v xml:space="preserve">NEMATI Amir </v>
      </c>
      <c r="E36" s="215"/>
      <c r="F36" s="215"/>
      <c r="G36" s="215"/>
      <c r="H36" s="215"/>
      <c r="I36" s="216"/>
      <c r="J36" s="336" t="s">
        <v>48</v>
      </c>
      <c r="K36" s="217" t="s">
        <v>49</v>
      </c>
      <c r="L36" s="334">
        <f>IF(A2=4,3,"")</f>
        <v>3</v>
      </c>
      <c r="M36" s="215" t="str">
        <f>IF(L36&lt;&gt;"",VLOOKUP(L36,$D$5:$K$8,2,0),"")</f>
        <v>MEBASTI Kaïs</v>
      </c>
      <c r="N36" s="215"/>
      <c r="O36" s="215"/>
      <c r="P36" s="215"/>
      <c r="Q36" s="215"/>
      <c r="R36" s="216"/>
      <c r="S36" s="336">
        <v>4</v>
      </c>
      <c r="T36" s="217" t="s">
        <v>49</v>
      </c>
      <c r="X36" s="57"/>
      <c r="Y36" s="58"/>
      <c r="Z36" s="58"/>
      <c r="AA36" s="58"/>
      <c r="AH36" s="63"/>
      <c r="AI36" s="63"/>
    </row>
    <row r="37" spans="2:35" ht="16.5" customHeight="1" x14ac:dyDescent="0.2">
      <c r="B37" s="331"/>
      <c r="C37" s="335"/>
      <c r="D37" s="218" t="str">
        <f>IF(C36&lt;&gt;"",VLOOKUP(C36,$D$5:$K$8,8,0),"")</f>
        <v>Sotteville les Rouen</v>
      </c>
      <c r="E37" s="219"/>
      <c r="F37" s="219"/>
      <c r="G37" s="219"/>
      <c r="H37" s="219"/>
      <c r="I37" s="220"/>
      <c r="J37" s="337"/>
      <c r="K37" s="221" t="s">
        <v>50</v>
      </c>
      <c r="L37" s="335"/>
      <c r="M37" s="218" t="str">
        <f>IF(L36&lt;&gt;"",VLOOKUP(L36,$D$5:$K$8,8,0),"")</f>
        <v>Créteil</v>
      </c>
      <c r="N37" s="219"/>
      <c r="O37" s="219"/>
      <c r="P37" s="219"/>
      <c r="Q37" s="219"/>
      <c r="R37" s="220"/>
      <c r="S37" s="337"/>
      <c r="T37" s="221" t="s">
        <v>50</v>
      </c>
      <c r="X37" s="57"/>
      <c r="Y37" s="58"/>
      <c r="Z37" s="58"/>
      <c r="AA37" s="58"/>
      <c r="AH37" s="63"/>
      <c r="AI37" s="63"/>
    </row>
    <row r="38" spans="2:35" ht="11.25" customHeight="1" x14ac:dyDescent="0.2">
      <c r="B38" s="331"/>
      <c r="C38" s="159" t="s">
        <v>53</v>
      </c>
      <c r="D38" s="160"/>
      <c r="E38" s="160"/>
      <c r="F38" s="160"/>
      <c r="G38" s="160"/>
      <c r="H38" s="170"/>
      <c r="I38" s="161" t="s">
        <v>11</v>
      </c>
      <c r="J38" s="338">
        <v>1</v>
      </c>
      <c r="K38" s="340"/>
      <c r="L38" s="159" t="s">
        <v>53</v>
      </c>
      <c r="M38" s="162"/>
      <c r="N38" s="160"/>
      <c r="O38" s="160"/>
      <c r="P38" s="160"/>
      <c r="Q38" s="170"/>
      <c r="R38" s="161" t="s">
        <v>11</v>
      </c>
      <c r="S38" s="338"/>
      <c r="T38" s="340" t="s">
        <v>23</v>
      </c>
      <c r="X38" s="57"/>
      <c r="Y38" s="58"/>
      <c r="Z38" s="58"/>
      <c r="AA38" s="58"/>
      <c r="AH38" s="63"/>
      <c r="AI38" s="63"/>
    </row>
    <row r="39" spans="2:35" ht="33" customHeight="1" thickBot="1" x14ac:dyDescent="0.25">
      <c r="B39" s="331"/>
      <c r="C39" s="157"/>
      <c r="D39" s="158"/>
      <c r="E39" s="158"/>
      <c r="F39" s="158"/>
      <c r="G39" s="158"/>
      <c r="H39" s="171"/>
      <c r="I39" s="208"/>
      <c r="J39" s="339"/>
      <c r="K39" s="341"/>
      <c r="L39" s="157"/>
      <c r="M39" s="163"/>
      <c r="N39" s="158"/>
      <c r="O39" s="158"/>
      <c r="P39" s="158"/>
      <c r="Q39" s="171"/>
      <c r="R39" s="208"/>
      <c r="S39" s="339"/>
      <c r="T39" s="341"/>
      <c r="X39" s="58"/>
      <c r="Y39" s="58"/>
      <c r="Z39" s="58"/>
      <c r="AA39" s="58"/>
      <c r="AH39" s="63"/>
      <c r="AI39" s="63"/>
    </row>
    <row r="40" spans="2:35" ht="15" customHeight="1" x14ac:dyDescent="0.2">
      <c r="B40" s="166"/>
      <c r="C40" s="165"/>
      <c r="D40" s="164"/>
      <c r="E40" s="164"/>
      <c r="F40" s="164"/>
      <c r="G40" s="164"/>
      <c r="H40" s="164"/>
      <c r="I40" s="167"/>
      <c r="J40" s="168"/>
      <c r="K40" s="169"/>
      <c r="L40" s="165"/>
      <c r="M40" s="165"/>
      <c r="N40" s="164"/>
      <c r="O40" s="164"/>
      <c r="P40" s="164"/>
      <c r="Q40" s="164"/>
      <c r="R40" s="167"/>
      <c r="S40" s="168"/>
      <c r="T40" s="169"/>
      <c r="X40" s="58"/>
      <c r="Y40" s="58"/>
      <c r="Z40" s="58"/>
      <c r="AA40" s="58"/>
      <c r="AH40" s="63"/>
      <c r="AI40" s="63"/>
    </row>
    <row r="41" spans="2:35" ht="35.1" customHeight="1" x14ac:dyDescent="0.2">
      <c r="C41" s="333" t="s">
        <v>42</v>
      </c>
      <c r="D41" s="333"/>
      <c r="E41" s="333"/>
      <c r="F41" s="333"/>
      <c r="G41" s="344" t="s">
        <v>62</v>
      </c>
      <c r="H41" s="344"/>
      <c r="I41" s="344"/>
      <c r="J41" s="344"/>
      <c r="K41" s="344"/>
      <c r="L41" s="344"/>
      <c r="M41" s="344"/>
      <c r="N41" s="344"/>
      <c r="O41" s="344"/>
      <c r="P41" s="344"/>
      <c r="Q41" s="344"/>
      <c r="R41" s="344"/>
      <c r="S41" s="344"/>
      <c r="T41" s="344"/>
      <c r="Z41" s="63"/>
      <c r="AA41" s="63"/>
    </row>
    <row r="42" spans="2:35" ht="35.1" customHeight="1" x14ac:dyDescent="0.2">
      <c r="C42" s="342" t="s">
        <v>33</v>
      </c>
      <c r="D42" s="342"/>
      <c r="E42" s="342"/>
      <c r="F42" s="342"/>
      <c r="G42" s="345" t="s">
        <v>41</v>
      </c>
      <c r="H42" s="345"/>
      <c r="I42" s="345"/>
      <c r="J42" s="345"/>
      <c r="K42" s="345"/>
      <c r="L42" s="345"/>
      <c r="M42" s="345"/>
      <c r="N42" s="345"/>
      <c r="O42" s="345"/>
      <c r="P42" s="345"/>
      <c r="Q42" s="345"/>
      <c r="R42" s="345"/>
      <c r="S42" s="345"/>
      <c r="T42" s="345"/>
      <c r="Z42" s="53"/>
    </row>
    <row r="43" spans="2:35" ht="65.25" customHeight="1" x14ac:dyDescent="0.25"/>
    <row r="44" spans="2:35" ht="15" hidden="1" customHeight="1" x14ac:dyDescent="0.25"/>
    <row r="45" spans="2:35" ht="15" hidden="1" customHeight="1" x14ac:dyDescent="0.25"/>
    <row r="46" spans="2:35" ht="15" hidden="1" customHeight="1" x14ac:dyDescent="0.25"/>
    <row r="47" spans="2:35" ht="15" hidden="1" customHeight="1" x14ac:dyDescent="0.25"/>
    <row r="48" spans="2:35" ht="15" hidden="1" customHeight="1" x14ac:dyDescent="0.25"/>
    <row r="49" ht="15" hidden="1" customHeight="1" x14ac:dyDescent="0.25"/>
    <row r="50" ht="0" hidden="1" customHeight="1" x14ac:dyDescent="0.25"/>
    <row r="51" ht="0" hidden="1" customHeight="1" x14ac:dyDescent="0.25"/>
  </sheetData>
  <sheetProtection sheet="1" objects="1" scenarios="1"/>
  <mergeCells count="60">
    <mergeCell ref="S36:S37"/>
    <mergeCell ref="C42:F42"/>
    <mergeCell ref="G42:T42"/>
    <mergeCell ref="J38:J39"/>
    <mergeCell ref="K38:K39"/>
    <mergeCell ref="S38:S39"/>
    <mergeCell ref="T38:T39"/>
    <mergeCell ref="C41:F41"/>
    <mergeCell ref="G41:T41"/>
    <mergeCell ref="J28:J29"/>
    <mergeCell ref="K28:K29"/>
    <mergeCell ref="S28:S29"/>
    <mergeCell ref="T28:T29"/>
    <mergeCell ref="B31:B39"/>
    <mergeCell ref="C32:C33"/>
    <mergeCell ref="J32:J33"/>
    <mergeCell ref="L32:L33"/>
    <mergeCell ref="S32:S33"/>
    <mergeCell ref="J34:J35"/>
    <mergeCell ref="K34:K35"/>
    <mergeCell ref="S34:S35"/>
    <mergeCell ref="T34:T35"/>
    <mergeCell ref="C36:C37"/>
    <mergeCell ref="J36:J37"/>
    <mergeCell ref="L36:L37"/>
    <mergeCell ref="S24:S25"/>
    <mergeCell ref="T24:T25"/>
    <mergeCell ref="C26:C27"/>
    <mergeCell ref="J26:J27"/>
    <mergeCell ref="L26:L27"/>
    <mergeCell ref="S26:S27"/>
    <mergeCell ref="J18:J19"/>
    <mergeCell ref="K18:K19"/>
    <mergeCell ref="S18:S19"/>
    <mergeCell ref="T18:T19"/>
    <mergeCell ref="B21:B29"/>
    <mergeCell ref="C22:C23"/>
    <mergeCell ref="J22:J23"/>
    <mergeCell ref="L22:L23"/>
    <mergeCell ref="S22:S23"/>
    <mergeCell ref="J24:J25"/>
    <mergeCell ref="B11:B19"/>
    <mergeCell ref="C12:C13"/>
    <mergeCell ref="J12:J13"/>
    <mergeCell ref="L12:L13"/>
    <mergeCell ref="S12:S13"/>
    <mergeCell ref="K24:K25"/>
    <mergeCell ref="J14:J15"/>
    <mergeCell ref="K14:K15"/>
    <mergeCell ref="S14:S15"/>
    <mergeCell ref="T14:T15"/>
    <mergeCell ref="C16:C17"/>
    <mergeCell ref="J16:J17"/>
    <mergeCell ref="L16:L17"/>
    <mergeCell ref="S16:S17"/>
    <mergeCell ref="O2:T2"/>
    <mergeCell ref="S4:T4"/>
    <mergeCell ref="AA6:AC6"/>
    <mergeCell ref="AA7:AC7"/>
    <mergeCell ref="AA8:AC8"/>
  </mergeCells>
  <dataValidations count="2">
    <dataValidation type="list" allowBlank="1" showInputMessage="1" showErrorMessage="1" sqref="K14:K15 T38:T39 K38:K39 T34:T35 K34:K35 T28:T29 K28:K29 T24:T25 K24:K25 T18:T19 K18:K19 T14:T15">
      <formula1>"VT,VP,VS,VA,VF,VB,VD,V3"</formula1>
    </dataValidation>
    <dataValidation type="whole" allowBlank="1" showInputMessage="1" showErrorMessage="1" errorTitle="ERREUR" error="Il faut saisir un chiffre de 1 à 4" sqref="C5:C8">
      <formula1>1</formula1>
      <formula2>4</formula2>
    </dataValidation>
  </dataValidations>
  <printOptions horizontalCentered="1"/>
  <pageMargins left="0" right="0" top="0" bottom="0" header="0" footer="0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>
    <tabColor rgb="FF00B050"/>
    <pageSetUpPr autoPageBreaks="0" fitToPage="1"/>
  </sheetPr>
  <dimension ref="A1:AJ51"/>
  <sheetViews>
    <sheetView showGridLines="0" showRowColHeaders="0" zoomScaleNormal="100" workbookViewId="0"/>
  </sheetViews>
  <sheetFormatPr baseColWidth="10" defaultColWidth="0" defaultRowHeight="0" customHeight="1" zeroHeight="1" x14ac:dyDescent="0.25"/>
  <cols>
    <col min="1" max="1" width="9.625" customWidth="1"/>
    <col min="2" max="2" width="4.875" customWidth="1"/>
    <col min="3" max="8" width="4.625" customWidth="1"/>
    <col min="9" max="9" width="4.625" style="69" customWidth="1"/>
    <col min="10" max="20" width="4.625" customWidth="1"/>
    <col min="21" max="21" width="1.625" customWidth="1"/>
    <col min="22" max="22" width="25.375" customWidth="1"/>
    <col min="23" max="23" width="10.75" hidden="1" customWidth="1"/>
    <col min="24" max="24" width="3.875" hidden="1" customWidth="1"/>
    <col min="25" max="25" width="4.75" hidden="1" customWidth="1"/>
    <col min="26" max="26" width="10" hidden="1" customWidth="1"/>
    <col min="27" max="27" width="5" hidden="1" customWidth="1"/>
    <col min="28" max="36" width="0" hidden="1" customWidth="1"/>
    <col min="37" max="16384" width="11" hidden="1"/>
  </cols>
  <sheetData>
    <row r="1" spans="1:36" ht="28.5" customHeight="1" thickBot="1" x14ac:dyDescent="0.25">
      <c r="C1" s="51"/>
      <c r="D1" s="51"/>
      <c r="E1" s="51"/>
      <c r="F1" s="51"/>
      <c r="G1" s="51"/>
      <c r="H1" s="51"/>
      <c r="I1" s="136"/>
      <c r="J1" s="134"/>
      <c r="K1" s="134"/>
      <c r="L1" s="10"/>
      <c r="M1" s="10"/>
      <c r="N1" s="10"/>
      <c r="O1" s="10"/>
      <c r="P1" s="10"/>
      <c r="Q1" s="10"/>
      <c r="R1" s="10"/>
      <c r="S1" s="135"/>
      <c r="T1" s="61"/>
      <c r="U1" s="61"/>
      <c r="V1" s="61"/>
      <c r="W1" s="61"/>
      <c r="X1" s="133"/>
      <c r="Y1" s="61"/>
      <c r="Z1" s="61"/>
      <c r="AA1" s="133"/>
    </row>
    <row r="2" spans="1:36" ht="30" customHeight="1" thickBot="1" x14ac:dyDescent="0.3">
      <c r="A2" s="138">
        <f>SUMPRODUCT((recap!C7:C66=C2)*(recap!D7:D66=L2)*recap!I7:I66)</f>
        <v>4</v>
      </c>
      <c r="C2" s="173" t="s">
        <v>72</v>
      </c>
      <c r="D2" s="174"/>
      <c r="E2" s="174"/>
      <c r="F2" s="174"/>
      <c r="G2" s="174"/>
      <c r="H2" s="175"/>
      <c r="K2" s="156" t="s">
        <v>35</v>
      </c>
      <c r="L2" s="257">
        <v>6</v>
      </c>
      <c r="M2" s="183"/>
      <c r="O2" s="332" t="str">
        <f>Nature_competition</f>
        <v>COUPE DE DREUX POUSSINS BENJAMINS - 26 novembre 2017</v>
      </c>
      <c r="P2" s="332"/>
      <c r="Q2" s="332"/>
      <c r="R2" s="332"/>
      <c r="S2" s="332"/>
      <c r="T2" s="332"/>
      <c r="U2" s="52"/>
      <c r="V2" s="52"/>
      <c r="W2" s="52"/>
      <c r="X2" s="52"/>
      <c r="Y2" s="52"/>
      <c r="Z2" s="229" t="s">
        <v>68</v>
      </c>
      <c r="AA2" s="52"/>
    </row>
    <row r="3" spans="1:36" ht="24" customHeight="1" x14ac:dyDescent="0.2">
      <c r="B3" s="138"/>
      <c r="C3" s="145"/>
      <c r="D3" s="145"/>
      <c r="E3" s="145"/>
      <c r="F3" s="145"/>
      <c r="G3" s="145"/>
      <c r="H3" s="51"/>
      <c r="I3" s="145"/>
      <c r="L3" s="132"/>
      <c r="M3" s="132"/>
      <c r="N3" s="131"/>
      <c r="O3" s="131"/>
      <c r="P3" s="131"/>
      <c r="Q3" s="131"/>
      <c r="S3" s="144"/>
      <c r="T3" s="52"/>
      <c r="U3" s="52"/>
      <c r="V3" s="52"/>
      <c r="W3" s="52"/>
      <c r="X3" s="52"/>
      <c r="Y3" s="52"/>
      <c r="Z3" s="227">
        <f>COUNTIF(Z5:Z16,"")</f>
        <v>6</v>
      </c>
    </row>
    <row r="4" spans="1:36" ht="15.75" x14ac:dyDescent="0.25">
      <c r="C4" s="60" t="s">
        <v>39</v>
      </c>
      <c r="D4" s="129" t="s">
        <v>43</v>
      </c>
      <c r="E4" s="59" t="s">
        <v>44</v>
      </c>
      <c r="G4" s="69"/>
      <c r="H4" s="69"/>
      <c r="J4" s="69"/>
      <c r="K4" s="69"/>
      <c r="L4" s="69"/>
      <c r="M4" s="153" t="s">
        <v>38</v>
      </c>
      <c r="N4" s="128" t="s">
        <v>34</v>
      </c>
      <c r="O4" s="128" t="s">
        <v>21</v>
      </c>
      <c r="P4" s="128" t="s">
        <v>23</v>
      </c>
      <c r="Q4" s="128" t="s">
        <v>67</v>
      </c>
      <c r="R4" s="128" t="s">
        <v>22</v>
      </c>
      <c r="S4" s="343" t="s">
        <v>14</v>
      </c>
      <c r="T4" s="343"/>
      <c r="W4" s="228" t="s">
        <v>16</v>
      </c>
      <c r="X4" s="228" t="s">
        <v>60</v>
      </c>
      <c r="Y4" s="228" t="s">
        <v>59</v>
      </c>
      <c r="Z4" s="228" t="s">
        <v>58</v>
      </c>
      <c r="AA4" s="58"/>
      <c r="AB4" s="58"/>
      <c r="AC4" s="58"/>
      <c r="AD4" s="62"/>
      <c r="AE4" s="62"/>
      <c r="AF4" s="62"/>
      <c r="AG4" s="62"/>
      <c r="AH4" s="62"/>
      <c r="AI4" s="62"/>
      <c r="AJ4" s="64"/>
    </row>
    <row r="5" spans="1:36" ht="20.25" customHeight="1" x14ac:dyDescent="0.2">
      <c r="A5" s="214" t="s">
        <v>24</v>
      </c>
      <c r="B5" s="172"/>
      <c r="C5" s="141">
        <v>3</v>
      </c>
      <c r="D5" s="142">
        <f>IF(A2&gt;0,1,"")</f>
        <v>1</v>
      </c>
      <c r="E5" s="154" t="str">
        <f>IF(ISNA(VLOOKUP($C$2&amp;"-"&amp;$L$2&amp;"-"&amp;D5,bdd_complete,11,0)),"",VLOOKUP($C$2&amp;"-"&amp;$L$2&amp;"-"&amp;D5,bdd_complete,11,0)&amp;" "&amp;VLOOKUP($C$2&amp;"-"&amp;$L$2&amp;"-"&amp;D5,bdd_complete,12,0))</f>
        <v>GASPERITSCH Mylane</v>
      </c>
      <c r="F5" s="154"/>
      <c r="G5" s="154"/>
      <c r="H5" s="154"/>
      <c r="I5" s="154"/>
      <c r="J5" s="154"/>
      <c r="K5" s="154" t="str">
        <f>IF(D5&lt;&gt;"",VLOOKUP($C$2&amp;"-"&amp;$L$2&amp;"-"&amp;D5,bdd_complete,13,0),"")</f>
        <v>Bagnolet</v>
      </c>
      <c r="L5" s="154"/>
      <c r="M5" s="143"/>
      <c r="N5" s="209">
        <f>IF(AND(E5&lt;&gt;"",$Z$3&lt;12),SUMPRODUCT(($W$5:$W$16=E5)*($Z$5:$Z$16&lt;&gt;"")),"")</f>
        <v>1</v>
      </c>
      <c r="O5" s="210">
        <f>IF(AND(E5&lt;&gt;"",$Z$3&lt;12),SUMPRODUCT(($W$5:$W$16=E5)*($Y$5:$Y$16)),"")</f>
        <v>4</v>
      </c>
      <c r="P5" s="211">
        <f>IF(AND(E5&lt;&gt;"",$Z$3&lt;12),SUMPRODUCT(($W$5:$W$16=E5)*($Z$5:$Z$16=$P$4)),"")</f>
        <v>1</v>
      </c>
      <c r="Q5" s="211">
        <f>IF(AND(E5&lt;&gt;"",$Z$3&lt;12),SUMPRODUCT(($W$5:$W$16=E5)*($Z$5:$Z$16=$Q$4)),"")</f>
        <v>0</v>
      </c>
      <c r="R5" s="211">
        <f>IF(AND(E5&lt;&gt;"",$Z$3&lt;12),SUMPRODUCT(($W$5:$W$16=E5)*($X$5:$X$16)),"")</f>
        <v>0</v>
      </c>
      <c r="S5" s="234">
        <f>IF(D5&lt;&gt;"",VLOOKUP($C$2&amp;"-"&amp;$L$2&amp;"-"&amp;D5,bdd_complete,6,0),"")</f>
        <v>32</v>
      </c>
      <c r="T5" s="235"/>
      <c r="U5" s="140"/>
      <c r="V5" s="140"/>
      <c r="W5" s="205" t="str">
        <f>D12</f>
        <v>GASPERITSCH Mylane</v>
      </c>
      <c r="X5" s="206">
        <f>I15</f>
        <v>0</v>
      </c>
      <c r="Y5" s="206">
        <f>J14</f>
        <v>4</v>
      </c>
      <c r="Z5" s="207" t="str">
        <f>IF(K14&lt;&gt;"",K14,"")</f>
        <v>VT</v>
      </c>
      <c r="AD5" s="62"/>
      <c r="AE5" s="62"/>
      <c r="AF5" s="62"/>
      <c r="AG5" s="62"/>
      <c r="AH5" s="62"/>
      <c r="AI5" s="62"/>
      <c r="AJ5" s="64"/>
    </row>
    <row r="6" spans="1:36" ht="20.25" customHeight="1" thickBot="1" x14ac:dyDescent="0.25">
      <c r="B6" s="172"/>
      <c r="C6" s="141">
        <v>2</v>
      </c>
      <c r="D6" s="142">
        <f>IF(A2&gt;1,2,"")</f>
        <v>2</v>
      </c>
      <c r="E6" s="154" t="str">
        <f>IF(ISNA(VLOOKUP($C$2&amp;"-"&amp;$L$2&amp;"-"&amp;D6,bdd_complete,11,0)),"",VLOOKUP($C$2&amp;"-"&amp;$L$2&amp;"-"&amp;D6,bdd_complete,11,0)&amp;" "&amp;VLOOKUP($C$2&amp;"-"&amp;$L$2&amp;"-"&amp;D6,bdd_complete,12,0))</f>
        <v>MACHUKAEV Akhmed</v>
      </c>
      <c r="F6" s="154"/>
      <c r="G6" s="154"/>
      <c r="H6" s="154"/>
      <c r="I6" s="154"/>
      <c r="J6" s="154"/>
      <c r="K6" s="154" t="str">
        <f>IF(D6&lt;&gt;"",VLOOKUP($C$2&amp;"-"&amp;$L$2&amp;"-"&amp;D6,bdd_complete,13,0),"")</f>
        <v>Sotteville les Rouen</v>
      </c>
      <c r="L6" s="154"/>
      <c r="M6" s="143"/>
      <c r="N6" s="209">
        <f>IF(AND(E6&lt;&gt;"",$Z$3&lt;12),SUMPRODUCT(($W$5:$W$16=E6)*($Z$5:$Z$16&lt;&gt;"")),"")</f>
        <v>1</v>
      </c>
      <c r="O6" s="210">
        <f>IF(AND(E6&lt;&gt;"",$Z$3&lt;12),SUMPRODUCT(($W$5:$W$16=E6)*($Y$5:$Y$16)),"")</f>
        <v>5</v>
      </c>
      <c r="P6" s="211">
        <f>IF(AND(E6&lt;&gt;"",$Z$3&lt;12),SUMPRODUCT(($W$5:$W$16=E6)*($Z$5:$Z$16=$P$4)),"")</f>
        <v>1</v>
      </c>
      <c r="Q6" s="211">
        <f>IF(AND(E6&lt;&gt;"",$Z$3&lt;12),SUMPRODUCT(($W$5:$W$16=E6)*($Z$5:$Z$16=$Q$4)),"")</f>
        <v>0</v>
      </c>
      <c r="R6" s="211">
        <f>IF(AND(E6&lt;&gt;"",$Z$3&lt;12),SUMPRODUCT(($W$5:$W$16=E6)*($X$5:$X$16)),"")</f>
        <v>0</v>
      </c>
      <c r="S6" s="234">
        <f>IF(D6&lt;&gt;"",VLOOKUP($C$2&amp;"-"&amp;$L$2&amp;"-"&amp;D6,bdd_complete,6,0),"")</f>
        <v>32</v>
      </c>
      <c r="T6" s="235"/>
      <c r="W6" s="205" t="str">
        <f>M12</f>
        <v>MACHUKAEV Akhmed</v>
      </c>
      <c r="X6" s="206">
        <f>R15</f>
        <v>0</v>
      </c>
      <c r="Y6" s="206">
        <f>S14</f>
        <v>0</v>
      </c>
      <c r="Z6" s="207" t="str">
        <f>IF(T14&lt;&gt;"",T14,"")</f>
        <v/>
      </c>
      <c r="AA6" s="346"/>
      <c r="AB6" s="346"/>
      <c r="AC6" s="346"/>
      <c r="AD6" s="62"/>
      <c r="AE6" s="62"/>
      <c r="AF6" s="62"/>
      <c r="AG6" s="62"/>
      <c r="AH6" s="62"/>
      <c r="AI6" s="62"/>
      <c r="AJ6" s="64"/>
    </row>
    <row r="7" spans="1:36" ht="20.25" customHeight="1" thickTop="1" x14ac:dyDescent="0.2">
      <c r="A7" s="137" t="s">
        <v>36</v>
      </c>
      <c r="B7" s="172"/>
      <c r="C7" s="141">
        <v>1</v>
      </c>
      <c r="D7" s="142">
        <f>IF(A2&gt;2,3,"")</f>
        <v>3</v>
      </c>
      <c r="E7" s="154" t="str">
        <f>IF(ISNA(VLOOKUP($C$2&amp;"-"&amp;$L$2&amp;"-"&amp;D7,bdd_complete,11,0)),"",VLOOKUP($C$2&amp;"-"&amp;$L$2&amp;"-"&amp;D7,bdd_complete,11,0)&amp;" "&amp;VLOOKUP($C$2&amp;"-"&amp;$L$2&amp;"-"&amp;D7,bdd_complete,12,0))</f>
        <v>TARIK Ben Hachen</v>
      </c>
      <c r="F7" s="154"/>
      <c r="G7" s="154"/>
      <c r="H7" s="154"/>
      <c r="I7" s="154"/>
      <c r="J7" s="154"/>
      <c r="K7" s="154" t="str">
        <f>IF(D7&lt;&gt;"",VLOOKUP($C$2&amp;"-"&amp;$L$2&amp;"-"&amp;D7,bdd_complete,13,0),"")</f>
        <v>Dreux OL Atlas</v>
      </c>
      <c r="L7" s="154"/>
      <c r="M7" s="143"/>
      <c r="N7" s="209">
        <f>IF(AND(E7&lt;&gt;"",$Z$3&lt;12),SUMPRODUCT(($W$5:$W$16=E7)*($Z$5:$Z$16&lt;&gt;"")),"")</f>
        <v>3</v>
      </c>
      <c r="O7" s="210">
        <f>IF(AND(E7&lt;&gt;"",$Z$3&lt;12),SUMPRODUCT(($W$5:$W$16=E7)*($Y$5:$Y$16)),"")</f>
        <v>12</v>
      </c>
      <c r="P7" s="211">
        <f>IF(AND(E7&lt;&gt;"",$Z$3&lt;12),SUMPRODUCT(($W$5:$W$16=E7)*($Z$5:$Z$16=$P$4)),"")</f>
        <v>2</v>
      </c>
      <c r="Q7" s="211">
        <f>IF(AND(E7&lt;&gt;"",$Z$3&lt;12),SUMPRODUCT(($W$5:$W$16=E7)*($Z$5:$Z$16=$Q$4)),"")</f>
        <v>1</v>
      </c>
      <c r="R7" s="211">
        <f>IF(AND(E7&lt;&gt;"",$Z$3&lt;12),SUMPRODUCT(($W$5:$W$16=E7)*($X$5:$X$16)),"")</f>
        <v>0</v>
      </c>
      <c r="S7" s="234">
        <f>IF(D7&lt;&gt;"",VLOOKUP($C$2&amp;"-"&amp;$L$2&amp;"-"&amp;D7,bdd_complete,6,0),"")</f>
        <v>32.799999999999997</v>
      </c>
      <c r="T7" s="235"/>
      <c r="W7" s="205" t="str">
        <f>D16</f>
        <v>TARIK Ben Hachen</v>
      </c>
      <c r="X7" s="206">
        <f>I19</f>
        <v>0</v>
      </c>
      <c r="Y7" s="206">
        <f>J18</f>
        <v>4</v>
      </c>
      <c r="Z7" s="207" t="str">
        <f>IF(K18&lt;&gt;"",K18,"")</f>
        <v>VS</v>
      </c>
      <c r="AA7" s="346"/>
      <c r="AB7" s="346"/>
      <c r="AC7" s="346"/>
      <c r="AD7" s="62"/>
      <c r="AE7" s="62"/>
      <c r="AF7" s="62"/>
      <c r="AG7" s="62"/>
      <c r="AH7" s="62"/>
      <c r="AI7" s="62"/>
      <c r="AJ7" s="64"/>
    </row>
    <row r="8" spans="1:36" ht="20.25" customHeight="1" x14ac:dyDescent="0.2">
      <c r="A8" s="139" t="s">
        <v>37</v>
      </c>
      <c r="B8" s="172"/>
      <c r="C8" s="141">
        <v>4</v>
      </c>
      <c r="D8" s="281">
        <f>IF(A2&gt;3,4,"")</f>
        <v>4</v>
      </c>
      <c r="E8" s="241" t="str">
        <f>IF(ISNA(VLOOKUP($C$2&amp;"-"&amp;$L$2&amp;"-"&amp;D8,bdd_complete,11,0)),"",VLOOKUP($C$2&amp;"-"&amp;$L$2&amp;"-"&amp;D8,bdd_complete,11,0)&amp;" "&amp;VLOOKUP($C$2&amp;"-"&amp;$L$2&amp;"-"&amp;D8,bdd_complete,12,0))</f>
        <v>AMEGBOR Jonathan</v>
      </c>
      <c r="F8" s="241"/>
      <c r="G8" s="241"/>
      <c r="H8" s="241"/>
      <c r="I8" s="241"/>
      <c r="J8" s="241"/>
      <c r="K8" s="241" t="str">
        <f>IF(D8&lt;&gt;"",VLOOKUP($C$2&amp;"-"&amp;$L$2&amp;"-"&amp;D8,bdd_complete,13,0),"")</f>
        <v>Bagnolet</v>
      </c>
      <c r="L8" s="241"/>
      <c r="M8" s="282"/>
      <c r="N8" s="209">
        <f>IF(AND(E8&lt;&gt;"",$Z$3&lt;12),SUMPRODUCT(($W$5:$W$16=E8)*($Z$5:$Z$16&lt;&gt;"")),"")</f>
        <v>1</v>
      </c>
      <c r="O8" s="210">
        <f>IF(AND(E8&lt;&gt;"",$Z$3&lt;12),SUMPRODUCT(($W$5:$W$16=E8)*($Y$5:$Y$16)),"")</f>
        <v>3</v>
      </c>
      <c r="P8" s="211">
        <f>IF(AND(E8&lt;&gt;"",$Z$3&lt;12),SUMPRODUCT(($W$5:$W$16=E8)*($Z$5:$Z$16=$P$4)),"")</f>
        <v>0</v>
      </c>
      <c r="Q8" s="211">
        <f>IF(AND(E8&lt;&gt;"",$Z$3&lt;12),SUMPRODUCT(($W$5:$W$16=E8)*($Z$5:$Z$16=$Q$4)),"")</f>
        <v>0</v>
      </c>
      <c r="R8" s="211">
        <f>IF(AND(E8&lt;&gt;"",$Z$3&lt;12),SUMPRODUCT(($W$5:$W$16=E8)*($X$5:$X$16)),"")</f>
        <v>0</v>
      </c>
      <c r="S8" s="234">
        <f>IF(D8&lt;&gt;"",VLOOKUP($C$2&amp;"-"&amp;$L$2&amp;"-"&amp;D8,bdd_complete,6,0),"")</f>
        <v>32.799999999999997</v>
      </c>
      <c r="T8" s="235"/>
      <c r="W8" s="205" t="str">
        <f>M16</f>
        <v>AMEGBOR Jonathan</v>
      </c>
      <c r="X8" s="206">
        <f>R19</f>
        <v>0</v>
      </c>
      <c r="Y8" s="206">
        <f>S18</f>
        <v>0</v>
      </c>
      <c r="Z8" s="207" t="str">
        <f>IF(T18&lt;&gt;"",T18,"")</f>
        <v/>
      </c>
      <c r="AA8" s="346"/>
      <c r="AB8" s="346"/>
      <c r="AC8" s="346"/>
      <c r="AD8" s="62"/>
      <c r="AE8" s="62"/>
      <c r="AF8" s="62"/>
      <c r="AG8" s="62"/>
      <c r="AH8" s="62"/>
      <c r="AI8" s="62"/>
      <c r="AJ8" s="64"/>
    </row>
    <row r="9" spans="1:36" ht="23.25" customHeight="1" x14ac:dyDescent="0.25">
      <c r="A9" s="212" t="s">
        <v>61</v>
      </c>
      <c r="B9" s="213"/>
      <c r="D9" s="69"/>
      <c r="E9" s="69"/>
      <c r="F9" s="69"/>
      <c r="G9" s="69"/>
      <c r="H9" s="69"/>
      <c r="I9"/>
      <c r="S9" s="144"/>
      <c r="W9" s="205" t="str">
        <f>D22</f>
        <v>GASPERITSCH Mylane</v>
      </c>
      <c r="X9" s="206">
        <f>I25</f>
        <v>0</v>
      </c>
      <c r="Y9" s="206">
        <f>J24</f>
        <v>0</v>
      </c>
      <c r="Z9" s="207" t="str">
        <f>IF(K24&lt;&gt;"",K24,"")</f>
        <v/>
      </c>
      <c r="AA9" s="52"/>
      <c r="AB9" s="52"/>
      <c r="AC9" s="52"/>
    </row>
    <row r="10" spans="1:36" s="140" customFormat="1" ht="25.5" customHeight="1" x14ac:dyDescent="0.2">
      <c r="A10" s="53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  <c r="R10" s="155"/>
      <c r="S10" s="155"/>
      <c r="T10" s="130" t="str">
        <f>IF(OR(A2=0,A2&gt;2),"3 lutteurs =&gt; Tour 1 : 1-2 / Tour 2 : 3-1 / Tour 3 : 2-3          4 lutteurs =&gt; Tour 1 : 1-2, 3-4  / Tour 2 : 1-3,  2-4  / Tour 3 : 1-4, 2-3","")</f>
        <v>3 lutteurs =&gt; Tour 1 : 1-2 / Tour 2 : 3-1 / Tour 3 : 2-3          4 lutteurs =&gt; Tour 1 : 1-2, 3-4  / Tour 2 : 1-3,  2-4  / Tour 3 : 1-4, 2-3</v>
      </c>
      <c r="U10" s="155"/>
      <c r="V10" s="155"/>
      <c r="W10" s="205" t="str">
        <f>M22</f>
        <v>TARIK Ben Hachen</v>
      </c>
      <c r="X10" s="206">
        <f>R25</f>
        <v>0</v>
      </c>
      <c r="Y10" s="206">
        <f>S24</f>
        <v>4</v>
      </c>
      <c r="Z10" s="207" t="str">
        <f>IF(T24&lt;&gt;"",T24,"")</f>
        <v>VT</v>
      </c>
      <c r="AA10" s="155"/>
      <c r="AB10" s="155"/>
      <c r="AC10" s="155"/>
    </row>
    <row r="11" spans="1:36" s="53" customFormat="1" ht="14.25" customHeight="1" thickBot="1" x14ac:dyDescent="0.25">
      <c r="A11"/>
      <c r="B11" s="330" t="s">
        <v>40</v>
      </c>
      <c r="C11" s="203" t="s">
        <v>45</v>
      </c>
      <c r="D11" s="201"/>
      <c r="E11" s="201"/>
      <c r="F11" s="201"/>
      <c r="G11" s="201"/>
      <c r="H11" s="201"/>
      <c r="I11" s="201"/>
      <c r="J11" s="201"/>
      <c r="K11" s="201"/>
      <c r="L11" s="202" t="s">
        <v>46</v>
      </c>
      <c r="M11" s="202"/>
      <c r="N11" s="202"/>
      <c r="O11" s="202"/>
      <c r="P11" s="202"/>
      <c r="Q11" s="202"/>
      <c r="R11" s="202"/>
      <c r="S11" s="202"/>
      <c r="T11" s="204"/>
      <c r="U11"/>
      <c r="V11"/>
      <c r="W11" s="205" t="str">
        <f>D26</f>
        <v>MACHUKAEV Akhmed</v>
      </c>
      <c r="X11" s="206">
        <f>I29</f>
        <v>0</v>
      </c>
      <c r="Y11" s="206">
        <f>J28</f>
        <v>4</v>
      </c>
      <c r="Z11" s="207" t="str">
        <f>IF(K28&lt;&gt;"",K28,"")</f>
        <v>VT</v>
      </c>
      <c r="AA11" s="54"/>
      <c r="AH11" s="56"/>
    </row>
    <row r="12" spans="1:36" ht="16.5" customHeight="1" x14ac:dyDescent="0.2">
      <c r="B12" s="331"/>
      <c r="C12" s="334">
        <f>IF(A2&gt;1,1,"")</f>
        <v>1</v>
      </c>
      <c r="D12" s="215" t="str">
        <f>IF(C12&lt;&gt;"",VLOOKUP(C12,$D$5:$K$8,2,0),"")</f>
        <v>GASPERITSCH Mylane</v>
      </c>
      <c r="E12" s="215"/>
      <c r="F12" s="215"/>
      <c r="G12" s="215"/>
      <c r="H12" s="215"/>
      <c r="I12" s="216"/>
      <c r="J12" s="336" t="s">
        <v>48</v>
      </c>
      <c r="K12" s="217" t="s">
        <v>49</v>
      </c>
      <c r="L12" s="334">
        <f>IF(A2&gt;1,2,"")</f>
        <v>2</v>
      </c>
      <c r="M12" s="215" t="str">
        <f>IF(L12&lt;&gt;"",VLOOKUP(L12,$D$5:$K$8,2,0),"")</f>
        <v>MACHUKAEV Akhmed</v>
      </c>
      <c r="N12" s="215"/>
      <c r="O12" s="215"/>
      <c r="P12" s="215"/>
      <c r="Q12" s="215"/>
      <c r="R12" s="216"/>
      <c r="S12" s="336" t="s">
        <v>48</v>
      </c>
      <c r="T12" s="217" t="s">
        <v>49</v>
      </c>
      <c r="W12" s="205" t="str">
        <f>M26</f>
        <v>AMEGBOR Jonathan</v>
      </c>
      <c r="X12" s="206">
        <f>R29</f>
        <v>0</v>
      </c>
      <c r="Y12" s="206">
        <f>S28</f>
        <v>0</v>
      </c>
      <c r="Z12" s="207" t="str">
        <f>IF(T28&lt;&gt;"",T28,"")</f>
        <v/>
      </c>
      <c r="AA12" s="58"/>
      <c r="AH12" s="63"/>
      <c r="AI12" s="63"/>
    </row>
    <row r="13" spans="1:36" ht="16.5" customHeight="1" x14ac:dyDescent="0.2">
      <c r="B13" s="331"/>
      <c r="C13" s="335"/>
      <c r="D13" s="218" t="str">
        <f>IF(C12&lt;&gt;"",VLOOKUP(C12,$D$5:$K$8,8,0),"")</f>
        <v>Bagnolet</v>
      </c>
      <c r="E13" s="219"/>
      <c r="F13" s="219"/>
      <c r="G13" s="219"/>
      <c r="H13" s="219"/>
      <c r="I13" s="220"/>
      <c r="J13" s="337"/>
      <c r="K13" s="221" t="s">
        <v>50</v>
      </c>
      <c r="L13" s="335"/>
      <c r="M13" s="218" t="str">
        <f>IF(L12&lt;&gt;"",VLOOKUP(L12,$D$5:$K$8,8,0),"")</f>
        <v>Sotteville les Rouen</v>
      </c>
      <c r="N13" s="219"/>
      <c r="O13" s="219"/>
      <c r="P13" s="219"/>
      <c r="Q13" s="219"/>
      <c r="R13" s="220"/>
      <c r="S13" s="337"/>
      <c r="T13" s="221" t="s">
        <v>50</v>
      </c>
      <c r="W13" s="205" t="str">
        <f>D32</f>
        <v>GASPERITSCH Mylane</v>
      </c>
      <c r="X13" s="206">
        <f>I35</f>
        <v>0</v>
      </c>
      <c r="Y13" s="206">
        <f>J34</f>
        <v>0</v>
      </c>
      <c r="Z13" s="207" t="str">
        <f>IF(K34&lt;&gt;"",K34,"")</f>
        <v/>
      </c>
      <c r="AA13" s="58"/>
      <c r="AH13" s="63"/>
      <c r="AI13" s="63"/>
    </row>
    <row r="14" spans="1:36" ht="11.25" customHeight="1" x14ac:dyDescent="0.2">
      <c r="B14" s="331"/>
      <c r="C14" s="159" t="s">
        <v>53</v>
      </c>
      <c r="D14" s="160"/>
      <c r="E14" s="160"/>
      <c r="F14" s="160"/>
      <c r="G14" s="160"/>
      <c r="H14" s="170"/>
      <c r="I14" s="161" t="s">
        <v>11</v>
      </c>
      <c r="J14" s="338">
        <v>4</v>
      </c>
      <c r="K14" s="340" t="s">
        <v>23</v>
      </c>
      <c r="L14" s="159" t="s">
        <v>53</v>
      </c>
      <c r="M14" s="162"/>
      <c r="N14" s="160"/>
      <c r="O14" s="160"/>
      <c r="P14" s="160"/>
      <c r="Q14" s="170"/>
      <c r="R14" s="161" t="s">
        <v>11</v>
      </c>
      <c r="S14" s="338">
        <v>0</v>
      </c>
      <c r="T14" s="340"/>
      <c r="W14" s="205" t="str">
        <f>M32</f>
        <v>AMEGBOR Jonathan</v>
      </c>
      <c r="X14" s="206">
        <f>R35</f>
        <v>0</v>
      </c>
      <c r="Y14" s="206">
        <f>S34</f>
        <v>3</v>
      </c>
      <c r="Z14" s="207" t="str">
        <f>IF(T34&lt;&gt;"",T34,"")</f>
        <v>VP</v>
      </c>
      <c r="AA14" s="58"/>
      <c r="AH14" s="63"/>
      <c r="AI14" s="63"/>
    </row>
    <row r="15" spans="1:36" ht="33" customHeight="1" thickBot="1" x14ac:dyDescent="0.25">
      <c r="B15" s="331"/>
      <c r="C15" s="157"/>
      <c r="D15" s="158"/>
      <c r="E15" s="158"/>
      <c r="F15" s="158"/>
      <c r="G15" s="158"/>
      <c r="H15" s="171"/>
      <c r="I15" s="208"/>
      <c r="J15" s="339"/>
      <c r="K15" s="341"/>
      <c r="L15" s="157"/>
      <c r="M15" s="163"/>
      <c r="N15" s="158"/>
      <c r="O15" s="158"/>
      <c r="P15" s="158"/>
      <c r="Q15" s="171"/>
      <c r="R15" s="208"/>
      <c r="S15" s="339"/>
      <c r="T15" s="341"/>
      <c r="W15" s="205" t="str">
        <f>D36</f>
        <v>MACHUKAEV Akhmed</v>
      </c>
      <c r="X15" s="206">
        <f>I39</f>
        <v>0</v>
      </c>
      <c r="Y15" s="206">
        <f>J38</f>
        <v>1</v>
      </c>
      <c r="Z15" s="207" t="str">
        <f>IF(K38&lt;&gt;"",K38,"")</f>
        <v/>
      </c>
      <c r="AA15" s="58"/>
      <c r="AH15" s="63"/>
      <c r="AI15" s="63"/>
    </row>
    <row r="16" spans="1:36" ht="16.5" customHeight="1" x14ac:dyDescent="0.2">
      <c r="B16" s="331"/>
      <c r="C16" s="334">
        <f>IF(A2=4,3,"")</f>
        <v>3</v>
      </c>
      <c r="D16" s="215" t="str">
        <f>IF(C16&lt;&gt;"",VLOOKUP(C16,$D$5:$K$8,2,0),"")</f>
        <v>TARIK Ben Hachen</v>
      </c>
      <c r="E16" s="215"/>
      <c r="F16" s="215"/>
      <c r="G16" s="215"/>
      <c r="H16" s="215"/>
      <c r="I16" s="216"/>
      <c r="J16" s="336" t="s">
        <v>48</v>
      </c>
      <c r="K16" s="217" t="s">
        <v>49</v>
      </c>
      <c r="L16" s="334">
        <f>IF(A2=4,4,"")</f>
        <v>4</v>
      </c>
      <c r="M16" s="215" t="str">
        <f>IF(L16&lt;&gt;"",VLOOKUP(L16,$D$5:$K$8,2,0),"")</f>
        <v>AMEGBOR Jonathan</v>
      </c>
      <c r="N16" s="215"/>
      <c r="O16" s="215"/>
      <c r="P16" s="215"/>
      <c r="Q16" s="215"/>
      <c r="R16" s="216"/>
      <c r="S16" s="336" t="s">
        <v>48</v>
      </c>
      <c r="T16" s="217" t="s">
        <v>49</v>
      </c>
      <c r="W16" s="205" t="str">
        <f>M36</f>
        <v>TARIK Ben Hachen</v>
      </c>
      <c r="X16" s="206">
        <f>R39</f>
        <v>0</v>
      </c>
      <c r="Y16" s="206">
        <f>S38</f>
        <v>4</v>
      </c>
      <c r="Z16" s="207" t="str">
        <f>IF(T38&lt;&gt;"",T38,"")</f>
        <v>VT</v>
      </c>
      <c r="AA16" s="58"/>
      <c r="AH16" s="63"/>
      <c r="AI16" s="63"/>
    </row>
    <row r="17" spans="1:35" ht="16.5" customHeight="1" x14ac:dyDescent="0.2">
      <c r="B17" s="331"/>
      <c r="C17" s="335"/>
      <c r="D17" s="218"/>
      <c r="E17" s="219"/>
      <c r="F17" s="219"/>
      <c r="G17" s="219"/>
      <c r="H17" s="219"/>
      <c r="I17" s="220"/>
      <c r="J17" s="337"/>
      <c r="K17" s="221" t="s">
        <v>50</v>
      </c>
      <c r="L17" s="335"/>
      <c r="M17" s="218" t="str">
        <f>IF(L16&lt;&gt;"",VLOOKUP(L16,$D$5:$K$8,8,0),"")</f>
        <v>Bagnolet</v>
      </c>
      <c r="N17" s="219"/>
      <c r="O17" s="219"/>
      <c r="P17" s="219"/>
      <c r="Q17" s="219"/>
      <c r="R17" s="220"/>
      <c r="S17" s="337"/>
      <c r="T17" s="221" t="s">
        <v>50</v>
      </c>
      <c r="X17" s="57"/>
      <c r="Y17" s="58"/>
      <c r="Z17" s="58"/>
      <c r="AA17" s="58"/>
      <c r="AH17" s="63"/>
      <c r="AI17" s="63"/>
    </row>
    <row r="18" spans="1:35" ht="11.25" customHeight="1" x14ac:dyDescent="0.2">
      <c r="B18" s="331"/>
      <c r="C18" s="159" t="s">
        <v>53</v>
      </c>
      <c r="D18" s="160"/>
      <c r="E18" s="160"/>
      <c r="F18" s="160"/>
      <c r="G18" s="160"/>
      <c r="H18" s="170"/>
      <c r="I18" s="161" t="s">
        <v>11</v>
      </c>
      <c r="J18" s="338">
        <v>4</v>
      </c>
      <c r="K18" s="340" t="s">
        <v>67</v>
      </c>
      <c r="L18" s="159" t="s">
        <v>53</v>
      </c>
      <c r="M18" s="162"/>
      <c r="N18" s="160"/>
      <c r="O18" s="160"/>
      <c r="P18" s="160"/>
      <c r="Q18" s="170"/>
      <c r="R18" s="161" t="s">
        <v>11</v>
      </c>
      <c r="S18" s="338">
        <v>0</v>
      </c>
      <c r="T18" s="340"/>
      <c r="X18" s="57"/>
      <c r="Y18" s="58"/>
      <c r="Z18" s="58"/>
      <c r="AA18" s="58"/>
      <c r="AH18" s="63"/>
      <c r="AI18" s="63"/>
    </row>
    <row r="19" spans="1:35" ht="33" customHeight="1" thickBot="1" x14ac:dyDescent="0.25">
      <c r="B19" s="331"/>
      <c r="C19" s="157"/>
      <c r="D19" s="158"/>
      <c r="E19" s="158"/>
      <c r="F19" s="158"/>
      <c r="G19" s="158"/>
      <c r="H19" s="171"/>
      <c r="I19" s="208"/>
      <c r="J19" s="339"/>
      <c r="K19" s="341"/>
      <c r="L19" s="157"/>
      <c r="M19" s="163"/>
      <c r="N19" s="158"/>
      <c r="O19" s="158"/>
      <c r="P19" s="158"/>
      <c r="Q19" s="171"/>
      <c r="R19" s="208"/>
      <c r="S19" s="339"/>
      <c r="T19" s="341"/>
      <c r="X19" s="58"/>
      <c r="Y19" s="58"/>
      <c r="Z19" s="58"/>
      <c r="AA19" s="58"/>
      <c r="AH19" s="63"/>
      <c r="AI19" s="63"/>
    </row>
    <row r="20" spans="1:35" ht="15" customHeight="1" x14ac:dyDescent="0.25">
      <c r="B20" s="138"/>
      <c r="C20" s="147"/>
      <c r="D20" s="147"/>
      <c r="E20" s="147"/>
      <c r="F20" s="147"/>
      <c r="G20" s="147"/>
      <c r="H20" s="147"/>
      <c r="J20" s="148"/>
      <c r="K20" s="149"/>
      <c r="L20" s="151"/>
      <c r="M20" s="151"/>
      <c r="N20" s="151"/>
      <c r="O20" s="151"/>
      <c r="P20" s="151"/>
      <c r="Q20" s="151"/>
      <c r="R20" s="146"/>
      <c r="S20" s="152"/>
      <c r="T20" s="150"/>
      <c r="X20" s="58"/>
      <c r="Y20" s="58"/>
      <c r="Z20" s="58"/>
      <c r="AA20" s="58"/>
      <c r="AH20" s="63"/>
      <c r="AI20" s="63"/>
    </row>
    <row r="21" spans="1:35" s="53" customFormat="1" ht="14.25" customHeight="1" thickBot="1" x14ac:dyDescent="0.25">
      <c r="A21"/>
      <c r="B21" s="330" t="s">
        <v>51</v>
      </c>
      <c r="C21" s="203" t="s">
        <v>45</v>
      </c>
      <c r="D21" s="201"/>
      <c r="E21" s="201"/>
      <c r="F21" s="201"/>
      <c r="G21" s="201"/>
      <c r="H21" s="201"/>
      <c r="I21" s="201"/>
      <c r="J21" s="201"/>
      <c r="K21" s="201"/>
      <c r="L21" s="202" t="s">
        <v>46</v>
      </c>
      <c r="M21" s="202"/>
      <c r="N21" s="202"/>
      <c r="O21" s="202"/>
      <c r="P21" s="202"/>
      <c r="Q21" s="202"/>
      <c r="R21" s="202"/>
      <c r="S21" s="202"/>
      <c r="T21" s="204"/>
      <c r="U21"/>
      <c r="V21"/>
      <c r="W21"/>
      <c r="X21" s="55"/>
      <c r="Y21" s="54"/>
      <c r="Z21" s="54"/>
      <c r="AA21" s="54"/>
      <c r="AH21" s="56"/>
    </row>
    <row r="22" spans="1:35" ht="16.5" customHeight="1" x14ac:dyDescent="0.2">
      <c r="B22" s="331"/>
      <c r="C22" s="334">
        <f>IF(A2=3,3,IF(A2=4,1,""))</f>
        <v>1</v>
      </c>
      <c r="D22" s="215" t="str">
        <f>IF(C22&lt;&gt;"",VLOOKUP(C22,$D$5:$K$8,2,0),"")</f>
        <v>GASPERITSCH Mylane</v>
      </c>
      <c r="E22" s="215"/>
      <c r="F22" s="215"/>
      <c r="G22" s="215"/>
      <c r="H22" s="215"/>
      <c r="I22" s="216"/>
      <c r="J22" s="336" t="s">
        <v>48</v>
      </c>
      <c r="K22" s="217" t="s">
        <v>49</v>
      </c>
      <c r="L22" s="334">
        <f>IF(A2=3,1,IF(A2=4,3,""))</f>
        <v>3</v>
      </c>
      <c r="M22" s="215" t="str">
        <f>IF(L22&lt;&gt;"",VLOOKUP(L22,$D$5:$K$8,2,0),"")</f>
        <v>TARIK Ben Hachen</v>
      </c>
      <c r="N22" s="215"/>
      <c r="O22" s="215"/>
      <c r="P22" s="215"/>
      <c r="Q22" s="215"/>
      <c r="R22" s="216"/>
      <c r="S22" s="336" t="s">
        <v>48</v>
      </c>
      <c r="T22" s="217" t="s">
        <v>49</v>
      </c>
      <c r="X22" s="57"/>
      <c r="Y22" s="58"/>
      <c r="Z22" s="58"/>
      <c r="AA22" s="58"/>
      <c r="AH22" s="63"/>
      <c r="AI22" s="63"/>
    </row>
    <row r="23" spans="1:35" ht="16.5" customHeight="1" x14ac:dyDescent="0.2">
      <c r="B23" s="331"/>
      <c r="C23" s="335"/>
      <c r="D23" s="218" t="str">
        <f>IF(C22&lt;&gt;"",VLOOKUP(C22,$D$5:$K$8,8,0),"")</f>
        <v>Bagnolet</v>
      </c>
      <c r="E23" s="219"/>
      <c r="F23" s="219"/>
      <c r="G23" s="219"/>
      <c r="H23" s="219"/>
      <c r="I23" s="220"/>
      <c r="J23" s="337"/>
      <c r="K23" s="221" t="s">
        <v>50</v>
      </c>
      <c r="L23" s="335"/>
      <c r="M23" s="218" t="str">
        <f>IF(L22&lt;&gt;"",VLOOKUP(L22,$D$5:$K$8,8,0),"")</f>
        <v>Dreux OL Atlas</v>
      </c>
      <c r="N23" s="219"/>
      <c r="O23" s="219"/>
      <c r="P23" s="219"/>
      <c r="Q23" s="219"/>
      <c r="R23" s="220"/>
      <c r="S23" s="337"/>
      <c r="T23" s="221" t="s">
        <v>50</v>
      </c>
      <c r="X23" s="57"/>
      <c r="Y23" s="58"/>
      <c r="Z23" s="58"/>
      <c r="AA23" s="58"/>
      <c r="AH23" s="63"/>
      <c r="AI23" s="63"/>
    </row>
    <row r="24" spans="1:35" ht="11.25" customHeight="1" x14ac:dyDescent="0.2">
      <c r="B24" s="331"/>
      <c r="C24" s="159" t="s">
        <v>53</v>
      </c>
      <c r="D24" s="160"/>
      <c r="E24" s="160"/>
      <c r="F24" s="160"/>
      <c r="G24" s="160"/>
      <c r="H24" s="170"/>
      <c r="I24" s="161" t="s">
        <v>11</v>
      </c>
      <c r="J24" s="338">
        <v>0</v>
      </c>
      <c r="K24" s="340"/>
      <c r="L24" s="159" t="s">
        <v>53</v>
      </c>
      <c r="M24" s="162"/>
      <c r="N24" s="160"/>
      <c r="O24" s="160"/>
      <c r="P24" s="160"/>
      <c r="Q24" s="170"/>
      <c r="R24" s="161" t="s">
        <v>11</v>
      </c>
      <c r="S24" s="338">
        <v>4</v>
      </c>
      <c r="T24" s="340" t="s">
        <v>23</v>
      </c>
      <c r="X24" s="57"/>
      <c r="Y24" s="58"/>
      <c r="Z24" s="58"/>
      <c r="AA24" s="58"/>
      <c r="AH24" s="63"/>
      <c r="AI24" s="63"/>
    </row>
    <row r="25" spans="1:35" ht="33" customHeight="1" thickBot="1" x14ac:dyDescent="0.25">
      <c r="B25" s="331"/>
      <c r="C25" s="157"/>
      <c r="D25" s="158"/>
      <c r="E25" s="158"/>
      <c r="F25" s="158"/>
      <c r="G25" s="158"/>
      <c r="H25" s="171"/>
      <c r="I25" s="208"/>
      <c r="J25" s="339"/>
      <c r="K25" s="341"/>
      <c r="L25" s="157"/>
      <c r="M25" s="163"/>
      <c r="N25" s="158"/>
      <c r="O25" s="158"/>
      <c r="P25" s="158"/>
      <c r="Q25" s="171"/>
      <c r="R25" s="208"/>
      <c r="S25" s="339"/>
      <c r="T25" s="341"/>
      <c r="X25" s="58"/>
      <c r="Y25" s="58"/>
      <c r="Z25" s="58"/>
      <c r="AA25" s="58"/>
      <c r="AH25" s="63"/>
      <c r="AI25" s="63"/>
    </row>
    <row r="26" spans="1:35" ht="16.5" customHeight="1" x14ac:dyDescent="0.2">
      <c r="B26" s="331"/>
      <c r="C26" s="334">
        <f>IF(A2=4,2,"")</f>
        <v>2</v>
      </c>
      <c r="D26" s="215" t="str">
        <f>IF(C26&lt;&gt;"",VLOOKUP(C26,$D$5:$K$8,2,0),"")</f>
        <v>MACHUKAEV Akhmed</v>
      </c>
      <c r="E26" s="215"/>
      <c r="F26" s="215"/>
      <c r="G26" s="215"/>
      <c r="H26" s="215"/>
      <c r="I26" s="216"/>
      <c r="J26" s="336" t="s">
        <v>48</v>
      </c>
      <c r="K26" s="217" t="s">
        <v>49</v>
      </c>
      <c r="L26" s="334">
        <f>IF(A2=4,4,"")</f>
        <v>4</v>
      </c>
      <c r="M26" s="215" t="str">
        <f>IF(L26&lt;&gt;"",VLOOKUP(L26,$D$5:$K$8,2,0),"")</f>
        <v>AMEGBOR Jonathan</v>
      </c>
      <c r="N26" s="215"/>
      <c r="O26" s="215"/>
      <c r="P26" s="215"/>
      <c r="Q26" s="215"/>
      <c r="R26" s="216"/>
      <c r="S26" s="336" t="s">
        <v>48</v>
      </c>
      <c r="T26" s="217" t="s">
        <v>49</v>
      </c>
      <c r="X26" s="57"/>
      <c r="Y26" s="58"/>
      <c r="Z26" s="58"/>
      <c r="AA26" s="58"/>
      <c r="AH26" s="63"/>
      <c r="AI26" s="63"/>
    </row>
    <row r="27" spans="1:35" ht="16.5" customHeight="1" x14ac:dyDescent="0.2">
      <c r="B27" s="331"/>
      <c r="C27" s="335"/>
      <c r="D27" s="218" t="str">
        <f>IF(C26&lt;&gt;"",VLOOKUP(C26,$D$5:$K$8,8,0),"")</f>
        <v>Sotteville les Rouen</v>
      </c>
      <c r="E27" s="219"/>
      <c r="F27" s="219"/>
      <c r="G27" s="219"/>
      <c r="H27" s="219"/>
      <c r="I27" s="220"/>
      <c r="J27" s="337"/>
      <c r="K27" s="221" t="s">
        <v>50</v>
      </c>
      <c r="L27" s="335"/>
      <c r="M27" s="218" t="str">
        <f>IF(L26&lt;&gt;"",VLOOKUP(L26,$D$5:$K$8,8,0),"")</f>
        <v>Bagnolet</v>
      </c>
      <c r="N27" s="219"/>
      <c r="O27" s="219"/>
      <c r="P27" s="219"/>
      <c r="Q27" s="219"/>
      <c r="R27" s="220"/>
      <c r="S27" s="337"/>
      <c r="T27" s="221" t="s">
        <v>50</v>
      </c>
      <c r="X27" s="57"/>
      <c r="Y27" s="58"/>
      <c r="Z27" s="58"/>
      <c r="AA27" s="58"/>
      <c r="AH27" s="63"/>
      <c r="AI27" s="63"/>
    </row>
    <row r="28" spans="1:35" ht="11.25" customHeight="1" x14ac:dyDescent="0.2">
      <c r="B28" s="331"/>
      <c r="C28" s="159" t="s">
        <v>47</v>
      </c>
      <c r="D28" s="160"/>
      <c r="E28" s="160"/>
      <c r="F28" s="160"/>
      <c r="G28" s="160"/>
      <c r="H28" s="170"/>
      <c r="I28" s="161" t="s">
        <v>11</v>
      </c>
      <c r="J28" s="338">
        <v>4</v>
      </c>
      <c r="K28" s="340" t="s">
        <v>23</v>
      </c>
      <c r="L28" s="159" t="s">
        <v>47</v>
      </c>
      <c r="M28" s="162"/>
      <c r="N28" s="160"/>
      <c r="O28" s="160"/>
      <c r="P28" s="160"/>
      <c r="Q28" s="170"/>
      <c r="R28" s="161" t="s">
        <v>11</v>
      </c>
      <c r="S28" s="338">
        <v>0</v>
      </c>
      <c r="T28" s="340"/>
      <c r="X28" s="57"/>
      <c r="Y28" s="58"/>
      <c r="Z28" s="58"/>
      <c r="AA28" s="58"/>
      <c r="AH28" s="63"/>
      <c r="AI28" s="63"/>
    </row>
    <row r="29" spans="1:35" ht="33" customHeight="1" thickBot="1" x14ac:dyDescent="0.25">
      <c r="B29" s="331"/>
      <c r="C29" s="157"/>
      <c r="D29" s="158"/>
      <c r="E29" s="158"/>
      <c r="F29" s="158"/>
      <c r="G29" s="158"/>
      <c r="H29" s="171"/>
      <c r="I29" s="208"/>
      <c r="J29" s="339"/>
      <c r="K29" s="341"/>
      <c r="L29" s="157"/>
      <c r="M29" s="163"/>
      <c r="N29" s="158"/>
      <c r="O29" s="158"/>
      <c r="P29" s="158"/>
      <c r="Q29" s="171"/>
      <c r="R29" s="208"/>
      <c r="S29" s="339"/>
      <c r="T29" s="341"/>
      <c r="X29" s="58"/>
      <c r="Y29" s="58"/>
      <c r="Z29" s="58"/>
      <c r="AA29" s="58"/>
      <c r="AH29" s="63"/>
      <c r="AI29" s="63"/>
    </row>
    <row r="30" spans="1:35" ht="15" customHeight="1" x14ac:dyDescent="0.25">
      <c r="B30" s="138"/>
      <c r="C30" s="147"/>
      <c r="D30" s="147"/>
      <c r="E30" s="147"/>
      <c r="F30" s="147"/>
      <c r="G30" s="147"/>
      <c r="H30" s="147"/>
      <c r="J30" s="148"/>
      <c r="K30" s="149"/>
      <c r="L30" s="151"/>
      <c r="M30" s="151"/>
      <c r="N30" s="151"/>
      <c r="O30" s="151"/>
      <c r="P30" s="151"/>
      <c r="Q30" s="151"/>
      <c r="R30" s="146"/>
      <c r="S30" s="152"/>
      <c r="T30" s="150"/>
      <c r="X30" s="58"/>
      <c r="Y30" s="58"/>
      <c r="Z30" s="58"/>
      <c r="AA30" s="58"/>
      <c r="AH30" s="63"/>
      <c r="AI30" s="63"/>
    </row>
    <row r="31" spans="1:35" s="53" customFormat="1" ht="14.25" customHeight="1" thickBot="1" x14ac:dyDescent="0.25">
      <c r="A31"/>
      <c r="B31" s="330" t="s">
        <v>52</v>
      </c>
      <c r="C31" s="203" t="s">
        <v>45</v>
      </c>
      <c r="D31" s="201"/>
      <c r="E31" s="201"/>
      <c r="F31" s="201"/>
      <c r="G31" s="201"/>
      <c r="H31" s="201"/>
      <c r="I31" s="201"/>
      <c r="J31" s="201"/>
      <c r="K31" s="201"/>
      <c r="L31" s="202" t="s">
        <v>46</v>
      </c>
      <c r="M31" s="202"/>
      <c r="N31" s="202"/>
      <c r="O31" s="202"/>
      <c r="P31" s="202"/>
      <c r="Q31" s="202"/>
      <c r="R31" s="202"/>
      <c r="S31" s="202"/>
      <c r="T31" s="204"/>
      <c r="U31"/>
      <c r="V31"/>
      <c r="W31"/>
      <c r="X31" s="55"/>
      <c r="Y31" s="54"/>
      <c r="Z31" s="54"/>
      <c r="AA31" s="54"/>
      <c r="AH31" s="56"/>
    </row>
    <row r="32" spans="1:35" ht="16.5" customHeight="1" x14ac:dyDescent="0.2">
      <c r="B32" s="331"/>
      <c r="C32" s="334">
        <f>IF(A2=3,2,IF(A2=4,1,""))</f>
        <v>1</v>
      </c>
      <c r="D32" s="215" t="str">
        <f>IF(C32&lt;&gt;"",VLOOKUP(C32,$D$5:$K$8,2,0),"")</f>
        <v>GASPERITSCH Mylane</v>
      </c>
      <c r="E32" s="215"/>
      <c r="F32" s="215"/>
      <c r="G32" s="215"/>
      <c r="H32" s="215"/>
      <c r="I32" s="216"/>
      <c r="J32" s="336" t="s">
        <v>48</v>
      </c>
      <c r="K32" s="217" t="s">
        <v>49</v>
      </c>
      <c r="L32" s="334">
        <f>IF(A2=3,3,IF(A2=4,4,""))</f>
        <v>4</v>
      </c>
      <c r="M32" s="215" t="str">
        <f>IF(L32&lt;&gt;"",VLOOKUP(L32,$D$5:$K$8,2,0),"")</f>
        <v>AMEGBOR Jonathan</v>
      </c>
      <c r="N32" s="215"/>
      <c r="O32" s="215"/>
      <c r="P32" s="215"/>
      <c r="Q32" s="215"/>
      <c r="R32" s="216"/>
      <c r="S32" s="336" t="s">
        <v>48</v>
      </c>
      <c r="T32" s="217" t="s">
        <v>49</v>
      </c>
      <c r="X32" s="57"/>
      <c r="Y32" s="58"/>
      <c r="Z32" s="58"/>
      <c r="AA32" s="58"/>
      <c r="AH32" s="63"/>
      <c r="AI32" s="63"/>
    </row>
    <row r="33" spans="2:35" ht="16.5" customHeight="1" x14ac:dyDescent="0.2">
      <c r="B33" s="331"/>
      <c r="C33" s="335"/>
      <c r="D33" s="218" t="str">
        <f>IF(C32&lt;&gt;"",VLOOKUP(C32,$D$5:$K$8,8,0),"")</f>
        <v>Bagnolet</v>
      </c>
      <c r="E33" s="219"/>
      <c r="F33" s="219"/>
      <c r="G33" s="219"/>
      <c r="H33" s="219"/>
      <c r="I33" s="220"/>
      <c r="J33" s="337"/>
      <c r="K33" s="221" t="s">
        <v>50</v>
      </c>
      <c r="L33" s="335"/>
      <c r="M33" s="218" t="str">
        <f>IF(L32&lt;&gt;"",VLOOKUP(L32,$D$5:$K$8,8,0),"")</f>
        <v>Bagnolet</v>
      </c>
      <c r="N33" s="219"/>
      <c r="O33" s="219"/>
      <c r="P33" s="219"/>
      <c r="Q33" s="219"/>
      <c r="R33" s="220"/>
      <c r="S33" s="337"/>
      <c r="T33" s="221" t="s">
        <v>50</v>
      </c>
      <c r="X33" s="57"/>
      <c r="Y33" s="58"/>
      <c r="Z33" s="58"/>
      <c r="AA33" s="58"/>
      <c r="AH33" s="63"/>
      <c r="AI33" s="63"/>
    </row>
    <row r="34" spans="2:35" ht="11.25" customHeight="1" x14ac:dyDescent="0.2">
      <c r="B34" s="331"/>
      <c r="C34" s="159" t="s">
        <v>53</v>
      </c>
      <c r="D34" s="160"/>
      <c r="E34" s="160"/>
      <c r="F34" s="160"/>
      <c r="G34" s="160"/>
      <c r="H34" s="170"/>
      <c r="I34" s="161" t="s">
        <v>11</v>
      </c>
      <c r="J34" s="338">
        <v>0</v>
      </c>
      <c r="K34" s="340"/>
      <c r="L34" s="159" t="s">
        <v>53</v>
      </c>
      <c r="M34" s="162"/>
      <c r="N34" s="160"/>
      <c r="O34" s="160"/>
      <c r="P34" s="160"/>
      <c r="Q34" s="170"/>
      <c r="R34" s="161" t="s">
        <v>11</v>
      </c>
      <c r="S34" s="338">
        <v>3</v>
      </c>
      <c r="T34" s="340" t="s">
        <v>689</v>
      </c>
      <c r="X34" s="57"/>
      <c r="Y34" s="58"/>
      <c r="Z34" s="58"/>
      <c r="AA34" s="58"/>
      <c r="AH34" s="63"/>
      <c r="AI34" s="63"/>
    </row>
    <row r="35" spans="2:35" ht="33" customHeight="1" thickBot="1" x14ac:dyDescent="0.25">
      <c r="B35" s="331"/>
      <c r="C35" s="157"/>
      <c r="D35" s="158"/>
      <c r="E35" s="158"/>
      <c r="F35" s="158"/>
      <c r="G35" s="158"/>
      <c r="H35" s="171"/>
      <c r="I35" s="208"/>
      <c r="J35" s="339"/>
      <c r="K35" s="341"/>
      <c r="L35" s="157"/>
      <c r="M35" s="163"/>
      <c r="N35" s="158"/>
      <c r="O35" s="158"/>
      <c r="P35" s="158"/>
      <c r="Q35" s="171"/>
      <c r="R35" s="208"/>
      <c r="S35" s="339"/>
      <c r="T35" s="341"/>
      <c r="X35" s="58"/>
      <c r="Y35" s="58"/>
      <c r="Z35" s="58"/>
      <c r="AA35" s="58"/>
      <c r="AH35" s="63"/>
      <c r="AI35" s="63"/>
    </row>
    <row r="36" spans="2:35" ht="16.5" customHeight="1" x14ac:dyDescent="0.2">
      <c r="B36" s="331"/>
      <c r="C36" s="334">
        <f>IF(A2=4,2,"")</f>
        <v>2</v>
      </c>
      <c r="D36" s="215" t="str">
        <f>IF(C36&lt;&gt;"",VLOOKUP(C36,$D$5:$K$8,2,0),"")</f>
        <v>MACHUKAEV Akhmed</v>
      </c>
      <c r="E36" s="215"/>
      <c r="F36" s="215"/>
      <c r="G36" s="215"/>
      <c r="H36" s="215"/>
      <c r="I36" s="216"/>
      <c r="J36" s="336" t="s">
        <v>48</v>
      </c>
      <c r="K36" s="217" t="s">
        <v>49</v>
      </c>
      <c r="L36" s="334">
        <f>IF(A2=4,3,"")</f>
        <v>3</v>
      </c>
      <c r="M36" s="215" t="str">
        <f>IF(L36&lt;&gt;"",VLOOKUP(L36,$D$5:$K$8,2,0),"")</f>
        <v>TARIK Ben Hachen</v>
      </c>
      <c r="N36" s="215"/>
      <c r="O36" s="215"/>
      <c r="P36" s="215"/>
      <c r="Q36" s="215"/>
      <c r="R36" s="216"/>
      <c r="S36" s="336" t="s">
        <v>48</v>
      </c>
      <c r="T36" s="217" t="s">
        <v>49</v>
      </c>
      <c r="X36" s="57"/>
      <c r="Y36" s="58"/>
      <c r="Z36" s="58"/>
      <c r="AA36" s="58"/>
      <c r="AH36" s="63"/>
      <c r="AI36" s="63"/>
    </row>
    <row r="37" spans="2:35" ht="16.5" customHeight="1" x14ac:dyDescent="0.2">
      <c r="B37" s="331"/>
      <c r="C37" s="335"/>
      <c r="D37" s="218" t="str">
        <f>IF(C36&lt;&gt;"",VLOOKUP(C36,$D$5:$K$8,8,0),"")</f>
        <v>Sotteville les Rouen</v>
      </c>
      <c r="E37" s="219"/>
      <c r="F37" s="219"/>
      <c r="G37" s="219"/>
      <c r="H37" s="219"/>
      <c r="I37" s="220"/>
      <c r="J37" s="337"/>
      <c r="K37" s="221" t="s">
        <v>50</v>
      </c>
      <c r="L37" s="335"/>
      <c r="M37" s="218" t="str">
        <f>IF(L36&lt;&gt;"",VLOOKUP(L36,$D$5:$K$8,8,0),"")</f>
        <v>Dreux OL Atlas</v>
      </c>
      <c r="N37" s="219"/>
      <c r="O37" s="219"/>
      <c r="P37" s="219"/>
      <c r="Q37" s="219"/>
      <c r="R37" s="220"/>
      <c r="S37" s="337"/>
      <c r="T37" s="221" t="s">
        <v>50</v>
      </c>
      <c r="X37" s="57"/>
      <c r="Y37" s="58"/>
      <c r="Z37" s="58"/>
      <c r="AA37" s="58"/>
      <c r="AH37" s="63"/>
      <c r="AI37" s="63"/>
    </row>
    <row r="38" spans="2:35" ht="11.25" customHeight="1" x14ac:dyDescent="0.2">
      <c r="B38" s="331"/>
      <c r="C38" s="159" t="s">
        <v>53</v>
      </c>
      <c r="D38" s="160"/>
      <c r="E38" s="160"/>
      <c r="F38" s="160"/>
      <c r="G38" s="160"/>
      <c r="H38" s="170"/>
      <c r="I38" s="161" t="s">
        <v>11</v>
      </c>
      <c r="J38" s="338">
        <v>1</v>
      </c>
      <c r="K38" s="340"/>
      <c r="L38" s="159" t="s">
        <v>53</v>
      </c>
      <c r="M38" s="162"/>
      <c r="N38" s="160"/>
      <c r="O38" s="160"/>
      <c r="P38" s="160"/>
      <c r="Q38" s="170"/>
      <c r="R38" s="161" t="s">
        <v>11</v>
      </c>
      <c r="S38" s="338">
        <v>4</v>
      </c>
      <c r="T38" s="340" t="s">
        <v>23</v>
      </c>
      <c r="X38" s="57"/>
      <c r="Y38" s="58"/>
      <c r="Z38" s="58"/>
      <c r="AA38" s="58"/>
      <c r="AH38" s="63"/>
      <c r="AI38" s="63"/>
    </row>
    <row r="39" spans="2:35" ht="33" customHeight="1" thickBot="1" x14ac:dyDescent="0.25">
      <c r="B39" s="331"/>
      <c r="C39" s="157"/>
      <c r="D39" s="158"/>
      <c r="E39" s="158"/>
      <c r="F39" s="158"/>
      <c r="G39" s="158"/>
      <c r="H39" s="171"/>
      <c r="I39" s="208"/>
      <c r="J39" s="339"/>
      <c r="K39" s="341"/>
      <c r="L39" s="157"/>
      <c r="M39" s="163"/>
      <c r="N39" s="158"/>
      <c r="O39" s="158"/>
      <c r="P39" s="158"/>
      <c r="Q39" s="171"/>
      <c r="R39" s="208"/>
      <c r="S39" s="339"/>
      <c r="T39" s="341"/>
      <c r="X39" s="58"/>
      <c r="Y39" s="58"/>
      <c r="Z39" s="58"/>
      <c r="AA39" s="58"/>
      <c r="AH39" s="63"/>
      <c r="AI39" s="63"/>
    </row>
    <row r="40" spans="2:35" ht="15" customHeight="1" x14ac:dyDescent="0.2">
      <c r="B40" s="166"/>
      <c r="C40" s="165"/>
      <c r="D40" s="164"/>
      <c r="E40" s="164"/>
      <c r="F40" s="164"/>
      <c r="G40" s="164"/>
      <c r="H40" s="164"/>
      <c r="I40" s="167"/>
      <c r="J40" s="168"/>
      <c r="K40" s="169"/>
      <c r="L40" s="165"/>
      <c r="M40" s="165"/>
      <c r="N40" s="164"/>
      <c r="O40" s="164"/>
      <c r="P40" s="164"/>
      <c r="Q40" s="164"/>
      <c r="R40" s="167"/>
      <c r="S40" s="168"/>
      <c r="T40" s="169"/>
      <c r="X40" s="58"/>
      <c r="Y40" s="58"/>
      <c r="Z40" s="58"/>
      <c r="AA40" s="58"/>
      <c r="AH40" s="63"/>
      <c r="AI40" s="63"/>
    </row>
    <row r="41" spans="2:35" ht="35.1" customHeight="1" x14ac:dyDescent="0.2">
      <c r="C41" s="333" t="s">
        <v>42</v>
      </c>
      <c r="D41" s="333"/>
      <c r="E41" s="333"/>
      <c r="F41" s="333"/>
      <c r="G41" s="344" t="s">
        <v>62</v>
      </c>
      <c r="H41" s="344"/>
      <c r="I41" s="344"/>
      <c r="J41" s="344"/>
      <c r="K41" s="344"/>
      <c r="L41" s="344"/>
      <c r="M41" s="344"/>
      <c r="N41" s="344"/>
      <c r="O41" s="344"/>
      <c r="P41" s="344"/>
      <c r="Q41" s="344"/>
      <c r="R41" s="344"/>
      <c r="S41" s="344"/>
      <c r="T41" s="344"/>
      <c r="Z41" s="63"/>
      <c r="AA41" s="63"/>
    </row>
    <row r="42" spans="2:35" ht="35.1" customHeight="1" x14ac:dyDescent="0.2">
      <c r="C42" s="342" t="s">
        <v>33</v>
      </c>
      <c r="D42" s="342"/>
      <c r="E42" s="342"/>
      <c r="F42" s="342"/>
      <c r="G42" s="345" t="s">
        <v>41</v>
      </c>
      <c r="H42" s="345"/>
      <c r="I42" s="345"/>
      <c r="J42" s="345"/>
      <c r="K42" s="345"/>
      <c r="L42" s="345"/>
      <c r="M42" s="345"/>
      <c r="N42" s="345"/>
      <c r="O42" s="345"/>
      <c r="P42" s="345"/>
      <c r="Q42" s="345"/>
      <c r="R42" s="345"/>
      <c r="S42" s="345"/>
      <c r="T42" s="345"/>
      <c r="Z42" s="53"/>
    </row>
    <row r="43" spans="2:35" ht="65.25" customHeight="1" x14ac:dyDescent="0.25"/>
    <row r="44" spans="2:35" ht="15" hidden="1" customHeight="1" x14ac:dyDescent="0.25"/>
    <row r="45" spans="2:35" ht="15" hidden="1" customHeight="1" x14ac:dyDescent="0.25"/>
    <row r="46" spans="2:35" ht="15" hidden="1" customHeight="1" x14ac:dyDescent="0.25"/>
    <row r="47" spans="2:35" ht="15" hidden="1" customHeight="1" x14ac:dyDescent="0.25"/>
    <row r="48" spans="2:35" ht="15" hidden="1" customHeight="1" x14ac:dyDescent="0.25"/>
    <row r="49" ht="15" hidden="1" customHeight="1" x14ac:dyDescent="0.25"/>
    <row r="50" ht="0" hidden="1" customHeight="1" x14ac:dyDescent="0.25"/>
    <row r="51" ht="0" hidden="1" customHeight="1" x14ac:dyDescent="0.25"/>
  </sheetData>
  <sheetProtection sheet="1" objects="1" scenarios="1"/>
  <mergeCells count="60">
    <mergeCell ref="S36:S37"/>
    <mergeCell ref="C42:F42"/>
    <mergeCell ref="G42:T42"/>
    <mergeCell ref="J38:J39"/>
    <mergeCell ref="K38:K39"/>
    <mergeCell ref="S38:S39"/>
    <mergeCell ref="T38:T39"/>
    <mergeCell ref="C41:F41"/>
    <mergeCell ref="G41:T41"/>
    <mergeCell ref="J28:J29"/>
    <mergeCell ref="K28:K29"/>
    <mergeCell ref="S28:S29"/>
    <mergeCell ref="T28:T29"/>
    <mergeCell ref="B31:B39"/>
    <mergeCell ref="C32:C33"/>
    <mergeCell ref="J32:J33"/>
    <mergeCell ref="L32:L33"/>
    <mergeCell ref="S32:S33"/>
    <mergeCell ref="J34:J35"/>
    <mergeCell ref="K34:K35"/>
    <mergeCell ref="S34:S35"/>
    <mergeCell ref="T34:T35"/>
    <mergeCell ref="C36:C37"/>
    <mergeCell ref="J36:J37"/>
    <mergeCell ref="L36:L37"/>
    <mergeCell ref="S24:S25"/>
    <mergeCell ref="T24:T25"/>
    <mergeCell ref="C26:C27"/>
    <mergeCell ref="J26:J27"/>
    <mergeCell ref="L26:L27"/>
    <mergeCell ref="S26:S27"/>
    <mergeCell ref="J18:J19"/>
    <mergeCell ref="K18:K19"/>
    <mergeCell ref="S18:S19"/>
    <mergeCell ref="T18:T19"/>
    <mergeCell ref="B21:B29"/>
    <mergeCell ref="C22:C23"/>
    <mergeCell ref="J22:J23"/>
    <mergeCell ref="L22:L23"/>
    <mergeCell ref="S22:S23"/>
    <mergeCell ref="J24:J25"/>
    <mergeCell ref="B11:B19"/>
    <mergeCell ref="C12:C13"/>
    <mergeCell ref="J12:J13"/>
    <mergeCell ref="L12:L13"/>
    <mergeCell ref="S12:S13"/>
    <mergeCell ref="K24:K25"/>
    <mergeCell ref="J14:J15"/>
    <mergeCell ref="K14:K15"/>
    <mergeCell ref="S14:S15"/>
    <mergeCell ref="T14:T15"/>
    <mergeCell ref="C16:C17"/>
    <mergeCell ref="J16:J17"/>
    <mergeCell ref="L16:L17"/>
    <mergeCell ref="S16:S17"/>
    <mergeCell ref="O2:T2"/>
    <mergeCell ref="S4:T4"/>
    <mergeCell ref="AA6:AC6"/>
    <mergeCell ref="AA7:AC7"/>
    <mergeCell ref="AA8:AC8"/>
  </mergeCells>
  <dataValidations count="2">
    <dataValidation type="list" allowBlank="1" showInputMessage="1" showErrorMessage="1" sqref="K14:K15 T38:T39 K38:K39 T34:T35 K34:K35 T28:T29 K28:K29 T24:T25 K24:K25 T18:T19 K18:K19 T14:T15">
      <formula1>"VT,VP,VS,VA,VF,VB,VD,V3"</formula1>
    </dataValidation>
    <dataValidation type="whole" allowBlank="1" showInputMessage="1" showErrorMessage="1" errorTitle="ERREUR" error="Il faut saisir un chiffre de 1 à 4" sqref="C5:C8">
      <formula1>1</formula1>
      <formula2>4</formula2>
    </dataValidation>
  </dataValidations>
  <printOptions horizontalCentered="1"/>
  <pageMargins left="0" right="0" top="0" bottom="0" header="0" footer="0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>
    <tabColor rgb="FF00B050"/>
    <pageSetUpPr autoPageBreaks="0" fitToPage="1"/>
  </sheetPr>
  <dimension ref="A1:AJ51"/>
  <sheetViews>
    <sheetView showGridLines="0" showRowColHeaders="0" zoomScaleNormal="100" workbookViewId="0"/>
  </sheetViews>
  <sheetFormatPr baseColWidth="10" defaultColWidth="0" defaultRowHeight="0" customHeight="1" zeroHeight="1" x14ac:dyDescent="0.25"/>
  <cols>
    <col min="1" max="1" width="9.625" customWidth="1"/>
    <col min="2" max="2" width="4.875" customWidth="1"/>
    <col min="3" max="8" width="4.625" customWidth="1"/>
    <col min="9" max="9" width="4.625" style="69" customWidth="1"/>
    <col min="10" max="20" width="4.625" customWidth="1"/>
    <col min="21" max="21" width="1.625" customWidth="1"/>
    <col min="22" max="22" width="25.375" customWidth="1"/>
    <col min="23" max="23" width="10.75" hidden="1" customWidth="1"/>
    <col min="24" max="24" width="3.875" hidden="1" customWidth="1"/>
    <col min="25" max="25" width="4.75" hidden="1" customWidth="1"/>
    <col min="26" max="26" width="10" hidden="1" customWidth="1"/>
    <col min="27" max="27" width="5" hidden="1" customWidth="1"/>
    <col min="28" max="36" width="0" hidden="1" customWidth="1"/>
    <col min="37" max="16384" width="11" hidden="1"/>
  </cols>
  <sheetData>
    <row r="1" spans="1:36" ht="28.5" customHeight="1" thickBot="1" x14ac:dyDescent="0.25">
      <c r="C1" s="51"/>
      <c r="D1" s="51"/>
      <c r="E1" s="51"/>
      <c r="F1" s="51"/>
      <c r="G1" s="51"/>
      <c r="H1" s="51"/>
      <c r="I1" s="136"/>
      <c r="J1" s="134"/>
      <c r="K1" s="134"/>
      <c r="L1" s="10"/>
      <c r="M1" s="10"/>
      <c r="N1" s="10"/>
      <c r="O1" s="10"/>
      <c r="P1" s="10"/>
      <c r="Q1" s="10"/>
      <c r="R1" s="10"/>
      <c r="S1" s="135"/>
      <c r="T1" s="61"/>
      <c r="U1" s="61"/>
      <c r="V1" s="61"/>
      <c r="W1" s="61"/>
      <c r="X1" s="133"/>
      <c r="Y1" s="61"/>
      <c r="Z1" s="61"/>
      <c r="AA1" s="133"/>
    </row>
    <row r="2" spans="1:36" ht="30" customHeight="1" thickBot="1" x14ac:dyDescent="0.3">
      <c r="A2" s="138">
        <f>SUMPRODUCT((recap!C7:C66=C2)*(recap!D7:D66=L2)*recap!I7:I66)</f>
        <v>4</v>
      </c>
      <c r="C2" s="173" t="s">
        <v>72</v>
      </c>
      <c r="D2" s="174"/>
      <c r="E2" s="174"/>
      <c r="F2" s="174"/>
      <c r="G2" s="174"/>
      <c r="H2" s="175"/>
      <c r="K2" s="156" t="s">
        <v>35</v>
      </c>
      <c r="L2" s="257">
        <v>7</v>
      </c>
      <c r="M2" s="183"/>
      <c r="O2" s="332" t="str">
        <f>Nature_competition</f>
        <v>COUPE DE DREUX POUSSINS BENJAMINS - 26 novembre 2017</v>
      </c>
      <c r="P2" s="332"/>
      <c r="Q2" s="332"/>
      <c r="R2" s="332"/>
      <c r="S2" s="332"/>
      <c r="T2" s="332"/>
      <c r="U2" s="52"/>
      <c r="V2" s="52"/>
      <c r="W2" s="52"/>
      <c r="X2" s="52"/>
      <c r="Y2" s="52"/>
      <c r="Z2" s="229" t="s">
        <v>68</v>
      </c>
      <c r="AA2" s="52"/>
    </row>
    <row r="3" spans="1:36" ht="24" customHeight="1" x14ac:dyDescent="0.2">
      <c r="B3" s="138"/>
      <c r="C3" s="145"/>
      <c r="D3" s="145"/>
      <c r="E3" s="145"/>
      <c r="F3" s="145"/>
      <c r="G3" s="145"/>
      <c r="H3" s="51"/>
      <c r="I3" s="145"/>
      <c r="L3" s="132"/>
      <c r="M3" s="132"/>
      <c r="N3" s="131"/>
      <c r="O3" s="131"/>
      <c r="P3" s="131"/>
      <c r="Q3" s="131"/>
      <c r="S3" s="144"/>
      <c r="T3" s="52"/>
      <c r="U3" s="52"/>
      <c r="V3" s="52"/>
      <c r="W3" s="52"/>
      <c r="X3" s="52"/>
      <c r="Y3" s="52"/>
      <c r="Z3" s="227">
        <f>COUNTIF(Z5:Z16,"")</f>
        <v>6</v>
      </c>
    </row>
    <row r="4" spans="1:36" ht="15.75" x14ac:dyDescent="0.25">
      <c r="C4" s="60" t="s">
        <v>39</v>
      </c>
      <c r="D4" s="129" t="s">
        <v>43</v>
      </c>
      <c r="E4" s="59" t="s">
        <v>44</v>
      </c>
      <c r="G4" s="69"/>
      <c r="H4" s="69"/>
      <c r="J4" s="69"/>
      <c r="K4" s="69"/>
      <c r="L4" s="69"/>
      <c r="M4" s="153" t="s">
        <v>38</v>
      </c>
      <c r="N4" s="128" t="s">
        <v>34</v>
      </c>
      <c r="O4" s="128" t="s">
        <v>21</v>
      </c>
      <c r="P4" s="128" t="s">
        <v>23</v>
      </c>
      <c r="Q4" s="128" t="s">
        <v>67</v>
      </c>
      <c r="R4" s="128" t="s">
        <v>22</v>
      </c>
      <c r="S4" s="343" t="s">
        <v>14</v>
      </c>
      <c r="T4" s="343"/>
      <c r="W4" s="228" t="s">
        <v>16</v>
      </c>
      <c r="X4" s="228" t="s">
        <v>60</v>
      </c>
      <c r="Y4" s="228" t="s">
        <v>59</v>
      </c>
      <c r="Z4" s="228" t="s">
        <v>58</v>
      </c>
      <c r="AA4" s="58"/>
      <c r="AB4" s="58"/>
      <c r="AC4" s="58"/>
      <c r="AD4" s="62"/>
      <c r="AE4" s="62"/>
      <c r="AF4" s="62"/>
      <c r="AG4" s="62"/>
      <c r="AH4" s="62"/>
      <c r="AI4" s="62"/>
      <c r="AJ4" s="64"/>
    </row>
    <row r="5" spans="1:36" ht="20.25" customHeight="1" x14ac:dyDescent="0.2">
      <c r="A5" s="214" t="s">
        <v>24</v>
      </c>
      <c r="B5" s="172"/>
      <c r="C5" s="141">
        <v>4</v>
      </c>
      <c r="D5" s="142">
        <f>IF(A2&gt;0,1,"")</f>
        <v>1</v>
      </c>
      <c r="E5" s="154" t="str">
        <f>IF(ISNA(VLOOKUP($C$2&amp;"-"&amp;$L$2&amp;"-"&amp;D5,bdd_complete,11,0)),"",VLOOKUP($C$2&amp;"-"&amp;$L$2&amp;"-"&amp;D5,bdd_complete,11,0)&amp;" "&amp;VLOOKUP($C$2&amp;"-"&amp;$L$2&amp;"-"&amp;D5,bdd_complete,12,0))</f>
        <v>LEBRET Arthur</v>
      </c>
      <c r="F5" s="154"/>
      <c r="G5" s="154"/>
      <c r="H5" s="154"/>
      <c r="I5" s="154"/>
      <c r="J5" s="154"/>
      <c r="K5" s="154" t="str">
        <f>IF(D5&lt;&gt;"",VLOOKUP($C$2&amp;"-"&amp;$L$2&amp;"-"&amp;D5,bdd_complete,13,0),"")</f>
        <v>Rouen ASPTT</v>
      </c>
      <c r="L5" s="154"/>
      <c r="M5" s="143"/>
      <c r="N5" s="209">
        <f>IF(AND(E5&lt;&gt;"",$Z$3&lt;12),SUMPRODUCT(($W$5:$W$16=E5)*($Z$5:$Z$16&lt;&gt;"")),"")</f>
        <v>0</v>
      </c>
      <c r="O5" s="210">
        <f>IF(AND(E5&lt;&gt;"",$Z$3&lt;12),SUMPRODUCT(($W$5:$W$16=E5)*($Y$5:$Y$16)),"")</f>
        <v>1</v>
      </c>
      <c r="P5" s="211">
        <f>IF(AND(E5&lt;&gt;"",$Z$3&lt;12),SUMPRODUCT(($W$5:$W$16=E5)*($Z$5:$Z$16=$P$4)),"")</f>
        <v>0</v>
      </c>
      <c r="Q5" s="211">
        <f>IF(AND(E5&lt;&gt;"",$Z$3&lt;12),SUMPRODUCT(($W$5:$W$16=E5)*($Z$5:$Z$16=$Q$4)),"")</f>
        <v>0</v>
      </c>
      <c r="R5" s="211">
        <f>IF(AND(E5&lt;&gt;"",$Z$3&lt;12),SUMPRODUCT(($W$5:$W$16=E5)*($X$5:$X$16)),"")</f>
        <v>0</v>
      </c>
      <c r="S5" s="234">
        <f>IF(D5&lt;&gt;"",VLOOKUP($C$2&amp;"-"&amp;$L$2&amp;"-"&amp;D5,bdd_complete,6,0),"")</f>
        <v>33.35</v>
      </c>
      <c r="T5" s="235"/>
      <c r="U5" s="140"/>
      <c r="V5" s="140"/>
      <c r="W5" s="205" t="str">
        <f>D12</f>
        <v>LEBRET Arthur</v>
      </c>
      <c r="X5" s="206">
        <f>I15</f>
        <v>0</v>
      </c>
      <c r="Y5" s="206">
        <f>J14</f>
        <v>0</v>
      </c>
      <c r="Z5" s="207" t="str">
        <f>IF(K14&lt;&gt;"",K14,"")</f>
        <v/>
      </c>
      <c r="AD5" s="62"/>
      <c r="AE5" s="62"/>
      <c r="AF5" s="62"/>
      <c r="AG5" s="62"/>
      <c r="AH5" s="62"/>
      <c r="AI5" s="62"/>
      <c r="AJ5" s="64"/>
    </row>
    <row r="6" spans="1:36" ht="20.25" customHeight="1" thickBot="1" x14ac:dyDescent="0.25">
      <c r="B6" s="172"/>
      <c r="C6" s="141">
        <v>2</v>
      </c>
      <c r="D6" s="142">
        <f>IF(A2&gt;1,2,"")</f>
        <v>2</v>
      </c>
      <c r="E6" s="154" t="str">
        <f>IF(ISNA(VLOOKUP($C$2&amp;"-"&amp;$L$2&amp;"-"&amp;D6,bdd_complete,11,0)),"",VLOOKUP($C$2&amp;"-"&amp;$L$2&amp;"-"&amp;D6,bdd_complete,11,0)&amp;" "&amp;VLOOKUP($C$2&amp;"-"&amp;$L$2&amp;"-"&amp;D6,bdd_complete,12,0))</f>
        <v>OISAIEV Deni</v>
      </c>
      <c r="F6" s="154"/>
      <c r="G6" s="154"/>
      <c r="H6" s="154"/>
      <c r="I6" s="154"/>
      <c r="J6" s="154"/>
      <c r="K6" s="154" t="str">
        <f>IF(D6&lt;&gt;"",VLOOKUP($C$2&amp;"-"&amp;$L$2&amp;"-"&amp;D6,bdd_complete,13,0),"")</f>
        <v>Joué les Tours CL</v>
      </c>
      <c r="L6" s="154"/>
      <c r="M6" s="143"/>
      <c r="N6" s="209">
        <f>IF(AND(E6&lt;&gt;"",$Z$3&lt;12),SUMPRODUCT(($W$5:$W$16=E6)*($Z$5:$Z$16&lt;&gt;"")),"")</f>
        <v>2</v>
      </c>
      <c r="O6" s="210">
        <f>IF(AND(E6&lt;&gt;"",$Z$3&lt;12),SUMPRODUCT(($W$5:$W$16=E6)*($Y$5:$Y$16)),"")</f>
        <v>9</v>
      </c>
      <c r="P6" s="211">
        <f>IF(AND(E6&lt;&gt;"",$Z$3&lt;12),SUMPRODUCT(($W$5:$W$16=E6)*($Z$5:$Z$16=$P$4)),"")</f>
        <v>2</v>
      </c>
      <c r="Q6" s="211">
        <f>IF(AND(E6&lt;&gt;"",$Z$3&lt;12),SUMPRODUCT(($W$5:$W$16=E6)*($Z$5:$Z$16=$Q$4)),"")</f>
        <v>0</v>
      </c>
      <c r="R6" s="211">
        <f>IF(AND(E6&lt;&gt;"",$Z$3&lt;12),SUMPRODUCT(($W$5:$W$16=E6)*($X$5:$X$16)),"")</f>
        <v>0</v>
      </c>
      <c r="S6" s="234">
        <f>IF(D6&lt;&gt;"",VLOOKUP($C$2&amp;"-"&amp;$L$2&amp;"-"&amp;D6,bdd_complete,6,0),"")</f>
        <v>34.15</v>
      </c>
      <c r="T6" s="235"/>
      <c r="W6" s="205" t="str">
        <f>M12</f>
        <v>OISAIEV Deni</v>
      </c>
      <c r="X6" s="206">
        <f>R15</f>
        <v>0</v>
      </c>
      <c r="Y6" s="206">
        <f>S14</f>
        <v>4</v>
      </c>
      <c r="Z6" s="207" t="str">
        <f>IF(T14&lt;&gt;"",T14,"")</f>
        <v>VT</v>
      </c>
      <c r="AA6" s="346"/>
      <c r="AB6" s="346"/>
      <c r="AC6" s="346"/>
      <c r="AD6" s="62"/>
      <c r="AE6" s="62"/>
      <c r="AF6" s="62"/>
      <c r="AG6" s="62"/>
      <c r="AH6" s="62"/>
      <c r="AI6" s="62"/>
      <c r="AJ6" s="64"/>
    </row>
    <row r="7" spans="1:36" ht="20.25" customHeight="1" thickTop="1" x14ac:dyDescent="0.2">
      <c r="A7" s="137" t="s">
        <v>36</v>
      </c>
      <c r="B7" s="172"/>
      <c r="C7" s="141">
        <v>1</v>
      </c>
      <c r="D7" s="142">
        <f>IF(A2&gt;2,3,"")</f>
        <v>3</v>
      </c>
      <c r="E7" s="154" t="str">
        <f>IF(ISNA(VLOOKUP($C$2&amp;"-"&amp;$L$2&amp;"-"&amp;D7,bdd_complete,11,0)),"",VLOOKUP($C$2&amp;"-"&amp;$L$2&amp;"-"&amp;D7,bdd_complete,11,0)&amp;" "&amp;VLOOKUP($C$2&amp;"-"&amp;$L$2&amp;"-"&amp;D7,bdd_complete,12,0))</f>
        <v>IRISBIEV Arbi</v>
      </c>
      <c r="F7" s="154"/>
      <c r="G7" s="154"/>
      <c r="H7" s="154"/>
      <c r="I7" s="154"/>
      <c r="J7" s="154"/>
      <c r="K7" s="154" t="str">
        <f>IF(D7&lt;&gt;"",VLOOKUP($C$2&amp;"-"&amp;$L$2&amp;"-"&amp;D7,bdd_complete,13,0),"")</f>
        <v>Joué les Tours CL</v>
      </c>
      <c r="L7" s="154"/>
      <c r="M7" s="143"/>
      <c r="N7" s="209">
        <f>IF(AND(E7&lt;&gt;"",$Z$3&lt;12),SUMPRODUCT(($W$5:$W$16=E7)*($Z$5:$Z$16&lt;&gt;"")),"")</f>
        <v>3</v>
      </c>
      <c r="O7" s="210">
        <f>IF(AND(E7&lt;&gt;"",$Z$3&lt;12),SUMPRODUCT(($W$5:$W$16=E7)*($Y$5:$Y$16)),"")</f>
        <v>11</v>
      </c>
      <c r="P7" s="211">
        <f>IF(AND(E7&lt;&gt;"",$Z$3&lt;12),SUMPRODUCT(($W$5:$W$16=E7)*($Z$5:$Z$16=$P$4)),"")</f>
        <v>2</v>
      </c>
      <c r="Q7" s="211">
        <f>IF(AND(E7&lt;&gt;"",$Z$3&lt;12),SUMPRODUCT(($W$5:$W$16=E7)*($Z$5:$Z$16=$Q$4)),"")</f>
        <v>0</v>
      </c>
      <c r="R7" s="211">
        <f>IF(AND(E7&lt;&gt;"",$Z$3&lt;12),SUMPRODUCT(($W$5:$W$16=E7)*($X$5:$X$16)),"")</f>
        <v>0</v>
      </c>
      <c r="S7" s="234">
        <f>IF(D7&lt;&gt;"",VLOOKUP($C$2&amp;"-"&amp;$L$2&amp;"-"&amp;D7,bdd_complete,6,0),"")</f>
        <v>34.700000000000003</v>
      </c>
      <c r="T7" s="235"/>
      <c r="W7" s="205" t="str">
        <f>D16</f>
        <v>IRISBIEV Arbi</v>
      </c>
      <c r="X7" s="206">
        <f>I19</f>
        <v>0</v>
      </c>
      <c r="Y7" s="206">
        <f>J18</f>
        <v>4</v>
      </c>
      <c r="Z7" s="207" t="str">
        <f>IF(K18&lt;&gt;"",K18,"")</f>
        <v>VT</v>
      </c>
      <c r="AA7" s="346"/>
      <c r="AB7" s="346"/>
      <c r="AC7" s="346"/>
      <c r="AD7" s="62"/>
      <c r="AE7" s="62"/>
      <c r="AF7" s="62"/>
      <c r="AG7" s="62"/>
      <c r="AH7" s="62"/>
      <c r="AI7" s="62"/>
      <c r="AJ7" s="64"/>
    </row>
    <row r="8" spans="1:36" ht="20.25" customHeight="1" x14ac:dyDescent="0.2">
      <c r="A8" s="139" t="s">
        <v>37</v>
      </c>
      <c r="B8" s="172"/>
      <c r="C8" s="141">
        <v>3</v>
      </c>
      <c r="D8" s="281">
        <f>IF(A2&gt;3,4,"")</f>
        <v>4</v>
      </c>
      <c r="E8" s="241" t="str">
        <f>IF(ISNA(VLOOKUP($C$2&amp;"-"&amp;$L$2&amp;"-"&amp;D8,bdd_complete,11,0)),"",VLOOKUP($C$2&amp;"-"&amp;$L$2&amp;"-"&amp;D8,bdd_complete,11,0)&amp;" "&amp;VLOOKUP($C$2&amp;"-"&amp;$L$2&amp;"-"&amp;D8,bdd_complete,12,0))</f>
        <v>HUSEYNOV Emil</v>
      </c>
      <c r="F8" s="241"/>
      <c r="G8" s="241"/>
      <c r="H8" s="241"/>
      <c r="I8" s="241"/>
      <c r="J8" s="241"/>
      <c r="K8" s="241" t="str">
        <f>IF(D8&lt;&gt;"",VLOOKUP($C$2&amp;"-"&amp;$L$2&amp;"-"&amp;D8,bdd_complete,13,0),"")</f>
        <v>Créteil</v>
      </c>
      <c r="L8" s="241"/>
      <c r="M8" s="282"/>
      <c r="N8" s="209">
        <f>IF(AND(E8&lt;&gt;"",$Z$3&lt;12),SUMPRODUCT(($W$5:$W$16=E8)*($Z$5:$Z$16&lt;&gt;"")),"")</f>
        <v>1</v>
      </c>
      <c r="O8" s="210">
        <f>IF(AND(E8&lt;&gt;"",$Z$3&lt;12),SUMPRODUCT(($W$5:$W$16=E8)*($Y$5:$Y$16)),"")</f>
        <v>3</v>
      </c>
      <c r="P8" s="211">
        <f>IF(AND(E8&lt;&gt;"",$Z$3&lt;12),SUMPRODUCT(($W$5:$W$16=E8)*($Z$5:$Z$16=$P$4)),"")</f>
        <v>0</v>
      </c>
      <c r="Q8" s="211">
        <f>IF(AND(E8&lt;&gt;"",$Z$3&lt;12),SUMPRODUCT(($W$5:$W$16=E8)*($Z$5:$Z$16=$Q$4)),"")</f>
        <v>0</v>
      </c>
      <c r="R8" s="211">
        <f>IF(AND(E8&lt;&gt;"",$Z$3&lt;12),SUMPRODUCT(($W$5:$W$16=E8)*($X$5:$X$16)),"")</f>
        <v>0</v>
      </c>
      <c r="S8" s="234">
        <f>IF(D8&lt;&gt;"",VLOOKUP($C$2&amp;"-"&amp;$L$2&amp;"-"&amp;D8,bdd_complete,6,0),"")</f>
        <v>35.5</v>
      </c>
      <c r="T8" s="235"/>
      <c r="W8" s="205" t="str">
        <f>M16</f>
        <v>HUSEYNOV Emil</v>
      </c>
      <c r="X8" s="206">
        <f>R19</f>
        <v>0</v>
      </c>
      <c r="Y8" s="206">
        <f>S18</f>
        <v>0</v>
      </c>
      <c r="Z8" s="207" t="str">
        <f>IF(T18&lt;&gt;"",T18,"")</f>
        <v/>
      </c>
      <c r="AA8" s="346"/>
      <c r="AB8" s="346"/>
      <c r="AC8" s="346"/>
      <c r="AD8" s="62"/>
      <c r="AE8" s="62"/>
      <c r="AF8" s="62"/>
      <c r="AG8" s="62"/>
      <c r="AH8" s="62"/>
      <c r="AI8" s="62"/>
      <c r="AJ8" s="64"/>
    </row>
    <row r="9" spans="1:36" ht="23.25" customHeight="1" x14ac:dyDescent="0.25">
      <c r="A9" s="212" t="s">
        <v>61</v>
      </c>
      <c r="B9" s="213"/>
      <c r="D9" s="69"/>
      <c r="E9" s="69"/>
      <c r="F9" s="69"/>
      <c r="G9" s="69"/>
      <c r="H9" s="69"/>
      <c r="I9"/>
      <c r="S9" s="144"/>
      <c r="W9" s="205" t="str">
        <f>D22</f>
        <v>LEBRET Arthur</v>
      </c>
      <c r="X9" s="206">
        <f>I25</f>
        <v>0</v>
      </c>
      <c r="Y9" s="206">
        <f>J24</f>
        <v>0</v>
      </c>
      <c r="Z9" s="207" t="str">
        <f>IF(K24&lt;&gt;"",K24,"")</f>
        <v/>
      </c>
      <c r="AA9" s="52"/>
      <c r="AB9" s="52"/>
      <c r="AC9" s="52"/>
    </row>
    <row r="10" spans="1:36" s="140" customFormat="1" ht="25.5" customHeight="1" x14ac:dyDescent="0.2">
      <c r="A10" s="53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  <c r="R10" s="155"/>
      <c r="S10" s="155"/>
      <c r="T10" s="130" t="str">
        <f>IF(OR(A2=0,A2&gt;2),"3 lutteurs =&gt; Tour 1 : 1-2 / Tour 2 : 3-1 / Tour 3 : 2-3          4 lutteurs =&gt; Tour 1 : 1-2, 3-4  / Tour 2 : 1-3,  2-4  / Tour 3 : 1-4, 2-3","")</f>
        <v>3 lutteurs =&gt; Tour 1 : 1-2 / Tour 2 : 3-1 / Tour 3 : 2-3          4 lutteurs =&gt; Tour 1 : 1-2, 3-4  / Tour 2 : 1-3,  2-4  / Tour 3 : 1-4, 2-3</v>
      </c>
      <c r="U10" s="155"/>
      <c r="V10" s="155"/>
      <c r="W10" s="205" t="str">
        <f>M22</f>
        <v>IRISBIEV Arbi</v>
      </c>
      <c r="X10" s="206">
        <f>R25</f>
        <v>0</v>
      </c>
      <c r="Y10" s="206">
        <f>S24</f>
        <v>4</v>
      </c>
      <c r="Z10" s="207" t="str">
        <f>IF(T24&lt;&gt;"",T24,"")</f>
        <v>VT</v>
      </c>
      <c r="AA10" s="155"/>
      <c r="AB10" s="155"/>
      <c r="AC10" s="155"/>
    </row>
    <row r="11" spans="1:36" s="53" customFormat="1" ht="14.25" customHeight="1" thickBot="1" x14ac:dyDescent="0.25">
      <c r="A11"/>
      <c r="B11" s="330" t="s">
        <v>40</v>
      </c>
      <c r="C11" s="203" t="s">
        <v>45</v>
      </c>
      <c r="D11" s="201"/>
      <c r="E11" s="201"/>
      <c r="F11" s="201"/>
      <c r="G11" s="201"/>
      <c r="H11" s="201"/>
      <c r="I11" s="201"/>
      <c r="J11" s="201"/>
      <c r="K11" s="201"/>
      <c r="L11" s="202" t="s">
        <v>46</v>
      </c>
      <c r="M11" s="202"/>
      <c r="N11" s="202"/>
      <c r="O11" s="202"/>
      <c r="P11" s="202"/>
      <c r="Q11" s="202"/>
      <c r="R11" s="202"/>
      <c r="S11" s="202"/>
      <c r="T11" s="204"/>
      <c r="U11"/>
      <c r="V11"/>
      <c r="W11" s="205" t="str">
        <f>D26</f>
        <v>OISAIEV Deni</v>
      </c>
      <c r="X11" s="206">
        <f>I29</f>
        <v>0</v>
      </c>
      <c r="Y11" s="206">
        <f>J28</f>
        <v>4</v>
      </c>
      <c r="Z11" s="207" t="str">
        <f>IF(K28&lt;&gt;"",K28,"")</f>
        <v>VT</v>
      </c>
      <c r="AA11" s="54"/>
      <c r="AH11" s="56"/>
    </row>
    <row r="12" spans="1:36" ht="16.5" customHeight="1" x14ac:dyDescent="0.2">
      <c r="B12" s="331"/>
      <c r="C12" s="334">
        <f>IF(A2&gt;1,1,"")</f>
        <v>1</v>
      </c>
      <c r="D12" s="215" t="str">
        <f>IF(C12&lt;&gt;"",VLOOKUP(C12,$D$5:$K$8,2,0),"")</f>
        <v>LEBRET Arthur</v>
      </c>
      <c r="E12" s="215"/>
      <c r="F12" s="215"/>
      <c r="G12" s="215"/>
      <c r="H12" s="215"/>
      <c r="I12" s="216"/>
      <c r="J12" s="336" t="s">
        <v>48</v>
      </c>
      <c r="K12" s="217" t="s">
        <v>49</v>
      </c>
      <c r="L12" s="334">
        <f>IF(A2&gt;1,2,"")</f>
        <v>2</v>
      </c>
      <c r="M12" s="215" t="str">
        <f>IF(L12&lt;&gt;"",VLOOKUP(L12,$D$5:$K$8,2,0),"")</f>
        <v>OISAIEV Deni</v>
      </c>
      <c r="N12" s="215"/>
      <c r="O12" s="215"/>
      <c r="P12" s="215"/>
      <c r="Q12" s="215"/>
      <c r="R12" s="216"/>
      <c r="S12" s="336" t="s">
        <v>48</v>
      </c>
      <c r="T12" s="217" t="s">
        <v>49</v>
      </c>
      <c r="W12" s="205" t="str">
        <f>M26</f>
        <v>HUSEYNOV Emil</v>
      </c>
      <c r="X12" s="206">
        <f>R29</f>
        <v>0</v>
      </c>
      <c r="Y12" s="206">
        <f>S28</f>
        <v>0</v>
      </c>
      <c r="Z12" s="207" t="str">
        <f>IF(T28&lt;&gt;"",T28,"")</f>
        <v/>
      </c>
      <c r="AA12" s="58"/>
      <c r="AH12" s="63"/>
      <c r="AI12" s="63"/>
    </row>
    <row r="13" spans="1:36" ht="16.5" customHeight="1" x14ac:dyDescent="0.2">
      <c r="B13" s="331"/>
      <c r="C13" s="335"/>
      <c r="D13" s="218" t="str">
        <f>IF(C12&lt;&gt;"",VLOOKUP(C12,$D$5:$K$8,8,0),"")</f>
        <v>Rouen ASPTT</v>
      </c>
      <c r="E13" s="219"/>
      <c r="F13" s="219"/>
      <c r="G13" s="219"/>
      <c r="H13" s="219"/>
      <c r="I13" s="220"/>
      <c r="J13" s="337"/>
      <c r="K13" s="221" t="s">
        <v>50</v>
      </c>
      <c r="L13" s="335"/>
      <c r="M13" s="218" t="str">
        <f>IF(L12&lt;&gt;"",VLOOKUP(L12,$D$5:$K$8,8,0),"")</f>
        <v>Joué les Tours CL</v>
      </c>
      <c r="N13" s="219"/>
      <c r="O13" s="219"/>
      <c r="P13" s="219"/>
      <c r="Q13" s="219"/>
      <c r="R13" s="220"/>
      <c r="S13" s="337"/>
      <c r="T13" s="221" t="s">
        <v>50</v>
      </c>
      <c r="W13" s="205" t="str">
        <f>D32</f>
        <v>LEBRET Arthur</v>
      </c>
      <c r="X13" s="206">
        <f>I35</f>
        <v>0</v>
      </c>
      <c r="Y13" s="206">
        <f>J34</f>
        <v>1</v>
      </c>
      <c r="Z13" s="207" t="str">
        <f>IF(K34&lt;&gt;"",K34,"")</f>
        <v/>
      </c>
      <c r="AA13" s="58"/>
      <c r="AH13" s="63"/>
      <c r="AI13" s="63"/>
    </row>
    <row r="14" spans="1:36" ht="11.25" customHeight="1" x14ac:dyDescent="0.2">
      <c r="B14" s="331"/>
      <c r="C14" s="159" t="s">
        <v>53</v>
      </c>
      <c r="D14" s="160"/>
      <c r="E14" s="160"/>
      <c r="F14" s="160"/>
      <c r="G14" s="160"/>
      <c r="H14" s="170"/>
      <c r="I14" s="161" t="s">
        <v>11</v>
      </c>
      <c r="J14" s="338">
        <v>0</v>
      </c>
      <c r="K14" s="340"/>
      <c r="L14" s="159" t="s">
        <v>53</v>
      </c>
      <c r="M14" s="162"/>
      <c r="N14" s="160"/>
      <c r="O14" s="160"/>
      <c r="P14" s="160"/>
      <c r="Q14" s="170"/>
      <c r="R14" s="161" t="s">
        <v>11</v>
      </c>
      <c r="S14" s="338">
        <v>4</v>
      </c>
      <c r="T14" s="340" t="s">
        <v>23</v>
      </c>
      <c r="W14" s="205" t="str">
        <f>M32</f>
        <v>HUSEYNOV Emil</v>
      </c>
      <c r="X14" s="206">
        <f>R35</f>
        <v>0</v>
      </c>
      <c r="Y14" s="206">
        <f>S34</f>
        <v>3</v>
      </c>
      <c r="Z14" s="207" t="str">
        <f>IF(T34&lt;&gt;"",T34,"")</f>
        <v>VP</v>
      </c>
      <c r="AA14" s="58"/>
      <c r="AH14" s="63"/>
      <c r="AI14" s="63"/>
    </row>
    <row r="15" spans="1:36" ht="33" customHeight="1" thickBot="1" x14ac:dyDescent="0.25">
      <c r="B15" s="331"/>
      <c r="C15" s="157"/>
      <c r="D15" s="158"/>
      <c r="E15" s="158"/>
      <c r="F15" s="158"/>
      <c r="G15" s="158"/>
      <c r="H15" s="171"/>
      <c r="I15" s="208"/>
      <c r="J15" s="339"/>
      <c r="K15" s="341"/>
      <c r="L15" s="157"/>
      <c r="M15" s="163"/>
      <c r="N15" s="158"/>
      <c r="O15" s="158"/>
      <c r="P15" s="158"/>
      <c r="Q15" s="171"/>
      <c r="R15" s="208"/>
      <c r="S15" s="339"/>
      <c r="T15" s="341"/>
      <c r="W15" s="205" t="str">
        <f>D36</f>
        <v>OISAIEV Deni</v>
      </c>
      <c r="X15" s="206">
        <f>I39</f>
        <v>0</v>
      </c>
      <c r="Y15" s="206">
        <f>J38</f>
        <v>1</v>
      </c>
      <c r="Z15" s="207" t="str">
        <f>IF(K38&lt;&gt;"",K38,"")</f>
        <v/>
      </c>
      <c r="AA15" s="58"/>
      <c r="AH15" s="63"/>
      <c r="AI15" s="63"/>
    </row>
    <row r="16" spans="1:36" ht="16.5" customHeight="1" x14ac:dyDescent="0.2">
      <c r="B16" s="331"/>
      <c r="C16" s="334">
        <f>IF(A2=4,3,"")</f>
        <v>3</v>
      </c>
      <c r="D16" s="215" t="str">
        <f>IF(C16&lt;&gt;"",VLOOKUP(C16,$D$5:$K$8,2,0),"")</f>
        <v>IRISBIEV Arbi</v>
      </c>
      <c r="E16" s="215"/>
      <c r="F16" s="215"/>
      <c r="G16" s="215"/>
      <c r="H16" s="215"/>
      <c r="I16" s="216"/>
      <c r="J16" s="336" t="s">
        <v>48</v>
      </c>
      <c r="K16" s="217" t="s">
        <v>49</v>
      </c>
      <c r="L16" s="334">
        <f>IF(A2=4,4,"")</f>
        <v>4</v>
      </c>
      <c r="M16" s="215" t="str">
        <f>IF(L16&lt;&gt;"",VLOOKUP(L16,$D$5:$K$8,2,0),"")</f>
        <v>HUSEYNOV Emil</v>
      </c>
      <c r="N16" s="215"/>
      <c r="O16" s="215"/>
      <c r="P16" s="215"/>
      <c r="Q16" s="215"/>
      <c r="R16" s="216"/>
      <c r="S16" s="336" t="s">
        <v>48</v>
      </c>
      <c r="T16" s="217" t="s">
        <v>49</v>
      </c>
      <c r="W16" s="205" t="str">
        <f>M36</f>
        <v>IRISBIEV Arbi</v>
      </c>
      <c r="X16" s="206">
        <f>R39</f>
        <v>0</v>
      </c>
      <c r="Y16" s="206">
        <f>S38</f>
        <v>3</v>
      </c>
      <c r="Z16" s="207" t="str">
        <f>IF(T38&lt;&gt;"",T38,"")</f>
        <v>VP</v>
      </c>
      <c r="AA16" s="58"/>
      <c r="AH16" s="63"/>
      <c r="AI16" s="63"/>
    </row>
    <row r="17" spans="1:35" ht="16.5" customHeight="1" x14ac:dyDescent="0.2">
      <c r="B17" s="331"/>
      <c r="C17" s="335"/>
      <c r="D17" s="218"/>
      <c r="E17" s="219"/>
      <c r="F17" s="219"/>
      <c r="G17" s="219"/>
      <c r="H17" s="219"/>
      <c r="I17" s="220"/>
      <c r="J17" s="337"/>
      <c r="K17" s="221" t="s">
        <v>50</v>
      </c>
      <c r="L17" s="335"/>
      <c r="M17" s="218" t="str">
        <f>IF(L16&lt;&gt;"",VLOOKUP(L16,$D$5:$K$8,8,0),"")</f>
        <v>Créteil</v>
      </c>
      <c r="N17" s="219"/>
      <c r="O17" s="219"/>
      <c r="P17" s="219"/>
      <c r="Q17" s="219"/>
      <c r="R17" s="220"/>
      <c r="S17" s="337"/>
      <c r="T17" s="221" t="s">
        <v>50</v>
      </c>
      <c r="X17" s="57"/>
      <c r="Y17" s="58"/>
      <c r="Z17" s="58"/>
      <c r="AA17" s="58"/>
      <c r="AH17" s="63"/>
      <c r="AI17" s="63"/>
    </row>
    <row r="18" spans="1:35" ht="11.25" customHeight="1" x14ac:dyDescent="0.2">
      <c r="B18" s="331"/>
      <c r="C18" s="159" t="s">
        <v>53</v>
      </c>
      <c r="D18" s="160"/>
      <c r="E18" s="160"/>
      <c r="F18" s="160"/>
      <c r="G18" s="160"/>
      <c r="H18" s="170"/>
      <c r="I18" s="161" t="s">
        <v>11</v>
      </c>
      <c r="J18" s="338">
        <v>4</v>
      </c>
      <c r="K18" s="340" t="s">
        <v>23</v>
      </c>
      <c r="L18" s="159" t="s">
        <v>53</v>
      </c>
      <c r="M18" s="162"/>
      <c r="N18" s="160"/>
      <c r="O18" s="160"/>
      <c r="P18" s="160"/>
      <c r="Q18" s="170"/>
      <c r="R18" s="161" t="s">
        <v>11</v>
      </c>
      <c r="S18" s="338">
        <v>0</v>
      </c>
      <c r="T18" s="340"/>
      <c r="X18" s="57"/>
      <c r="Y18" s="58"/>
      <c r="Z18" s="58"/>
      <c r="AA18" s="58"/>
      <c r="AH18" s="63"/>
      <c r="AI18" s="63"/>
    </row>
    <row r="19" spans="1:35" ht="33" customHeight="1" thickBot="1" x14ac:dyDescent="0.25">
      <c r="B19" s="331"/>
      <c r="C19" s="157"/>
      <c r="D19" s="158"/>
      <c r="E19" s="158"/>
      <c r="F19" s="158"/>
      <c r="G19" s="158"/>
      <c r="H19" s="171"/>
      <c r="I19" s="208"/>
      <c r="J19" s="339"/>
      <c r="K19" s="341"/>
      <c r="L19" s="157"/>
      <c r="M19" s="163"/>
      <c r="N19" s="158"/>
      <c r="O19" s="158"/>
      <c r="P19" s="158"/>
      <c r="Q19" s="171"/>
      <c r="R19" s="208"/>
      <c r="S19" s="339"/>
      <c r="T19" s="341"/>
      <c r="X19" s="58"/>
      <c r="Y19" s="58"/>
      <c r="Z19" s="58"/>
      <c r="AA19" s="58"/>
      <c r="AH19" s="63"/>
      <c r="AI19" s="63"/>
    </row>
    <row r="20" spans="1:35" ht="15" customHeight="1" x14ac:dyDescent="0.25">
      <c r="B20" s="138"/>
      <c r="C20" s="147"/>
      <c r="D20" s="147"/>
      <c r="E20" s="147"/>
      <c r="F20" s="147"/>
      <c r="G20" s="147"/>
      <c r="H20" s="147"/>
      <c r="J20" s="148"/>
      <c r="K20" s="149"/>
      <c r="L20" s="151"/>
      <c r="M20" s="151"/>
      <c r="N20" s="151"/>
      <c r="O20" s="151"/>
      <c r="P20" s="151"/>
      <c r="Q20" s="151"/>
      <c r="R20" s="146"/>
      <c r="S20" s="152"/>
      <c r="T20" s="150"/>
      <c r="X20" s="58"/>
      <c r="Y20" s="58"/>
      <c r="Z20" s="58"/>
      <c r="AA20" s="58"/>
      <c r="AH20" s="63"/>
      <c r="AI20" s="63"/>
    </row>
    <row r="21" spans="1:35" s="53" customFormat="1" ht="14.25" customHeight="1" thickBot="1" x14ac:dyDescent="0.25">
      <c r="A21"/>
      <c r="B21" s="330" t="s">
        <v>51</v>
      </c>
      <c r="C21" s="203" t="s">
        <v>45</v>
      </c>
      <c r="D21" s="201"/>
      <c r="E21" s="201"/>
      <c r="F21" s="201"/>
      <c r="G21" s="201"/>
      <c r="H21" s="201"/>
      <c r="I21" s="201"/>
      <c r="J21" s="201"/>
      <c r="K21" s="201"/>
      <c r="L21" s="202" t="s">
        <v>46</v>
      </c>
      <c r="M21" s="202"/>
      <c r="N21" s="202"/>
      <c r="O21" s="202"/>
      <c r="P21" s="202"/>
      <c r="Q21" s="202"/>
      <c r="R21" s="202"/>
      <c r="S21" s="202"/>
      <c r="T21" s="204"/>
      <c r="U21"/>
      <c r="V21"/>
      <c r="W21"/>
      <c r="X21" s="55"/>
      <c r="Y21" s="54"/>
      <c r="Z21" s="54"/>
      <c r="AA21" s="54"/>
      <c r="AH21" s="56"/>
    </row>
    <row r="22" spans="1:35" ht="16.5" customHeight="1" x14ac:dyDescent="0.2">
      <c r="B22" s="331"/>
      <c r="C22" s="334">
        <f>IF(A2=3,3,IF(A2=4,1,""))</f>
        <v>1</v>
      </c>
      <c r="D22" s="215" t="str">
        <f>IF(C22&lt;&gt;"",VLOOKUP(C22,$D$5:$K$8,2,0),"")</f>
        <v>LEBRET Arthur</v>
      </c>
      <c r="E22" s="215"/>
      <c r="F22" s="215"/>
      <c r="G22" s="215"/>
      <c r="H22" s="215"/>
      <c r="I22" s="216"/>
      <c r="J22" s="336" t="s">
        <v>48</v>
      </c>
      <c r="K22" s="217" t="s">
        <v>49</v>
      </c>
      <c r="L22" s="334">
        <f>IF(A2=3,1,IF(A2=4,3,""))</f>
        <v>3</v>
      </c>
      <c r="M22" s="215" t="str">
        <f>IF(L22&lt;&gt;"",VLOOKUP(L22,$D$5:$K$8,2,0),"")</f>
        <v>IRISBIEV Arbi</v>
      </c>
      <c r="N22" s="215"/>
      <c r="O22" s="215"/>
      <c r="P22" s="215"/>
      <c r="Q22" s="215"/>
      <c r="R22" s="216"/>
      <c r="S22" s="336" t="s">
        <v>48</v>
      </c>
      <c r="T22" s="217" t="s">
        <v>49</v>
      </c>
      <c r="X22" s="57"/>
      <c r="Y22" s="58"/>
      <c r="Z22" s="58"/>
      <c r="AA22" s="58"/>
      <c r="AH22" s="63"/>
      <c r="AI22" s="63"/>
    </row>
    <row r="23" spans="1:35" ht="16.5" customHeight="1" x14ac:dyDescent="0.2">
      <c r="B23" s="331"/>
      <c r="C23" s="335"/>
      <c r="D23" s="218" t="str">
        <f>IF(C22&lt;&gt;"",VLOOKUP(C22,$D$5:$K$8,8,0),"")</f>
        <v>Rouen ASPTT</v>
      </c>
      <c r="E23" s="219"/>
      <c r="F23" s="219"/>
      <c r="G23" s="219"/>
      <c r="H23" s="219"/>
      <c r="I23" s="220"/>
      <c r="J23" s="337"/>
      <c r="K23" s="221" t="s">
        <v>50</v>
      </c>
      <c r="L23" s="335"/>
      <c r="M23" s="218" t="str">
        <f>IF(L22&lt;&gt;"",VLOOKUP(L22,$D$5:$K$8,8,0),"")</f>
        <v>Joué les Tours CL</v>
      </c>
      <c r="N23" s="219"/>
      <c r="O23" s="219"/>
      <c r="P23" s="219"/>
      <c r="Q23" s="219"/>
      <c r="R23" s="220"/>
      <c r="S23" s="337"/>
      <c r="T23" s="221" t="s">
        <v>50</v>
      </c>
      <c r="X23" s="57"/>
      <c r="Y23" s="58"/>
      <c r="Z23" s="58"/>
      <c r="AA23" s="58"/>
      <c r="AH23" s="63"/>
      <c r="AI23" s="63"/>
    </row>
    <row r="24" spans="1:35" ht="11.25" customHeight="1" x14ac:dyDescent="0.2">
      <c r="B24" s="331"/>
      <c r="C24" s="159" t="s">
        <v>53</v>
      </c>
      <c r="D24" s="160"/>
      <c r="E24" s="160"/>
      <c r="F24" s="160"/>
      <c r="G24" s="160"/>
      <c r="H24" s="170"/>
      <c r="I24" s="161" t="s">
        <v>11</v>
      </c>
      <c r="J24" s="338">
        <v>0</v>
      </c>
      <c r="K24" s="340"/>
      <c r="L24" s="159" t="s">
        <v>53</v>
      </c>
      <c r="M24" s="162"/>
      <c r="N24" s="160"/>
      <c r="O24" s="160"/>
      <c r="P24" s="160"/>
      <c r="Q24" s="170"/>
      <c r="R24" s="161" t="s">
        <v>11</v>
      </c>
      <c r="S24" s="338">
        <v>4</v>
      </c>
      <c r="T24" s="340" t="s">
        <v>23</v>
      </c>
      <c r="X24" s="57"/>
      <c r="Y24" s="58"/>
      <c r="Z24" s="58"/>
      <c r="AA24" s="58"/>
      <c r="AH24" s="63"/>
      <c r="AI24" s="63"/>
    </row>
    <row r="25" spans="1:35" ht="33" customHeight="1" thickBot="1" x14ac:dyDescent="0.25">
      <c r="B25" s="331"/>
      <c r="C25" s="157"/>
      <c r="D25" s="158"/>
      <c r="E25" s="158"/>
      <c r="F25" s="158"/>
      <c r="G25" s="158"/>
      <c r="H25" s="171"/>
      <c r="I25" s="208"/>
      <c r="J25" s="339"/>
      <c r="K25" s="341"/>
      <c r="L25" s="157"/>
      <c r="M25" s="163"/>
      <c r="N25" s="158"/>
      <c r="O25" s="158"/>
      <c r="P25" s="158"/>
      <c r="Q25" s="171"/>
      <c r="R25" s="208"/>
      <c r="S25" s="339"/>
      <c r="T25" s="341"/>
      <c r="X25" s="58"/>
      <c r="Y25" s="58"/>
      <c r="Z25" s="58"/>
      <c r="AA25" s="58"/>
      <c r="AH25" s="63"/>
      <c r="AI25" s="63"/>
    </row>
    <row r="26" spans="1:35" ht="16.5" customHeight="1" x14ac:dyDescent="0.2">
      <c r="B26" s="331"/>
      <c r="C26" s="334">
        <f>IF(A2=4,2,"")</f>
        <v>2</v>
      </c>
      <c r="D26" s="215" t="str">
        <f>IF(C26&lt;&gt;"",VLOOKUP(C26,$D$5:$K$8,2,0),"")</f>
        <v>OISAIEV Deni</v>
      </c>
      <c r="E26" s="215"/>
      <c r="F26" s="215"/>
      <c r="G26" s="215"/>
      <c r="H26" s="215"/>
      <c r="I26" s="216"/>
      <c r="J26" s="336" t="s">
        <v>48</v>
      </c>
      <c r="K26" s="217" t="s">
        <v>49</v>
      </c>
      <c r="L26" s="334">
        <f>IF(A2=4,4,"")</f>
        <v>4</v>
      </c>
      <c r="M26" s="215" t="str">
        <f>IF(L26&lt;&gt;"",VLOOKUP(L26,$D$5:$K$8,2,0),"")</f>
        <v>HUSEYNOV Emil</v>
      </c>
      <c r="N26" s="215"/>
      <c r="O26" s="215"/>
      <c r="P26" s="215"/>
      <c r="Q26" s="215"/>
      <c r="R26" s="216"/>
      <c r="S26" s="336" t="s">
        <v>48</v>
      </c>
      <c r="T26" s="217" t="s">
        <v>49</v>
      </c>
      <c r="X26" s="57"/>
      <c r="Y26" s="58"/>
      <c r="Z26" s="58"/>
      <c r="AA26" s="58"/>
      <c r="AH26" s="63"/>
      <c r="AI26" s="63"/>
    </row>
    <row r="27" spans="1:35" ht="16.5" customHeight="1" x14ac:dyDescent="0.2">
      <c r="B27" s="331"/>
      <c r="C27" s="335"/>
      <c r="D27" s="218" t="str">
        <f>IF(C26&lt;&gt;"",VLOOKUP(C26,$D$5:$K$8,8,0),"")</f>
        <v>Joué les Tours CL</v>
      </c>
      <c r="E27" s="219"/>
      <c r="F27" s="219"/>
      <c r="G27" s="219"/>
      <c r="H27" s="219"/>
      <c r="I27" s="220"/>
      <c r="J27" s="337"/>
      <c r="K27" s="221" t="s">
        <v>50</v>
      </c>
      <c r="L27" s="335"/>
      <c r="M27" s="218" t="str">
        <f>IF(L26&lt;&gt;"",VLOOKUP(L26,$D$5:$K$8,8,0),"")</f>
        <v>Créteil</v>
      </c>
      <c r="N27" s="219"/>
      <c r="O27" s="219"/>
      <c r="P27" s="219"/>
      <c r="Q27" s="219"/>
      <c r="R27" s="220"/>
      <c r="S27" s="337"/>
      <c r="T27" s="221" t="s">
        <v>50</v>
      </c>
      <c r="X27" s="57"/>
      <c r="Y27" s="58"/>
      <c r="Z27" s="58"/>
      <c r="AA27" s="58"/>
      <c r="AH27" s="63"/>
      <c r="AI27" s="63"/>
    </row>
    <row r="28" spans="1:35" ht="11.25" customHeight="1" x14ac:dyDescent="0.2">
      <c r="B28" s="331"/>
      <c r="C28" s="159" t="s">
        <v>47</v>
      </c>
      <c r="D28" s="160"/>
      <c r="E28" s="160"/>
      <c r="F28" s="160"/>
      <c r="G28" s="160"/>
      <c r="H28" s="170"/>
      <c r="I28" s="161" t="s">
        <v>11</v>
      </c>
      <c r="J28" s="338">
        <v>4</v>
      </c>
      <c r="K28" s="340" t="s">
        <v>23</v>
      </c>
      <c r="L28" s="159" t="s">
        <v>47</v>
      </c>
      <c r="M28" s="162"/>
      <c r="N28" s="160"/>
      <c r="O28" s="160"/>
      <c r="P28" s="160"/>
      <c r="Q28" s="170"/>
      <c r="R28" s="161" t="s">
        <v>11</v>
      </c>
      <c r="S28" s="338">
        <v>0</v>
      </c>
      <c r="T28" s="340"/>
      <c r="X28" s="57"/>
      <c r="Y28" s="58"/>
      <c r="Z28" s="58"/>
      <c r="AA28" s="58"/>
      <c r="AH28" s="63"/>
      <c r="AI28" s="63"/>
    </row>
    <row r="29" spans="1:35" ht="33" customHeight="1" thickBot="1" x14ac:dyDescent="0.25">
      <c r="B29" s="331"/>
      <c r="C29" s="157"/>
      <c r="D29" s="158"/>
      <c r="E29" s="158"/>
      <c r="F29" s="158"/>
      <c r="G29" s="158"/>
      <c r="H29" s="171"/>
      <c r="I29" s="208"/>
      <c r="J29" s="339"/>
      <c r="K29" s="341"/>
      <c r="L29" s="157"/>
      <c r="M29" s="163"/>
      <c r="N29" s="158"/>
      <c r="O29" s="158"/>
      <c r="P29" s="158"/>
      <c r="Q29" s="171"/>
      <c r="R29" s="208"/>
      <c r="S29" s="339"/>
      <c r="T29" s="341"/>
      <c r="X29" s="58"/>
      <c r="Y29" s="58"/>
      <c r="Z29" s="58"/>
      <c r="AA29" s="58"/>
      <c r="AH29" s="63"/>
      <c r="AI29" s="63"/>
    </row>
    <row r="30" spans="1:35" ht="15" customHeight="1" x14ac:dyDescent="0.25">
      <c r="B30" s="138"/>
      <c r="C30" s="147"/>
      <c r="D30" s="147"/>
      <c r="E30" s="147"/>
      <c r="F30" s="147"/>
      <c r="G30" s="147"/>
      <c r="H30" s="147"/>
      <c r="J30" s="148"/>
      <c r="K30" s="149"/>
      <c r="L30" s="151"/>
      <c r="M30" s="151"/>
      <c r="N30" s="151"/>
      <c r="O30" s="151"/>
      <c r="P30" s="151"/>
      <c r="Q30" s="151"/>
      <c r="R30" s="146"/>
      <c r="S30" s="152"/>
      <c r="T30" s="150"/>
      <c r="X30" s="58"/>
      <c r="Y30" s="58"/>
      <c r="Z30" s="58"/>
      <c r="AA30" s="58"/>
      <c r="AH30" s="63"/>
      <c r="AI30" s="63"/>
    </row>
    <row r="31" spans="1:35" s="53" customFormat="1" ht="14.25" customHeight="1" thickBot="1" x14ac:dyDescent="0.25">
      <c r="A31"/>
      <c r="B31" s="330" t="s">
        <v>52</v>
      </c>
      <c r="C31" s="203" t="s">
        <v>45</v>
      </c>
      <c r="D31" s="201"/>
      <c r="E31" s="201"/>
      <c r="F31" s="201"/>
      <c r="G31" s="201"/>
      <c r="H31" s="201"/>
      <c r="I31" s="201"/>
      <c r="J31" s="201"/>
      <c r="K31" s="201"/>
      <c r="L31" s="202" t="s">
        <v>46</v>
      </c>
      <c r="M31" s="202"/>
      <c r="N31" s="202"/>
      <c r="O31" s="202"/>
      <c r="P31" s="202"/>
      <c r="Q31" s="202"/>
      <c r="R31" s="202"/>
      <c r="S31" s="202"/>
      <c r="T31" s="204"/>
      <c r="U31"/>
      <c r="V31"/>
      <c r="W31"/>
      <c r="X31" s="55"/>
      <c r="Y31" s="54"/>
      <c r="Z31" s="54"/>
      <c r="AA31" s="54"/>
      <c r="AH31" s="56"/>
    </row>
    <row r="32" spans="1:35" ht="16.5" customHeight="1" x14ac:dyDescent="0.2">
      <c r="B32" s="331"/>
      <c r="C32" s="334">
        <f>IF(A2=3,2,IF(A2=4,1,""))</f>
        <v>1</v>
      </c>
      <c r="D32" s="215" t="str">
        <f>IF(C32&lt;&gt;"",VLOOKUP(C32,$D$5:$K$8,2,0),"")</f>
        <v>LEBRET Arthur</v>
      </c>
      <c r="E32" s="215"/>
      <c r="F32" s="215"/>
      <c r="G32" s="215"/>
      <c r="H32" s="215"/>
      <c r="I32" s="216"/>
      <c r="J32" s="336" t="s">
        <v>48</v>
      </c>
      <c r="K32" s="217" t="s">
        <v>49</v>
      </c>
      <c r="L32" s="334">
        <f>IF(A2=3,3,IF(A2=4,4,""))</f>
        <v>4</v>
      </c>
      <c r="M32" s="215" t="str">
        <f>IF(L32&lt;&gt;"",VLOOKUP(L32,$D$5:$K$8,2,0),"")</f>
        <v>HUSEYNOV Emil</v>
      </c>
      <c r="N32" s="215"/>
      <c r="O32" s="215"/>
      <c r="P32" s="215"/>
      <c r="Q32" s="215"/>
      <c r="R32" s="216"/>
      <c r="S32" s="336" t="s">
        <v>48</v>
      </c>
      <c r="T32" s="217" t="s">
        <v>49</v>
      </c>
      <c r="X32" s="57"/>
      <c r="Y32" s="58"/>
      <c r="Z32" s="58"/>
      <c r="AA32" s="58"/>
      <c r="AH32" s="63"/>
      <c r="AI32" s="63"/>
    </row>
    <row r="33" spans="2:35" ht="16.5" customHeight="1" x14ac:dyDescent="0.2">
      <c r="B33" s="331"/>
      <c r="C33" s="335"/>
      <c r="D33" s="218" t="str">
        <f>IF(C32&lt;&gt;"",VLOOKUP(C32,$D$5:$K$8,8,0),"")</f>
        <v>Rouen ASPTT</v>
      </c>
      <c r="E33" s="219"/>
      <c r="F33" s="219"/>
      <c r="G33" s="219"/>
      <c r="H33" s="219"/>
      <c r="I33" s="220"/>
      <c r="J33" s="337"/>
      <c r="K33" s="221" t="s">
        <v>50</v>
      </c>
      <c r="L33" s="335"/>
      <c r="M33" s="218" t="str">
        <f>IF(L32&lt;&gt;"",VLOOKUP(L32,$D$5:$K$8,8,0),"")</f>
        <v>Créteil</v>
      </c>
      <c r="N33" s="219"/>
      <c r="O33" s="219"/>
      <c r="P33" s="219"/>
      <c r="Q33" s="219"/>
      <c r="R33" s="220"/>
      <c r="S33" s="337"/>
      <c r="T33" s="221" t="s">
        <v>50</v>
      </c>
      <c r="X33" s="57"/>
      <c r="Y33" s="58"/>
      <c r="Z33" s="58"/>
      <c r="AA33" s="58"/>
      <c r="AH33" s="63"/>
      <c r="AI33" s="63"/>
    </row>
    <row r="34" spans="2:35" ht="11.25" customHeight="1" x14ac:dyDescent="0.2">
      <c r="B34" s="331"/>
      <c r="C34" s="159" t="s">
        <v>53</v>
      </c>
      <c r="D34" s="160"/>
      <c r="E34" s="160"/>
      <c r="F34" s="160"/>
      <c r="G34" s="160"/>
      <c r="H34" s="170"/>
      <c r="I34" s="161" t="s">
        <v>11</v>
      </c>
      <c r="J34" s="338">
        <v>1</v>
      </c>
      <c r="K34" s="340"/>
      <c r="L34" s="159" t="s">
        <v>53</v>
      </c>
      <c r="M34" s="162"/>
      <c r="N34" s="160"/>
      <c r="O34" s="160"/>
      <c r="P34" s="160"/>
      <c r="Q34" s="170"/>
      <c r="R34" s="161" t="s">
        <v>11</v>
      </c>
      <c r="S34" s="338">
        <v>3</v>
      </c>
      <c r="T34" s="340" t="s">
        <v>689</v>
      </c>
      <c r="X34" s="57"/>
      <c r="Y34" s="58"/>
      <c r="Z34" s="58"/>
      <c r="AA34" s="58"/>
      <c r="AH34" s="63"/>
      <c r="AI34" s="63"/>
    </row>
    <row r="35" spans="2:35" ht="33" customHeight="1" thickBot="1" x14ac:dyDescent="0.25">
      <c r="B35" s="331"/>
      <c r="C35" s="157"/>
      <c r="D35" s="158"/>
      <c r="E35" s="158"/>
      <c r="F35" s="158"/>
      <c r="G35" s="158"/>
      <c r="H35" s="171"/>
      <c r="I35" s="208"/>
      <c r="J35" s="339"/>
      <c r="K35" s="341"/>
      <c r="L35" s="157"/>
      <c r="M35" s="163"/>
      <c r="N35" s="158"/>
      <c r="O35" s="158"/>
      <c r="P35" s="158"/>
      <c r="Q35" s="171"/>
      <c r="R35" s="208"/>
      <c r="S35" s="339"/>
      <c r="T35" s="341"/>
      <c r="X35" s="58"/>
      <c r="Y35" s="58"/>
      <c r="Z35" s="58"/>
      <c r="AA35" s="58"/>
      <c r="AH35" s="63"/>
      <c r="AI35" s="63"/>
    </row>
    <row r="36" spans="2:35" ht="16.5" customHeight="1" x14ac:dyDescent="0.2">
      <c r="B36" s="331"/>
      <c r="C36" s="334">
        <f>IF(A2=4,2,"")</f>
        <v>2</v>
      </c>
      <c r="D36" s="215" t="str">
        <f>IF(C36&lt;&gt;"",VLOOKUP(C36,$D$5:$K$8,2,0),"")</f>
        <v>OISAIEV Deni</v>
      </c>
      <c r="E36" s="215"/>
      <c r="F36" s="215"/>
      <c r="G36" s="215"/>
      <c r="H36" s="215"/>
      <c r="I36" s="216"/>
      <c r="J36" s="336" t="s">
        <v>48</v>
      </c>
      <c r="K36" s="217" t="s">
        <v>49</v>
      </c>
      <c r="L36" s="334">
        <f>IF(A2=4,3,"")</f>
        <v>3</v>
      </c>
      <c r="M36" s="215" t="str">
        <f>IF(L36&lt;&gt;"",VLOOKUP(L36,$D$5:$K$8,2,0),"")</f>
        <v>IRISBIEV Arbi</v>
      </c>
      <c r="N36" s="215"/>
      <c r="O36" s="215"/>
      <c r="P36" s="215"/>
      <c r="Q36" s="215"/>
      <c r="R36" s="216"/>
      <c r="S36" s="336" t="s">
        <v>48</v>
      </c>
      <c r="T36" s="217" t="s">
        <v>49</v>
      </c>
      <c r="X36" s="57"/>
      <c r="Y36" s="58"/>
      <c r="Z36" s="58"/>
      <c r="AA36" s="58"/>
      <c r="AH36" s="63"/>
      <c r="AI36" s="63"/>
    </row>
    <row r="37" spans="2:35" ht="16.5" customHeight="1" x14ac:dyDescent="0.2">
      <c r="B37" s="331"/>
      <c r="C37" s="335"/>
      <c r="D37" s="218" t="str">
        <f>IF(C36&lt;&gt;"",VLOOKUP(C36,$D$5:$K$8,8,0),"")</f>
        <v>Joué les Tours CL</v>
      </c>
      <c r="E37" s="219"/>
      <c r="F37" s="219"/>
      <c r="G37" s="219"/>
      <c r="H37" s="219"/>
      <c r="I37" s="220"/>
      <c r="J37" s="337"/>
      <c r="K37" s="221" t="s">
        <v>50</v>
      </c>
      <c r="L37" s="335"/>
      <c r="M37" s="218" t="str">
        <f>IF(L36&lt;&gt;"",VLOOKUP(L36,$D$5:$K$8,8,0),"")</f>
        <v>Joué les Tours CL</v>
      </c>
      <c r="N37" s="219"/>
      <c r="O37" s="219"/>
      <c r="P37" s="219"/>
      <c r="Q37" s="219"/>
      <c r="R37" s="220"/>
      <c r="S37" s="337"/>
      <c r="T37" s="221" t="s">
        <v>50</v>
      </c>
      <c r="X37" s="57"/>
      <c r="Y37" s="58"/>
      <c r="Z37" s="58"/>
      <c r="AA37" s="58"/>
      <c r="AH37" s="63"/>
      <c r="AI37" s="63"/>
    </row>
    <row r="38" spans="2:35" ht="11.25" customHeight="1" x14ac:dyDescent="0.2">
      <c r="B38" s="331"/>
      <c r="C38" s="159" t="s">
        <v>53</v>
      </c>
      <c r="D38" s="160"/>
      <c r="E38" s="160"/>
      <c r="F38" s="160"/>
      <c r="G38" s="160"/>
      <c r="H38" s="170"/>
      <c r="I38" s="161" t="s">
        <v>11</v>
      </c>
      <c r="J38" s="338">
        <v>1</v>
      </c>
      <c r="K38" s="340"/>
      <c r="L38" s="159" t="s">
        <v>53</v>
      </c>
      <c r="M38" s="162"/>
      <c r="N38" s="160"/>
      <c r="O38" s="160"/>
      <c r="P38" s="160"/>
      <c r="Q38" s="170"/>
      <c r="R38" s="161" t="s">
        <v>11</v>
      </c>
      <c r="S38" s="338">
        <v>3</v>
      </c>
      <c r="T38" s="340" t="s">
        <v>689</v>
      </c>
      <c r="X38" s="57"/>
      <c r="Y38" s="58"/>
      <c r="Z38" s="58"/>
      <c r="AA38" s="58"/>
      <c r="AH38" s="63"/>
      <c r="AI38" s="63"/>
    </row>
    <row r="39" spans="2:35" ht="33" customHeight="1" thickBot="1" x14ac:dyDescent="0.25">
      <c r="B39" s="331"/>
      <c r="C39" s="157"/>
      <c r="D39" s="158"/>
      <c r="E39" s="158"/>
      <c r="F39" s="158"/>
      <c r="G39" s="158"/>
      <c r="H39" s="171"/>
      <c r="I39" s="208"/>
      <c r="J39" s="339"/>
      <c r="K39" s="341"/>
      <c r="L39" s="157"/>
      <c r="M39" s="163"/>
      <c r="N39" s="158"/>
      <c r="O39" s="158"/>
      <c r="P39" s="158"/>
      <c r="Q39" s="171"/>
      <c r="R39" s="208"/>
      <c r="S39" s="339"/>
      <c r="T39" s="341"/>
      <c r="X39" s="58"/>
      <c r="Y39" s="58"/>
      <c r="Z39" s="58"/>
      <c r="AA39" s="58"/>
      <c r="AH39" s="63"/>
      <c r="AI39" s="63"/>
    </row>
    <row r="40" spans="2:35" ht="15" customHeight="1" x14ac:dyDescent="0.2">
      <c r="B40" s="166"/>
      <c r="C40" s="165"/>
      <c r="D40" s="164"/>
      <c r="E40" s="164"/>
      <c r="F40" s="164"/>
      <c r="G40" s="164"/>
      <c r="H40" s="164"/>
      <c r="I40" s="167"/>
      <c r="J40" s="168"/>
      <c r="K40" s="169"/>
      <c r="L40" s="165"/>
      <c r="M40" s="165"/>
      <c r="N40" s="164"/>
      <c r="O40" s="164"/>
      <c r="P40" s="164"/>
      <c r="Q40" s="164"/>
      <c r="R40" s="167"/>
      <c r="S40" s="168"/>
      <c r="T40" s="169"/>
      <c r="X40" s="58"/>
      <c r="Y40" s="58"/>
      <c r="Z40" s="58"/>
      <c r="AA40" s="58"/>
      <c r="AH40" s="63"/>
      <c r="AI40" s="63"/>
    </row>
    <row r="41" spans="2:35" ht="35.1" customHeight="1" x14ac:dyDescent="0.2">
      <c r="C41" s="333" t="s">
        <v>42</v>
      </c>
      <c r="D41" s="333"/>
      <c r="E41" s="333"/>
      <c r="F41" s="333"/>
      <c r="G41" s="344" t="s">
        <v>62</v>
      </c>
      <c r="H41" s="344"/>
      <c r="I41" s="344"/>
      <c r="J41" s="344"/>
      <c r="K41" s="344"/>
      <c r="L41" s="344"/>
      <c r="M41" s="344"/>
      <c r="N41" s="344"/>
      <c r="O41" s="344"/>
      <c r="P41" s="344"/>
      <c r="Q41" s="344"/>
      <c r="R41" s="344"/>
      <c r="S41" s="344"/>
      <c r="T41" s="344"/>
      <c r="Z41" s="63"/>
      <c r="AA41" s="63"/>
    </row>
    <row r="42" spans="2:35" ht="35.1" customHeight="1" x14ac:dyDescent="0.2">
      <c r="C42" s="342" t="s">
        <v>33</v>
      </c>
      <c r="D42" s="342"/>
      <c r="E42" s="342"/>
      <c r="F42" s="342"/>
      <c r="G42" s="345" t="s">
        <v>41</v>
      </c>
      <c r="H42" s="345"/>
      <c r="I42" s="345"/>
      <c r="J42" s="345"/>
      <c r="K42" s="345"/>
      <c r="L42" s="345"/>
      <c r="M42" s="345"/>
      <c r="N42" s="345"/>
      <c r="O42" s="345"/>
      <c r="P42" s="345"/>
      <c r="Q42" s="345"/>
      <c r="R42" s="345"/>
      <c r="S42" s="345"/>
      <c r="T42" s="345"/>
      <c r="Z42" s="53"/>
    </row>
    <row r="43" spans="2:35" ht="65.25" customHeight="1" x14ac:dyDescent="0.25"/>
    <row r="44" spans="2:35" ht="15" hidden="1" customHeight="1" x14ac:dyDescent="0.25"/>
    <row r="45" spans="2:35" ht="15" hidden="1" customHeight="1" x14ac:dyDescent="0.25"/>
    <row r="46" spans="2:35" ht="15" hidden="1" customHeight="1" x14ac:dyDescent="0.25"/>
    <row r="47" spans="2:35" ht="15" hidden="1" customHeight="1" x14ac:dyDescent="0.25"/>
    <row r="48" spans="2:35" ht="15" hidden="1" customHeight="1" x14ac:dyDescent="0.25"/>
    <row r="49" ht="15" hidden="1" customHeight="1" x14ac:dyDescent="0.25"/>
    <row r="50" ht="0" hidden="1" customHeight="1" x14ac:dyDescent="0.25"/>
    <row r="51" ht="0" hidden="1" customHeight="1" x14ac:dyDescent="0.25"/>
  </sheetData>
  <sheetProtection sheet="1" objects="1" scenarios="1"/>
  <mergeCells count="60">
    <mergeCell ref="S36:S37"/>
    <mergeCell ref="C42:F42"/>
    <mergeCell ref="G42:T42"/>
    <mergeCell ref="J38:J39"/>
    <mergeCell ref="K38:K39"/>
    <mergeCell ref="S38:S39"/>
    <mergeCell ref="T38:T39"/>
    <mergeCell ref="C41:F41"/>
    <mergeCell ref="G41:T41"/>
    <mergeCell ref="J28:J29"/>
    <mergeCell ref="K28:K29"/>
    <mergeCell ref="S28:S29"/>
    <mergeCell ref="T28:T29"/>
    <mergeCell ref="B31:B39"/>
    <mergeCell ref="C32:C33"/>
    <mergeCell ref="J32:J33"/>
    <mergeCell ref="L32:L33"/>
    <mergeCell ref="S32:S33"/>
    <mergeCell ref="J34:J35"/>
    <mergeCell ref="K34:K35"/>
    <mergeCell ref="S34:S35"/>
    <mergeCell ref="T34:T35"/>
    <mergeCell ref="C36:C37"/>
    <mergeCell ref="J36:J37"/>
    <mergeCell ref="L36:L37"/>
    <mergeCell ref="S24:S25"/>
    <mergeCell ref="T24:T25"/>
    <mergeCell ref="C26:C27"/>
    <mergeCell ref="J26:J27"/>
    <mergeCell ref="L26:L27"/>
    <mergeCell ref="S26:S27"/>
    <mergeCell ref="J18:J19"/>
    <mergeCell ref="K18:K19"/>
    <mergeCell ref="S18:S19"/>
    <mergeCell ref="T18:T19"/>
    <mergeCell ref="B21:B29"/>
    <mergeCell ref="C22:C23"/>
    <mergeCell ref="J22:J23"/>
    <mergeCell ref="L22:L23"/>
    <mergeCell ref="S22:S23"/>
    <mergeCell ref="J24:J25"/>
    <mergeCell ref="B11:B19"/>
    <mergeCell ref="C12:C13"/>
    <mergeCell ref="J12:J13"/>
    <mergeCell ref="L12:L13"/>
    <mergeCell ref="S12:S13"/>
    <mergeCell ref="K24:K25"/>
    <mergeCell ref="J14:J15"/>
    <mergeCell ref="K14:K15"/>
    <mergeCell ref="S14:S15"/>
    <mergeCell ref="T14:T15"/>
    <mergeCell ref="C16:C17"/>
    <mergeCell ref="J16:J17"/>
    <mergeCell ref="L16:L17"/>
    <mergeCell ref="S16:S17"/>
    <mergeCell ref="O2:T2"/>
    <mergeCell ref="S4:T4"/>
    <mergeCell ref="AA6:AC6"/>
    <mergeCell ref="AA7:AC7"/>
    <mergeCell ref="AA8:AC8"/>
  </mergeCells>
  <dataValidations count="2">
    <dataValidation type="list" allowBlank="1" showInputMessage="1" showErrorMessage="1" sqref="K14:K15 T38:T39 K38:K39 T34:T35 K34:K35 T28:T29 K28:K29 T24:T25 K24:K25 T18:T19 K18:K19 T14:T15">
      <formula1>"VT,VP,VS,VA,VF,VB,VD,V3"</formula1>
    </dataValidation>
    <dataValidation type="whole" allowBlank="1" showInputMessage="1" showErrorMessage="1" errorTitle="ERREUR" error="Il faut saisir un chiffre de 1 à 4" sqref="C5:C8">
      <formula1>1</formula1>
      <formula2>4</formula2>
    </dataValidation>
  </dataValidations>
  <printOptions horizontalCentered="1"/>
  <pageMargins left="0" right="0" top="0" bottom="0" header="0" footer="0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>
    <tabColor rgb="FF00B050"/>
    <pageSetUpPr autoPageBreaks="0" fitToPage="1"/>
  </sheetPr>
  <dimension ref="A1:AJ51"/>
  <sheetViews>
    <sheetView showGridLines="0" showRowColHeaders="0" zoomScaleNormal="100" workbookViewId="0"/>
  </sheetViews>
  <sheetFormatPr baseColWidth="10" defaultColWidth="0" defaultRowHeight="0" customHeight="1" zeroHeight="1" x14ac:dyDescent="0.25"/>
  <cols>
    <col min="1" max="1" width="9.625" customWidth="1"/>
    <col min="2" max="2" width="4.875" customWidth="1"/>
    <col min="3" max="8" width="4.625" customWidth="1"/>
    <col min="9" max="9" width="4.625" style="69" customWidth="1"/>
    <col min="10" max="20" width="4.625" customWidth="1"/>
    <col min="21" max="21" width="1.625" customWidth="1"/>
    <col min="22" max="22" width="25.375" customWidth="1"/>
    <col min="23" max="23" width="10.75" hidden="1" customWidth="1"/>
    <col min="24" max="24" width="3.875" hidden="1" customWidth="1"/>
    <col min="25" max="25" width="4.75" hidden="1" customWidth="1"/>
    <col min="26" max="26" width="10" hidden="1" customWidth="1"/>
    <col min="27" max="27" width="5" hidden="1" customWidth="1"/>
    <col min="28" max="36" width="0" hidden="1" customWidth="1"/>
    <col min="37" max="16384" width="11" hidden="1"/>
  </cols>
  <sheetData>
    <row r="1" spans="1:36" ht="28.5" customHeight="1" thickBot="1" x14ac:dyDescent="0.25">
      <c r="C1" s="51"/>
      <c r="D1" s="51"/>
      <c r="E1" s="51"/>
      <c r="F1" s="51"/>
      <c r="G1" s="51"/>
      <c r="H1" s="51"/>
      <c r="I1" s="136"/>
      <c r="J1" s="134"/>
      <c r="K1" s="134"/>
      <c r="L1" s="10"/>
      <c r="M1" s="10"/>
      <c r="N1" s="10"/>
      <c r="O1" s="10"/>
      <c r="P1" s="10"/>
      <c r="Q1" s="10"/>
      <c r="R1" s="10"/>
      <c r="S1" s="135"/>
      <c r="T1" s="61"/>
      <c r="U1" s="61"/>
      <c r="V1" s="61"/>
      <c r="W1" s="61"/>
      <c r="X1" s="133"/>
      <c r="Y1" s="61"/>
      <c r="Z1" s="61"/>
      <c r="AA1" s="133"/>
    </row>
    <row r="2" spans="1:36" ht="30" customHeight="1" thickBot="1" x14ac:dyDescent="0.3">
      <c r="A2" s="138">
        <f>SUMPRODUCT((recap!C7:C66=C2)*(recap!D7:D66=L2)*recap!I7:I66)</f>
        <v>4</v>
      </c>
      <c r="C2" s="173" t="s">
        <v>72</v>
      </c>
      <c r="D2" s="174"/>
      <c r="E2" s="174"/>
      <c r="F2" s="174"/>
      <c r="G2" s="174"/>
      <c r="H2" s="175"/>
      <c r="K2" s="156" t="s">
        <v>35</v>
      </c>
      <c r="L2" s="257">
        <v>8</v>
      </c>
      <c r="M2" s="183"/>
      <c r="O2" s="332" t="str">
        <f>Nature_competition</f>
        <v>COUPE DE DREUX POUSSINS BENJAMINS - 26 novembre 2017</v>
      </c>
      <c r="P2" s="332"/>
      <c r="Q2" s="332"/>
      <c r="R2" s="332"/>
      <c r="S2" s="332"/>
      <c r="T2" s="332"/>
      <c r="U2" s="52"/>
      <c r="V2" s="52"/>
      <c r="W2" s="52"/>
      <c r="X2" s="52"/>
      <c r="Y2" s="52"/>
      <c r="Z2" s="229" t="s">
        <v>68</v>
      </c>
      <c r="AA2" s="52"/>
    </row>
    <row r="3" spans="1:36" ht="24" customHeight="1" x14ac:dyDescent="0.2">
      <c r="B3" s="138"/>
      <c r="C3" s="145"/>
      <c r="D3" s="145"/>
      <c r="E3" s="145"/>
      <c r="F3" s="145"/>
      <c r="G3" s="145"/>
      <c r="H3" s="51"/>
      <c r="I3" s="145"/>
      <c r="L3" s="132"/>
      <c r="M3" s="132"/>
      <c r="N3" s="131"/>
      <c r="O3" s="131"/>
      <c r="P3" s="131"/>
      <c r="Q3" s="131"/>
      <c r="S3" s="144"/>
      <c r="T3" s="52"/>
      <c r="U3" s="52"/>
      <c r="V3" s="52"/>
      <c r="W3" s="52"/>
      <c r="X3" s="52"/>
      <c r="Y3" s="52"/>
      <c r="Z3" s="227">
        <f>COUNTIF(Z5:Z16,"")</f>
        <v>6</v>
      </c>
    </row>
    <row r="4" spans="1:36" ht="15.75" x14ac:dyDescent="0.25">
      <c r="C4" s="60" t="s">
        <v>39</v>
      </c>
      <c r="D4" s="129" t="s">
        <v>43</v>
      </c>
      <c r="E4" s="59" t="s">
        <v>44</v>
      </c>
      <c r="G4" s="69"/>
      <c r="H4" s="69"/>
      <c r="J4" s="69"/>
      <c r="K4" s="69"/>
      <c r="L4" s="69"/>
      <c r="M4" s="153" t="s">
        <v>38</v>
      </c>
      <c r="N4" s="128" t="s">
        <v>34</v>
      </c>
      <c r="O4" s="128" t="s">
        <v>21</v>
      </c>
      <c r="P4" s="128" t="s">
        <v>23</v>
      </c>
      <c r="Q4" s="128" t="s">
        <v>67</v>
      </c>
      <c r="R4" s="128" t="s">
        <v>22</v>
      </c>
      <c r="S4" s="343" t="s">
        <v>14</v>
      </c>
      <c r="T4" s="343"/>
      <c r="W4" s="228" t="s">
        <v>16</v>
      </c>
      <c r="X4" s="228" t="s">
        <v>60</v>
      </c>
      <c r="Y4" s="228" t="s">
        <v>59</v>
      </c>
      <c r="Z4" s="228" t="s">
        <v>58</v>
      </c>
      <c r="AA4" s="58"/>
      <c r="AB4" s="58"/>
      <c r="AC4" s="58"/>
      <c r="AD4" s="62"/>
      <c r="AE4" s="62"/>
      <c r="AF4" s="62"/>
      <c r="AG4" s="62"/>
      <c r="AH4" s="62"/>
      <c r="AI4" s="62"/>
      <c r="AJ4" s="64"/>
    </row>
    <row r="5" spans="1:36" ht="20.25" customHeight="1" x14ac:dyDescent="0.2">
      <c r="A5" s="214" t="s">
        <v>24</v>
      </c>
      <c r="B5" s="172"/>
      <c r="C5" s="141">
        <v>4</v>
      </c>
      <c r="D5" s="142">
        <f>IF(A2&gt;0,1,"")</f>
        <v>1</v>
      </c>
      <c r="E5" s="154" t="str">
        <f>IF(ISNA(VLOOKUP($C$2&amp;"-"&amp;$L$2&amp;"-"&amp;D5,bdd_complete,11,0)),"",VLOOKUP($C$2&amp;"-"&amp;$L$2&amp;"-"&amp;D5,bdd_complete,11,0)&amp;" "&amp;VLOOKUP($C$2&amp;"-"&amp;$L$2&amp;"-"&amp;D5,bdd_complete,12,0))</f>
        <v>GASAEV Zeyd</v>
      </c>
      <c r="F5" s="154"/>
      <c r="G5" s="154"/>
      <c r="H5" s="154"/>
      <c r="I5" s="154"/>
      <c r="J5" s="154"/>
      <c r="K5" s="154" t="str">
        <f>IF(D5&lt;&gt;"",VLOOKUP($C$2&amp;"-"&amp;$L$2&amp;"-"&amp;D5,bdd_complete,13,0),"")</f>
        <v>Orléans</v>
      </c>
      <c r="L5" s="154"/>
      <c r="M5" s="143"/>
      <c r="N5" s="209">
        <f>IF(AND(E5&lt;&gt;"",$Z$3&lt;12),SUMPRODUCT(($W$5:$W$16=E5)*($Z$5:$Z$16&lt;&gt;"")),"")</f>
        <v>1</v>
      </c>
      <c r="O5" s="210">
        <f>IF(AND(E5&lt;&gt;"",$Z$3&lt;12),SUMPRODUCT(($W$5:$W$16=E5)*($Y$5:$Y$16)),"")</f>
        <v>3</v>
      </c>
      <c r="P5" s="211">
        <f>IF(AND(E5&lt;&gt;"",$Z$3&lt;12),SUMPRODUCT(($W$5:$W$16=E5)*($Z$5:$Z$16=$P$4)),"")</f>
        <v>0</v>
      </c>
      <c r="Q5" s="211">
        <f>IF(AND(E5&lt;&gt;"",$Z$3&lt;12),SUMPRODUCT(($W$5:$W$16=E5)*($Z$5:$Z$16=$Q$4)),"")</f>
        <v>0</v>
      </c>
      <c r="R5" s="211">
        <f>IF(AND(E5&lt;&gt;"",$Z$3&lt;12),SUMPRODUCT(($W$5:$W$16=E5)*($X$5:$X$16)),"")</f>
        <v>0</v>
      </c>
      <c r="S5" s="234">
        <f>IF(D5&lt;&gt;"",VLOOKUP($C$2&amp;"-"&amp;$L$2&amp;"-"&amp;D5,bdd_complete,6,0),"")</f>
        <v>35.65</v>
      </c>
      <c r="T5" s="235"/>
      <c r="U5" s="140"/>
      <c r="V5" s="140"/>
      <c r="W5" s="205" t="str">
        <f>D12</f>
        <v>GASAEV Zeyd</v>
      </c>
      <c r="X5" s="206">
        <f>I15</f>
        <v>0</v>
      </c>
      <c r="Y5" s="206">
        <f>J14</f>
        <v>3</v>
      </c>
      <c r="Z5" s="207" t="str">
        <f>IF(K14&lt;&gt;"",K14,"")</f>
        <v>VP</v>
      </c>
      <c r="AD5" s="62"/>
      <c r="AE5" s="62"/>
      <c r="AF5" s="62"/>
      <c r="AG5" s="62"/>
      <c r="AH5" s="62"/>
      <c r="AI5" s="62"/>
      <c r="AJ5" s="64"/>
    </row>
    <row r="6" spans="1:36" ht="20.25" customHeight="1" thickBot="1" x14ac:dyDescent="0.25">
      <c r="B6" s="172"/>
      <c r="C6" s="141">
        <v>3</v>
      </c>
      <c r="D6" s="142">
        <f>IF(A2&gt;1,2,"")</f>
        <v>2</v>
      </c>
      <c r="E6" s="154" t="str">
        <f>IF(ISNA(VLOOKUP($C$2&amp;"-"&amp;$L$2&amp;"-"&amp;D6,bdd_complete,11,0)),"",VLOOKUP($C$2&amp;"-"&amp;$L$2&amp;"-"&amp;D6,bdd_complete,11,0)&amp;" "&amp;VLOOKUP($C$2&amp;"-"&amp;$L$2&amp;"-"&amp;D6,bdd_complete,12,0))</f>
        <v>SAIDOULAEV Oumar</v>
      </c>
      <c r="F6" s="154"/>
      <c r="G6" s="154"/>
      <c r="H6" s="154"/>
      <c r="I6" s="154"/>
      <c r="J6" s="154"/>
      <c r="K6" s="154" t="str">
        <f>IF(D6&lt;&gt;"",VLOOKUP($C$2&amp;"-"&amp;$L$2&amp;"-"&amp;D6,bdd_complete,13,0),"")</f>
        <v>Le Mans CLS</v>
      </c>
      <c r="L6" s="154"/>
      <c r="M6" s="143"/>
      <c r="N6" s="209">
        <f>IF(AND(E6&lt;&gt;"",$Z$3&lt;12),SUMPRODUCT(($W$5:$W$16=E6)*($Z$5:$Z$16&lt;&gt;"")),"")</f>
        <v>1</v>
      </c>
      <c r="O6" s="210">
        <f>IF(AND(E6&lt;&gt;"",$Z$3&lt;12),SUMPRODUCT(($W$5:$W$16=E6)*($Y$5:$Y$16)),"")</f>
        <v>4</v>
      </c>
      <c r="P6" s="211">
        <f>IF(AND(E6&lt;&gt;"",$Z$3&lt;12),SUMPRODUCT(($W$5:$W$16=E6)*($Z$5:$Z$16=$P$4)),"")</f>
        <v>0</v>
      </c>
      <c r="Q6" s="211">
        <f>IF(AND(E6&lt;&gt;"",$Z$3&lt;12),SUMPRODUCT(($W$5:$W$16=E6)*($Z$5:$Z$16=$Q$4)),"")</f>
        <v>0</v>
      </c>
      <c r="R6" s="211">
        <f>IF(AND(E6&lt;&gt;"",$Z$3&lt;12),SUMPRODUCT(($W$5:$W$16=E6)*($X$5:$X$16)),"")</f>
        <v>0</v>
      </c>
      <c r="S6" s="234">
        <f>IF(D6&lt;&gt;"",VLOOKUP($C$2&amp;"-"&amp;$L$2&amp;"-"&amp;D6,bdd_complete,6,0),"")</f>
        <v>36.549999999999997</v>
      </c>
      <c r="T6" s="235"/>
      <c r="W6" s="205" t="str">
        <f>M12</f>
        <v>SAIDOULAEV Oumar</v>
      </c>
      <c r="X6" s="206">
        <f>R15</f>
        <v>0</v>
      </c>
      <c r="Y6" s="206">
        <f>S14</f>
        <v>1</v>
      </c>
      <c r="Z6" s="207" t="str">
        <f>IF(T14&lt;&gt;"",T14,"")</f>
        <v/>
      </c>
      <c r="AA6" s="346"/>
      <c r="AB6" s="346"/>
      <c r="AC6" s="346"/>
      <c r="AD6" s="62"/>
      <c r="AE6" s="62"/>
      <c r="AF6" s="62"/>
      <c r="AG6" s="62"/>
      <c r="AH6" s="62"/>
      <c r="AI6" s="62"/>
      <c r="AJ6" s="64"/>
    </row>
    <row r="7" spans="1:36" ht="20.25" customHeight="1" thickTop="1" x14ac:dyDescent="0.2">
      <c r="A7" s="137" t="s">
        <v>36</v>
      </c>
      <c r="B7" s="172"/>
      <c r="C7" s="141">
        <v>2</v>
      </c>
      <c r="D7" s="142">
        <f>IF(A2&gt;2,3,"")</f>
        <v>3</v>
      </c>
      <c r="E7" s="154" t="str">
        <f>IF(ISNA(VLOOKUP($C$2&amp;"-"&amp;$L$2&amp;"-"&amp;D7,bdd_complete,11,0)),"",VLOOKUP($C$2&amp;"-"&amp;$L$2&amp;"-"&amp;D7,bdd_complete,11,0)&amp;" "&amp;VLOOKUP($C$2&amp;"-"&amp;$L$2&amp;"-"&amp;D7,bdd_complete,12,0))</f>
        <v>TOUATI Mohamed</v>
      </c>
      <c r="F7" s="154"/>
      <c r="G7" s="154"/>
      <c r="H7" s="154"/>
      <c r="I7" s="154"/>
      <c r="J7" s="154"/>
      <c r="K7" s="154" t="str">
        <f>IF(D7&lt;&gt;"",VLOOKUP($C$2&amp;"-"&amp;$L$2&amp;"-"&amp;D7,bdd_complete,13,0),"")</f>
        <v>Rosny sous Bois</v>
      </c>
      <c r="L7" s="154"/>
      <c r="M7" s="143"/>
      <c r="N7" s="209">
        <f>IF(AND(E7&lt;&gt;"",$Z$3&lt;12),SUMPRODUCT(($W$5:$W$16=E7)*($Z$5:$Z$16&lt;&gt;"")),"")</f>
        <v>1</v>
      </c>
      <c r="O7" s="210">
        <f>IF(AND(E7&lt;&gt;"",$Z$3&lt;12),SUMPRODUCT(($W$5:$W$16=E7)*($Y$5:$Y$16)),"")</f>
        <v>4</v>
      </c>
      <c r="P7" s="211">
        <f>IF(AND(E7&lt;&gt;"",$Z$3&lt;12),SUMPRODUCT(($W$5:$W$16=E7)*($Z$5:$Z$16=$P$4)),"")</f>
        <v>1</v>
      </c>
      <c r="Q7" s="211">
        <f>IF(AND(E7&lt;&gt;"",$Z$3&lt;12),SUMPRODUCT(($W$5:$W$16=E7)*($Z$5:$Z$16=$Q$4)),"")</f>
        <v>0</v>
      </c>
      <c r="R7" s="211">
        <f>IF(AND(E7&lt;&gt;"",$Z$3&lt;12),SUMPRODUCT(($W$5:$W$16=E7)*($X$5:$X$16)),"")</f>
        <v>0</v>
      </c>
      <c r="S7" s="234">
        <f>IF(D7&lt;&gt;"",VLOOKUP($C$2&amp;"-"&amp;$L$2&amp;"-"&amp;D7,bdd_complete,6,0),"")</f>
        <v>36.9</v>
      </c>
      <c r="T7" s="235"/>
      <c r="W7" s="205" t="str">
        <f>D16</f>
        <v>TOUATI Mohamed</v>
      </c>
      <c r="X7" s="206">
        <f>I19</f>
        <v>0</v>
      </c>
      <c r="Y7" s="206">
        <f>J18</f>
        <v>0</v>
      </c>
      <c r="Z7" s="207" t="str">
        <f>IF(K18&lt;&gt;"",K18,"")</f>
        <v/>
      </c>
      <c r="AA7" s="346"/>
      <c r="AB7" s="346"/>
      <c r="AC7" s="346"/>
      <c r="AD7" s="62"/>
      <c r="AE7" s="62"/>
      <c r="AF7" s="62"/>
      <c r="AG7" s="62"/>
      <c r="AH7" s="62"/>
      <c r="AI7" s="62"/>
      <c r="AJ7" s="64"/>
    </row>
    <row r="8" spans="1:36" ht="20.25" customHeight="1" x14ac:dyDescent="0.2">
      <c r="A8" s="139" t="s">
        <v>37</v>
      </c>
      <c r="B8" s="172"/>
      <c r="C8" s="141">
        <v>1</v>
      </c>
      <c r="D8" s="281">
        <f>IF(A2&gt;3,4,"")</f>
        <v>4</v>
      </c>
      <c r="E8" s="241" t="str">
        <f>IF(ISNA(VLOOKUP($C$2&amp;"-"&amp;$L$2&amp;"-"&amp;D8,bdd_complete,11,0)),"",VLOOKUP($C$2&amp;"-"&amp;$L$2&amp;"-"&amp;D8,bdd_complete,11,0)&amp;" "&amp;VLOOKUP($C$2&amp;"-"&amp;$L$2&amp;"-"&amp;D8,bdd_complete,12,0))</f>
        <v>DJABAEV Apti</v>
      </c>
      <c r="F8" s="241"/>
      <c r="G8" s="241"/>
      <c r="H8" s="241"/>
      <c r="I8" s="241"/>
      <c r="J8" s="241"/>
      <c r="K8" s="241" t="str">
        <f>IF(D8&lt;&gt;"",VLOOKUP($C$2&amp;"-"&amp;$L$2&amp;"-"&amp;D8,bdd_complete,13,0),"")</f>
        <v>Joué les Tours CL</v>
      </c>
      <c r="L8" s="241"/>
      <c r="M8" s="282"/>
      <c r="N8" s="209">
        <f>IF(AND(E8&lt;&gt;"",$Z$3&lt;12),SUMPRODUCT(($W$5:$W$16=E8)*($Z$5:$Z$16&lt;&gt;"")),"")</f>
        <v>3</v>
      </c>
      <c r="O8" s="210">
        <f>IF(AND(E8&lt;&gt;"",$Z$3&lt;12),SUMPRODUCT(($W$5:$W$16=E8)*($Y$5:$Y$16)),"")</f>
        <v>9</v>
      </c>
      <c r="P8" s="211">
        <f>IF(AND(E8&lt;&gt;"",$Z$3&lt;12),SUMPRODUCT(($W$5:$W$16=E8)*($Z$5:$Z$16=$P$4)),"")</f>
        <v>0</v>
      </c>
      <c r="Q8" s="211">
        <f>IF(AND(E8&lt;&gt;"",$Z$3&lt;12),SUMPRODUCT(($W$5:$W$16=E8)*($Z$5:$Z$16=$Q$4)),"")</f>
        <v>0</v>
      </c>
      <c r="R8" s="211">
        <f>IF(AND(E8&lt;&gt;"",$Z$3&lt;12),SUMPRODUCT(($W$5:$W$16=E8)*($X$5:$X$16)),"")</f>
        <v>0</v>
      </c>
      <c r="S8" s="234">
        <f>IF(D8&lt;&gt;"",VLOOKUP($C$2&amp;"-"&amp;$L$2&amp;"-"&amp;D8,bdd_complete,6,0),"")</f>
        <v>37.6</v>
      </c>
      <c r="T8" s="235"/>
      <c r="W8" s="205" t="str">
        <f>M16</f>
        <v>DJABAEV Apti</v>
      </c>
      <c r="X8" s="206">
        <f>R19</f>
        <v>0</v>
      </c>
      <c r="Y8" s="206">
        <f>S18</f>
        <v>3</v>
      </c>
      <c r="Z8" s="207" t="str">
        <f>IF(T18&lt;&gt;"",T18,"")</f>
        <v>VP</v>
      </c>
      <c r="AA8" s="346"/>
      <c r="AB8" s="346"/>
      <c r="AC8" s="346"/>
      <c r="AD8" s="62"/>
      <c r="AE8" s="62"/>
      <c r="AF8" s="62"/>
      <c r="AG8" s="62"/>
      <c r="AH8" s="62"/>
      <c r="AI8" s="62"/>
      <c r="AJ8" s="64"/>
    </row>
    <row r="9" spans="1:36" ht="23.25" customHeight="1" x14ac:dyDescent="0.25">
      <c r="A9" s="212" t="s">
        <v>61</v>
      </c>
      <c r="B9" s="213"/>
      <c r="D9" s="69"/>
      <c r="E9" s="69"/>
      <c r="F9" s="69"/>
      <c r="G9" s="69"/>
      <c r="H9" s="69"/>
      <c r="I9"/>
      <c r="S9" s="144"/>
      <c r="W9" s="205" t="str">
        <f>D22</f>
        <v>GASAEV Zeyd</v>
      </c>
      <c r="X9" s="206">
        <f>I25</f>
        <v>0</v>
      </c>
      <c r="Y9" s="206">
        <f>J24</f>
        <v>0</v>
      </c>
      <c r="Z9" s="207" t="str">
        <f>IF(K24&lt;&gt;"",K24,"")</f>
        <v/>
      </c>
      <c r="AA9" s="52"/>
      <c r="AB9" s="52"/>
      <c r="AC9" s="52"/>
    </row>
    <row r="10" spans="1:36" s="140" customFormat="1" ht="25.5" customHeight="1" x14ac:dyDescent="0.2">
      <c r="A10" s="53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  <c r="R10" s="155"/>
      <c r="S10" s="155"/>
      <c r="T10" s="130" t="str">
        <f>IF(OR(A2=0,A2&gt;2),"3 lutteurs =&gt; Tour 1 : 1-2 / Tour 2 : 3-1 / Tour 3 : 2-3          4 lutteurs =&gt; Tour 1 : 1-2, 3-4  / Tour 2 : 1-3,  2-4  / Tour 3 : 1-4, 2-3","")</f>
        <v>3 lutteurs =&gt; Tour 1 : 1-2 / Tour 2 : 3-1 / Tour 3 : 2-3          4 lutteurs =&gt; Tour 1 : 1-2, 3-4  / Tour 2 : 1-3,  2-4  / Tour 3 : 1-4, 2-3</v>
      </c>
      <c r="U10" s="155"/>
      <c r="V10" s="155"/>
      <c r="W10" s="205" t="str">
        <f>M22</f>
        <v>TOUATI Mohamed</v>
      </c>
      <c r="X10" s="206">
        <f>R25</f>
        <v>0</v>
      </c>
      <c r="Y10" s="206">
        <f>S24</f>
        <v>4</v>
      </c>
      <c r="Z10" s="207" t="str">
        <f>IF(T24&lt;&gt;"",T24,"")</f>
        <v>VT</v>
      </c>
      <c r="AA10" s="155"/>
      <c r="AB10" s="155"/>
      <c r="AC10" s="155"/>
    </row>
    <row r="11" spans="1:36" s="53" customFormat="1" ht="14.25" customHeight="1" thickBot="1" x14ac:dyDescent="0.25">
      <c r="A11"/>
      <c r="B11" s="330" t="s">
        <v>40</v>
      </c>
      <c r="C11" s="203" t="s">
        <v>45</v>
      </c>
      <c r="D11" s="201"/>
      <c r="E11" s="201"/>
      <c r="F11" s="201"/>
      <c r="G11" s="201"/>
      <c r="H11" s="201"/>
      <c r="I11" s="201"/>
      <c r="J11" s="201"/>
      <c r="K11" s="201"/>
      <c r="L11" s="202" t="s">
        <v>46</v>
      </c>
      <c r="M11" s="202"/>
      <c r="N11" s="202"/>
      <c r="O11" s="202"/>
      <c r="P11" s="202"/>
      <c r="Q11" s="202"/>
      <c r="R11" s="202"/>
      <c r="S11" s="202"/>
      <c r="T11" s="204"/>
      <c r="U11"/>
      <c r="V11"/>
      <c r="W11" s="205" t="str">
        <f>D26</f>
        <v>SAIDOULAEV Oumar</v>
      </c>
      <c r="X11" s="206">
        <f>I29</f>
        <v>0</v>
      </c>
      <c r="Y11" s="206">
        <f>J28</f>
        <v>0</v>
      </c>
      <c r="Z11" s="207" t="str">
        <f>IF(K28&lt;&gt;"",K28,"")</f>
        <v/>
      </c>
      <c r="AA11" s="54"/>
      <c r="AH11" s="56"/>
    </row>
    <row r="12" spans="1:36" ht="16.5" customHeight="1" x14ac:dyDescent="0.2">
      <c r="B12" s="331"/>
      <c r="C12" s="334">
        <f>IF(A2&gt;1,1,"")</f>
        <v>1</v>
      </c>
      <c r="D12" s="215" t="str">
        <f>IF(C12&lt;&gt;"",VLOOKUP(C12,$D$5:$K$8,2,0),"")</f>
        <v>GASAEV Zeyd</v>
      </c>
      <c r="E12" s="215"/>
      <c r="F12" s="215"/>
      <c r="G12" s="215"/>
      <c r="H12" s="215"/>
      <c r="I12" s="216"/>
      <c r="J12" s="336" t="s">
        <v>48</v>
      </c>
      <c r="K12" s="217" t="s">
        <v>49</v>
      </c>
      <c r="L12" s="334">
        <f>IF(A2&gt;1,2,"")</f>
        <v>2</v>
      </c>
      <c r="M12" s="215" t="str">
        <f>IF(L12&lt;&gt;"",VLOOKUP(L12,$D$5:$K$8,2,0),"")</f>
        <v>SAIDOULAEV Oumar</v>
      </c>
      <c r="N12" s="215"/>
      <c r="O12" s="215"/>
      <c r="P12" s="215"/>
      <c r="Q12" s="215"/>
      <c r="R12" s="216"/>
      <c r="S12" s="336" t="s">
        <v>48</v>
      </c>
      <c r="T12" s="217" t="s">
        <v>49</v>
      </c>
      <c r="W12" s="205" t="str">
        <f>M26</f>
        <v>DJABAEV Apti</v>
      </c>
      <c r="X12" s="206">
        <f>R29</f>
        <v>0</v>
      </c>
      <c r="Y12" s="206">
        <f>S28</f>
        <v>3</v>
      </c>
      <c r="Z12" s="207" t="str">
        <f>IF(T28&lt;&gt;"",T28,"")</f>
        <v>VP</v>
      </c>
      <c r="AA12" s="58"/>
      <c r="AH12" s="63"/>
      <c r="AI12" s="63"/>
    </row>
    <row r="13" spans="1:36" ht="16.5" customHeight="1" x14ac:dyDescent="0.2">
      <c r="B13" s="331"/>
      <c r="C13" s="335"/>
      <c r="D13" s="218" t="str">
        <f>IF(C12&lt;&gt;"",VLOOKUP(C12,$D$5:$K$8,8,0),"")</f>
        <v>Orléans</v>
      </c>
      <c r="E13" s="219"/>
      <c r="F13" s="219"/>
      <c r="G13" s="219"/>
      <c r="H13" s="219"/>
      <c r="I13" s="220"/>
      <c r="J13" s="337"/>
      <c r="K13" s="221" t="s">
        <v>50</v>
      </c>
      <c r="L13" s="335"/>
      <c r="M13" s="218" t="str">
        <f>IF(L12&lt;&gt;"",VLOOKUP(L12,$D$5:$K$8,8,0),"")</f>
        <v>Le Mans CLS</v>
      </c>
      <c r="N13" s="219"/>
      <c r="O13" s="219"/>
      <c r="P13" s="219"/>
      <c r="Q13" s="219"/>
      <c r="R13" s="220"/>
      <c r="S13" s="337"/>
      <c r="T13" s="221" t="s">
        <v>50</v>
      </c>
      <c r="W13" s="205" t="str">
        <f>D32</f>
        <v>GASAEV Zeyd</v>
      </c>
      <c r="X13" s="206">
        <f>I35</f>
        <v>0</v>
      </c>
      <c r="Y13" s="206">
        <f>J34</f>
        <v>0</v>
      </c>
      <c r="Z13" s="207" t="str">
        <f>IF(K34&lt;&gt;"",K34,"")</f>
        <v/>
      </c>
      <c r="AA13" s="58"/>
      <c r="AH13" s="63"/>
      <c r="AI13" s="63"/>
    </row>
    <row r="14" spans="1:36" ht="11.25" customHeight="1" x14ac:dyDescent="0.2">
      <c r="B14" s="331"/>
      <c r="C14" s="159" t="s">
        <v>53</v>
      </c>
      <c r="D14" s="160"/>
      <c r="E14" s="160"/>
      <c r="F14" s="160"/>
      <c r="G14" s="160"/>
      <c r="H14" s="170"/>
      <c r="I14" s="161" t="s">
        <v>11</v>
      </c>
      <c r="J14" s="338">
        <v>3</v>
      </c>
      <c r="K14" s="340" t="s">
        <v>689</v>
      </c>
      <c r="L14" s="159" t="s">
        <v>53</v>
      </c>
      <c r="M14" s="162"/>
      <c r="N14" s="160"/>
      <c r="O14" s="160"/>
      <c r="P14" s="160"/>
      <c r="Q14" s="170"/>
      <c r="R14" s="161" t="s">
        <v>11</v>
      </c>
      <c r="S14" s="338">
        <v>1</v>
      </c>
      <c r="T14" s="340"/>
      <c r="W14" s="205" t="str">
        <f>M32</f>
        <v>DJABAEV Apti</v>
      </c>
      <c r="X14" s="206">
        <f>R35</f>
        <v>0</v>
      </c>
      <c r="Y14" s="206">
        <f>S34</f>
        <v>3</v>
      </c>
      <c r="Z14" s="207" t="str">
        <f>IF(T34&lt;&gt;"",T34,"")</f>
        <v>VP</v>
      </c>
      <c r="AA14" s="58"/>
      <c r="AH14" s="63"/>
      <c r="AI14" s="63"/>
    </row>
    <row r="15" spans="1:36" ht="33" customHeight="1" thickBot="1" x14ac:dyDescent="0.25">
      <c r="B15" s="331"/>
      <c r="C15" s="157"/>
      <c r="D15" s="158"/>
      <c r="E15" s="158"/>
      <c r="F15" s="158"/>
      <c r="G15" s="158"/>
      <c r="H15" s="171"/>
      <c r="I15" s="208"/>
      <c r="J15" s="339"/>
      <c r="K15" s="341"/>
      <c r="L15" s="157"/>
      <c r="M15" s="163"/>
      <c r="N15" s="158"/>
      <c r="O15" s="158"/>
      <c r="P15" s="158"/>
      <c r="Q15" s="171"/>
      <c r="R15" s="208"/>
      <c r="S15" s="339"/>
      <c r="T15" s="341"/>
      <c r="W15" s="205" t="str">
        <f>D36</f>
        <v>SAIDOULAEV Oumar</v>
      </c>
      <c r="X15" s="206">
        <f>I39</f>
        <v>0</v>
      </c>
      <c r="Y15" s="206">
        <f>J38</f>
        <v>3</v>
      </c>
      <c r="Z15" s="207" t="str">
        <f>IF(K38&lt;&gt;"",K38,"")</f>
        <v>VP</v>
      </c>
      <c r="AA15" s="58"/>
      <c r="AH15" s="63"/>
      <c r="AI15" s="63"/>
    </row>
    <row r="16" spans="1:36" ht="16.5" customHeight="1" x14ac:dyDescent="0.2">
      <c r="B16" s="331"/>
      <c r="C16" s="334">
        <f>IF(A2=4,3,"")</f>
        <v>3</v>
      </c>
      <c r="D16" s="215" t="str">
        <f>IF(C16&lt;&gt;"",VLOOKUP(C16,$D$5:$K$8,2,0),"")</f>
        <v>TOUATI Mohamed</v>
      </c>
      <c r="E16" s="215"/>
      <c r="F16" s="215"/>
      <c r="G16" s="215"/>
      <c r="H16" s="215"/>
      <c r="I16" s="216"/>
      <c r="J16" s="336" t="s">
        <v>48</v>
      </c>
      <c r="K16" s="217" t="s">
        <v>49</v>
      </c>
      <c r="L16" s="334">
        <f>IF(A2=4,4,"")</f>
        <v>4</v>
      </c>
      <c r="M16" s="215" t="str">
        <f>IF(L16&lt;&gt;"",VLOOKUP(L16,$D$5:$K$8,2,0),"")</f>
        <v>DJABAEV Apti</v>
      </c>
      <c r="N16" s="215"/>
      <c r="O16" s="215"/>
      <c r="P16" s="215"/>
      <c r="Q16" s="215"/>
      <c r="R16" s="216"/>
      <c r="S16" s="336" t="s">
        <v>48</v>
      </c>
      <c r="T16" s="217" t="s">
        <v>49</v>
      </c>
      <c r="W16" s="205" t="str">
        <f>M36</f>
        <v>TOUATI Mohamed</v>
      </c>
      <c r="X16" s="206">
        <f>R39</f>
        <v>0</v>
      </c>
      <c r="Y16" s="206">
        <f>S38</f>
        <v>0</v>
      </c>
      <c r="Z16" s="207" t="str">
        <f>IF(T38&lt;&gt;"",T38,"")</f>
        <v/>
      </c>
      <c r="AA16" s="58"/>
      <c r="AH16" s="63"/>
      <c r="AI16" s="63"/>
    </row>
    <row r="17" spans="1:35" ht="16.5" customHeight="1" x14ac:dyDescent="0.2">
      <c r="B17" s="331"/>
      <c r="C17" s="335"/>
      <c r="D17" s="218"/>
      <c r="E17" s="219"/>
      <c r="F17" s="219"/>
      <c r="G17" s="219"/>
      <c r="H17" s="219"/>
      <c r="I17" s="220"/>
      <c r="J17" s="337"/>
      <c r="K17" s="221" t="s">
        <v>50</v>
      </c>
      <c r="L17" s="335"/>
      <c r="M17" s="218" t="str">
        <f>IF(L16&lt;&gt;"",VLOOKUP(L16,$D$5:$K$8,8,0),"")</f>
        <v>Joué les Tours CL</v>
      </c>
      <c r="N17" s="219"/>
      <c r="O17" s="219"/>
      <c r="P17" s="219"/>
      <c r="Q17" s="219"/>
      <c r="R17" s="220"/>
      <c r="S17" s="337"/>
      <c r="T17" s="221" t="s">
        <v>50</v>
      </c>
      <c r="X17" s="57"/>
      <c r="Y17" s="58"/>
      <c r="Z17" s="58"/>
      <c r="AA17" s="58"/>
      <c r="AH17" s="63"/>
      <c r="AI17" s="63"/>
    </row>
    <row r="18" spans="1:35" ht="11.25" customHeight="1" x14ac:dyDescent="0.2">
      <c r="B18" s="331"/>
      <c r="C18" s="159" t="s">
        <v>53</v>
      </c>
      <c r="D18" s="160"/>
      <c r="E18" s="160"/>
      <c r="F18" s="160"/>
      <c r="G18" s="160"/>
      <c r="H18" s="170"/>
      <c r="I18" s="161" t="s">
        <v>11</v>
      </c>
      <c r="J18" s="338">
        <v>0</v>
      </c>
      <c r="K18" s="340"/>
      <c r="L18" s="159" t="s">
        <v>53</v>
      </c>
      <c r="M18" s="162"/>
      <c r="N18" s="160"/>
      <c r="O18" s="160"/>
      <c r="P18" s="160"/>
      <c r="Q18" s="170"/>
      <c r="R18" s="161" t="s">
        <v>11</v>
      </c>
      <c r="S18" s="338">
        <v>3</v>
      </c>
      <c r="T18" s="340" t="s">
        <v>689</v>
      </c>
      <c r="X18" s="57"/>
      <c r="Y18" s="58"/>
      <c r="Z18" s="58"/>
      <c r="AA18" s="58"/>
      <c r="AH18" s="63"/>
      <c r="AI18" s="63"/>
    </row>
    <row r="19" spans="1:35" ht="33" customHeight="1" thickBot="1" x14ac:dyDescent="0.25">
      <c r="B19" s="331"/>
      <c r="C19" s="157"/>
      <c r="D19" s="158"/>
      <c r="E19" s="158"/>
      <c r="F19" s="158"/>
      <c r="G19" s="158"/>
      <c r="H19" s="171"/>
      <c r="I19" s="208"/>
      <c r="J19" s="339"/>
      <c r="K19" s="341"/>
      <c r="L19" s="157"/>
      <c r="M19" s="163"/>
      <c r="N19" s="158"/>
      <c r="O19" s="158"/>
      <c r="P19" s="158"/>
      <c r="Q19" s="171"/>
      <c r="R19" s="208"/>
      <c r="S19" s="339"/>
      <c r="T19" s="341"/>
      <c r="X19" s="58"/>
      <c r="Y19" s="58"/>
      <c r="Z19" s="58"/>
      <c r="AA19" s="58"/>
      <c r="AH19" s="63"/>
      <c r="AI19" s="63"/>
    </row>
    <row r="20" spans="1:35" ht="15" customHeight="1" x14ac:dyDescent="0.25">
      <c r="B20" s="138"/>
      <c r="C20" s="147"/>
      <c r="D20" s="147"/>
      <c r="E20" s="147"/>
      <c r="F20" s="147"/>
      <c r="G20" s="147"/>
      <c r="H20" s="147"/>
      <c r="J20" s="148"/>
      <c r="K20" s="149"/>
      <c r="L20" s="151"/>
      <c r="M20" s="151"/>
      <c r="N20" s="151"/>
      <c r="O20" s="151"/>
      <c r="P20" s="151"/>
      <c r="Q20" s="151"/>
      <c r="R20" s="146"/>
      <c r="S20" s="152"/>
      <c r="T20" s="150"/>
      <c r="X20" s="58"/>
      <c r="Y20" s="58"/>
      <c r="Z20" s="58"/>
      <c r="AA20" s="58"/>
      <c r="AH20" s="63"/>
      <c r="AI20" s="63"/>
    </row>
    <row r="21" spans="1:35" s="53" customFormat="1" ht="14.25" customHeight="1" thickBot="1" x14ac:dyDescent="0.25">
      <c r="A21"/>
      <c r="B21" s="330" t="s">
        <v>51</v>
      </c>
      <c r="C21" s="203" t="s">
        <v>45</v>
      </c>
      <c r="D21" s="201"/>
      <c r="E21" s="201"/>
      <c r="F21" s="201"/>
      <c r="G21" s="201"/>
      <c r="H21" s="201"/>
      <c r="I21" s="201"/>
      <c r="J21" s="201"/>
      <c r="K21" s="201"/>
      <c r="L21" s="202" t="s">
        <v>46</v>
      </c>
      <c r="M21" s="202"/>
      <c r="N21" s="202"/>
      <c r="O21" s="202"/>
      <c r="P21" s="202"/>
      <c r="Q21" s="202"/>
      <c r="R21" s="202"/>
      <c r="S21" s="202"/>
      <c r="T21" s="204"/>
      <c r="U21"/>
      <c r="V21"/>
      <c r="W21"/>
      <c r="X21" s="55"/>
      <c r="Y21" s="54"/>
      <c r="Z21" s="54"/>
      <c r="AA21" s="54"/>
      <c r="AH21" s="56"/>
    </row>
    <row r="22" spans="1:35" ht="16.5" customHeight="1" x14ac:dyDescent="0.2">
      <c r="B22" s="331"/>
      <c r="C22" s="334">
        <f>IF(A2=3,3,IF(A2=4,1,""))</f>
        <v>1</v>
      </c>
      <c r="D22" s="215" t="str">
        <f>IF(C22&lt;&gt;"",VLOOKUP(C22,$D$5:$K$8,2,0),"")</f>
        <v>GASAEV Zeyd</v>
      </c>
      <c r="E22" s="215"/>
      <c r="F22" s="215"/>
      <c r="G22" s="215"/>
      <c r="H22" s="215"/>
      <c r="I22" s="216"/>
      <c r="J22" s="336" t="s">
        <v>48</v>
      </c>
      <c r="K22" s="217" t="s">
        <v>49</v>
      </c>
      <c r="L22" s="334">
        <f>IF(A2=3,1,IF(A2=4,3,""))</f>
        <v>3</v>
      </c>
      <c r="M22" s="215" t="str">
        <f>IF(L22&lt;&gt;"",VLOOKUP(L22,$D$5:$K$8,2,0),"")</f>
        <v>TOUATI Mohamed</v>
      </c>
      <c r="N22" s="215"/>
      <c r="O22" s="215"/>
      <c r="P22" s="215"/>
      <c r="Q22" s="215"/>
      <c r="R22" s="216"/>
      <c r="S22" s="336" t="s">
        <v>48</v>
      </c>
      <c r="T22" s="217" t="s">
        <v>49</v>
      </c>
      <c r="X22" s="57"/>
      <c r="Y22" s="58"/>
      <c r="Z22" s="58"/>
      <c r="AA22" s="58"/>
      <c r="AH22" s="63"/>
      <c r="AI22" s="63"/>
    </row>
    <row r="23" spans="1:35" ht="16.5" customHeight="1" x14ac:dyDescent="0.2">
      <c r="B23" s="331"/>
      <c r="C23" s="335"/>
      <c r="D23" s="218" t="str">
        <f>IF(C22&lt;&gt;"",VLOOKUP(C22,$D$5:$K$8,8,0),"")</f>
        <v>Orléans</v>
      </c>
      <c r="E23" s="219"/>
      <c r="F23" s="219"/>
      <c r="G23" s="219"/>
      <c r="H23" s="219"/>
      <c r="I23" s="220"/>
      <c r="J23" s="337"/>
      <c r="K23" s="221" t="s">
        <v>50</v>
      </c>
      <c r="L23" s="335"/>
      <c r="M23" s="218" t="str">
        <f>IF(L22&lt;&gt;"",VLOOKUP(L22,$D$5:$K$8,8,0),"")</f>
        <v>Rosny sous Bois</v>
      </c>
      <c r="N23" s="219"/>
      <c r="O23" s="219"/>
      <c r="P23" s="219"/>
      <c r="Q23" s="219"/>
      <c r="R23" s="220"/>
      <c r="S23" s="337"/>
      <c r="T23" s="221" t="s">
        <v>50</v>
      </c>
      <c r="X23" s="57"/>
      <c r="Y23" s="58"/>
      <c r="Z23" s="58"/>
      <c r="AA23" s="58"/>
      <c r="AH23" s="63"/>
      <c r="AI23" s="63"/>
    </row>
    <row r="24" spans="1:35" ht="11.25" customHeight="1" x14ac:dyDescent="0.2">
      <c r="B24" s="331"/>
      <c r="C24" s="159" t="s">
        <v>53</v>
      </c>
      <c r="D24" s="160"/>
      <c r="E24" s="160"/>
      <c r="F24" s="160"/>
      <c r="G24" s="160"/>
      <c r="H24" s="170"/>
      <c r="I24" s="161" t="s">
        <v>11</v>
      </c>
      <c r="J24" s="338">
        <v>0</v>
      </c>
      <c r="K24" s="340"/>
      <c r="L24" s="159" t="s">
        <v>53</v>
      </c>
      <c r="M24" s="162"/>
      <c r="N24" s="160"/>
      <c r="O24" s="160"/>
      <c r="P24" s="160"/>
      <c r="Q24" s="170"/>
      <c r="R24" s="161" t="s">
        <v>11</v>
      </c>
      <c r="S24" s="338">
        <v>4</v>
      </c>
      <c r="T24" s="340" t="s">
        <v>23</v>
      </c>
      <c r="X24" s="57"/>
      <c r="Y24" s="58"/>
      <c r="Z24" s="58"/>
      <c r="AA24" s="58"/>
      <c r="AH24" s="63"/>
      <c r="AI24" s="63"/>
    </row>
    <row r="25" spans="1:35" ht="33" customHeight="1" thickBot="1" x14ac:dyDescent="0.25">
      <c r="B25" s="331"/>
      <c r="C25" s="157"/>
      <c r="D25" s="158"/>
      <c r="E25" s="158"/>
      <c r="F25" s="158"/>
      <c r="G25" s="158"/>
      <c r="H25" s="171"/>
      <c r="I25" s="208"/>
      <c r="J25" s="339"/>
      <c r="K25" s="341"/>
      <c r="L25" s="157"/>
      <c r="M25" s="163"/>
      <c r="N25" s="158"/>
      <c r="O25" s="158"/>
      <c r="P25" s="158"/>
      <c r="Q25" s="171"/>
      <c r="R25" s="208"/>
      <c r="S25" s="339"/>
      <c r="T25" s="341"/>
      <c r="X25" s="58"/>
      <c r="Y25" s="58"/>
      <c r="Z25" s="58"/>
      <c r="AA25" s="58"/>
      <c r="AH25" s="63"/>
      <c r="AI25" s="63"/>
    </row>
    <row r="26" spans="1:35" ht="16.5" customHeight="1" x14ac:dyDescent="0.2">
      <c r="B26" s="331"/>
      <c r="C26" s="334">
        <f>IF(A2=4,2,"")</f>
        <v>2</v>
      </c>
      <c r="D26" s="215" t="str">
        <f>IF(C26&lt;&gt;"",VLOOKUP(C26,$D$5:$K$8,2,0),"")</f>
        <v>SAIDOULAEV Oumar</v>
      </c>
      <c r="E26" s="215"/>
      <c r="F26" s="215"/>
      <c r="G26" s="215"/>
      <c r="H26" s="215"/>
      <c r="I26" s="216"/>
      <c r="J26" s="336" t="s">
        <v>48</v>
      </c>
      <c r="K26" s="217" t="s">
        <v>49</v>
      </c>
      <c r="L26" s="334">
        <f>IF(A2=4,4,"")</f>
        <v>4</v>
      </c>
      <c r="M26" s="215" t="str">
        <f>IF(L26&lt;&gt;"",VLOOKUP(L26,$D$5:$K$8,2,0),"")</f>
        <v>DJABAEV Apti</v>
      </c>
      <c r="N26" s="215"/>
      <c r="O26" s="215"/>
      <c r="P26" s="215"/>
      <c r="Q26" s="215"/>
      <c r="R26" s="216"/>
      <c r="S26" s="336" t="s">
        <v>48</v>
      </c>
      <c r="T26" s="217" t="s">
        <v>49</v>
      </c>
      <c r="X26" s="57"/>
      <c r="Y26" s="58"/>
      <c r="Z26" s="58"/>
      <c r="AA26" s="58"/>
      <c r="AH26" s="63"/>
      <c r="AI26" s="63"/>
    </row>
    <row r="27" spans="1:35" ht="16.5" customHeight="1" x14ac:dyDescent="0.2">
      <c r="B27" s="331"/>
      <c r="C27" s="335"/>
      <c r="D27" s="218" t="str">
        <f>IF(C26&lt;&gt;"",VLOOKUP(C26,$D$5:$K$8,8,0),"")</f>
        <v>Le Mans CLS</v>
      </c>
      <c r="E27" s="219"/>
      <c r="F27" s="219"/>
      <c r="G27" s="219"/>
      <c r="H27" s="219"/>
      <c r="I27" s="220"/>
      <c r="J27" s="337"/>
      <c r="K27" s="221" t="s">
        <v>50</v>
      </c>
      <c r="L27" s="335"/>
      <c r="M27" s="218" t="str">
        <f>IF(L26&lt;&gt;"",VLOOKUP(L26,$D$5:$K$8,8,0),"")</f>
        <v>Joué les Tours CL</v>
      </c>
      <c r="N27" s="219"/>
      <c r="O27" s="219"/>
      <c r="P27" s="219"/>
      <c r="Q27" s="219"/>
      <c r="R27" s="220"/>
      <c r="S27" s="337"/>
      <c r="T27" s="221" t="s">
        <v>50</v>
      </c>
      <c r="X27" s="57"/>
      <c r="Y27" s="58"/>
      <c r="Z27" s="58"/>
      <c r="AA27" s="58"/>
      <c r="AH27" s="63"/>
      <c r="AI27" s="63"/>
    </row>
    <row r="28" spans="1:35" ht="11.25" customHeight="1" x14ac:dyDescent="0.2">
      <c r="B28" s="331"/>
      <c r="C28" s="159" t="s">
        <v>47</v>
      </c>
      <c r="D28" s="160"/>
      <c r="E28" s="160"/>
      <c r="F28" s="160"/>
      <c r="G28" s="160"/>
      <c r="H28" s="170"/>
      <c r="I28" s="161" t="s">
        <v>11</v>
      </c>
      <c r="J28" s="338">
        <v>0</v>
      </c>
      <c r="K28" s="340"/>
      <c r="L28" s="159" t="s">
        <v>47</v>
      </c>
      <c r="M28" s="162"/>
      <c r="N28" s="160"/>
      <c r="O28" s="160"/>
      <c r="P28" s="160"/>
      <c r="Q28" s="170"/>
      <c r="R28" s="161" t="s">
        <v>11</v>
      </c>
      <c r="S28" s="338">
        <v>3</v>
      </c>
      <c r="T28" s="340" t="s">
        <v>689</v>
      </c>
      <c r="X28" s="57"/>
      <c r="Y28" s="58"/>
      <c r="Z28" s="58"/>
      <c r="AA28" s="58"/>
      <c r="AH28" s="63"/>
      <c r="AI28" s="63"/>
    </row>
    <row r="29" spans="1:35" ht="33" customHeight="1" thickBot="1" x14ac:dyDescent="0.25">
      <c r="B29" s="331"/>
      <c r="C29" s="157"/>
      <c r="D29" s="158"/>
      <c r="E29" s="158"/>
      <c r="F29" s="158"/>
      <c r="G29" s="158"/>
      <c r="H29" s="171"/>
      <c r="I29" s="208"/>
      <c r="J29" s="339"/>
      <c r="K29" s="341"/>
      <c r="L29" s="157"/>
      <c r="M29" s="163"/>
      <c r="N29" s="158"/>
      <c r="O29" s="158"/>
      <c r="P29" s="158"/>
      <c r="Q29" s="171"/>
      <c r="R29" s="208"/>
      <c r="S29" s="339"/>
      <c r="T29" s="341"/>
      <c r="X29" s="58"/>
      <c r="Y29" s="58"/>
      <c r="Z29" s="58"/>
      <c r="AA29" s="58"/>
      <c r="AH29" s="63"/>
      <c r="AI29" s="63"/>
    </row>
    <row r="30" spans="1:35" ht="15" customHeight="1" x14ac:dyDescent="0.25">
      <c r="B30" s="138"/>
      <c r="C30" s="147"/>
      <c r="D30" s="147"/>
      <c r="E30" s="147"/>
      <c r="F30" s="147"/>
      <c r="G30" s="147"/>
      <c r="H30" s="147"/>
      <c r="J30" s="148"/>
      <c r="K30" s="149"/>
      <c r="L30" s="151"/>
      <c r="M30" s="151"/>
      <c r="N30" s="151"/>
      <c r="O30" s="151"/>
      <c r="P30" s="151"/>
      <c r="Q30" s="151"/>
      <c r="R30" s="146"/>
      <c r="S30" s="152"/>
      <c r="T30" s="150"/>
      <c r="X30" s="58"/>
      <c r="Y30" s="58"/>
      <c r="Z30" s="58"/>
      <c r="AA30" s="58"/>
      <c r="AH30" s="63"/>
      <c r="AI30" s="63"/>
    </row>
    <row r="31" spans="1:35" s="53" customFormat="1" ht="14.25" customHeight="1" thickBot="1" x14ac:dyDescent="0.25">
      <c r="A31"/>
      <c r="B31" s="330" t="s">
        <v>52</v>
      </c>
      <c r="C31" s="203" t="s">
        <v>45</v>
      </c>
      <c r="D31" s="201"/>
      <c r="E31" s="201"/>
      <c r="F31" s="201"/>
      <c r="G31" s="201"/>
      <c r="H31" s="201"/>
      <c r="I31" s="201"/>
      <c r="J31" s="201"/>
      <c r="K31" s="201"/>
      <c r="L31" s="202" t="s">
        <v>46</v>
      </c>
      <c r="M31" s="202"/>
      <c r="N31" s="202"/>
      <c r="O31" s="202"/>
      <c r="P31" s="202"/>
      <c r="Q31" s="202"/>
      <c r="R31" s="202"/>
      <c r="S31" s="202"/>
      <c r="T31" s="204"/>
      <c r="U31"/>
      <c r="V31"/>
      <c r="W31"/>
      <c r="X31" s="55"/>
      <c r="Y31" s="54"/>
      <c r="Z31" s="54"/>
      <c r="AA31" s="54"/>
      <c r="AH31" s="56"/>
    </row>
    <row r="32" spans="1:35" ht="16.5" customHeight="1" x14ac:dyDescent="0.2">
      <c r="B32" s="331"/>
      <c r="C32" s="334">
        <f>IF(A2=3,2,IF(A2=4,1,""))</f>
        <v>1</v>
      </c>
      <c r="D32" s="215" t="str">
        <f>IF(C32&lt;&gt;"",VLOOKUP(C32,$D$5:$K$8,2,0),"")</f>
        <v>GASAEV Zeyd</v>
      </c>
      <c r="E32" s="215"/>
      <c r="F32" s="215"/>
      <c r="G32" s="215"/>
      <c r="H32" s="215"/>
      <c r="I32" s="216"/>
      <c r="J32" s="336" t="s">
        <v>48</v>
      </c>
      <c r="K32" s="217" t="s">
        <v>49</v>
      </c>
      <c r="L32" s="334">
        <f>IF(A2=3,3,IF(A2=4,4,""))</f>
        <v>4</v>
      </c>
      <c r="M32" s="215" t="str">
        <f>IF(L32&lt;&gt;"",VLOOKUP(L32,$D$5:$K$8,2,0),"")</f>
        <v>DJABAEV Apti</v>
      </c>
      <c r="N32" s="215"/>
      <c r="O32" s="215"/>
      <c r="P32" s="215"/>
      <c r="Q32" s="215"/>
      <c r="R32" s="216"/>
      <c r="S32" s="336" t="s">
        <v>48</v>
      </c>
      <c r="T32" s="217" t="s">
        <v>49</v>
      </c>
      <c r="X32" s="57"/>
      <c r="Y32" s="58"/>
      <c r="Z32" s="58"/>
      <c r="AA32" s="58"/>
      <c r="AH32" s="63"/>
      <c r="AI32" s="63"/>
    </row>
    <row r="33" spans="2:35" ht="16.5" customHeight="1" x14ac:dyDescent="0.2">
      <c r="B33" s="331"/>
      <c r="C33" s="335"/>
      <c r="D33" s="218" t="str">
        <f>IF(C32&lt;&gt;"",VLOOKUP(C32,$D$5:$K$8,8,0),"")</f>
        <v>Orléans</v>
      </c>
      <c r="E33" s="219"/>
      <c r="F33" s="219"/>
      <c r="G33" s="219"/>
      <c r="H33" s="219"/>
      <c r="I33" s="220"/>
      <c r="J33" s="337"/>
      <c r="K33" s="221" t="s">
        <v>50</v>
      </c>
      <c r="L33" s="335"/>
      <c r="M33" s="218" t="str">
        <f>IF(L32&lt;&gt;"",VLOOKUP(L32,$D$5:$K$8,8,0),"")</f>
        <v>Joué les Tours CL</v>
      </c>
      <c r="N33" s="219"/>
      <c r="O33" s="219"/>
      <c r="P33" s="219"/>
      <c r="Q33" s="219"/>
      <c r="R33" s="220"/>
      <c r="S33" s="337"/>
      <c r="T33" s="221" t="s">
        <v>50</v>
      </c>
      <c r="X33" s="57"/>
      <c r="Y33" s="58"/>
      <c r="Z33" s="58"/>
      <c r="AA33" s="58"/>
      <c r="AH33" s="63"/>
      <c r="AI33" s="63"/>
    </row>
    <row r="34" spans="2:35" ht="11.25" customHeight="1" x14ac:dyDescent="0.2">
      <c r="B34" s="331"/>
      <c r="C34" s="159" t="s">
        <v>53</v>
      </c>
      <c r="D34" s="160"/>
      <c r="E34" s="160"/>
      <c r="F34" s="160"/>
      <c r="G34" s="160"/>
      <c r="H34" s="170"/>
      <c r="I34" s="161" t="s">
        <v>11</v>
      </c>
      <c r="J34" s="338">
        <v>0</v>
      </c>
      <c r="K34" s="340"/>
      <c r="L34" s="159" t="s">
        <v>53</v>
      </c>
      <c r="M34" s="162"/>
      <c r="N34" s="160"/>
      <c r="O34" s="160"/>
      <c r="P34" s="160"/>
      <c r="Q34" s="170"/>
      <c r="R34" s="161" t="s">
        <v>11</v>
      </c>
      <c r="S34" s="338">
        <v>3</v>
      </c>
      <c r="T34" s="340" t="s">
        <v>689</v>
      </c>
      <c r="X34" s="57"/>
      <c r="Y34" s="58"/>
      <c r="Z34" s="58"/>
      <c r="AA34" s="58"/>
      <c r="AH34" s="63"/>
      <c r="AI34" s="63"/>
    </row>
    <row r="35" spans="2:35" ht="33" customHeight="1" thickBot="1" x14ac:dyDescent="0.25">
      <c r="B35" s="331"/>
      <c r="C35" s="157"/>
      <c r="D35" s="158"/>
      <c r="E35" s="158"/>
      <c r="F35" s="158"/>
      <c r="G35" s="158"/>
      <c r="H35" s="171"/>
      <c r="I35" s="208"/>
      <c r="J35" s="339"/>
      <c r="K35" s="341"/>
      <c r="L35" s="157"/>
      <c r="M35" s="163"/>
      <c r="N35" s="158"/>
      <c r="O35" s="158"/>
      <c r="P35" s="158"/>
      <c r="Q35" s="171"/>
      <c r="R35" s="208"/>
      <c r="S35" s="339"/>
      <c r="T35" s="341"/>
      <c r="X35" s="58"/>
      <c r="Y35" s="58"/>
      <c r="Z35" s="58"/>
      <c r="AA35" s="58"/>
      <c r="AH35" s="63"/>
      <c r="AI35" s="63"/>
    </row>
    <row r="36" spans="2:35" ht="16.5" customHeight="1" x14ac:dyDescent="0.2">
      <c r="B36" s="331"/>
      <c r="C36" s="334">
        <f>IF(A2=4,2,"")</f>
        <v>2</v>
      </c>
      <c r="D36" s="215" t="str">
        <f>IF(C36&lt;&gt;"",VLOOKUP(C36,$D$5:$K$8,2,0),"")</f>
        <v>SAIDOULAEV Oumar</v>
      </c>
      <c r="E36" s="215"/>
      <c r="F36" s="215"/>
      <c r="G36" s="215"/>
      <c r="H36" s="215"/>
      <c r="I36" s="216"/>
      <c r="J36" s="336" t="s">
        <v>48</v>
      </c>
      <c r="K36" s="217" t="s">
        <v>49</v>
      </c>
      <c r="L36" s="334">
        <f>IF(A2=4,3,"")</f>
        <v>3</v>
      </c>
      <c r="M36" s="215" t="str">
        <f>IF(L36&lt;&gt;"",VLOOKUP(L36,$D$5:$K$8,2,0),"")</f>
        <v>TOUATI Mohamed</v>
      </c>
      <c r="N36" s="215"/>
      <c r="O36" s="215"/>
      <c r="P36" s="215"/>
      <c r="Q36" s="215"/>
      <c r="R36" s="216"/>
      <c r="S36" s="336" t="s">
        <v>48</v>
      </c>
      <c r="T36" s="217" t="s">
        <v>49</v>
      </c>
      <c r="X36" s="57"/>
      <c r="Y36" s="58"/>
      <c r="Z36" s="58"/>
      <c r="AA36" s="58"/>
      <c r="AH36" s="63"/>
      <c r="AI36" s="63"/>
    </row>
    <row r="37" spans="2:35" ht="16.5" customHeight="1" x14ac:dyDescent="0.2">
      <c r="B37" s="331"/>
      <c r="C37" s="335"/>
      <c r="D37" s="218" t="str">
        <f>IF(C36&lt;&gt;"",VLOOKUP(C36,$D$5:$K$8,8,0),"")</f>
        <v>Le Mans CLS</v>
      </c>
      <c r="E37" s="219"/>
      <c r="F37" s="219"/>
      <c r="G37" s="219"/>
      <c r="H37" s="219"/>
      <c r="I37" s="220"/>
      <c r="J37" s="337"/>
      <c r="K37" s="221" t="s">
        <v>50</v>
      </c>
      <c r="L37" s="335"/>
      <c r="M37" s="218" t="str">
        <f>IF(L36&lt;&gt;"",VLOOKUP(L36,$D$5:$K$8,8,0),"")</f>
        <v>Rosny sous Bois</v>
      </c>
      <c r="N37" s="219"/>
      <c r="O37" s="219"/>
      <c r="P37" s="219"/>
      <c r="Q37" s="219"/>
      <c r="R37" s="220"/>
      <c r="S37" s="337"/>
      <c r="T37" s="221" t="s">
        <v>50</v>
      </c>
      <c r="X37" s="57"/>
      <c r="Y37" s="58"/>
      <c r="Z37" s="58"/>
      <c r="AA37" s="58"/>
      <c r="AH37" s="63"/>
      <c r="AI37" s="63"/>
    </row>
    <row r="38" spans="2:35" ht="11.25" customHeight="1" x14ac:dyDescent="0.2">
      <c r="B38" s="331"/>
      <c r="C38" s="159" t="s">
        <v>53</v>
      </c>
      <c r="D38" s="160"/>
      <c r="E38" s="160"/>
      <c r="F38" s="160"/>
      <c r="G38" s="160"/>
      <c r="H38" s="170"/>
      <c r="I38" s="161" t="s">
        <v>11</v>
      </c>
      <c r="J38" s="338">
        <v>3</v>
      </c>
      <c r="K38" s="340" t="s">
        <v>689</v>
      </c>
      <c r="L38" s="159" t="s">
        <v>53</v>
      </c>
      <c r="M38" s="162"/>
      <c r="N38" s="160"/>
      <c r="O38" s="160"/>
      <c r="P38" s="160"/>
      <c r="Q38" s="170"/>
      <c r="R38" s="161" t="s">
        <v>11</v>
      </c>
      <c r="S38" s="338">
        <v>0</v>
      </c>
      <c r="T38" s="340"/>
      <c r="X38" s="57"/>
      <c r="Y38" s="58"/>
      <c r="Z38" s="58"/>
      <c r="AA38" s="58"/>
      <c r="AH38" s="63"/>
      <c r="AI38" s="63"/>
    </row>
    <row r="39" spans="2:35" ht="33" customHeight="1" thickBot="1" x14ac:dyDescent="0.25">
      <c r="B39" s="331"/>
      <c r="C39" s="157"/>
      <c r="D39" s="158"/>
      <c r="E39" s="158"/>
      <c r="F39" s="158"/>
      <c r="G39" s="158"/>
      <c r="H39" s="171"/>
      <c r="I39" s="208"/>
      <c r="J39" s="339"/>
      <c r="K39" s="341"/>
      <c r="L39" s="157"/>
      <c r="M39" s="163"/>
      <c r="N39" s="158"/>
      <c r="O39" s="158"/>
      <c r="P39" s="158"/>
      <c r="Q39" s="171"/>
      <c r="R39" s="208"/>
      <c r="S39" s="339"/>
      <c r="T39" s="341"/>
      <c r="X39" s="58"/>
      <c r="Y39" s="58"/>
      <c r="Z39" s="58"/>
      <c r="AA39" s="58"/>
      <c r="AH39" s="63"/>
      <c r="AI39" s="63"/>
    </row>
    <row r="40" spans="2:35" ht="15" customHeight="1" x14ac:dyDescent="0.2">
      <c r="B40" s="166"/>
      <c r="C40" s="165"/>
      <c r="D40" s="164"/>
      <c r="E40" s="164"/>
      <c r="F40" s="164"/>
      <c r="G40" s="164"/>
      <c r="H40" s="164"/>
      <c r="I40" s="167"/>
      <c r="J40" s="168"/>
      <c r="K40" s="169"/>
      <c r="L40" s="165"/>
      <c r="M40" s="165"/>
      <c r="N40" s="164"/>
      <c r="O40" s="164"/>
      <c r="P40" s="164"/>
      <c r="Q40" s="164"/>
      <c r="R40" s="167"/>
      <c r="S40" s="168"/>
      <c r="T40" s="169"/>
      <c r="X40" s="58"/>
      <c r="Y40" s="58"/>
      <c r="Z40" s="58"/>
      <c r="AA40" s="58"/>
      <c r="AH40" s="63"/>
      <c r="AI40" s="63"/>
    </row>
    <row r="41" spans="2:35" ht="35.1" customHeight="1" x14ac:dyDescent="0.2">
      <c r="C41" s="333" t="s">
        <v>42</v>
      </c>
      <c r="D41" s="333"/>
      <c r="E41" s="333"/>
      <c r="F41" s="333"/>
      <c r="G41" s="344" t="s">
        <v>62</v>
      </c>
      <c r="H41" s="344"/>
      <c r="I41" s="344"/>
      <c r="J41" s="344"/>
      <c r="K41" s="344"/>
      <c r="L41" s="344"/>
      <c r="M41" s="344"/>
      <c r="N41" s="344"/>
      <c r="O41" s="344"/>
      <c r="P41" s="344"/>
      <c r="Q41" s="344"/>
      <c r="R41" s="344"/>
      <c r="S41" s="344"/>
      <c r="T41" s="344"/>
      <c r="Z41" s="63"/>
      <c r="AA41" s="63"/>
    </row>
    <row r="42" spans="2:35" ht="35.1" customHeight="1" x14ac:dyDescent="0.2">
      <c r="C42" s="342" t="s">
        <v>33</v>
      </c>
      <c r="D42" s="342"/>
      <c r="E42" s="342"/>
      <c r="F42" s="342"/>
      <c r="G42" s="345" t="s">
        <v>41</v>
      </c>
      <c r="H42" s="345"/>
      <c r="I42" s="345"/>
      <c r="J42" s="345"/>
      <c r="K42" s="345"/>
      <c r="L42" s="345"/>
      <c r="M42" s="345"/>
      <c r="N42" s="345"/>
      <c r="O42" s="345"/>
      <c r="P42" s="345"/>
      <c r="Q42" s="345"/>
      <c r="R42" s="345"/>
      <c r="S42" s="345"/>
      <c r="T42" s="345"/>
      <c r="Z42" s="53"/>
    </row>
    <row r="43" spans="2:35" ht="65.25" customHeight="1" x14ac:dyDescent="0.25"/>
    <row r="44" spans="2:35" ht="15" hidden="1" customHeight="1" x14ac:dyDescent="0.25"/>
    <row r="45" spans="2:35" ht="15" hidden="1" customHeight="1" x14ac:dyDescent="0.25"/>
    <row r="46" spans="2:35" ht="15" hidden="1" customHeight="1" x14ac:dyDescent="0.25"/>
    <row r="47" spans="2:35" ht="15" hidden="1" customHeight="1" x14ac:dyDescent="0.25"/>
    <row r="48" spans="2:35" ht="15" hidden="1" customHeight="1" x14ac:dyDescent="0.25"/>
    <row r="49" ht="15" hidden="1" customHeight="1" x14ac:dyDescent="0.25"/>
    <row r="50" ht="0" hidden="1" customHeight="1" x14ac:dyDescent="0.25"/>
    <row r="51" ht="0" hidden="1" customHeight="1" x14ac:dyDescent="0.25"/>
  </sheetData>
  <sheetProtection sheet="1" objects="1" scenarios="1"/>
  <mergeCells count="60">
    <mergeCell ref="S36:S37"/>
    <mergeCell ref="C42:F42"/>
    <mergeCell ref="G42:T42"/>
    <mergeCell ref="J38:J39"/>
    <mergeCell ref="K38:K39"/>
    <mergeCell ref="S38:S39"/>
    <mergeCell ref="T38:T39"/>
    <mergeCell ref="C41:F41"/>
    <mergeCell ref="G41:T41"/>
    <mergeCell ref="J28:J29"/>
    <mergeCell ref="K28:K29"/>
    <mergeCell ref="S28:S29"/>
    <mergeCell ref="T28:T29"/>
    <mergeCell ref="B31:B39"/>
    <mergeCell ref="C32:C33"/>
    <mergeCell ref="J32:J33"/>
    <mergeCell ref="L32:L33"/>
    <mergeCell ref="S32:S33"/>
    <mergeCell ref="J34:J35"/>
    <mergeCell ref="K34:K35"/>
    <mergeCell ref="S34:S35"/>
    <mergeCell ref="T34:T35"/>
    <mergeCell ref="C36:C37"/>
    <mergeCell ref="J36:J37"/>
    <mergeCell ref="L36:L37"/>
    <mergeCell ref="S24:S25"/>
    <mergeCell ref="T24:T25"/>
    <mergeCell ref="C26:C27"/>
    <mergeCell ref="J26:J27"/>
    <mergeCell ref="L26:L27"/>
    <mergeCell ref="S26:S27"/>
    <mergeCell ref="J18:J19"/>
    <mergeCell ref="K18:K19"/>
    <mergeCell ref="S18:S19"/>
    <mergeCell ref="T18:T19"/>
    <mergeCell ref="B21:B29"/>
    <mergeCell ref="C22:C23"/>
    <mergeCell ref="J22:J23"/>
    <mergeCell ref="L22:L23"/>
    <mergeCell ref="S22:S23"/>
    <mergeCell ref="J24:J25"/>
    <mergeCell ref="B11:B19"/>
    <mergeCell ref="C12:C13"/>
    <mergeCell ref="J12:J13"/>
    <mergeCell ref="L12:L13"/>
    <mergeCell ref="S12:S13"/>
    <mergeCell ref="K24:K25"/>
    <mergeCell ref="J14:J15"/>
    <mergeCell ref="K14:K15"/>
    <mergeCell ref="S14:S15"/>
    <mergeCell ref="T14:T15"/>
    <mergeCell ref="C16:C17"/>
    <mergeCell ref="J16:J17"/>
    <mergeCell ref="L16:L17"/>
    <mergeCell ref="S16:S17"/>
    <mergeCell ref="O2:T2"/>
    <mergeCell ref="S4:T4"/>
    <mergeCell ref="AA6:AC6"/>
    <mergeCell ref="AA7:AC7"/>
    <mergeCell ref="AA8:AC8"/>
  </mergeCells>
  <dataValidations count="2">
    <dataValidation type="list" allowBlank="1" showInputMessage="1" showErrorMessage="1" sqref="K14:K15 T38:T39 K38:K39 T34:T35 K34:K35 T28:T29 K28:K29 T24:T25 K24:K25 T18:T19 K18:K19 T14:T15">
      <formula1>"VT,VP,VS,VA,VF,VB,VD,V3"</formula1>
    </dataValidation>
    <dataValidation type="whole" allowBlank="1" showInputMessage="1" showErrorMessage="1" errorTitle="ERREUR" error="Il faut saisir un chiffre de 1 à 4" sqref="C5:C8">
      <formula1>1</formula1>
      <formula2>4</formula2>
    </dataValidation>
  </dataValidations>
  <printOptions horizontalCentered="1"/>
  <pageMargins left="0" right="0" top="0" bottom="0" header="0" footer="0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>
    <tabColor rgb="FF00B050"/>
    <pageSetUpPr autoPageBreaks="0" fitToPage="1"/>
  </sheetPr>
  <dimension ref="A1:AJ51"/>
  <sheetViews>
    <sheetView showGridLines="0" showRowColHeaders="0" zoomScaleNormal="100" workbookViewId="0"/>
  </sheetViews>
  <sheetFormatPr baseColWidth="10" defaultColWidth="0" defaultRowHeight="0" customHeight="1" zeroHeight="1" x14ac:dyDescent="0.25"/>
  <cols>
    <col min="1" max="1" width="9.625" customWidth="1"/>
    <col min="2" max="2" width="4.875" customWidth="1"/>
    <col min="3" max="8" width="4.625" customWidth="1"/>
    <col min="9" max="9" width="4.625" style="69" customWidth="1"/>
    <col min="10" max="20" width="4.625" customWidth="1"/>
    <col min="21" max="21" width="1.625" customWidth="1"/>
    <col min="22" max="22" width="25.375" customWidth="1"/>
    <col min="23" max="23" width="10.75" hidden="1" customWidth="1"/>
    <col min="24" max="24" width="3.875" hidden="1" customWidth="1"/>
    <col min="25" max="25" width="4.75" hidden="1" customWidth="1"/>
    <col min="26" max="26" width="10" hidden="1" customWidth="1"/>
    <col min="27" max="27" width="5" hidden="1" customWidth="1"/>
    <col min="28" max="36" width="0" hidden="1" customWidth="1"/>
    <col min="37" max="16384" width="11" hidden="1"/>
  </cols>
  <sheetData>
    <row r="1" spans="1:36" ht="28.5" customHeight="1" thickBot="1" x14ac:dyDescent="0.25">
      <c r="C1" s="51"/>
      <c r="D1" s="51"/>
      <c r="E1" s="51"/>
      <c r="F1" s="51"/>
      <c r="G1" s="51"/>
      <c r="H1" s="51"/>
      <c r="I1" s="136"/>
      <c r="J1" s="134"/>
      <c r="K1" s="134"/>
      <c r="L1" s="10"/>
      <c r="M1" s="10"/>
      <c r="N1" s="10"/>
      <c r="O1" s="10"/>
      <c r="P1" s="10"/>
      <c r="Q1" s="10"/>
      <c r="R1" s="10"/>
      <c r="S1" s="135"/>
      <c r="T1" s="61"/>
      <c r="U1" s="61"/>
      <c r="V1" s="61"/>
      <c r="W1" s="61"/>
      <c r="X1" s="133"/>
      <c r="Y1" s="61"/>
      <c r="Z1" s="61"/>
      <c r="AA1" s="133"/>
    </row>
    <row r="2" spans="1:36" ht="30" customHeight="1" thickBot="1" x14ac:dyDescent="0.3">
      <c r="A2" s="138">
        <f>SUMPRODUCT((recap!C7:C66=C2)*(recap!D7:D66=L2)*recap!I7:I66)</f>
        <v>4</v>
      </c>
      <c r="C2" s="173" t="s">
        <v>72</v>
      </c>
      <c r="D2" s="174"/>
      <c r="E2" s="174"/>
      <c r="F2" s="174"/>
      <c r="G2" s="174"/>
      <c r="H2" s="175"/>
      <c r="K2" s="156" t="s">
        <v>35</v>
      </c>
      <c r="L2" s="257">
        <v>9</v>
      </c>
      <c r="M2" s="183"/>
      <c r="O2" s="332" t="str">
        <f>Nature_competition</f>
        <v>COUPE DE DREUX POUSSINS BENJAMINS - 26 novembre 2017</v>
      </c>
      <c r="P2" s="332"/>
      <c r="Q2" s="332"/>
      <c r="R2" s="332"/>
      <c r="S2" s="332"/>
      <c r="T2" s="332"/>
      <c r="U2" s="52"/>
      <c r="V2" s="52"/>
      <c r="W2" s="52"/>
      <c r="X2" s="52"/>
      <c r="Y2" s="52"/>
      <c r="Z2" s="229" t="s">
        <v>68</v>
      </c>
      <c r="AA2" s="52"/>
    </row>
    <row r="3" spans="1:36" ht="24" customHeight="1" x14ac:dyDescent="0.2">
      <c r="B3" s="138"/>
      <c r="C3" s="145"/>
      <c r="D3" s="145"/>
      <c r="E3" s="145"/>
      <c r="F3" s="145"/>
      <c r="G3" s="145"/>
      <c r="H3" s="51"/>
      <c r="I3" s="145"/>
      <c r="L3" s="132"/>
      <c r="M3" s="132"/>
      <c r="N3" s="131"/>
      <c r="O3" s="131"/>
      <c r="P3" s="131"/>
      <c r="Q3" s="131"/>
      <c r="S3" s="144"/>
      <c r="T3" s="52"/>
      <c r="U3" s="52"/>
      <c r="V3" s="52"/>
      <c r="W3" s="52"/>
      <c r="X3" s="52"/>
      <c r="Y3" s="52"/>
      <c r="Z3" s="227">
        <f>COUNTIF(Z5:Z16,"")</f>
        <v>6</v>
      </c>
    </row>
    <row r="4" spans="1:36" ht="15.75" x14ac:dyDescent="0.25">
      <c r="C4" s="60" t="s">
        <v>39</v>
      </c>
      <c r="D4" s="129" t="s">
        <v>43</v>
      </c>
      <c r="E4" s="59" t="s">
        <v>44</v>
      </c>
      <c r="G4" s="69"/>
      <c r="H4" s="69"/>
      <c r="J4" s="69"/>
      <c r="K4" s="69"/>
      <c r="L4" s="69"/>
      <c r="M4" s="153" t="s">
        <v>38</v>
      </c>
      <c r="N4" s="128" t="s">
        <v>34</v>
      </c>
      <c r="O4" s="128" t="s">
        <v>21</v>
      </c>
      <c r="P4" s="128" t="s">
        <v>23</v>
      </c>
      <c r="Q4" s="128" t="s">
        <v>67</v>
      </c>
      <c r="R4" s="128" t="s">
        <v>22</v>
      </c>
      <c r="S4" s="343" t="s">
        <v>14</v>
      </c>
      <c r="T4" s="343"/>
      <c r="W4" s="228" t="s">
        <v>16</v>
      </c>
      <c r="X4" s="228" t="s">
        <v>60</v>
      </c>
      <c r="Y4" s="228" t="s">
        <v>59</v>
      </c>
      <c r="Z4" s="228" t="s">
        <v>58</v>
      </c>
      <c r="AA4" s="58"/>
      <c r="AB4" s="58"/>
      <c r="AC4" s="58"/>
      <c r="AD4" s="62"/>
      <c r="AE4" s="62"/>
      <c r="AF4" s="62"/>
      <c r="AG4" s="62"/>
      <c r="AH4" s="62"/>
      <c r="AI4" s="62"/>
      <c r="AJ4" s="64"/>
    </row>
    <row r="5" spans="1:36" ht="20.25" customHeight="1" x14ac:dyDescent="0.2">
      <c r="A5" s="214" t="s">
        <v>24</v>
      </c>
      <c r="B5" s="172"/>
      <c r="C5" s="141">
        <v>3</v>
      </c>
      <c r="D5" s="142">
        <f>IF(A2&gt;0,1,"")</f>
        <v>1</v>
      </c>
      <c r="E5" s="154" t="str">
        <f>IF(ISNA(VLOOKUP($C$2&amp;"-"&amp;$L$2&amp;"-"&amp;D5,bdd_complete,11,0)),"",VLOOKUP($C$2&amp;"-"&amp;$L$2&amp;"-"&amp;D5,bdd_complete,11,0)&amp;" "&amp;VLOOKUP($C$2&amp;"-"&amp;$L$2&amp;"-"&amp;D5,bdd_complete,12,0))</f>
        <v>BELAZZOUG Ahmed-Wacim</v>
      </c>
      <c r="F5" s="154"/>
      <c r="G5" s="154"/>
      <c r="H5" s="154"/>
      <c r="I5" s="154"/>
      <c r="J5" s="154"/>
      <c r="K5" s="154" t="str">
        <f>IF(D5&lt;&gt;"",VLOOKUP($C$2&amp;"-"&amp;$L$2&amp;"-"&amp;D5,bdd_complete,13,0),"")</f>
        <v>Rouen ASPTT</v>
      </c>
      <c r="L5" s="154"/>
      <c r="M5" s="143"/>
      <c r="N5" s="209">
        <f>IF(AND(E5&lt;&gt;"",$Z$3&lt;12),SUMPRODUCT(($W$5:$W$16=E5)*($Z$5:$Z$16&lt;&gt;"")),"")</f>
        <v>1</v>
      </c>
      <c r="O5" s="210">
        <f>IF(AND(E5&lt;&gt;"",$Z$3&lt;12),SUMPRODUCT(($W$5:$W$16=E5)*($Y$5:$Y$16)),"")</f>
        <v>5</v>
      </c>
      <c r="P5" s="211">
        <f>IF(AND(E5&lt;&gt;"",$Z$3&lt;12),SUMPRODUCT(($W$5:$W$16=E5)*($Z$5:$Z$16=$P$4)),"")</f>
        <v>0</v>
      </c>
      <c r="Q5" s="211">
        <f>IF(AND(E5&lt;&gt;"",$Z$3&lt;12),SUMPRODUCT(($W$5:$W$16=E5)*($Z$5:$Z$16=$Q$4)),"")</f>
        <v>0</v>
      </c>
      <c r="R5" s="211">
        <f>IF(AND(E5&lt;&gt;"",$Z$3&lt;12),SUMPRODUCT(($W$5:$W$16=E5)*($X$5:$X$16)),"")</f>
        <v>0</v>
      </c>
      <c r="S5" s="234">
        <f>IF(D5&lt;&gt;"",VLOOKUP($C$2&amp;"-"&amp;$L$2&amp;"-"&amp;D5,bdd_complete,6,0),"")</f>
        <v>38.15</v>
      </c>
      <c r="T5" s="235"/>
      <c r="U5" s="140"/>
      <c r="V5" s="140"/>
      <c r="W5" s="205" t="str">
        <f>D12</f>
        <v>BELAZZOUG Ahmed-Wacim</v>
      </c>
      <c r="X5" s="206">
        <f>I15</f>
        <v>0</v>
      </c>
      <c r="Y5" s="206">
        <f>J14</f>
        <v>4</v>
      </c>
      <c r="Z5" s="207" t="str">
        <f>IF(K14&lt;&gt;"",K14,"")</f>
        <v>VP</v>
      </c>
      <c r="AD5" s="62"/>
      <c r="AE5" s="62"/>
      <c r="AF5" s="62"/>
      <c r="AG5" s="62"/>
      <c r="AH5" s="62"/>
      <c r="AI5" s="62"/>
      <c r="AJ5" s="64"/>
    </row>
    <row r="6" spans="1:36" ht="20.25" customHeight="1" thickBot="1" x14ac:dyDescent="0.25">
      <c r="B6" s="172"/>
      <c r="C6" s="141">
        <v>4</v>
      </c>
      <c r="D6" s="142">
        <f>IF(A2&gt;1,2,"")</f>
        <v>2</v>
      </c>
      <c r="E6" s="154" t="str">
        <f>IF(ISNA(VLOOKUP($C$2&amp;"-"&amp;$L$2&amp;"-"&amp;D6,bdd_complete,11,0)),"",VLOOKUP($C$2&amp;"-"&amp;$L$2&amp;"-"&amp;D6,bdd_complete,11,0)&amp;" "&amp;VLOOKUP($C$2&amp;"-"&amp;$L$2&amp;"-"&amp;D6,bdd_complete,12,0))</f>
        <v>AICHOUR Ahmed</v>
      </c>
      <c r="F6" s="154"/>
      <c r="G6" s="154"/>
      <c r="H6" s="154"/>
      <c r="I6" s="154"/>
      <c r="J6" s="154"/>
      <c r="K6" s="154" t="str">
        <f>IF(D6&lt;&gt;"",VLOOKUP($C$2&amp;"-"&amp;$L$2&amp;"-"&amp;D6,bdd_complete,13,0),"")</f>
        <v>Ivry/Seine</v>
      </c>
      <c r="L6" s="154"/>
      <c r="M6" s="143"/>
      <c r="N6" s="209">
        <f>IF(AND(E6&lt;&gt;"",$Z$3&lt;12),SUMPRODUCT(($W$5:$W$16=E6)*($Z$5:$Z$16&lt;&gt;"")),"")</f>
        <v>0</v>
      </c>
      <c r="O6" s="210">
        <f>IF(AND(E6&lt;&gt;"",$Z$3&lt;12),SUMPRODUCT(($W$5:$W$16=E6)*($Y$5:$Y$16)),"")</f>
        <v>1</v>
      </c>
      <c r="P6" s="211">
        <f>IF(AND(E6&lt;&gt;"",$Z$3&lt;12),SUMPRODUCT(($W$5:$W$16=E6)*($Z$5:$Z$16=$P$4)),"")</f>
        <v>0</v>
      </c>
      <c r="Q6" s="211">
        <f>IF(AND(E6&lt;&gt;"",$Z$3&lt;12),SUMPRODUCT(($W$5:$W$16=E6)*($Z$5:$Z$16=$Q$4)),"")</f>
        <v>0</v>
      </c>
      <c r="R6" s="211">
        <f>IF(AND(E6&lt;&gt;"",$Z$3&lt;12),SUMPRODUCT(($W$5:$W$16=E6)*($X$5:$X$16)),"")</f>
        <v>0</v>
      </c>
      <c r="S6" s="234">
        <f>IF(D6&lt;&gt;"",VLOOKUP($C$2&amp;"-"&amp;$L$2&amp;"-"&amp;D6,bdd_complete,6,0),"")</f>
        <v>38.700000000000003</v>
      </c>
      <c r="T6" s="235"/>
      <c r="W6" s="205" t="str">
        <f>M12</f>
        <v>AICHOUR Ahmed</v>
      </c>
      <c r="X6" s="206">
        <f>R15</f>
        <v>0</v>
      </c>
      <c r="Y6" s="206">
        <f>S14</f>
        <v>1</v>
      </c>
      <c r="Z6" s="207" t="str">
        <f>IF(T14&lt;&gt;"",T14,"")</f>
        <v/>
      </c>
      <c r="AA6" s="346"/>
      <c r="AB6" s="346"/>
      <c r="AC6" s="346"/>
      <c r="AD6" s="62"/>
      <c r="AE6" s="62"/>
      <c r="AF6" s="62"/>
      <c r="AG6" s="62"/>
      <c r="AH6" s="62"/>
      <c r="AI6" s="62"/>
      <c r="AJ6" s="64"/>
    </row>
    <row r="7" spans="1:36" ht="20.25" customHeight="1" thickTop="1" x14ac:dyDescent="0.2">
      <c r="A7" s="137" t="s">
        <v>36</v>
      </c>
      <c r="B7" s="172"/>
      <c r="C7" s="141">
        <v>1</v>
      </c>
      <c r="D7" s="142">
        <f>IF(A2&gt;2,3,"")</f>
        <v>3</v>
      </c>
      <c r="E7" s="154" t="str">
        <f>IF(ISNA(VLOOKUP($C$2&amp;"-"&amp;$L$2&amp;"-"&amp;D7,bdd_complete,11,0)),"",VLOOKUP($C$2&amp;"-"&amp;$L$2&amp;"-"&amp;D7,bdd_complete,11,0)&amp;" "&amp;VLOOKUP($C$2&amp;"-"&amp;$L$2&amp;"-"&amp;D7,bdd_complete,12,0))</f>
        <v>MEIRIM Hugo</v>
      </c>
      <c r="F7" s="154"/>
      <c r="G7" s="154"/>
      <c r="H7" s="154"/>
      <c r="I7" s="154"/>
      <c r="J7" s="154"/>
      <c r="K7" s="154" t="str">
        <f>IF(D7&lt;&gt;"",VLOOKUP($C$2&amp;"-"&amp;$L$2&amp;"-"&amp;D7,bdd_complete,13,0),"")</f>
        <v>Joué les Tours CL</v>
      </c>
      <c r="L7" s="154"/>
      <c r="M7" s="143"/>
      <c r="N7" s="209">
        <f>IF(AND(E7&lt;&gt;"",$Z$3&lt;12),SUMPRODUCT(($W$5:$W$16=E7)*($Z$5:$Z$16&lt;&gt;"")),"")</f>
        <v>3</v>
      </c>
      <c r="O7" s="210">
        <f>IF(AND(E7&lt;&gt;"",$Z$3&lt;12),SUMPRODUCT(($W$5:$W$16=E7)*($Y$5:$Y$16)),"")</f>
        <v>12</v>
      </c>
      <c r="P7" s="211">
        <f>IF(AND(E7&lt;&gt;"",$Z$3&lt;12),SUMPRODUCT(($W$5:$W$16=E7)*($Z$5:$Z$16=$P$4)),"")</f>
        <v>2</v>
      </c>
      <c r="Q7" s="211">
        <f>IF(AND(E7&lt;&gt;"",$Z$3&lt;12),SUMPRODUCT(($W$5:$W$16=E7)*($Z$5:$Z$16=$Q$4)),"")</f>
        <v>0</v>
      </c>
      <c r="R7" s="211">
        <f>IF(AND(E7&lt;&gt;"",$Z$3&lt;12),SUMPRODUCT(($W$5:$W$16=E7)*($X$5:$X$16)),"")</f>
        <v>0</v>
      </c>
      <c r="S7" s="234">
        <f>IF(D7&lt;&gt;"",VLOOKUP($C$2&amp;"-"&amp;$L$2&amp;"-"&amp;D7,bdd_complete,6,0),"")</f>
        <v>39.1</v>
      </c>
      <c r="T7" s="235"/>
      <c r="W7" s="205" t="str">
        <f>D16</f>
        <v>MEIRIM Hugo</v>
      </c>
      <c r="X7" s="206">
        <f>I19</f>
        <v>0</v>
      </c>
      <c r="Y7" s="206">
        <f>J18</f>
        <v>4</v>
      </c>
      <c r="Z7" s="207" t="str">
        <f>IF(K18&lt;&gt;"",K18,"")</f>
        <v>VT</v>
      </c>
      <c r="AA7" s="346"/>
      <c r="AB7" s="346"/>
      <c r="AC7" s="346"/>
      <c r="AD7" s="62"/>
      <c r="AE7" s="62"/>
      <c r="AF7" s="62"/>
      <c r="AG7" s="62"/>
      <c r="AH7" s="62"/>
      <c r="AI7" s="62"/>
      <c r="AJ7" s="64"/>
    </row>
    <row r="8" spans="1:36" ht="20.25" customHeight="1" x14ac:dyDescent="0.2">
      <c r="A8" s="139" t="s">
        <v>37</v>
      </c>
      <c r="B8" s="172"/>
      <c r="C8" s="141">
        <v>2</v>
      </c>
      <c r="D8" s="281">
        <f>IF(A2&gt;3,4,"")</f>
        <v>4</v>
      </c>
      <c r="E8" s="241" t="str">
        <f>IF(ISNA(VLOOKUP($C$2&amp;"-"&amp;$L$2&amp;"-"&amp;D8,bdd_complete,11,0)),"",VLOOKUP($C$2&amp;"-"&amp;$L$2&amp;"-"&amp;D8,bdd_complete,11,0)&amp;" "&amp;VLOOKUP($C$2&amp;"-"&amp;$L$2&amp;"-"&amp;D8,bdd_complete,12,0))</f>
        <v>PELTIER Mathis</v>
      </c>
      <c r="F8" s="241"/>
      <c r="G8" s="241"/>
      <c r="H8" s="241"/>
      <c r="I8" s="241"/>
      <c r="J8" s="241"/>
      <c r="K8" s="241" t="str">
        <f>IF(D8&lt;&gt;"",VLOOKUP($C$2&amp;"-"&amp;$L$2&amp;"-"&amp;D8,bdd_complete,13,0),"")</f>
        <v>Balleroy</v>
      </c>
      <c r="L8" s="241"/>
      <c r="M8" s="282"/>
      <c r="N8" s="209">
        <f>IF(AND(E8&lt;&gt;"",$Z$3&lt;12),SUMPRODUCT(($W$5:$W$16=E8)*($Z$5:$Z$16&lt;&gt;"")),"")</f>
        <v>2</v>
      </c>
      <c r="O8" s="210">
        <f>IF(AND(E8&lt;&gt;"",$Z$3&lt;12),SUMPRODUCT(($W$5:$W$16=E8)*($Y$5:$Y$16)),"")</f>
        <v>8</v>
      </c>
      <c r="P8" s="211">
        <f>IF(AND(E8&lt;&gt;"",$Z$3&lt;12),SUMPRODUCT(($W$5:$W$16=E8)*($Z$5:$Z$16=$P$4)),"")</f>
        <v>2</v>
      </c>
      <c r="Q8" s="211">
        <f>IF(AND(E8&lt;&gt;"",$Z$3&lt;12),SUMPRODUCT(($W$5:$W$16=E8)*($Z$5:$Z$16=$Q$4)),"")</f>
        <v>0</v>
      </c>
      <c r="R8" s="211">
        <f>IF(AND(E8&lt;&gt;"",$Z$3&lt;12),SUMPRODUCT(($W$5:$W$16=E8)*($X$5:$X$16)),"")</f>
        <v>0</v>
      </c>
      <c r="S8" s="234">
        <f>IF(D8&lt;&gt;"",VLOOKUP($C$2&amp;"-"&amp;$L$2&amp;"-"&amp;D8,bdd_complete,6,0),"")</f>
        <v>39.5</v>
      </c>
      <c r="T8" s="235"/>
      <c r="W8" s="205" t="str">
        <f>M16</f>
        <v>PELTIER Mathis</v>
      </c>
      <c r="X8" s="206">
        <f>R19</f>
        <v>0</v>
      </c>
      <c r="Y8" s="206">
        <f>S18</f>
        <v>0</v>
      </c>
      <c r="Z8" s="207" t="str">
        <f>IF(T18&lt;&gt;"",T18,"")</f>
        <v/>
      </c>
      <c r="AA8" s="346"/>
      <c r="AB8" s="346"/>
      <c r="AC8" s="346"/>
      <c r="AD8" s="62"/>
      <c r="AE8" s="62"/>
      <c r="AF8" s="62"/>
      <c r="AG8" s="62"/>
      <c r="AH8" s="62"/>
      <c r="AI8" s="62"/>
      <c r="AJ8" s="64"/>
    </row>
    <row r="9" spans="1:36" ht="23.25" customHeight="1" x14ac:dyDescent="0.25">
      <c r="A9" s="212" t="s">
        <v>61</v>
      </c>
      <c r="B9" s="213"/>
      <c r="D9" s="69"/>
      <c r="E9" s="69"/>
      <c r="F9" s="69"/>
      <c r="G9" s="69"/>
      <c r="H9" s="69"/>
      <c r="I9"/>
      <c r="S9" s="144"/>
      <c r="W9" s="205" t="str">
        <f>D22</f>
        <v>BELAZZOUG Ahmed-Wacim</v>
      </c>
      <c r="X9" s="206">
        <f>I25</f>
        <v>0</v>
      </c>
      <c r="Y9" s="206">
        <f>J24</f>
        <v>1</v>
      </c>
      <c r="Z9" s="207" t="str">
        <f>IF(K24&lt;&gt;"",K24,"")</f>
        <v/>
      </c>
      <c r="AA9" s="52"/>
      <c r="AB9" s="52"/>
      <c r="AC9" s="52"/>
    </row>
    <row r="10" spans="1:36" s="140" customFormat="1" ht="25.5" customHeight="1" x14ac:dyDescent="0.2">
      <c r="A10" s="53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  <c r="R10" s="155"/>
      <c r="S10" s="155"/>
      <c r="T10" s="130" t="str">
        <f>IF(OR(A2=0,A2&gt;2),"3 lutteurs =&gt; Tour 1 : 1-2 / Tour 2 : 3-1 / Tour 3 : 2-3          4 lutteurs =&gt; Tour 1 : 1-2, 3-4  / Tour 2 : 1-3,  2-4  / Tour 3 : 1-4, 2-3","")</f>
        <v>3 lutteurs =&gt; Tour 1 : 1-2 / Tour 2 : 3-1 / Tour 3 : 2-3          4 lutteurs =&gt; Tour 1 : 1-2, 3-4  / Tour 2 : 1-3,  2-4  / Tour 3 : 1-4, 2-3</v>
      </c>
      <c r="U10" s="155"/>
      <c r="V10" s="155"/>
      <c r="W10" s="205" t="str">
        <f>M22</f>
        <v>MEIRIM Hugo</v>
      </c>
      <c r="X10" s="206">
        <f>R25</f>
        <v>0</v>
      </c>
      <c r="Y10" s="206">
        <f>S24</f>
        <v>4</v>
      </c>
      <c r="Z10" s="207" t="str">
        <f>IF(T24&lt;&gt;"",T24,"")</f>
        <v>VP</v>
      </c>
      <c r="AA10" s="155"/>
      <c r="AB10" s="155"/>
      <c r="AC10" s="155"/>
    </row>
    <row r="11" spans="1:36" s="53" customFormat="1" ht="14.25" customHeight="1" thickBot="1" x14ac:dyDescent="0.25">
      <c r="A11"/>
      <c r="B11" s="330" t="s">
        <v>40</v>
      </c>
      <c r="C11" s="203" t="s">
        <v>45</v>
      </c>
      <c r="D11" s="201"/>
      <c r="E11" s="201"/>
      <c r="F11" s="201"/>
      <c r="G11" s="201"/>
      <c r="H11" s="201"/>
      <c r="I11" s="201"/>
      <c r="J11" s="201"/>
      <c r="K11" s="201"/>
      <c r="L11" s="202" t="s">
        <v>46</v>
      </c>
      <c r="M11" s="202"/>
      <c r="N11" s="202"/>
      <c r="O11" s="202"/>
      <c r="P11" s="202"/>
      <c r="Q11" s="202"/>
      <c r="R11" s="202"/>
      <c r="S11" s="202"/>
      <c r="T11" s="204"/>
      <c r="U11"/>
      <c r="V11"/>
      <c r="W11" s="205" t="str">
        <f>D26</f>
        <v>AICHOUR Ahmed</v>
      </c>
      <c r="X11" s="206">
        <f>I29</f>
        <v>0</v>
      </c>
      <c r="Y11" s="206">
        <f>J28</f>
        <v>0</v>
      </c>
      <c r="Z11" s="207" t="str">
        <f>IF(K28&lt;&gt;"",K28,"")</f>
        <v/>
      </c>
      <c r="AA11" s="54"/>
      <c r="AH11" s="56"/>
    </row>
    <row r="12" spans="1:36" ht="16.5" customHeight="1" x14ac:dyDescent="0.2">
      <c r="B12" s="331"/>
      <c r="C12" s="334">
        <f>IF(A2&gt;1,1,"")</f>
        <v>1</v>
      </c>
      <c r="D12" s="215" t="str">
        <f>IF(C12&lt;&gt;"",VLOOKUP(C12,$D$5:$K$8,2,0),"")</f>
        <v>BELAZZOUG Ahmed-Wacim</v>
      </c>
      <c r="E12" s="215"/>
      <c r="F12" s="215"/>
      <c r="G12" s="215"/>
      <c r="H12" s="215"/>
      <c r="I12" s="216"/>
      <c r="J12" s="336" t="s">
        <v>48</v>
      </c>
      <c r="K12" s="217" t="s">
        <v>49</v>
      </c>
      <c r="L12" s="334">
        <f>IF(A2&gt;1,2,"")</f>
        <v>2</v>
      </c>
      <c r="M12" s="215" t="str">
        <f>IF(L12&lt;&gt;"",VLOOKUP(L12,$D$5:$K$8,2,0),"")</f>
        <v>AICHOUR Ahmed</v>
      </c>
      <c r="N12" s="215"/>
      <c r="O12" s="215"/>
      <c r="P12" s="215"/>
      <c r="Q12" s="215"/>
      <c r="R12" s="216"/>
      <c r="S12" s="336" t="s">
        <v>48</v>
      </c>
      <c r="T12" s="217" t="s">
        <v>49</v>
      </c>
      <c r="W12" s="205" t="str">
        <f>M26</f>
        <v>PELTIER Mathis</v>
      </c>
      <c r="X12" s="206">
        <f>R29</f>
        <v>0</v>
      </c>
      <c r="Y12" s="206">
        <f>S28</f>
        <v>4</v>
      </c>
      <c r="Z12" s="207" t="str">
        <f>IF(T28&lt;&gt;"",T28,"")</f>
        <v>VT</v>
      </c>
      <c r="AA12" s="58"/>
      <c r="AH12" s="63"/>
      <c r="AI12" s="63"/>
    </row>
    <row r="13" spans="1:36" ht="16.5" customHeight="1" x14ac:dyDescent="0.2">
      <c r="B13" s="331"/>
      <c r="C13" s="335"/>
      <c r="D13" s="218" t="str">
        <f>IF(C12&lt;&gt;"",VLOOKUP(C12,$D$5:$K$8,8,0),"")</f>
        <v>Rouen ASPTT</v>
      </c>
      <c r="E13" s="219"/>
      <c r="F13" s="219"/>
      <c r="G13" s="219"/>
      <c r="H13" s="219"/>
      <c r="I13" s="220"/>
      <c r="J13" s="337"/>
      <c r="K13" s="221" t="s">
        <v>50</v>
      </c>
      <c r="L13" s="335"/>
      <c r="M13" s="218" t="str">
        <f>IF(L12&lt;&gt;"",VLOOKUP(L12,$D$5:$K$8,8,0),"")</f>
        <v>Ivry/Seine</v>
      </c>
      <c r="N13" s="219"/>
      <c r="O13" s="219"/>
      <c r="P13" s="219"/>
      <c r="Q13" s="219"/>
      <c r="R13" s="220"/>
      <c r="S13" s="337"/>
      <c r="T13" s="221" t="s">
        <v>50</v>
      </c>
      <c r="W13" s="205" t="str">
        <f>D32</f>
        <v>BELAZZOUG Ahmed-Wacim</v>
      </c>
      <c r="X13" s="206">
        <f>I35</f>
        <v>0</v>
      </c>
      <c r="Y13" s="206">
        <f>J34</f>
        <v>0</v>
      </c>
      <c r="Z13" s="207" t="str">
        <f>IF(K34&lt;&gt;"",K34,"")</f>
        <v/>
      </c>
      <c r="AA13" s="58"/>
      <c r="AH13" s="63"/>
      <c r="AI13" s="63"/>
    </row>
    <row r="14" spans="1:36" ht="11.25" customHeight="1" x14ac:dyDescent="0.2">
      <c r="B14" s="331"/>
      <c r="C14" s="159" t="s">
        <v>53</v>
      </c>
      <c r="D14" s="160"/>
      <c r="E14" s="160"/>
      <c r="F14" s="160"/>
      <c r="G14" s="160"/>
      <c r="H14" s="170"/>
      <c r="I14" s="161" t="s">
        <v>11</v>
      </c>
      <c r="J14" s="338">
        <v>4</v>
      </c>
      <c r="K14" s="340" t="s">
        <v>689</v>
      </c>
      <c r="L14" s="159" t="s">
        <v>53</v>
      </c>
      <c r="M14" s="162"/>
      <c r="N14" s="160"/>
      <c r="O14" s="160"/>
      <c r="P14" s="160"/>
      <c r="Q14" s="170"/>
      <c r="R14" s="161" t="s">
        <v>11</v>
      </c>
      <c r="S14" s="338">
        <v>1</v>
      </c>
      <c r="T14" s="340"/>
      <c r="W14" s="205" t="str">
        <f>M32</f>
        <v>PELTIER Mathis</v>
      </c>
      <c r="X14" s="206">
        <f>R35</f>
        <v>0</v>
      </c>
      <c r="Y14" s="206">
        <f>S34</f>
        <v>4</v>
      </c>
      <c r="Z14" s="207" t="str">
        <f>IF(T34&lt;&gt;"",T34,"")</f>
        <v>VT</v>
      </c>
      <c r="AA14" s="58"/>
      <c r="AH14" s="63"/>
      <c r="AI14" s="63"/>
    </row>
    <row r="15" spans="1:36" ht="33" customHeight="1" thickBot="1" x14ac:dyDescent="0.25">
      <c r="B15" s="331"/>
      <c r="C15" s="157"/>
      <c r="D15" s="158"/>
      <c r="E15" s="158"/>
      <c r="F15" s="158"/>
      <c r="G15" s="158"/>
      <c r="H15" s="171"/>
      <c r="I15" s="208"/>
      <c r="J15" s="339"/>
      <c r="K15" s="341"/>
      <c r="L15" s="157"/>
      <c r="M15" s="163"/>
      <c r="N15" s="158"/>
      <c r="O15" s="158"/>
      <c r="P15" s="158"/>
      <c r="Q15" s="171"/>
      <c r="R15" s="208"/>
      <c r="S15" s="339"/>
      <c r="T15" s="341"/>
      <c r="W15" s="205" t="str">
        <f>D36</f>
        <v>AICHOUR Ahmed</v>
      </c>
      <c r="X15" s="206">
        <f>I39</f>
        <v>0</v>
      </c>
      <c r="Y15" s="206">
        <f>J38</f>
        <v>0</v>
      </c>
      <c r="Z15" s="207" t="str">
        <f>IF(K38&lt;&gt;"",K38,"")</f>
        <v/>
      </c>
      <c r="AA15" s="58"/>
      <c r="AH15" s="63"/>
      <c r="AI15" s="63"/>
    </row>
    <row r="16" spans="1:36" ht="16.5" customHeight="1" x14ac:dyDescent="0.2">
      <c r="B16" s="331"/>
      <c r="C16" s="334">
        <f>IF(A2=4,3,"")</f>
        <v>3</v>
      </c>
      <c r="D16" s="215" t="str">
        <f>IF(C16&lt;&gt;"",VLOOKUP(C16,$D$5:$K$8,2,0),"")</f>
        <v>MEIRIM Hugo</v>
      </c>
      <c r="E16" s="215"/>
      <c r="F16" s="215"/>
      <c r="G16" s="215"/>
      <c r="H16" s="215"/>
      <c r="I16" s="216"/>
      <c r="J16" s="336" t="s">
        <v>48</v>
      </c>
      <c r="K16" s="217" t="s">
        <v>49</v>
      </c>
      <c r="L16" s="334">
        <f>IF(A2=4,4,"")</f>
        <v>4</v>
      </c>
      <c r="M16" s="215" t="str">
        <f>IF(L16&lt;&gt;"",VLOOKUP(L16,$D$5:$K$8,2,0),"")</f>
        <v>PELTIER Mathis</v>
      </c>
      <c r="N16" s="215"/>
      <c r="O16" s="215"/>
      <c r="P16" s="215"/>
      <c r="Q16" s="215"/>
      <c r="R16" s="216"/>
      <c r="S16" s="336" t="s">
        <v>48</v>
      </c>
      <c r="T16" s="217" t="s">
        <v>49</v>
      </c>
      <c r="W16" s="205" t="str">
        <f>M36</f>
        <v>MEIRIM Hugo</v>
      </c>
      <c r="X16" s="206">
        <f>R39</f>
        <v>0</v>
      </c>
      <c r="Y16" s="206">
        <f>S38</f>
        <v>4</v>
      </c>
      <c r="Z16" s="207" t="str">
        <f>IF(T38&lt;&gt;"",T38,"")</f>
        <v>VT</v>
      </c>
      <c r="AA16" s="58"/>
      <c r="AH16" s="63"/>
      <c r="AI16" s="63"/>
    </row>
    <row r="17" spans="1:35" ht="16.5" customHeight="1" x14ac:dyDescent="0.2">
      <c r="B17" s="331"/>
      <c r="C17" s="335"/>
      <c r="D17" s="218"/>
      <c r="E17" s="219"/>
      <c r="F17" s="219"/>
      <c r="G17" s="219"/>
      <c r="H17" s="219"/>
      <c r="I17" s="220"/>
      <c r="J17" s="337"/>
      <c r="K17" s="221" t="s">
        <v>50</v>
      </c>
      <c r="L17" s="335"/>
      <c r="M17" s="218" t="str">
        <f>IF(L16&lt;&gt;"",VLOOKUP(L16,$D$5:$K$8,8,0),"")</f>
        <v>Balleroy</v>
      </c>
      <c r="N17" s="219"/>
      <c r="O17" s="219"/>
      <c r="P17" s="219"/>
      <c r="Q17" s="219"/>
      <c r="R17" s="220"/>
      <c r="S17" s="337"/>
      <c r="T17" s="221" t="s">
        <v>50</v>
      </c>
      <c r="X17" s="57"/>
      <c r="Y17" s="58"/>
      <c r="Z17" s="58"/>
      <c r="AA17" s="58"/>
      <c r="AH17" s="63"/>
      <c r="AI17" s="63"/>
    </row>
    <row r="18" spans="1:35" ht="11.25" customHeight="1" x14ac:dyDescent="0.2">
      <c r="B18" s="331"/>
      <c r="C18" s="159" t="s">
        <v>53</v>
      </c>
      <c r="D18" s="160"/>
      <c r="E18" s="160"/>
      <c r="F18" s="160"/>
      <c r="G18" s="160"/>
      <c r="H18" s="170"/>
      <c r="I18" s="161" t="s">
        <v>11</v>
      </c>
      <c r="J18" s="338">
        <v>4</v>
      </c>
      <c r="K18" s="340" t="s">
        <v>23</v>
      </c>
      <c r="L18" s="159" t="s">
        <v>53</v>
      </c>
      <c r="M18" s="162"/>
      <c r="N18" s="160"/>
      <c r="O18" s="160"/>
      <c r="P18" s="160"/>
      <c r="Q18" s="170"/>
      <c r="R18" s="161" t="s">
        <v>11</v>
      </c>
      <c r="S18" s="338">
        <v>0</v>
      </c>
      <c r="T18" s="340"/>
      <c r="X18" s="57"/>
      <c r="Y18" s="58"/>
      <c r="Z18" s="58"/>
      <c r="AA18" s="58"/>
      <c r="AH18" s="63"/>
      <c r="AI18" s="63"/>
    </row>
    <row r="19" spans="1:35" ht="33" customHeight="1" thickBot="1" x14ac:dyDescent="0.25">
      <c r="B19" s="331"/>
      <c r="C19" s="157"/>
      <c r="D19" s="158"/>
      <c r="E19" s="158"/>
      <c r="F19" s="158"/>
      <c r="G19" s="158"/>
      <c r="H19" s="171"/>
      <c r="I19" s="208"/>
      <c r="J19" s="339"/>
      <c r="K19" s="341"/>
      <c r="L19" s="157"/>
      <c r="M19" s="163"/>
      <c r="N19" s="158"/>
      <c r="O19" s="158"/>
      <c r="P19" s="158"/>
      <c r="Q19" s="171"/>
      <c r="R19" s="208"/>
      <c r="S19" s="339"/>
      <c r="T19" s="341"/>
      <c r="X19" s="58"/>
      <c r="Y19" s="58"/>
      <c r="Z19" s="58"/>
      <c r="AA19" s="58"/>
      <c r="AH19" s="63"/>
      <c r="AI19" s="63"/>
    </row>
    <row r="20" spans="1:35" ht="15" customHeight="1" x14ac:dyDescent="0.25">
      <c r="B20" s="138"/>
      <c r="C20" s="147"/>
      <c r="D20" s="147"/>
      <c r="E20" s="147"/>
      <c r="F20" s="147"/>
      <c r="G20" s="147"/>
      <c r="H20" s="147"/>
      <c r="J20" s="148"/>
      <c r="K20" s="149"/>
      <c r="L20" s="151"/>
      <c r="M20" s="151"/>
      <c r="N20" s="151"/>
      <c r="O20" s="151"/>
      <c r="P20" s="151"/>
      <c r="Q20" s="151"/>
      <c r="R20" s="146"/>
      <c r="S20" s="152"/>
      <c r="T20" s="150"/>
      <c r="X20" s="58"/>
      <c r="Y20" s="58"/>
      <c r="Z20" s="58"/>
      <c r="AA20" s="58"/>
      <c r="AH20" s="63"/>
      <c r="AI20" s="63"/>
    </row>
    <row r="21" spans="1:35" s="53" customFormat="1" ht="14.25" customHeight="1" thickBot="1" x14ac:dyDescent="0.25">
      <c r="A21"/>
      <c r="B21" s="330" t="s">
        <v>51</v>
      </c>
      <c r="C21" s="203" t="s">
        <v>45</v>
      </c>
      <c r="D21" s="201"/>
      <c r="E21" s="201"/>
      <c r="F21" s="201"/>
      <c r="G21" s="201"/>
      <c r="H21" s="201"/>
      <c r="I21" s="201"/>
      <c r="J21" s="201"/>
      <c r="K21" s="201"/>
      <c r="L21" s="202" t="s">
        <v>46</v>
      </c>
      <c r="M21" s="202"/>
      <c r="N21" s="202"/>
      <c r="O21" s="202"/>
      <c r="P21" s="202"/>
      <c r="Q21" s="202"/>
      <c r="R21" s="202"/>
      <c r="S21" s="202"/>
      <c r="T21" s="204"/>
      <c r="U21"/>
      <c r="V21"/>
      <c r="W21"/>
      <c r="X21" s="55"/>
      <c r="Y21" s="54"/>
      <c r="Z21" s="54"/>
      <c r="AA21" s="54"/>
      <c r="AH21" s="56"/>
    </row>
    <row r="22" spans="1:35" ht="16.5" customHeight="1" x14ac:dyDescent="0.2">
      <c r="B22" s="331"/>
      <c r="C22" s="334">
        <f>IF(A2=3,3,IF(A2=4,1,""))</f>
        <v>1</v>
      </c>
      <c r="D22" s="215" t="str">
        <f>IF(C22&lt;&gt;"",VLOOKUP(C22,$D$5:$K$8,2,0),"")</f>
        <v>BELAZZOUG Ahmed-Wacim</v>
      </c>
      <c r="E22" s="215"/>
      <c r="F22" s="215"/>
      <c r="G22" s="215"/>
      <c r="H22" s="215"/>
      <c r="I22" s="216"/>
      <c r="J22" s="336" t="s">
        <v>48</v>
      </c>
      <c r="K22" s="217" t="s">
        <v>49</v>
      </c>
      <c r="L22" s="334">
        <f>IF(A2=3,1,IF(A2=4,3,""))</f>
        <v>3</v>
      </c>
      <c r="M22" s="215" t="str">
        <f>IF(L22&lt;&gt;"",VLOOKUP(L22,$D$5:$K$8,2,0),"")</f>
        <v>MEIRIM Hugo</v>
      </c>
      <c r="N22" s="215"/>
      <c r="O22" s="215"/>
      <c r="P22" s="215"/>
      <c r="Q22" s="215"/>
      <c r="R22" s="216"/>
      <c r="S22" s="336" t="s">
        <v>48</v>
      </c>
      <c r="T22" s="217" t="s">
        <v>49</v>
      </c>
      <c r="X22" s="57"/>
      <c r="Y22" s="58"/>
      <c r="Z22" s="58"/>
      <c r="AA22" s="58"/>
      <c r="AH22" s="63"/>
      <c r="AI22" s="63"/>
    </row>
    <row r="23" spans="1:35" ht="16.5" customHeight="1" x14ac:dyDescent="0.2">
      <c r="B23" s="331"/>
      <c r="C23" s="335"/>
      <c r="D23" s="218" t="str">
        <f>IF(C22&lt;&gt;"",VLOOKUP(C22,$D$5:$K$8,8,0),"")</f>
        <v>Rouen ASPTT</v>
      </c>
      <c r="E23" s="219"/>
      <c r="F23" s="219"/>
      <c r="G23" s="219"/>
      <c r="H23" s="219"/>
      <c r="I23" s="220"/>
      <c r="J23" s="337"/>
      <c r="K23" s="221" t="s">
        <v>50</v>
      </c>
      <c r="L23" s="335"/>
      <c r="M23" s="218" t="str">
        <f>IF(L22&lt;&gt;"",VLOOKUP(L22,$D$5:$K$8,8,0),"")</f>
        <v>Joué les Tours CL</v>
      </c>
      <c r="N23" s="219"/>
      <c r="O23" s="219"/>
      <c r="P23" s="219"/>
      <c r="Q23" s="219"/>
      <c r="R23" s="220"/>
      <c r="S23" s="337"/>
      <c r="T23" s="221" t="s">
        <v>50</v>
      </c>
      <c r="X23" s="57"/>
      <c r="Y23" s="58"/>
      <c r="Z23" s="58"/>
      <c r="AA23" s="58"/>
      <c r="AH23" s="63"/>
      <c r="AI23" s="63"/>
    </row>
    <row r="24" spans="1:35" ht="11.25" customHeight="1" x14ac:dyDescent="0.2">
      <c r="B24" s="331"/>
      <c r="C24" s="159" t="s">
        <v>53</v>
      </c>
      <c r="D24" s="160"/>
      <c r="E24" s="160"/>
      <c r="F24" s="160"/>
      <c r="G24" s="160"/>
      <c r="H24" s="170"/>
      <c r="I24" s="161" t="s">
        <v>11</v>
      </c>
      <c r="J24" s="338">
        <v>1</v>
      </c>
      <c r="K24" s="340"/>
      <c r="L24" s="159" t="s">
        <v>53</v>
      </c>
      <c r="M24" s="162"/>
      <c r="N24" s="160"/>
      <c r="O24" s="160"/>
      <c r="P24" s="160"/>
      <c r="Q24" s="170"/>
      <c r="R24" s="161" t="s">
        <v>11</v>
      </c>
      <c r="S24" s="338">
        <v>4</v>
      </c>
      <c r="T24" s="340" t="s">
        <v>689</v>
      </c>
      <c r="X24" s="57"/>
      <c r="Y24" s="58"/>
      <c r="Z24" s="58"/>
      <c r="AA24" s="58"/>
      <c r="AH24" s="63"/>
      <c r="AI24" s="63"/>
    </row>
    <row r="25" spans="1:35" ht="33" customHeight="1" thickBot="1" x14ac:dyDescent="0.25">
      <c r="B25" s="331"/>
      <c r="C25" s="157"/>
      <c r="D25" s="158"/>
      <c r="E25" s="158"/>
      <c r="F25" s="158"/>
      <c r="G25" s="158"/>
      <c r="H25" s="171"/>
      <c r="I25" s="208"/>
      <c r="J25" s="339"/>
      <c r="K25" s="341"/>
      <c r="L25" s="157"/>
      <c r="M25" s="163"/>
      <c r="N25" s="158"/>
      <c r="O25" s="158"/>
      <c r="P25" s="158"/>
      <c r="Q25" s="171"/>
      <c r="R25" s="208"/>
      <c r="S25" s="339"/>
      <c r="T25" s="341"/>
      <c r="X25" s="58"/>
      <c r="Y25" s="58"/>
      <c r="Z25" s="58"/>
      <c r="AA25" s="58"/>
      <c r="AH25" s="63"/>
      <c r="AI25" s="63"/>
    </row>
    <row r="26" spans="1:35" ht="16.5" customHeight="1" x14ac:dyDescent="0.2">
      <c r="B26" s="331"/>
      <c r="C26" s="334">
        <f>IF(A2=4,2,"")</f>
        <v>2</v>
      </c>
      <c r="D26" s="215" t="str">
        <f>IF(C26&lt;&gt;"",VLOOKUP(C26,$D$5:$K$8,2,0),"")</f>
        <v>AICHOUR Ahmed</v>
      </c>
      <c r="E26" s="215"/>
      <c r="F26" s="215"/>
      <c r="G26" s="215"/>
      <c r="H26" s="215"/>
      <c r="I26" s="216"/>
      <c r="J26" s="336" t="s">
        <v>48</v>
      </c>
      <c r="K26" s="217" t="s">
        <v>49</v>
      </c>
      <c r="L26" s="334">
        <f>IF(A2=4,4,"")</f>
        <v>4</v>
      </c>
      <c r="M26" s="215" t="str">
        <f>IF(L26&lt;&gt;"",VLOOKUP(L26,$D$5:$K$8,2,0),"")</f>
        <v>PELTIER Mathis</v>
      </c>
      <c r="N26" s="215"/>
      <c r="O26" s="215"/>
      <c r="P26" s="215"/>
      <c r="Q26" s="215"/>
      <c r="R26" s="216"/>
      <c r="S26" s="336" t="s">
        <v>48</v>
      </c>
      <c r="T26" s="217" t="s">
        <v>49</v>
      </c>
      <c r="X26" s="57"/>
      <c r="Y26" s="58"/>
      <c r="Z26" s="58"/>
      <c r="AA26" s="58"/>
      <c r="AH26" s="63"/>
      <c r="AI26" s="63"/>
    </row>
    <row r="27" spans="1:35" ht="16.5" customHeight="1" x14ac:dyDescent="0.2">
      <c r="B27" s="331"/>
      <c r="C27" s="335"/>
      <c r="D27" s="218" t="str">
        <f>IF(C26&lt;&gt;"",VLOOKUP(C26,$D$5:$K$8,8,0),"")</f>
        <v>Ivry/Seine</v>
      </c>
      <c r="E27" s="219"/>
      <c r="F27" s="219"/>
      <c r="G27" s="219"/>
      <c r="H27" s="219"/>
      <c r="I27" s="220"/>
      <c r="J27" s="337"/>
      <c r="K27" s="221" t="s">
        <v>50</v>
      </c>
      <c r="L27" s="335"/>
      <c r="M27" s="218" t="str">
        <f>IF(L26&lt;&gt;"",VLOOKUP(L26,$D$5:$K$8,8,0),"")</f>
        <v>Balleroy</v>
      </c>
      <c r="N27" s="219"/>
      <c r="O27" s="219"/>
      <c r="P27" s="219"/>
      <c r="Q27" s="219"/>
      <c r="R27" s="220"/>
      <c r="S27" s="337"/>
      <c r="T27" s="221" t="s">
        <v>50</v>
      </c>
      <c r="X27" s="57"/>
      <c r="Y27" s="58"/>
      <c r="Z27" s="58"/>
      <c r="AA27" s="58"/>
      <c r="AH27" s="63"/>
      <c r="AI27" s="63"/>
    </row>
    <row r="28" spans="1:35" ht="11.25" customHeight="1" x14ac:dyDescent="0.2">
      <c r="B28" s="331"/>
      <c r="C28" s="159" t="s">
        <v>47</v>
      </c>
      <c r="D28" s="160"/>
      <c r="E28" s="160"/>
      <c r="F28" s="160"/>
      <c r="G28" s="160"/>
      <c r="H28" s="170"/>
      <c r="I28" s="161" t="s">
        <v>11</v>
      </c>
      <c r="J28" s="338">
        <v>0</v>
      </c>
      <c r="K28" s="340"/>
      <c r="L28" s="159" t="s">
        <v>47</v>
      </c>
      <c r="M28" s="162"/>
      <c r="N28" s="160"/>
      <c r="O28" s="160"/>
      <c r="P28" s="160"/>
      <c r="Q28" s="170"/>
      <c r="R28" s="161" t="s">
        <v>11</v>
      </c>
      <c r="S28" s="338">
        <v>4</v>
      </c>
      <c r="T28" s="340" t="s">
        <v>23</v>
      </c>
      <c r="X28" s="57"/>
      <c r="Y28" s="58"/>
      <c r="Z28" s="58"/>
      <c r="AA28" s="58"/>
      <c r="AH28" s="63"/>
      <c r="AI28" s="63"/>
    </row>
    <row r="29" spans="1:35" ht="33" customHeight="1" thickBot="1" x14ac:dyDescent="0.25">
      <c r="B29" s="331"/>
      <c r="C29" s="157"/>
      <c r="D29" s="158"/>
      <c r="E29" s="158"/>
      <c r="F29" s="158"/>
      <c r="G29" s="158"/>
      <c r="H29" s="171"/>
      <c r="I29" s="208"/>
      <c r="J29" s="339"/>
      <c r="K29" s="341"/>
      <c r="L29" s="157"/>
      <c r="M29" s="163"/>
      <c r="N29" s="158"/>
      <c r="O29" s="158"/>
      <c r="P29" s="158"/>
      <c r="Q29" s="171"/>
      <c r="R29" s="208"/>
      <c r="S29" s="339"/>
      <c r="T29" s="341"/>
      <c r="X29" s="58"/>
      <c r="Y29" s="58"/>
      <c r="Z29" s="58"/>
      <c r="AA29" s="58"/>
      <c r="AH29" s="63"/>
      <c r="AI29" s="63"/>
    </row>
    <row r="30" spans="1:35" ht="15" customHeight="1" x14ac:dyDescent="0.25">
      <c r="B30" s="138"/>
      <c r="C30" s="147"/>
      <c r="D30" s="147"/>
      <c r="E30" s="147"/>
      <c r="F30" s="147"/>
      <c r="G30" s="147"/>
      <c r="H30" s="147"/>
      <c r="J30" s="148"/>
      <c r="K30" s="149"/>
      <c r="L30" s="151"/>
      <c r="M30" s="151"/>
      <c r="N30" s="151"/>
      <c r="O30" s="151"/>
      <c r="P30" s="151"/>
      <c r="Q30" s="151"/>
      <c r="R30" s="146"/>
      <c r="S30" s="152"/>
      <c r="T30" s="150"/>
      <c r="X30" s="58"/>
      <c r="Y30" s="58"/>
      <c r="Z30" s="58"/>
      <c r="AA30" s="58"/>
      <c r="AH30" s="63"/>
      <c r="AI30" s="63"/>
    </row>
    <row r="31" spans="1:35" s="53" customFormat="1" ht="14.25" customHeight="1" thickBot="1" x14ac:dyDescent="0.25">
      <c r="A31"/>
      <c r="B31" s="330" t="s">
        <v>52</v>
      </c>
      <c r="C31" s="203" t="s">
        <v>45</v>
      </c>
      <c r="D31" s="201"/>
      <c r="E31" s="201"/>
      <c r="F31" s="201"/>
      <c r="G31" s="201"/>
      <c r="H31" s="201"/>
      <c r="I31" s="201"/>
      <c r="J31" s="201"/>
      <c r="K31" s="201"/>
      <c r="L31" s="202" t="s">
        <v>46</v>
      </c>
      <c r="M31" s="202"/>
      <c r="N31" s="202"/>
      <c r="O31" s="202"/>
      <c r="P31" s="202"/>
      <c r="Q31" s="202"/>
      <c r="R31" s="202"/>
      <c r="S31" s="202"/>
      <c r="T31" s="204"/>
      <c r="U31"/>
      <c r="V31"/>
      <c r="W31"/>
      <c r="X31" s="55"/>
      <c r="Y31" s="54"/>
      <c r="Z31" s="54"/>
      <c r="AA31" s="54"/>
      <c r="AH31" s="56"/>
    </row>
    <row r="32" spans="1:35" ht="16.5" customHeight="1" x14ac:dyDescent="0.2">
      <c r="B32" s="331"/>
      <c r="C32" s="334">
        <f>IF(A2=3,2,IF(A2=4,1,""))</f>
        <v>1</v>
      </c>
      <c r="D32" s="215" t="str">
        <f>IF(C32&lt;&gt;"",VLOOKUP(C32,$D$5:$K$8,2,0),"")</f>
        <v>BELAZZOUG Ahmed-Wacim</v>
      </c>
      <c r="E32" s="215"/>
      <c r="F32" s="215"/>
      <c r="G32" s="215"/>
      <c r="H32" s="215"/>
      <c r="I32" s="216"/>
      <c r="J32" s="336" t="s">
        <v>48</v>
      </c>
      <c r="K32" s="217" t="s">
        <v>49</v>
      </c>
      <c r="L32" s="334">
        <f>IF(A2=3,3,IF(A2=4,4,""))</f>
        <v>4</v>
      </c>
      <c r="M32" s="215" t="str">
        <f>IF(L32&lt;&gt;"",VLOOKUP(L32,$D$5:$K$8,2,0),"")</f>
        <v>PELTIER Mathis</v>
      </c>
      <c r="N32" s="215"/>
      <c r="O32" s="215"/>
      <c r="P32" s="215"/>
      <c r="Q32" s="215"/>
      <c r="R32" s="216"/>
      <c r="S32" s="336" t="s">
        <v>48</v>
      </c>
      <c r="T32" s="217" t="s">
        <v>49</v>
      </c>
      <c r="X32" s="57"/>
      <c r="Y32" s="58"/>
      <c r="Z32" s="58"/>
      <c r="AA32" s="58"/>
      <c r="AH32" s="63"/>
      <c r="AI32" s="63"/>
    </row>
    <row r="33" spans="2:35" ht="16.5" customHeight="1" x14ac:dyDescent="0.2">
      <c r="B33" s="331"/>
      <c r="C33" s="335"/>
      <c r="D33" s="218" t="str">
        <f>IF(C32&lt;&gt;"",VLOOKUP(C32,$D$5:$K$8,8,0),"")</f>
        <v>Rouen ASPTT</v>
      </c>
      <c r="E33" s="219"/>
      <c r="F33" s="219"/>
      <c r="G33" s="219"/>
      <c r="H33" s="219"/>
      <c r="I33" s="220"/>
      <c r="J33" s="337"/>
      <c r="K33" s="221" t="s">
        <v>50</v>
      </c>
      <c r="L33" s="335"/>
      <c r="M33" s="218" t="str">
        <f>IF(L32&lt;&gt;"",VLOOKUP(L32,$D$5:$K$8,8,0),"")</f>
        <v>Balleroy</v>
      </c>
      <c r="N33" s="219"/>
      <c r="O33" s="219"/>
      <c r="P33" s="219"/>
      <c r="Q33" s="219"/>
      <c r="R33" s="220"/>
      <c r="S33" s="337"/>
      <c r="T33" s="221" t="s">
        <v>50</v>
      </c>
      <c r="X33" s="57"/>
      <c r="Y33" s="58"/>
      <c r="Z33" s="58"/>
      <c r="AA33" s="58"/>
      <c r="AH33" s="63"/>
      <c r="AI33" s="63"/>
    </row>
    <row r="34" spans="2:35" ht="11.25" customHeight="1" x14ac:dyDescent="0.2">
      <c r="B34" s="331"/>
      <c r="C34" s="159" t="s">
        <v>53</v>
      </c>
      <c r="D34" s="160"/>
      <c r="E34" s="160"/>
      <c r="F34" s="160"/>
      <c r="G34" s="160"/>
      <c r="H34" s="170"/>
      <c r="I34" s="161" t="s">
        <v>11</v>
      </c>
      <c r="J34" s="338">
        <v>0</v>
      </c>
      <c r="K34" s="340"/>
      <c r="L34" s="159" t="s">
        <v>53</v>
      </c>
      <c r="M34" s="162"/>
      <c r="N34" s="160"/>
      <c r="O34" s="160"/>
      <c r="P34" s="160"/>
      <c r="Q34" s="170"/>
      <c r="R34" s="161" t="s">
        <v>11</v>
      </c>
      <c r="S34" s="338">
        <v>4</v>
      </c>
      <c r="T34" s="340" t="s">
        <v>23</v>
      </c>
      <c r="X34" s="57"/>
      <c r="Y34" s="58"/>
      <c r="Z34" s="58"/>
      <c r="AA34" s="58"/>
      <c r="AH34" s="63"/>
      <c r="AI34" s="63"/>
    </row>
    <row r="35" spans="2:35" ht="33" customHeight="1" thickBot="1" x14ac:dyDescent="0.25">
      <c r="B35" s="331"/>
      <c r="C35" s="157"/>
      <c r="D35" s="158"/>
      <c r="E35" s="158"/>
      <c r="F35" s="158"/>
      <c r="G35" s="158"/>
      <c r="H35" s="171"/>
      <c r="I35" s="208"/>
      <c r="J35" s="339"/>
      <c r="K35" s="341"/>
      <c r="L35" s="157"/>
      <c r="M35" s="163"/>
      <c r="N35" s="158"/>
      <c r="O35" s="158"/>
      <c r="P35" s="158"/>
      <c r="Q35" s="171"/>
      <c r="R35" s="208"/>
      <c r="S35" s="339"/>
      <c r="T35" s="341"/>
      <c r="X35" s="58"/>
      <c r="Y35" s="58"/>
      <c r="Z35" s="58"/>
      <c r="AA35" s="58"/>
      <c r="AH35" s="63"/>
      <c r="AI35" s="63"/>
    </row>
    <row r="36" spans="2:35" ht="16.5" customHeight="1" x14ac:dyDescent="0.2">
      <c r="B36" s="331"/>
      <c r="C36" s="334">
        <f>IF(A2=4,2,"")</f>
        <v>2</v>
      </c>
      <c r="D36" s="215" t="str">
        <f>IF(C36&lt;&gt;"",VLOOKUP(C36,$D$5:$K$8,2,0),"")</f>
        <v>AICHOUR Ahmed</v>
      </c>
      <c r="E36" s="215"/>
      <c r="F36" s="215"/>
      <c r="G36" s="215"/>
      <c r="H36" s="215"/>
      <c r="I36" s="216"/>
      <c r="J36" s="336" t="s">
        <v>48</v>
      </c>
      <c r="K36" s="217" t="s">
        <v>49</v>
      </c>
      <c r="L36" s="334">
        <f>IF(A2=4,3,"")</f>
        <v>3</v>
      </c>
      <c r="M36" s="215" t="str">
        <f>IF(L36&lt;&gt;"",VLOOKUP(L36,$D$5:$K$8,2,0),"")</f>
        <v>MEIRIM Hugo</v>
      </c>
      <c r="N36" s="215"/>
      <c r="O36" s="215"/>
      <c r="P36" s="215"/>
      <c r="Q36" s="215"/>
      <c r="R36" s="216"/>
      <c r="S36" s="336" t="s">
        <v>48</v>
      </c>
      <c r="T36" s="217" t="s">
        <v>49</v>
      </c>
      <c r="X36" s="57"/>
      <c r="Y36" s="58"/>
      <c r="Z36" s="58"/>
      <c r="AA36" s="58"/>
      <c r="AH36" s="63"/>
      <c r="AI36" s="63"/>
    </row>
    <row r="37" spans="2:35" ht="16.5" customHeight="1" x14ac:dyDescent="0.2">
      <c r="B37" s="331"/>
      <c r="C37" s="335"/>
      <c r="D37" s="218" t="str">
        <f>IF(C36&lt;&gt;"",VLOOKUP(C36,$D$5:$K$8,8,0),"")</f>
        <v>Ivry/Seine</v>
      </c>
      <c r="E37" s="219"/>
      <c r="F37" s="219"/>
      <c r="G37" s="219"/>
      <c r="H37" s="219"/>
      <c r="I37" s="220"/>
      <c r="J37" s="337"/>
      <c r="K37" s="221" t="s">
        <v>50</v>
      </c>
      <c r="L37" s="335"/>
      <c r="M37" s="218" t="str">
        <f>IF(L36&lt;&gt;"",VLOOKUP(L36,$D$5:$K$8,8,0),"")</f>
        <v>Joué les Tours CL</v>
      </c>
      <c r="N37" s="219"/>
      <c r="O37" s="219"/>
      <c r="P37" s="219"/>
      <c r="Q37" s="219"/>
      <c r="R37" s="220"/>
      <c r="S37" s="337"/>
      <c r="T37" s="221" t="s">
        <v>50</v>
      </c>
      <c r="X37" s="57"/>
      <c r="Y37" s="58"/>
      <c r="Z37" s="58"/>
      <c r="AA37" s="58"/>
      <c r="AH37" s="63"/>
      <c r="AI37" s="63"/>
    </row>
    <row r="38" spans="2:35" ht="11.25" customHeight="1" x14ac:dyDescent="0.2">
      <c r="B38" s="331"/>
      <c r="C38" s="159" t="s">
        <v>53</v>
      </c>
      <c r="D38" s="160"/>
      <c r="E38" s="160"/>
      <c r="F38" s="160"/>
      <c r="G38" s="160"/>
      <c r="H38" s="170"/>
      <c r="I38" s="161" t="s">
        <v>11</v>
      </c>
      <c r="J38" s="338">
        <v>0</v>
      </c>
      <c r="K38" s="340"/>
      <c r="L38" s="159" t="s">
        <v>53</v>
      </c>
      <c r="M38" s="162"/>
      <c r="N38" s="160"/>
      <c r="O38" s="160"/>
      <c r="P38" s="160"/>
      <c r="Q38" s="170"/>
      <c r="R38" s="161" t="s">
        <v>11</v>
      </c>
      <c r="S38" s="338">
        <v>4</v>
      </c>
      <c r="T38" s="340" t="s">
        <v>23</v>
      </c>
      <c r="X38" s="57"/>
      <c r="Y38" s="58"/>
      <c r="Z38" s="58"/>
      <c r="AA38" s="58"/>
      <c r="AH38" s="63"/>
      <c r="AI38" s="63"/>
    </row>
    <row r="39" spans="2:35" ht="33" customHeight="1" thickBot="1" x14ac:dyDescent="0.25">
      <c r="B39" s="331"/>
      <c r="C39" s="157"/>
      <c r="D39" s="158"/>
      <c r="E39" s="158"/>
      <c r="F39" s="158"/>
      <c r="G39" s="158"/>
      <c r="H39" s="171"/>
      <c r="I39" s="208"/>
      <c r="J39" s="339"/>
      <c r="K39" s="341"/>
      <c r="L39" s="157"/>
      <c r="M39" s="163"/>
      <c r="N39" s="158"/>
      <c r="O39" s="158"/>
      <c r="P39" s="158"/>
      <c r="Q39" s="171"/>
      <c r="R39" s="208"/>
      <c r="S39" s="339"/>
      <c r="T39" s="341"/>
      <c r="X39" s="58"/>
      <c r="Y39" s="58"/>
      <c r="Z39" s="58"/>
      <c r="AA39" s="58"/>
      <c r="AH39" s="63"/>
      <c r="AI39" s="63"/>
    </row>
    <row r="40" spans="2:35" ht="15" customHeight="1" x14ac:dyDescent="0.2">
      <c r="B40" s="166"/>
      <c r="C40" s="165"/>
      <c r="D40" s="164"/>
      <c r="E40" s="164"/>
      <c r="F40" s="164"/>
      <c r="G40" s="164"/>
      <c r="H40" s="164"/>
      <c r="I40" s="167"/>
      <c r="J40" s="168"/>
      <c r="K40" s="169"/>
      <c r="L40" s="165"/>
      <c r="M40" s="165"/>
      <c r="N40" s="164"/>
      <c r="O40" s="164"/>
      <c r="P40" s="164"/>
      <c r="Q40" s="164"/>
      <c r="R40" s="167"/>
      <c r="S40" s="168"/>
      <c r="T40" s="169"/>
      <c r="X40" s="58"/>
      <c r="Y40" s="58"/>
      <c r="Z40" s="58"/>
      <c r="AA40" s="58"/>
      <c r="AH40" s="63"/>
      <c r="AI40" s="63"/>
    </row>
    <row r="41" spans="2:35" ht="35.1" customHeight="1" x14ac:dyDescent="0.2">
      <c r="C41" s="333" t="s">
        <v>42</v>
      </c>
      <c r="D41" s="333"/>
      <c r="E41" s="333"/>
      <c r="F41" s="333"/>
      <c r="G41" s="344" t="s">
        <v>62</v>
      </c>
      <c r="H41" s="344"/>
      <c r="I41" s="344"/>
      <c r="J41" s="344"/>
      <c r="K41" s="344"/>
      <c r="L41" s="344"/>
      <c r="M41" s="344"/>
      <c r="N41" s="344"/>
      <c r="O41" s="344"/>
      <c r="P41" s="344"/>
      <c r="Q41" s="344"/>
      <c r="R41" s="344"/>
      <c r="S41" s="344"/>
      <c r="T41" s="344"/>
      <c r="Z41" s="63"/>
      <c r="AA41" s="63"/>
    </row>
    <row r="42" spans="2:35" ht="35.1" customHeight="1" x14ac:dyDescent="0.2">
      <c r="C42" s="342" t="s">
        <v>33</v>
      </c>
      <c r="D42" s="342"/>
      <c r="E42" s="342"/>
      <c r="F42" s="342"/>
      <c r="G42" s="345" t="s">
        <v>41</v>
      </c>
      <c r="H42" s="345"/>
      <c r="I42" s="345"/>
      <c r="J42" s="345"/>
      <c r="K42" s="345"/>
      <c r="L42" s="345"/>
      <c r="M42" s="345"/>
      <c r="N42" s="345"/>
      <c r="O42" s="345"/>
      <c r="P42" s="345"/>
      <c r="Q42" s="345"/>
      <c r="R42" s="345"/>
      <c r="S42" s="345"/>
      <c r="T42" s="345"/>
      <c r="Z42" s="53"/>
    </row>
    <row r="43" spans="2:35" ht="65.25" customHeight="1" x14ac:dyDescent="0.25"/>
    <row r="44" spans="2:35" ht="15" hidden="1" customHeight="1" x14ac:dyDescent="0.25"/>
    <row r="45" spans="2:35" ht="15" hidden="1" customHeight="1" x14ac:dyDescent="0.25"/>
    <row r="46" spans="2:35" ht="15" hidden="1" customHeight="1" x14ac:dyDescent="0.25"/>
    <row r="47" spans="2:35" ht="15" hidden="1" customHeight="1" x14ac:dyDescent="0.25"/>
    <row r="48" spans="2:35" ht="15" hidden="1" customHeight="1" x14ac:dyDescent="0.25"/>
    <row r="49" ht="15" hidden="1" customHeight="1" x14ac:dyDescent="0.25"/>
    <row r="50" ht="0" hidden="1" customHeight="1" x14ac:dyDescent="0.25"/>
    <row r="51" ht="0" hidden="1" customHeight="1" x14ac:dyDescent="0.25"/>
  </sheetData>
  <sheetProtection sheet="1" objects="1" scenarios="1"/>
  <mergeCells count="60">
    <mergeCell ref="S36:S37"/>
    <mergeCell ref="C42:F42"/>
    <mergeCell ref="G42:T42"/>
    <mergeCell ref="J38:J39"/>
    <mergeCell ref="K38:K39"/>
    <mergeCell ref="S38:S39"/>
    <mergeCell ref="T38:T39"/>
    <mergeCell ref="C41:F41"/>
    <mergeCell ref="G41:T41"/>
    <mergeCell ref="J28:J29"/>
    <mergeCell ref="K28:K29"/>
    <mergeCell ref="S28:S29"/>
    <mergeCell ref="T28:T29"/>
    <mergeCell ref="B31:B39"/>
    <mergeCell ref="C32:C33"/>
    <mergeCell ref="J32:J33"/>
    <mergeCell ref="L32:L33"/>
    <mergeCell ref="S32:S33"/>
    <mergeCell ref="J34:J35"/>
    <mergeCell ref="K34:K35"/>
    <mergeCell ref="S34:S35"/>
    <mergeCell ref="T34:T35"/>
    <mergeCell ref="C36:C37"/>
    <mergeCell ref="J36:J37"/>
    <mergeCell ref="L36:L37"/>
    <mergeCell ref="S24:S25"/>
    <mergeCell ref="T24:T25"/>
    <mergeCell ref="C26:C27"/>
    <mergeCell ref="J26:J27"/>
    <mergeCell ref="L26:L27"/>
    <mergeCell ref="S26:S27"/>
    <mergeCell ref="J18:J19"/>
    <mergeCell ref="K18:K19"/>
    <mergeCell ref="S18:S19"/>
    <mergeCell ref="T18:T19"/>
    <mergeCell ref="B21:B29"/>
    <mergeCell ref="C22:C23"/>
    <mergeCell ref="J22:J23"/>
    <mergeCell ref="L22:L23"/>
    <mergeCell ref="S22:S23"/>
    <mergeCell ref="J24:J25"/>
    <mergeCell ref="B11:B19"/>
    <mergeCell ref="C12:C13"/>
    <mergeCell ref="J12:J13"/>
    <mergeCell ref="L12:L13"/>
    <mergeCell ref="S12:S13"/>
    <mergeCell ref="K24:K25"/>
    <mergeCell ref="J14:J15"/>
    <mergeCell ref="K14:K15"/>
    <mergeCell ref="S14:S15"/>
    <mergeCell ref="T14:T15"/>
    <mergeCell ref="C16:C17"/>
    <mergeCell ref="J16:J17"/>
    <mergeCell ref="L16:L17"/>
    <mergeCell ref="S16:S17"/>
    <mergeCell ref="O2:T2"/>
    <mergeCell ref="S4:T4"/>
    <mergeCell ref="AA6:AC6"/>
    <mergeCell ref="AA7:AC7"/>
    <mergeCell ref="AA8:AC8"/>
  </mergeCells>
  <dataValidations count="2">
    <dataValidation type="list" allowBlank="1" showInputMessage="1" showErrorMessage="1" sqref="K14:K15 T38:T39 K38:K39 T34:T35 K34:K35 T28:T29 K28:K29 T24:T25 K24:K25 T18:T19 K18:K19 T14:T15">
      <formula1>"VT,VP,VS,VA,VF,VB,VD,V3"</formula1>
    </dataValidation>
    <dataValidation type="whole" allowBlank="1" showInputMessage="1" showErrorMessage="1" errorTitle="ERREUR" error="Il faut saisir un chiffre de 1 à 4" sqref="C5:C8">
      <formula1>1</formula1>
      <formula2>4</formula2>
    </dataValidation>
  </dataValidations>
  <printOptions horizontalCentered="1"/>
  <pageMargins left="0" right="0" top="0" bottom="0" header="0" footer="0"/>
  <pageSetup paperSize="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>
    <tabColor rgb="FF00B050"/>
    <pageSetUpPr autoPageBreaks="0" fitToPage="1"/>
  </sheetPr>
  <dimension ref="A1:AJ51"/>
  <sheetViews>
    <sheetView showGridLines="0" showRowColHeaders="0" zoomScaleNormal="100" workbookViewId="0"/>
  </sheetViews>
  <sheetFormatPr baseColWidth="10" defaultColWidth="0" defaultRowHeight="0" customHeight="1" zeroHeight="1" x14ac:dyDescent="0.25"/>
  <cols>
    <col min="1" max="1" width="9.625" customWidth="1"/>
    <col min="2" max="2" width="4.875" customWidth="1"/>
    <col min="3" max="8" width="4.625" customWidth="1"/>
    <col min="9" max="9" width="4.625" style="69" customWidth="1"/>
    <col min="10" max="20" width="4.625" customWidth="1"/>
    <col min="21" max="21" width="1.625" customWidth="1"/>
    <col min="22" max="22" width="25.375" customWidth="1"/>
    <col min="23" max="23" width="10.75" hidden="1" customWidth="1"/>
    <col min="24" max="24" width="3.875" hidden="1" customWidth="1"/>
    <col min="25" max="25" width="4.75" hidden="1" customWidth="1"/>
    <col min="26" max="26" width="10" hidden="1" customWidth="1"/>
    <col min="27" max="27" width="5" hidden="1" customWidth="1"/>
    <col min="28" max="36" width="0" hidden="1" customWidth="1"/>
    <col min="37" max="16384" width="11" hidden="1"/>
  </cols>
  <sheetData>
    <row r="1" spans="1:36" ht="28.5" customHeight="1" thickBot="1" x14ac:dyDescent="0.25">
      <c r="C1" s="51"/>
      <c r="D1" s="51"/>
      <c r="E1" s="51"/>
      <c r="F1" s="51"/>
      <c r="G1" s="51"/>
      <c r="H1" s="51"/>
      <c r="I1" s="136"/>
      <c r="J1" s="134"/>
      <c r="K1" s="134"/>
      <c r="L1" s="10"/>
      <c r="M1" s="10"/>
      <c r="N1" s="10"/>
      <c r="O1" s="10"/>
      <c r="P1" s="10"/>
      <c r="Q1" s="10"/>
      <c r="R1" s="10"/>
      <c r="S1" s="135"/>
      <c r="T1" s="61"/>
      <c r="U1" s="61"/>
      <c r="V1" s="61"/>
      <c r="W1" s="61"/>
      <c r="X1" s="133"/>
      <c r="Y1" s="61"/>
      <c r="Z1" s="61"/>
      <c r="AA1" s="133"/>
    </row>
    <row r="2" spans="1:36" ht="30" customHeight="1" thickBot="1" x14ac:dyDescent="0.3">
      <c r="A2" s="138">
        <f>SUMPRODUCT((recap!C7:C66=C2)*(recap!D7:D66=L2)*recap!I7:I66)</f>
        <v>4</v>
      </c>
      <c r="C2" s="173" t="s">
        <v>72</v>
      </c>
      <c r="D2" s="174"/>
      <c r="E2" s="174"/>
      <c r="F2" s="174"/>
      <c r="G2" s="174"/>
      <c r="H2" s="175"/>
      <c r="K2" s="156" t="s">
        <v>35</v>
      </c>
      <c r="L2" s="257">
        <v>10</v>
      </c>
      <c r="M2" s="183"/>
      <c r="O2" s="332" t="str">
        <f>Nature_competition</f>
        <v>COUPE DE DREUX POUSSINS BENJAMINS - 26 novembre 2017</v>
      </c>
      <c r="P2" s="332"/>
      <c r="Q2" s="332"/>
      <c r="R2" s="332"/>
      <c r="S2" s="332"/>
      <c r="T2" s="332"/>
      <c r="U2" s="52"/>
      <c r="V2" s="52"/>
      <c r="W2" s="52"/>
      <c r="X2" s="52"/>
      <c r="Y2" s="52"/>
      <c r="Z2" s="229" t="s">
        <v>68</v>
      </c>
      <c r="AA2" s="52"/>
    </row>
    <row r="3" spans="1:36" ht="24" customHeight="1" x14ac:dyDescent="0.2">
      <c r="B3" s="138"/>
      <c r="C3" s="145"/>
      <c r="D3" s="145"/>
      <c r="E3" s="145"/>
      <c r="F3" s="145"/>
      <c r="G3" s="145"/>
      <c r="H3" s="51"/>
      <c r="I3" s="145"/>
      <c r="L3" s="132"/>
      <c r="M3" s="132"/>
      <c r="N3" s="131"/>
      <c r="O3" s="131"/>
      <c r="P3" s="131"/>
      <c r="Q3" s="131"/>
      <c r="S3" s="144"/>
      <c r="T3" s="52"/>
      <c r="U3" s="52"/>
      <c r="V3" s="52"/>
      <c r="W3" s="52"/>
      <c r="X3" s="52"/>
      <c r="Y3" s="52"/>
      <c r="Z3" s="227">
        <f>COUNTIF(Z5:Z16,"")</f>
        <v>6</v>
      </c>
    </row>
    <row r="4" spans="1:36" ht="15.75" x14ac:dyDescent="0.25">
      <c r="C4" s="60" t="s">
        <v>39</v>
      </c>
      <c r="D4" s="129" t="s">
        <v>43</v>
      </c>
      <c r="E4" s="59" t="s">
        <v>44</v>
      </c>
      <c r="G4" s="69"/>
      <c r="H4" s="69"/>
      <c r="J4" s="69"/>
      <c r="K4" s="69"/>
      <c r="L4" s="69"/>
      <c r="M4" s="153" t="s">
        <v>38</v>
      </c>
      <c r="N4" s="128" t="s">
        <v>34</v>
      </c>
      <c r="O4" s="128" t="s">
        <v>21</v>
      </c>
      <c r="P4" s="128" t="s">
        <v>23</v>
      </c>
      <c r="Q4" s="128" t="s">
        <v>67</v>
      </c>
      <c r="R4" s="128" t="s">
        <v>22</v>
      </c>
      <c r="S4" s="343" t="s">
        <v>14</v>
      </c>
      <c r="T4" s="343"/>
      <c r="W4" s="228" t="s">
        <v>16</v>
      </c>
      <c r="X4" s="228" t="s">
        <v>60</v>
      </c>
      <c r="Y4" s="228" t="s">
        <v>59</v>
      </c>
      <c r="Z4" s="228" t="s">
        <v>58</v>
      </c>
      <c r="AA4" s="58"/>
      <c r="AB4" s="58"/>
      <c r="AC4" s="58"/>
      <c r="AD4" s="62"/>
      <c r="AE4" s="62"/>
      <c r="AF4" s="62"/>
      <c r="AG4" s="62"/>
      <c r="AH4" s="62"/>
      <c r="AI4" s="62"/>
      <c r="AJ4" s="64"/>
    </row>
    <row r="5" spans="1:36" ht="20.25" customHeight="1" x14ac:dyDescent="0.2">
      <c r="A5" s="214" t="s">
        <v>24</v>
      </c>
      <c r="B5" s="172"/>
      <c r="C5" s="141">
        <v>1</v>
      </c>
      <c r="D5" s="142">
        <f>IF(A2&gt;0,1,"")</f>
        <v>1</v>
      </c>
      <c r="E5" s="154" t="str">
        <f>IF(ISNA(VLOOKUP($C$2&amp;"-"&amp;$L$2&amp;"-"&amp;D5,bdd_complete,11,0)),"",VLOOKUP($C$2&amp;"-"&amp;$L$2&amp;"-"&amp;D5,bdd_complete,11,0)&amp;" "&amp;VLOOKUP($C$2&amp;"-"&amp;$L$2&amp;"-"&amp;D5,bdd_complete,12,0))</f>
        <v>KIDAIR Salim</v>
      </c>
      <c r="F5" s="154"/>
      <c r="G5" s="154"/>
      <c r="H5" s="154"/>
      <c r="I5" s="154"/>
      <c r="J5" s="154"/>
      <c r="K5" s="154" t="str">
        <f>IF(D5&lt;&gt;"",VLOOKUP($C$2&amp;"-"&amp;$L$2&amp;"-"&amp;D5,bdd_complete,13,0),"")</f>
        <v>Dreux OL Atlas</v>
      </c>
      <c r="L5" s="154"/>
      <c r="M5" s="143"/>
      <c r="N5" s="209">
        <f>IF(AND(E5&lt;&gt;"",$Z$3&lt;12),SUMPRODUCT(($W$5:$W$16=E5)*($Z$5:$Z$16&lt;&gt;"")),"")</f>
        <v>3</v>
      </c>
      <c r="O5" s="210">
        <f>IF(AND(E5&lt;&gt;"",$Z$3&lt;12),SUMPRODUCT(($W$5:$W$16=E5)*($Y$5:$Y$16)),"")</f>
        <v>10</v>
      </c>
      <c r="P5" s="211">
        <f>IF(AND(E5&lt;&gt;"",$Z$3&lt;12),SUMPRODUCT(($W$5:$W$16=E5)*($Z$5:$Z$16=$P$4)),"")</f>
        <v>2</v>
      </c>
      <c r="Q5" s="211">
        <f>IF(AND(E5&lt;&gt;"",$Z$3&lt;12),SUMPRODUCT(($W$5:$W$16=E5)*($Z$5:$Z$16=$Q$4)),"")</f>
        <v>0</v>
      </c>
      <c r="R5" s="211">
        <f>IF(AND(E5&lt;&gt;"",$Z$3&lt;12),SUMPRODUCT(($W$5:$W$16=E5)*($X$5:$X$16)),"")</f>
        <v>0</v>
      </c>
      <c r="S5" s="234">
        <f>IF(D5&lt;&gt;"",VLOOKUP($C$2&amp;"-"&amp;$L$2&amp;"-"&amp;D5,bdd_complete,6,0),"")</f>
        <v>39.6</v>
      </c>
      <c r="T5" s="235"/>
      <c r="U5" s="140"/>
      <c r="V5" s="140"/>
      <c r="W5" s="205" t="str">
        <f>D12</f>
        <v>KIDAIR Salim</v>
      </c>
      <c r="X5" s="206">
        <f>I15</f>
        <v>0</v>
      </c>
      <c r="Y5" s="206">
        <f>J14</f>
        <v>4</v>
      </c>
      <c r="Z5" s="207" t="str">
        <f>IF(K14&lt;&gt;"",K14,"")</f>
        <v>VT</v>
      </c>
      <c r="AD5" s="62"/>
      <c r="AE5" s="62"/>
      <c r="AF5" s="62"/>
      <c r="AG5" s="62"/>
      <c r="AH5" s="62"/>
      <c r="AI5" s="62"/>
      <c r="AJ5" s="64"/>
    </row>
    <row r="6" spans="1:36" ht="20.25" customHeight="1" thickBot="1" x14ac:dyDescent="0.25">
      <c r="B6" s="172"/>
      <c r="C6" s="141">
        <v>4</v>
      </c>
      <c r="D6" s="142">
        <f>IF(A2&gt;1,2,"")</f>
        <v>2</v>
      </c>
      <c r="E6" s="154" t="str">
        <f>IF(ISNA(VLOOKUP($C$2&amp;"-"&amp;$L$2&amp;"-"&amp;D6,bdd_complete,11,0)),"",VLOOKUP($C$2&amp;"-"&amp;$L$2&amp;"-"&amp;D6,bdd_complete,11,0)&amp;" "&amp;VLOOKUP($C$2&amp;"-"&amp;$L$2&amp;"-"&amp;D6,bdd_complete,12,0))</f>
        <v>ABDULAYEV Said Ahmed</v>
      </c>
      <c r="F6" s="154"/>
      <c r="G6" s="154"/>
      <c r="H6" s="154"/>
      <c r="I6" s="154"/>
      <c r="J6" s="154"/>
      <c r="K6" s="154" t="str">
        <f>IF(D6&lt;&gt;"",VLOOKUP($C$2&amp;"-"&amp;$L$2&amp;"-"&amp;D6,bdd_complete,13,0),"")</f>
        <v>Saint-Pierre des Corps</v>
      </c>
      <c r="L6" s="154"/>
      <c r="M6" s="143"/>
      <c r="N6" s="209">
        <f>IF(AND(E6&lt;&gt;"",$Z$3&lt;12),SUMPRODUCT(($W$5:$W$16=E6)*($Z$5:$Z$16&lt;&gt;"")),"")</f>
        <v>0</v>
      </c>
      <c r="O6" s="210">
        <f>IF(AND(E6&lt;&gt;"",$Z$3&lt;12),SUMPRODUCT(($W$5:$W$16=E6)*($Y$5:$Y$16)),"")</f>
        <v>0</v>
      </c>
      <c r="P6" s="211">
        <f>IF(AND(E6&lt;&gt;"",$Z$3&lt;12),SUMPRODUCT(($W$5:$W$16=E6)*($Z$5:$Z$16=$P$4)),"")</f>
        <v>0</v>
      </c>
      <c r="Q6" s="211">
        <f>IF(AND(E6&lt;&gt;"",$Z$3&lt;12),SUMPRODUCT(($W$5:$W$16=E6)*($Z$5:$Z$16=$Q$4)),"")</f>
        <v>0</v>
      </c>
      <c r="R6" s="211">
        <f>IF(AND(E6&lt;&gt;"",$Z$3&lt;12),SUMPRODUCT(($W$5:$W$16=E6)*($X$5:$X$16)),"")</f>
        <v>0</v>
      </c>
      <c r="S6" s="234">
        <f>IF(D6&lt;&gt;"",VLOOKUP($C$2&amp;"-"&amp;$L$2&amp;"-"&amp;D6,bdd_complete,6,0),"")</f>
        <v>39.799999999999997</v>
      </c>
      <c r="T6" s="235"/>
      <c r="W6" s="205" t="str">
        <f>M12</f>
        <v>ABDULAYEV Said Ahmed</v>
      </c>
      <c r="X6" s="206">
        <f>R15</f>
        <v>0</v>
      </c>
      <c r="Y6" s="206">
        <f>S14</f>
        <v>0</v>
      </c>
      <c r="Z6" s="207" t="str">
        <f>IF(T14&lt;&gt;"",T14,"")</f>
        <v/>
      </c>
      <c r="AA6" s="346"/>
      <c r="AB6" s="346"/>
      <c r="AC6" s="346"/>
      <c r="AD6" s="62"/>
      <c r="AE6" s="62"/>
      <c r="AF6" s="62"/>
      <c r="AG6" s="62"/>
      <c r="AH6" s="62"/>
      <c r="AI6" s="62"/>
      <c r="AJ6" s="64"/>
    </row>
    <row r="7" spans="1:36" ht="20.25" customHeight="1" thickTop="1" x14ac:dyDescent="0.2">
      <c r="A7" s="137" t="s">
        <v>36</v>
      </c>
      <c r="B7" s="172"/>
      <c r="C7" s="141">
        <v>3</v>
      </c>
      <c r="D7" s="142">
        <f>IF(A2&gt;2,3,"")</f>
        <v>3</v>
      </c>
      <c r="E7" s="154" t="str">
        <f>IF(ISNA(VLOOKUP($C$2&amp;"-"&amp;$L$2&amp;"-"&amp;D7,bdd_complete,11,0)),"",VLOOKUP($C$2&amp;"-"&amp;$L$2&amp;"-"&amp;D7,bdd_complete,11,0)&amp;" "&amp;VLOOKUP($C$2&amp;"-"&amp;$L$2&amp;"-"&amp;D7,bdd_complete,12,0))</f>
        <v>TUNTUEV Yassine</v>
      </c>
      <c r="F7" s="154"/>
      <c r="G7" s="154"/>
      <c r="H7" s="154"/>
      <c r="I7" s="154"/>
      <c r="J7" s="154"/>
      <c r="K7" s="154" t="str">
        <f>IF(D7&lt;&gt;"",VLOOKUP($C$2&amp;"-"&amp;$L$2&amp;"-"&amp;D7,bdd_complete,13,0),"")</f>
        <v>Joué les Tours CL</v>
      </c>
      <c r="L7" s="154"/>
      <c r="M7" s="143"/>
      <c r="N7" s="209">
        <f>IF(AND(E7&lt;&gt;"",$Z$3&lt;12),SUMPRODUCT(($W$5:$W$16=E7)*($Z$5:$Z$16&lt;&gt;"")),"")</f>
        <v>1</v>
      </c>
      <c r="O7" s="210">
        <f>IF(AND(E7&lt;&gt;"",$Z$3&lt;12),SUMPRODUCT(($W$5:$W$16=E7)*($Y$5:$Y$16)),"")</f>
        <v>4</v>
      </c>
      <c r="P7" s="211">
        <f>IF(AND(E7&lt;&gt;"",$Z$3&lt;12),SUMPRODUCT(($W$5:$W$16=E7)*($Z$5:$Z$16=$P$4)),"")</f>
        <v>0</v>
      </c>
      <c r="Q7" s="211">
        <f>IF(AND(E7&lt;&gt;"",$Z$3&lt;12),SUMPRODUCT(($W$5:$W$16=E7)*($Z$5:$Z$16=$Q$4)),"")</f>
        <v>0</v>
      </c>
      <c r="R7" s="211">
        <f>IF(AND(E7&lt;&gt;"",$Z$3&lt;12),SUMPRODUCT(($W$5:$W$16=E7)*($X$5:$X$16)),"")</f>
        <v>0</v>
      </c>
      <c r="S7" s="234">
        <f>IF(D7&lt;&gt;"",VLOOKUP($C$2&amp;"-"&amp;$L$2&amp;"-"&amp;D7,bdd_complete,6,0),"")</f>
        <v>40.200000000000003</v>
      </c>
      <c r="T7" s="235"/>
      <c r="W7" s="205" t="str">
        <f>D16</f>
        <v>TUNTUEV Yassine</v>
      </c>
      <c r="X7" s="206">
        <f>I19</f>
        <v>0</v>
      </c>
      <c r="Y7" s="206">
        <f>J18</f>
        <v>0</v>
      </c>
      <c r="Z7" s="207" t="str">
        <f>IF(K18&lt;&gt;"",K18,"")</f>
        <v/>
      </c>
      <c r="AA7" s="346"/>
      <c r="AB7" s="346"/>
      <c r="AC7" s="346"/>
      <c r="AD7" s="62"/>
      <c r="AE7" s="62"/>
      <c r="AF7" s="62"/>
      <c r="AG7" s="62"/>
      <c r="AH7" s="62"/>
      <c r="AI7" s="62"/>
      <c r="AJ7" s="64"/>
    </row>
    <row r="8" spans="1:36" ht="20.25" customHeight="1" x14ac:dyDescent="0.2">
      <c r="A8" s="139" t="s">
        <v>37</v>
      </c>
      <c r="B8" s="172"/>
      <c r="C8" s="141">
        <v>2</v>
      </c>
      <c r="D8" s="281">
        <f>IF(A2&gt;3,4,"")</f>
        <v>4</v>
      </c>
      <c r="E8" s="241" t="str">
        <f>IF(ISNA(VLOOKUP($C$2&amp;"-"&amp;$L$2&amp;"-"&amp;D8,bdd_complete,11,0)),"",VLOOKUP($C$2&amp;"-"&amp;$L$2&amp;"-"&amp;D8,bdd_complete,11,0)&amp;" "&amp;VLOOKUP($C$2&amp;"-"&amp;$L$2&amp;"-"&amp;D8,bdd_complete,12,0))</f>
        <v>TOUATI Nadhir</v>
      </c>
      <c r="F8" s="241"/>
      <c r="G8" s="241"/>
      <c r="H8" s="241"/>
      <c r="I8" s="241"/>
      <c r="J8" s="241"/>
      <c r="K8" s="241" t="str">
        <f>IF(D8&lt;&gt;"",VLOOKUP($C$2&amp;"-"&amp;$L$2&amp;"-"&amp;D8,bdd_complete,13,0),"")</f>
        <v>Rosny sous Bois</v>
      </c>
      <c r="L8" s="241"/>
      <c r="M8" s="282"/>
      <c r="N8" s="209">
        <f>IF(AND(E8&lt;&gt;"",$Z$3&lt;12),SUMPRODUCT(($W$5:$W$16=E8)*($Z$5:$Z$16&lt;&gt;"")),"")</f>
        <v>2</v>
      </c>
      <c r="O8" s="210">
        <f>IF(AND(E8&lt;&gt;"",$Z$3&lt;12),SUMPRODUCT(($W$5:$W$16=E8)*($Y$5:$Y$16)),"")</f>
        <v>8</v>
      </c>
      <c r="P8" s="211">
        <f>IF(AND(E8&lt;&gt;"",$Z$3&lt;12),SUMPRODUCT(($W$5:$W$16=E8)*($Z$5:$Z$16=$P$4)),"")</f>
        <v>1</v>
      </c>
      <c r="Q8" s="211">
        <f>IF(AND(E8&lt;&gt;"",$Z$3&lt;12),SUMPRODUCT(($W$5:$W$16=E8)*($Z$5:$Z$16=$Q$4)),"")</f>
        <v>0</v>
      </c>
      <c r="R8" s="211">
        <f>IF(AND(E8&lt;&gt;"",$Z$3&lt;12),SUMPRODUCT(($W$5:$W$16=E8)*($X$5:$X$16)),"")</f>
        <v>0</v>
      </c>
      <c r="S8" s="234">
        <f>IF(D8&lt;&gt;"",VLOOKUP($C$2&amp;"-"&amp;$L$2&amp;"-"&amp;D8,bdd_complete,6,0),"")</f>
        <v>40.450000000000003</v>
      </c>
      <c r="T8" s="235"/>
      <c r="W8" s="205" t="str">
        <f>M16</f>
        <v>TOUATI Nadhir</v>
      </c>
      <c r="X8" s="206">
        <f>R19</f>
        <v>0</v>
      </c>
      <c r="Y8" s="206">
        <f>S18</f>
        <v>4</v>
      </c>
      <c r="Z8" s="207" t="str">
        <f>IF(T18&lt;&gt;"",T18,"")</f>
        <v>VT</v>
      </c>
      <c r="AA8" s="346"/>
      <c r="AB8" s="346"/>
      <c r="AC8" s="346"/>
      <c r="AD8" s="62"/>
      <c r="AE8" s="62"/>
      <c r="AF8" s="62"/>
      <c r="AG8" s="62"/>
      <c r="AH8" s="62"/>
      <c r="AI8" s="62"/>
      <c r="AJ8" s="64"/>
    </row>
    <row r="9" spans="1:36" ht="23.25" customHeight="1" x14ac:dyDescent="0.25">
      <c r="A9" s="212" t="s">
        <v>61</v>
      </c>
      <c r="B9" s="213"/>
      <c r="D9" s="69"/>
      <c r="E9" s="69"/>
      <c r="F9" s="69"/>
      <c r="G9" s="69"/>
      <c r="H9" s="69"/>
      <c r="I9"/>
      <c r="S9" s="144"/>
      <c r="W9" s="205" t="str">
        <f>D22</f>
        <v>KIDAIR Salim</v>
      </c>
      <c r="X9" s="206">
        <f>I25</f>
        <v>0</v>
      </c>
      <c r="Y9" s="206">
        <f>J24</f>
        <v>3</v>
      </c>
      <c r="Z9" s="207" t="str">
        <f>IF(K24&lt;&gt;"",K24,"")</f>
        <v>VT</v>
      </c>
      <c r="AA9" s="52"/>
      <c r="AB9" s="52"/>
      <c r="AC9" s="52"/>
    </row>
    <row r="10" spans="1:36" s="140" customFormat="1" ht="25.5" customHeight="1" x14ac:dyDescent="0.2">
      <c r="A10" s="53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  <c r="R10" s="155"/>
      <c r="S10" s="155"/>
      <c r="T10" s="130" t="str">
        <f>IF(OR(A2=0,A2&gt;2),"3 lutteurs =&gt; Tour 1 : 1-2 / Tour 2 : 3-1 / Tour 3 : 2-3          4 lutteurs =&gt; Tour 1 : 1-2, 3-4  / Tour 2 : 1-3,  2-4  / Tour 3 : 1-4, 2-3","")</f>
        <v>3 lutteurs =&gt; Tour 1 : 1-2 / Tour 2 : 3-1 / Tour 3 : 2-3          4 lutteurs =&gt; Tour 1 : 1-2, 3-4  / Tour 2 : 1-3,  2-4  / Tour 3 : 1-4, 2-3</v>
      </c>
      <c r="U10" s="155"/>
      <c r="V10" s="155"/>
      <c r="W10" s="205" t="str">
        <f>M22</f>
        <v>TUNTUEV Yassine</v>
      </c>
      <c r="X10" s="206">
        <f>R25</f>
        <v>0</v>
      </c>
      <c r="Y10" s="206">
        <f>S24</f>
        <v>0</v>
      </c>
      <c r="Z10" s="207" t="str">
        <f>IF(T24&lt;&gt;"",T24,"")</f>
        <v/>
      </c>
      <c r="AA10" s="155"/>
      <c r="AB10" s="155"/>
      <c r="AC10" s="155"/>
    </row>
    <row r="11" spans="1:36" s="53" customFormat="1" ht="14.25" customHeight="1" thickBot="1" x14ac:dyDescent="0.25">
      <c r="A11"/>
      <c r="B11" s="330" t="s">
        <v>40</v>
      </c>
      <c r="C11" s="203" t="s">
        <v>45</v>
      </c>
      <c r="D11" s="201"/>
      <c r="E11" s="201"/>
      <c r="F11" s="201"/>
      <c r="G11" s="201"/>
      <c r="H11" s="201"/>
      <c r="I11" s="201"/>
      <c r="J11" s="201"/>
      <c r="K11" s="201"/>
      <c r="L11" s="202" t="s">
        <v>46</v>
      </c>
      <c r="M11" s="202"/>
      <c r="N11" s="202"/>
      <c r="O11" s="202"/>
      <c r="P11" s="202"/>
      <c r="Q11" s="202"/>
      <c r="R11" s="202"/>
      <c r="S11" s="202"/>
      <c r="T11" s="204"/>
      <c r="U11"/>
      <c r="V11"/>
      <c r="W11" s="205" t="str">
        <f>D26</f>
        <v>ABDULAYEV Said Ahmed</v>
      </c>
      <c r="X11" s="206">
        <f>I29</f>
        <v>0</v>
      </c>
      <c r="Y11" s="206">
        <f>J28</f>
        <v>0</v>
      </c>
      <c r="Z11" s="207" t="str">
        <f>IF(K28&lt;&gt;"",K28,"")</f>
        <v/>
      </c>
      <c r="AA11" s="54"/>
      <c r="AH11" s="56"/>
    </row>
    <row r="12" spans="1:36" ht="16.5" customHeight="1" x14ac:dyDescent="0.2">
      <c r="B12" s="331"/>
      <c r="C12" s="334">
        <f>IF(A2&gt;1,1,"")</f>
        <v>1</v>
      </c>
      <c r="D12" s="215" t="str">
        <f>IF(C12&lt;&gt;"",VLOOKUP(C12,$D$5:$K$8,2,0),"")</f>
        <v>KIDAIR Salim</v>
      </c>
      <c r="E12" s="215"/>
      <c r="F12" s="215"/>
      <c r="G12" s="215"/>
      <c r="H12" s="215"/>
      <c r="I12" s="216"/>
      <c r="J12" s="336" t="s">
        <v>48</v>
      </c>
      <c r="K12" s="217" t="s">
        <v>49</v>
      </c>
      <c r="L12" s="334">
        <f>IF(A2&gt;1,2,"")</f>
        <v>2</v>
      </c>
      <c r="M12" s="215" t="str">
        <f>IF(L12&lt;&gt;"",VLOOKUP(L12,$D$5:$K$8,2,0),"")</f>
        <v>ABDULAYEV Said Ahmed</v>
      </c>
      <c r="N12" s="215"/>
      <c r="O12" s="215"/>
      <c r="P12" s="215"/>
      <c r="Q12" s="215"/>
      <c r="R12" s="216"/>
      <c r="S12" s="336" t="s">
        <v>48</v>
      </c>
      <c r="T12" s="217" t="s">
        <v>49</v>
      </c>
      <c r="W12" s="205" t="str">
        <f>M26</f>
        <v>TOUATI Nadhir</v>
      </c>
      <c r="X12" s="206">
        <f>R29</f>
        <v>0</v>
      </c>
      <c r="Y12" s="206">
        <f>S28</f>
        <v>4</v>
      </c>
      <c r="Z12" s="207" t="str">
        <f>IF(T28&lt;&gt;"",T28,"")</f>
        <v>VF</v>
      </c>
      <c r="AA12" s="58"/>
      <c r="AH12" s="63"/>
      <c r="AI12" s="63"/>
    </row>
    <row r="13" spans="1:36" ht="16.5" customHeight="1" x14ac:dyDescent="0.2">
      <c r="B13" s="331"/>
      <c r="C13" s="335"/>
      <c r="D13" s="218" t="str">
        <f>IF(C12&lt;&gt;"",VLOOKUP(C12,$D$5:$K$8,8,0),"")</f>
        <v>Dreux OL Atlas</v>
      </c>
      <c r="E13" s="219"/>
      <c r="F13" s="219"/>
      <c r="G13" s="219"/>
      <c r="H13" s="219"/>
      <c r="I13" s="220"/>
      <c r="J13" s="337"/>
      <c r="K13" s="221" t="s">
        <v>50</v>
      </c>
      <c r="L13" s="335"/>
      <c r="M13" s="218" t="str">
        <f>IF(L12&lt;&gt;"",VLOOKUP(L12,$D$5:$K$8,8,0),"")</f>
        <v>Saint-Pierre des Corps</v>
      </c>
      <c r="N13" s="219"/>
      <c r="O13" s="219"/>
      <c r="P13" s="219"/>
      <c r="Q13" s="219"/>
      <c r="R13" s="220"/>
      <c r="S13" s="337"/>
      <c r="T13" s="221" t="s">
        <v>50</v>
      </c>
      <c r="W13" s="205" t="str">
        <f>D32</f>
        <v>KIDAIR Salim</v>
      </c>
      <c r="X13" s="206">
        <f>I35</f>
        <v>0</v>
      </c>
      <c r="Y13" s="206">
        <f>J34</f>
        <v>3</v>
      </c>
      <c r="Z13" s="207" t="str">
        <f>IF(K34&lt;&gt;"",K34,"")</f>
        <v>VP</v>
      </c>
      <c r="AA13" s="58"/>
      <c r="AH13" s="63"/>
      <c r="AI13" s="63"/>
    </row>
    <row r="14" spans="1:36" ht="11.25" customHeight="1" x14ac:dyDescent="0.2">
      <c r="B14" s="331"/>
      <c r="C14" s="159" t="s">
        <v>53</v>
      </c>
      <c r="D14" s="160"/>
      <c r="E14" s="160"/>
      <c r="F14" s="160"/>
      <c r="G14" s="160"/>
      <c r="H14" s="170"/>
      <c r="I14" s="161" t="s">
        <v>11</v>
      </c>
      <c r="J14" s="338">
        <v>4</v>
      </c>
      <c r="K14" s="340" t="s">
        <v>23</v>
      </c>
      <c r="L14" s="159" t="s">
        <v>53</v>
      </c>
      <c r="M14" s="162"/>
      <c r="N14" s="160"/>
      <c r="O14" s="160"/>
      <c r="P14" s="160"/>
      <c r="Q14" s="170"/>
      <c r="R14" s="161" t="s">
        <v>11</v>
      </c>
      <c r="S14" s="338">
        <v>0</v>
      </c>
      <c r="T14" s="340"/>
      <c r="W14" s="205" t="str">
        <f>M32</f>
        <v>TOUATI Nadhir</v>
      </c>
      <c r="X14" s="206">
        <f>R35</f>
        <v>0</v>
      </c>
      <c r="Y14" s="206">
        <f>S34</f>
        <v>0</v>
      </c>
      <c r="Z14" s="207" t="str">
        <f>IF(T34&lt;&gt;"",T34,"")</f>
        <v/>
      </c>
      <c r="AA14" s="58"/>
      <c r="AH14" s="63"/>
      <c r="AI14" s="63"/>
    </row>
    <row r="15" spans="1:36" ht="33" customHeight="1" thickBot="1" x14ac:dyDescent="0.25">
      <c r="B15" s="331"/>
      <c r="C15" s="157"/>
      <c r="D15" s="158"/>
      <c r="E15" s="158"/>
      <c r="F15" s="158"/>
      <c r="G15" s="158"/>
      <c r="H15" s="171"/>
      <c r="I15" s="208"/>
      <c r="J15" s="339"/>
      <c r="K15" s="341"/>
      <c r="L15" s="157"/>
      <c r="M15" s="163"/>
      <c r="N15" s="158"/>
      <c r="O15" s="158"/>
      <c r="P15" s="158"/>
      <c r="Q15" s="171"/>
      <c r="R15" s="208"/>
      <c r="S15" s="339"/>
      <c r="T15" s="341"/>
      <c r="W15" s="205" t="str">
        <f>D36</f>
        <v>ABDULAYEV Said Ahmed</v>
      </c>
      <c r="X15" s="206">
        <f>I39</f>
        <v>0</v>
      </c>
      <c r="Y15" s="206">
        <f>J38</f>
        <v>0</v>
      </c>
      <c r="Z15" s="207" t="str">
        <f>IF(K38&lt;&gt;"",K38,"")</f>
        <v/>
      </c>
      <c r="AA15" s="58"/>
      <c r="AH15" s="63"/>
      <c r="AI15" s="63"/>
    </row>
    <row r="16" spans="1:36" ht="16.5" customHeight="1" x14ac:dyDescent="0.2">
      <c r="B16" s="331"/>
      <c r="C16" s="334">
        <f>IF(A2=4,3,"")</f>
        <v>3</v>
      </c>
      <c r="D16" s="215" t="str">
        <f>IF(C16&lt;&gt;"",VLOOKUP(C16,$D$5:$K$8,2,0),"")</f>
        <v>TUNTUEV Yassine</v>
      </c>
      <c r="E16" s="215"/>
      <c r="F16" s="215"/>
      <c r="G16" s="215"/>
      <c r="H16" s="215"/>
      <c r="I16" s="216"/>
      <c r="J16" s="336" t="s">
        <v>48</v>
      </c>
      <c r="K16" s="217" t="s">
        <v>49</v>
      </c>
      <c r="L16" s="334">
        <f>IF(A2=4,4,"")</f>
        <v>4</v>
      </c>
      <c r="M16" s="215" t="str">
        <f>IF(L16&lt;&gt;"",VLOOKUP(L16,$D$5:$K$8,2,0),"")</f>
        <v>TOUATI Nadhir</v>
      </c>
      <c r="N16" s="215"/>
      <c r="O16" s="215"/>
      <c r="P16" s="215"/>
      <c r="Q16" s="215"/>
      <c r="R16" s="216"/>
      <c r="S16" s="336" t="s">
        <v>48</v>
      </c>
      <c r="T16" s="217" t="s">
        <v>49</v>
      </c>
      <c r="W16" s="205" t="str">
        <f>M36</f>
        <v>TUNTUEV Yassine</v>
      </c>
      <c r="X16" s="206">
        <f>R39</f>
        <v>0</v>
      </c>
      <c r="Y16" s="206">
        <f>S38</f>
        <v>4</v>
      </c>
      <c r="Z16" s="207" t="str">
        <f>IF(T38&lt;&gt;"",T38,"")</f>
        <v>VF</v>
      </c>
      <c r="AA16" s="58"/>
      <c r="AH16" s="63"/>
      <c r="AI16" s="63"/>
    </row>
    <row r="17" spans="1:35" ht="16.5" customHeight="1" x14ac:dyDescent="0.2">
      <c r="B17" s="331"/>
      <c r="C17" s="335"/>
      <c r="D17" s="218"/>
      <c r="E17" s="219"/>
      <c r="F17" s="219"/>
      <c r="G17" s="219"/>
      <c r="H17" s="219"/>
      <c r="I17" s="220"/>
      <c r="J17" s="337"/>
      <c r="K17" s="221" t="s">
        <v>50</v>
      </c>
      <c r="L17" s="335"/>
      <c r="M17" s="218" t="str">
        <f>IF(L16&lt;&gt;"",VLOOKUP(L16,$D$5:$K$8,8,0),"")</f>
        <v>Rosny sous Bois</v>
      </c>
      <c r="N17" s="219"/>
      <c r="O17" s="219"/>
      <c r="P17" s="219"/>
      <c r="Q17" s="219"/>
      <c r="R17" s="220"/>
      <c r="S17" s="337"/>
      <c r="T17" s="221" t="s">
        <v>50</v>
      </c>
      <c r="X17" s="57"/>
      <c r="Y17" s="58"/>
      <c r="Z17" s="58"/>
      <c r="AA17" s="58"/>
      <c r="AH17" s="63"/>
      <c r="AI17" s="63"/>
    </row>
    <row r="18" spans="1:35" ht="11.25" customHeight="1" x14ac:dyDescent="0.2">
      <c r="B18" s="331"/>
      <c r="C18" s="159" t="s">
        <v>53</v>
      </c>
      <c r="D18" s="160"/>
      <c r="E18" s="160"/>
      <c r="F18" s="160"/>
      <c r="G18" s="160"/>
      <c r="H18" s="170"/>
      <c r="I18" s="161" t="s">
        <v>11</v>
      </c>
      <c r="J18" s="338">
        <v>0</v>
      </c>
      <c r="K18" s="340"/>
      <c r="L18" s="159" t="s">
        <v>53</v>
      </c>
      <c r="M18" s="162"/>
      <c r="N18" s="160"/>
      <c r="O18" s="160"/>
      <c r="P18" s="160"/>
      <c r="Q18" s="170"/>
      <c r="R18" s="161" t="s">
        <v>11</v>
      </c>
      <c r="S18" s="338">
        <v>4</v>
      </c>
      <c r="T18" s="340" t="s">
        <v>23</v>
      </c>
      <c r="X18" s="57"/>
      <c r="Y18" s="58"/>
      <c r="Z18" s="58"/>
      <c r="AA18" s="58"/>
      <c r="AH18" s="63"/>
      <c r="AI18" s="63"/>
    </row>
    <row r="19" spans="1:35" ht="33" customHeight="1" thickBot="1" x14ac:dyDescent="0.25">
      <c r="B19" s="331"/>
      <c r="C19" s="157"/>
      <c r="D19" s="158"/>
      <c r="E19" s="158"/>
      <c r="F19" s="158"/>
      <c r="G19" s="158"/>
      <c r="H19" s="171"/>
      <c r="I19" s="208"/>
      <c r="J19" s="339"/>
      <c r="K19" s="341"/>
      <c r="L19" s="157"/>
      <c r="M19" s="163"/>
      <c r="N19" s="158"/>
      <c r="O19" s="158"/>
      <c r="P19" s="158"/>
      <c r="Q19" s="171"/>
      <c r="R19" s="208"/>
      <c r="S19" s="339"/>
      <c r="T19" s="341"/>
      <c r="X19" s="58"/>
      <c r="Y19" s="58"/>
      <c r="Z19" s="58"/>
      <c r="AA19" s="58"/>
      <c r="AH19" s="63"/>
      <c r="AI19" s="63"/>
    </row>
    <row r="20" spans="1:35" ht="15" customHeight="1" x14ac:dyDescent="0.25">
      <c r="B20" s="138"/>
      <c r="C20" s="147"/>
      <c r="D20" s="147"/>
      <c r="E20" s="147"/>
      <c r="F20" s="147"/>
      <c r="G20" s="147"/>
      <c r="H20" s="147"/>
      <c r="J20" s="148"/>
      <c r="K20" s="149"/>
      <c r="L20" s="151"/>
      <c r="M20" s="151"/>
      <c r="N20" s="151"/>
      <c r="O20" s="151"/>
      <c r="P20" s="151"/>
      <c r="Q20" s="151"/>
      <c r="R20" s="146"/>
      <c r="S20" s="152"/>
      <c r="T20" s="150"/>
      <c r="X20" s="58"/>
      <c r="Y20" s="58"/>
      <c r="Z20" s="58"/>
      <c r="AA20" s="58"/>
      <c r="AH20" s="63"/>
      <c r="AI20" s="63"/>
    </row>
    <row r="21" spans="1:35" s="53" customFormat="1" ht="14.25" customHeight="1" thickBot="1" x14ac:dyDescent="0.25">
      <c r="A21"/>
      <c r="B21" s="330" t="s">
        <v>51</v>
      </c>
      <c r="C21" s="203" t="s">
        <v>45</v>
      </c>
      <c r="D21" s="201"/>
      <c r="E21" s="201"/>
      <c r="F21" s="201"/>
      <c r="G21" s="201"/>
      <c r="H21" s="201"/>
      <c r="I21" s="201"/>
      <c r="J21" s="201"/>
      <c r="K21" s="201"/>
      <c r="L21" s="202" t="s">
        <v>46</v>
      </c>
      <c r="M21" s="202"/>
      <c r="N21" s="202"/>
      <c r="O21" s="202"/>
      <c r="P21" s="202"/>
      <c r="Q21" s="202"/>
      <c r="R21" s="202"/>
      <c r="S21" s="202"/>
      <c r="T21" s="204"/>
      <c r="U21"/>
      <c r="V21"/>
      <c r="W21"/>
      <c r="X21" s="55"/>
      <c r="Y21" s="54"/>
      <c r="Z21" s="54"/>
      <c r="AA21" s="54"/>
      <c r="AH21" s="56"/>
    </row>
    <row r="22" spans="1:35" ht="16.5" customHeight="1" x14ac:dyDescent="0.2">
      <c r="B22" s="331"/>
      <c r="C22" s="334">
        <f>IF(A2=3,3,IF(A2=4,1,""))</f>
        <v>1</v>
      </c>
      <c r="D22" s="215" t="str">
        <f>IF(C22&lt;&gt;"",VLOOKUP(C22,$D$5:$K$8,2,0),"")</f>
        <v>KIDAIR Salim</v>
      </c>
      <c r="E22" s="215"/>
      <c r="F22" s="215"/>
      <c r="G22" s="215"/>
      <c r="H22" s="215"/>
      <c r="I22" s="216"/>
      <c r="J22" s="336" t="s">
        <v>48</v>
      </c>
      <c r="K22" s="217" t="s">
        <v>49</v>
      </c>
      <c r="L22" s="334">
        <f>IF(A2=3,1,IF(A2=4,3,""))</f>
        <v>3</v>
      </c>
      <c r="M22" s="215" t="str">
        <f>IF(L22&lt;&gt;"",VLOOKUP(L22,$D$5:$K$8,2,0),"")</f>
        <v>TUNTUEV Yassine</v>
      </c>
      <c r="N22" s="215"/>
      <c r="O22" s="215"/>
      <c r="P22" s="215"/>
      <c r="Q22" s="215"/>
      <c r="R22" s="216"/>
      <c r="S22" s="336" t="s">
        <v>48</v>
      </c>
      <c r="T22" s="217" t="s">
        <v>49</v>
      </c>
      <c r="X22" s="57"/>
      <c r="Y22" s="58"/>
      <c r="Z22" s="58"/>
      <c r="AA22" s="58"/>
      <c r="AH22" s="63"/>
      <c r="AI22" s="63"/>
    </row>
    <row r="23" spans="1:35" ht="16.5" customHeight="1" x14ac:dyDescent="0.2">
      <c r="B23" s="331"/>
      <c r="C23" s="335"/>
      <c r="D23" s="218" t="str">
        <f>IF(C22&lt;&gt;"",VLOOKUP(C22,$D$5:$K$8,8,0),"")</f>
        <v>Dreux OL Atlas</v>
      </c>
      <c r="E23" s="219"/>
      <c r="F23" s="219"/>
      <c r="G23" s="219"/>
      <c r="H23" s="219"/>
      <c r="I23" s="220"/>
      <c r="J23" s="337"/>
      <c r="K23" s="221" t="s">
        <v>50</v>
      </c>
      <c r="L23" s="335"/>
      <c r="M23" s="218" t="str">
        <f>IF(L22&lt;&gt;"",VLOOKUP(L22,$D$5:$K$8,8,0),"")</f>
        <v>Joué les Tours CL</v>
      </c>
      <c r="N23" s="219"/>
      <c r="O23" s="219"/>
      <c r="P23" s="219"/>
      <c r="Q23" s="219"/>
      <c r="R23" s="220"/>
      <c r="S23" s="337"/>
      <c r="T23" s="221" t="s">
        <v>50</v>
      </c>
      <c r="X23" s="57"/>
      <c r="Y23" s="58"/>
      <c r="Z23" s="58"/>
      <c r="AA23" s="58"/>
      <c r="AH23" s="63"/>
      <c r="AI23" s="63"/>
    </row>
    <row r="24" spans="1:35" ht="11.25" customHeight="1" x14ac:dyDescent="0.2">
      <c r="B24" s="331"/>
      <c r="C24" s="159" t="s">
        <v>53</v>
      </c>
      <c r="D24" s="160"/>
      <c r="E24" s="160"/>
      <c r="F24" s="160"/>
      <c r="G24" s="160"/>
      <c r="H24" s="170"/>
      <c r="I24" s="161" t="s">
        <v>11</v>
      </c>
      <c r="J24" s="338">
        <v>3</v>
      </c>
      <c r="K24" s="340" t="s">
        <v>23</v>
      </c>
      <c r="L24" s="159" t="s">
        <v>53</v>
      </c>
      <c r="M24" s="162"/>
      <c r="N24" s="160"/>
      <c r="O24" s="160"/>
      <c r="P24" s="160"/>
      <c r="Q24" s="170"/>
      <c r="R24" s="161" t="s">
        <v>11</v>
      </c>
      <c r="S24" s="338">
        <v>0</v>
      </c>
      <c r="T24" s="340"/>
      <c r="X24" s="57"/>
      <c r="Y24" s="58"/>
      <c r="Z24" s="58"/>
      <c r="AA24" s="58"/>
      <c r="AH24" s="63"/>
      <c r="AI24" s="63"/>
    </row>
    <row r="25" spans="1:35" ht="33" customHeight="1" thickBot="1" x14ac:dyDescent="0.25">
      <c r="B25" s="331"/>
      <c r="C25" s="157"/>
      <c r="D25" s="158"/>
      <c r="E25" s="158"/>
      <c r="F25" s="158"/>
      <c r="G25" s="158"/>
      <c r="H25" s="171"/>
      <c r="I25" s="208"/>
      <c r="J25" s="339"/>
      <c r="K25" s="341"/>
      <c r="L25" s="157"/>
      <c r="M25" s="163"/>
      <c r="N25" s="158"/>
      <c r="O25" s="158"/>
      <c r="P25" s="158"/>
      <c r="Q25" s="171"/>
      <c r="R25" s="208"/>
      <c r="S25" s="339"/>
      <c r="T25" s="341"/>
      <c r="X25" s="58"/>
      <c r="Y25" s="58"/>
      <c r="Z25" s="58"/>
      <c r="AA25" s="58"/>
      <c r="AH25" s="63"/>
      <c r="AI25" s="63"/>
    </row>
    <row r="26" spans="1:35" ht="16.5" customHeight="1" x14ac:dyDescent="0.2">
      <c r="B26" s="331"/>
      <c r="C26" s="334">
        <f>IF(A2=4,2,"")</f>
        <v>2</v>
      </c>
      <c r="D26" s="215" t="str">
        <f>IF(C26&lt;&gt;"",VLOOKUP(C26,$D$5:$K$8,2,0),"")</f>
        <v>ABDULAYEV Said Ahmed</v>
      </c>
      <c r="E26" s="215"/>
      <c r="F26" s="215"/>
      <c r="G26" s="215"/>
      <c r="H26" s="215"/>
      <c r="I26" s="216"/>
      <c r="J26" s="336" t="s">
        <v>48</v>
      </c>
      <c r="K26" s="217" t="s">
        <v>49</v>
      </c>
      <c r="L26" s="334">
        <f>IF(A2=4,4,"")</f>
        <v>4</v>
      </c>
      <c r="M26" s="215" t="str">
        <f>IF(L26&lt;&gt;"",VLOOKUP(L26,$D$5:$K$8,2,0),"")</f>
        <v>TOUATI Nadhir</v>
      </c>
      <c r="N26" s="215"/>
      <c r="O26" s="215"/>
      <c r="P26" s="215"/>
      <c r="Q26" s="215"/>
      <c r="R26" s="216"/>
      <c r="S26" s="336" t="s">
        <v>48</v>
      </c>
      <c r="T26" s="217" t="s">
        <v>49</v>
      </c>
      <c r="X26" s="57"/>
      <c r="Y26" s="58"/>
      <c r="Z26" s="58"/>
      <c r="AA26" s="58"/>
      <c r="AH26" s="63"/>
      <c r="AI26" s="63"/>
    </row>
    <row r="27" spans="1:35" ht="16.5" customHeight="1" x14ac:dyDescent="0.2">
      <c r="B27" s="331"/>
      <c r="C27" s="335"/>
      <c r="D27" s="218" t="str">
        <f>IF(C26&lt;&gt;"",VLOOKUP(C26,$D$5:$K$8,8,0),"")</f>
        <v>Saint-Pierre des Corps</v>
      </c>
      <c r="E27" s="219"/>
      <c r="F27" s="219"/>
      <c r="G27" s="219"/>
      <c r="H27" s="219"/>
      <c r="I27" s="220"/>
      <c r="J27" s="337"/>
      <c r="K27" s="221" t="s">
        <v>50</v>
      </c>
      <c r="L27" s="335"/>
      <c r="M27" s="218" t="str">
        <f>IF(L26&lt;&gt;"",VLOOKUP(L26,$D$5:$K$8,8,0),"")</f>
        <v>Rosny sous Bois</v>
      </c>
      <c r="N27" s="219"/>
      <c r="O27" s="219"/>
      <c r="P27" s="219"/>
      <c r="Q27" s="219"/>
      <c r="R27" s="220"/>
      <c r="S27" s="337"/>
      <c r="T27" s="221" t="s">
        <v>50</v>
      </c>
      <c r="X27" s="57"/>
      <c r="Y27" s="58"/>
      <c r="Z27" s="58"/>
      <c r="AA27" s="58"/>
      <c r="AH27" s="63"/>
      <c r="AI27" s="63"/>
    </row>
    <row r="28" spans="1:35" ht="11.25" customHeight="1" x14ac:dyDescent="0.2">
      <c r="B28" s="331"/>
      <c r="C28" s="159" t="s">
        <v>47</v>
      </c>
      <c r="D28" s="160"/>
      <c r="E28" s="160"/>
      <c r="F28" s="160"/>
      <c r="G28" s="160"/>
      <c r="H28" s="170"/>
      <c r="I28" s="161" t="s">
        <v>11</v>
      </c>
      <c r="J28" s="338">
        <v>0</v>
      </c>
      <c r="K28" s="340"/>
      <c r="L28" s="159" t="s">
        <v>47</v>
      </c>
      <c r="M28" s="162"/>
      <c r="N28" s="160"/>
      <c r="O28" s="160"/>
      <c r="P28" s="160"/>
      <c r="Q28" s="170"/>
      <c r="R28" s="161" t="s">
        <v>11</v>
      </c>
      <c r="S28" s="338">
        <v>4</v>
      </c>
      <c r="T28" s="340" t="s">
        <v>690</v>
      </c>
      <c r="X28" s="57"/>
      <c r="Y28" s="58"/>
      <c r="Z28" s="58"/>
      <c r="AA28" s="58"/>
      <c r="AH28" s="63"/>
      <c r="AI28" s="63"/>
    </row>
    <row r="29" spans="1:35" ht="33" customHeight="1" thickBot="1" x14ac:dyDescent="0.25">
      <c r="B29" s="331"/>
      <c r="C29" s="157"/>
      <c r="D29" s="158"/>
      <c r="E29" s="158"/>
      <c r="F29" s="158"/>
      <c r="G29" s="158"/>
      <c r="H29" s="171"/>
      <c r="I29" s="208"/>
      <c r="J29" s="339"/>
      <c r="K29" s="341"/>
      <c r="L29" s="157"/>
      <c r="M29" s="163"/>
      <c r="N29" s="158"/>
      <c r="O29" s="158"/>
      <c r="P29" s="158"/>
      <c r="Q29" s="171"/>
      <c r="R29" s="208"/>
      <c r="S29" s="339"/>
      <c r="T29" s="341"/>
      <c r="X29" s="58"/>
      <c r="Y29" s="58"/>
      <c r="Z29" s="58"/>
      <c r="AA29" s="58"/>
      <c r="AH29" s="63"/>
      <c r="AI29" s="63"/>
    </row>
    <row r="30" spans="1:35" ht="15" customHeight="1" x14ac:dyDescent="0.25">
      <c r="B30" s="138"/>
      <c r="C30" s="147"/>
      <c r="D30" s="147"/>
      <c r="E30" s="147"/>
      <c r="F30" s="147"/>
      <c r="G30" s="147"/>
      <c r="H30" s="147"/>
      <c r="J30" s="148"/>
      <c r="K30" s="149"/>
      <c r="L30" s="151"/>
      <c r="M30" s="151"/>
      <c r="N30" s="151"/>
      <c r="O30" s="151"/>
      <c r="P30" s="151"/>
      <c r="Q30" s="151"/>
      <c r="R30" s="146"/>
      <c r="S30" s="152"/>
      <c r="T30" s="150"/>
      <c r="X30" s="58"/>
      <c r="Y30" s="58"/>
      <c r="Z30" s="58"/>
      <c r="AA30" s="58"/>
      <c r="AH30" s="63"/>
      <c r="AI30" s="63"/>
    </row>
    <row r="31" spans="1:35" s="53" customFormat="1" ht="14.25" customHeight="1" thickBot="1" x14ac:dyDescent="0.25">
      <c r="A31"/>
      <c r="B31" s="330" t="s">
        <v>52</v>
      </c>
      <c r="C31" s="203" t="s">
        <v>45</v>
      </c>
      <c r="D31" s="201"/>
      <c r="E31" s="201"/>
      <c r="F31" s="201"/>
      <c r="G31" s="201"/>
      <c r="H31" s="201"/>
      <c r="I31" s="201"/>
      <c r="J31" s="201"/>
      <c r="K31" s="201"/>
      <c r="L31" s="202" t="s">
        <v>46</v>
      </c>
      <c r="M31" s="202"/>
      <c r="N31" s="202"/>
      <c r="O31" s="202"/>
      <c r="P31" s="202"/>
      <c r="Q31" s="202"/>
      <c r="R31" s="202"/>
      <c r="S31" s="202"/>
      <c r="T31" s="204"/>
      <c r="U31"/>
      <c r="V31"/>
      <c r="W31"/>
      <c r="X31" s="55"/>
      <c r="Y31" s="54"/>
      <c r="Z31" s="54"/>
      <c r="AA31" s="54"/>
      <c r="AH31" s="56"/>
    </row>
    <row r="32" spans="1:35" ht="16.5" customHeight="1" x14ac:dyDescent="0.2">
      <c r="B32" s="331"/>
      <c r="C32" s="334">
        <f>IF(A2=3,2,IF(A2=4,1,""))</f>
        <v>1</v>
      </c>
      <c r="D32" s="215" t="str">
        <f>IF(C32&lt;&gt;"",VLOOKUP(C32,$D$5:$K$8,2,0),"")</f>
        <v>KIDAIR Salim</v>
      </c>
      <c r="E32" s="215"/>
      <c r="F32" s="215"/>
      <c r="G32" s="215"/>
      <c r="H32" s="215"/>
      <c r="I32" s="216"/>
      <c r="J32" s="336" t="s">
        <v>48</v>
      </c>
      <c r="K32" s="217" t="s">
        <v>49</v>
      </c>
      <c r="L32" s="334">
        <f>IF(A2=3,3,IF(A2=4,4,""))</f>
        <v>4</v>
      </c>
      <c r="M32" s="215" t="str">
        <f>IF(L32&lt;&gt;"",VLOOKUP(L32,$D$5:$K$8,2,0),"")</f>
        <v>TOUATI Nadhir</v>
      </c>
      <c r="N32" s="215"/>
      <c r="O32" s="215"/>
      <c r="P32" s="215"/>
      <c r="Q32" s="215"/>
      <c r="R32" s="216"/>
      <c r="S32" s="336" t="s">
        <v>48</v>
      </c>
      <c r="T32" s="217" t="s">
        <v>49</v>
      </c>
      <c r="X32" s="57"/>
      <c r="Y32" s="58"/>
      <c r="Z32" s="58"/>
      <c r="AA32" s="58"/>
      <c r="AH32" s="63"/>
      <c r="AI32" s="63"/>
    </row>
    <row r="33" spans="2:35" ht="16.5" customHeight="1" x14ac:dyDescent="0.2">
      <c r="B33" s="331"/>
      <c r="C33" s="335"/>
      <c r="D33" s="218" t="str">
        <f>IF(C32&lt;&gt;"",VLOOKUP(C32,$D$5:$K$8,8,0),"")</f>
        <v>Dreux OL Atlas</v>
      </c>
      <c r="E33" s="219"/>
      <c r="F33" s="219"/>
      <c r="G33" s="219"/>
      <c r="H33" s="219"/>
      <c r="I33" s="220"/>
      <c r="J33" s="337"/>
      <c r="K33" s="221" t="s">
        <v>50</v>
      </c>
      <c r="L33" s="335"/>
      <c r="M33" s="218" t="str">
        <f>IF(L32&lt;&gt;"",VLOOKUP(L32,$D$5:$K$8,8,0),"")</f>
        <v>Rosny sous Bois</v>
      </c>
      <c r="N33" s="219"/>
      <c r="O33" s="219"/>
      <c r="P33" s="219"/>
      <c r="Q33" s="219"/>
      <c r="R33" s="220"/>
      <c r="S33" s="337"/>
      <c r="T33" s="221" t="s">
        <v>50</v>
      </c>
      <c r="X33" s="57"/>
      <c r="Y33" s="58"/>
      <c r="Z33" s="58"/>
      <c r="AA33" s="58"/>
      <c r="AH33" s="63"/>
      <c r="AI33" s="63"/>
    </row>
    <row r="34" spans="2:35" ht="11.25" customHeight="1" x14ac:dyDescent="0.2">
      <c r="B34" s="331"/>
      <c r="C34" s="159" t="s">
        <v>53</v>
      </c>
      <c r="D34" s="160"/>
      <c r="E34" s="160"/>
      <c r="F34" s="160"/>
      <c r="G34" s="160"/>
      <c r="H34" s="170"/>
      <c r="I34" s="161" t="s">
        <v>11</v>
      </c>
      <c r="J34" s="338">
        <v>3</v>
      </c>
      <c r="K34" s="340" t="s">
        <v>689</v>
      </c>
      <c r="L34" s="159" t="s">
        <v>53</v>
      </c>
      <c r="M34" s="162"/>
      <c r="N34" s="160"/>
      <c r="O34" s="160"/>
      <c r="P34" s="160"/>
      <c r="Q34" s="170"/>
      <c r="R34" s="161" t="s">
        <v>11</v>
      </c>
      <c r="S34" s="338">
        <v>0</v>
      </c>
      <c r="T34" s="340"/>
      <c r="X34" s="57"/>
      <c r="Y34" s="58"/>
      <c r="Z34" s="58"/>
      <c r="AA34" s="58"/>
      <c r="AH34" s="63"/>
      <c r="AI34" s="63"/>
    </row>
    <row r="35" spans="2:35" ht="33" customHeight="1" thickBot="1" x14ac:dyDescent="0.25">
      <c r="B35" s="331"/>
      <c r="C35" s="157"/>
      <c r="D35" s="158"/>
      <c r="E35" s="158"/>
      <c r="F35" s="158"/>
      <c r="G35" s="158"/>
      <c r="H35" s="171"/>
      <c r="I35" s="208"/>
      <c r="J35" s="339"/>
      <c r="K35" s="341"/>
      <c r="L35" s="157"/>
      <c r="M35" s="163"/>
      <c r="N35" s="158"/>
      <c r="O35" s="158"/>
      <c r="P35" s="158"/>
      <c r="Q35" s="171"/>
      <c r="R35" s="208"/>
      <c r="S35" s="339"/>
      <c r="T35" s="341"/>
      <c r="X35" s="58"/>
      <c r="Y35" s="58"/>
      <c r="Z35" s="58"/>
      <c r="AA35" s="58"/>
      <c r="AH35" s="63"/>
      <c r="AI35" s="63"/>
    </row>
    <row r="36" spans="2:35" ht="16.5" customHeight="1" x14ac:dyDescent="0.2">
      <c r="B36" s="331"/>
      <c r="C36" s="334">
        <f>IF(A2=4,2,"")</f>
        <v>2</v>
      </c>
      <c r="D36" s="215" t="str">
        <f>IF(C36&lt;&gt;"",VLOOKUP(C36,$D$5:$K$8,2,0),"")</f>
        <v>ABDULAYEV Said Ahmed</v>
      </c>
      <c r="E36" s="215"/>
      <c r="F36" s="215"/>
      <c r="G36" s="215"/>
      <c r="H36" s="215"/>
      <c r="I36" s="216"/>
      <c r="J36" s="336" t="s">
        <v>48</v>
      </c>
      <c r="K36" s="217" t="s">
        <v>49</v>
      </c>
      <c r="L36" s="334">
        <f>IF(A2=4,3,"")</f>
        <v>3</v>
      </c>
      <c r="M36" s="215" t="str">
        <f>IF(L36&lt;&gt;"",VLOOKUP(L36,$D$5:$K$8,2,0),"")</f>
        <v>TUNTUEV Yassine</v>
      </c>
      <c r="N36" s="215"/>
      <c r="O36" s="215"/>
      <c r="P36" s="215"/>
      <c r="Q36" s="215"/>
      <c r="R36" s="216"/>
      <c r="S36" s="336" t="s">
        <v>48</v>
      </c>
      <c r="T36" s="217" t="s">
        <v>49</v>
      </c>
      <c r="X36" s="57"/>
      <c r="Y36" s="58"/>
      <c r="Z36" s="58"/>
      <c r="AA36" s="58"/>
      <c r="AH36" s="63"/>
      <c r="AI36" s="63"/>
    </row>
    <row r="37" spans="2:35" ht="16.5" customHeight="1" x14ac:dyDescent="0.2">
      <c r="B37" s="331"/>
      <c r="C37" s="335"/>
      <c r="D37" s="218" t="str">
        <f>IF(C36&lt;&gt;"",VLOOKUP(C36,$D$5:$K$8,8,0),"")</f>
        <v>Saint-Pierre des Corps</v>
      </c>
      <c r="E37" s="219"/>
      <c r="F37" s="219"/>
      <c r="G37" s="219"/>
      <c r="H37" s="219"/>
      <c r="I37" s="220"/>
      <c r="J37" s="337"/>
      <c r="K37" s="221" t="s">
        <v>50</v>
      </c>
      <c r="L37" s="335"/>
      <c r="M37" s="218" t="str">
        <f>IF(L36&lt;&gt;"",VLOOKUP(L36,$D$5:$K$8,8,0),"")</f>
        <v>Joué les Tours CL</v>
      </c>
      <c r="N37" s="219"/>
      <c r="O37" s="219"/>
      <c r="P37" s="219"/>
      <c r="Q37" s="219"/>
      <c r="R37" s="220"/>
      <c r="S37" s="337"/>
      <c r="T37" s="221" t="s">
        <v>50</v>
      </c>
      <c r="X37" s="57"/>
      <c r="Y37" s="58"/>
      <c r="Z37" s="58"/>
      <c r="AA37" s="58"/>
      <c r="AH37" s="63"/>
      <c r="AI37" s="63"/>
    </row>
    <row r="38" spans="2:35" ht="11.25" customHeight="1" x14ac:dyDescent="0.2">
      <c r="B38" s="331"/>
      <c r="C38" s="159" t="s">
        <v>53</v>
      </c>
      <c r="D38" s="160"/>
      <c r="E38" s="160"/>
      <c r="F38" s="160"/>
      <c r="G38" s="160"/>
      <c r="H38" s="170"/>
      <c r="I38" s="161" t="s">
        <v>11</v>
      </c>
      <c r="J38" s="338">
        <v>0</v>
      </c>
      <c r="K38" s="340"/>
      <c r="L38" s="159" t="s">
        <v>53</v>
      </c>
      <c r="M38" s="162"/>
      <c r="N38" s="160"/>
      <c r="O38" s="160"/>
      <c r="P38" s="160"/>
      <c r="Q38" s="170"/>
      <c r="R38" s="161" t="s">
        <v>11</v>
      </c>
      <c r="S38" s="338">
        <v>4</v>
      </c>
      <c r="T38" s="340" t="s">
        <v>690</v>
      </c>
      <c r="X38" s="57"/>
      <c r="Y38" s="58"/>
      <c r="Z38" s="58"/>
      <c r="AA38" s="58"/>
      <c r="AH38" s="63"/>
      <c r="AI38" s="63"/>
    </row>
    <row r="39" spans="2:35" ht="33" customHeight="1" thickBot="1" x14ac:dyDescent="0.25">
      <c r="B39" s="331"/>
      <c r="C39" s="157"/>
      <c r="D39" s="158"/>
      <c r="E39" s="158"/>
      <c r="F39" s="158"/>
      <c r="G39" s="158"/>
      <c r="H39" s="171"/>
      <c r="I39" s="208"/>
      <c r="J39" s="339"/>
      <c r="K39" s="341"/>
      <c r="L39" s="157"/>
      <c r="M39" s="163"/>
      <c r="N39" s="158"/>
      <c r="O39" s="158"/>
      <c r="P39" s="158"/>
      <c r="Q39" s="171"/>
      <c r="R39" s="208"/>
      <c r="S39" s="339"/>
      <c r="T39" s="341"/>
      <c r="X39" s="58"/>
      <c r="Y39" s="58"/>
      <c r="Z39" s="58"/>
      <c r="AA39" s="58"/>
      <c r="AH39" s="63"/>
      <c r="AI39" s="63"/>
    </row>
    <row r="40" spans="2:35" ht="15" customHeight="1" x14ac:dyDescent="0.2">
      <c r="B40" s="166"/>
      <c r="C40" s="165"/>
      <c r="D40" s="164"/>
      <c r="E40" s="164"/>
      <c r="F40" s="164"/>
      <c r="G40" s="164"/>
      <c r="H40" s="164"/>
      <c r="I40" s="167"/>
      <c r="J40" s="168"/>
      <c r="K40" s="169"/>
      <c r="L40" s="165"/>
      <c r="M40" s="165"/>
      <c r="N40" s="164"/>
      <c r="O40" s="164"/>
      <c r="P40" s="164"/>
      <c r="Q40" s="164"/>
      <c r="R40" s="167"/>
      <c r="S40" s="168"/>
      <c r="T40" s="169"/>
      <c r="X40" s="58"/>
      <c r="Y40" s="58"/>
      <c r="Z40" s="58"/>
      <c r="AA40" s="58"/>
      <c r="AH40" s="63"/>
      <c r="AI40" s="63"/>
    </row>
    <row r="41" spans="2:35" ht="35.1" customHeight="1" x14ac:dyDescent="0.2">
      <c r="C41" s="333" t="s">
        <v>42</v>
      </c>
      <c r="D41" s="333"/>
      <c r="E41" s="333"/>
      <c r="F41" s="333"/>
      <c r="G41" s="344" t="s">
        <v>62</v>
      </c>
      <c r="H41" s="344"/>
      <c r="I41" s="344"/>
      <c r="J41" s="344"/>
      <c r="K41" s="344"/>
      <c r="L41" s="344"/>
      <c r="M41" s="344"/>
      <c r="N41" s="344"/>
      <c r="O41" s="344"/>
      <c r="P41" s="344"/>
      <c r="Q41" s="344"/>
      <c r="R41" s="344"/>
      <c r="S41" s="344"/>
      <c r="T41" s="344"/>
      <c r="Z41" s="63"/>
      <c r="AA41" s="63"/>
    </row>
    <row r="42" spans="2:35" ht="35.1" customHeight="1" x14ac:dyDescent="0.2">
      <c r="C42" s="342" t="s">
        <v>33</v>
      </c>
      <c r="D42" s="342"/>
      <c r="E42" s="342"/>
      <c r="F42" s="342"/>
      <c r="G42" s="345" t="s">
        <v>41</v>
      </c>
      <c r="H42" s="345"/>
      <c r="I42" s="345"/>
      <c r="J42" s="345"/>
      <c r="K42" s="345"/>
      <c r="L42" s="345"/>
      <c r="M42" s="345"/>
      <c r="N42" s="345"/>
      <c r="O42" s="345"/>
      <c r="P42" s="345"/>
      <c r="Q42" s="345"/>
      <c r="R42" s="345"/>
      <c r="S42" s="345"/>
      <c r="T42" s="345"/>
      <c r="Z42" s="53"/>
    </row>
    <row r="43" spans="2:35" ht="65.25" customHeight="1" x14ac:dyDescent="0.25"/>
    <row r="44" spans="2:35" ht="15" hidden="1" customHeight="1" x14ac:dyDescent="0.25"/>
    <row r="45" spans="2:35" ht="15" hidden="1" customHeight="1" x14ac:dyDescent="0.25"/>
    <row r="46" spans="2:35" ht="15" hidden="1" customHeight="1" x14ac:dyDescent="0.25"/>
    <row r="47" spans="2:35" ht="15" hidden="1" customHeight="1" x14ac:dyDescent="0.25"/>
    <row r="48" spans="2:35" ht="15" hidden="1" customHeight="1" x14ac:dyDescent="0.25"/>
    <row r="49" ht="15" hidden="1" customHeight="1" x14ac:dyDescent="0.25"/>
    <row r="50" ht="0" hidden="1" customHeight="1" x14ac:dyDescent="0.25"/>
    <row r="51" ht="0" hidden="1" customHeight="1" x14ac:dyDescent="0.25"/>
  </sheetData>
  <sheetProtection sheet="1" objects="1" scenarios="1"/>
  <mergeCells count="60">
    <mergeCell ref="S36:S37"/>
    <mergeCell ref="C42:F42"/>
    <mergeCell ref="G42:T42"/>
    <mergeCell ref="J38:J39"/>
    <mergeCell ref="K38:K39"/>
    <mergeCell ref="S38:S39"/>
    <mergeCell ref="T38:T39"/>
    <mergeCell ref="C41:F41"/>
    <mergeCell ref="G41:T41"/>
    <mergeCell ref="J28:J29"/>
    <mergeCell ref="K28:K29"/>
    <mergeCell ref="S28:S29"/>
    <mergeCell ref="T28:T29"/>
    <mergeCell ref="B31:B39"/>
    <mergeCell ref="C32:C33"/>
    <mergeCell ref="J32:J33"/>
    <mergeCell ref="L32:L33"/>
    <mergeCell ref="S32:S33"/>
    <mergeCell ref="J34:J35"/>
    <mergeCell ref="K34:K35"/>
    <mergeCell ref="S34:S35"/>
    <mergeCell ref="T34:T35"/>
    <mergeCell ref="C36:C37"/>
    <mergeCell ref="J36:J37"/>
    <mergeCell ref="L36:L37"/>
    <mergeCell ref="S24:S25"/>
    <mergeCell ref="T24:T25"/>
    <mergeCell ref="C26:C27"/>
    <mergeCell ref="J26:J27"/>
    <mergeCell ref="L26:L27"/>
    <mergeCell ref="S26:S27"/>
    <mergeCell ref="J18:J19"/>
    <mergeCell ref="K18:K19"/>
    <mergeCell ref="S18:S19"/>
    <mergeCell ref="T18:T19"/>
    <mergeCell ref="B21:B29"/>
    <mergeCell ref="C22:C23"/>
    <mergeCell ref="J22:J23"/>
    <mergeCell ref="L22:L23"/>
    <mergeCell ref="S22:S23"/>
    <mergeCell ref="J24:J25"/>
    <mergeCell ref="B11:B19"/>
    <mergeCell ref="C12:C13"/>
    <mergeCell ref="J12:J13"/>
    <mergeCell ref="L12:L13"/>
    <mergeCell ref="S12:S13"/>
    <mergeCell ref="K24:K25"/>
    <mergeCell ref="J14:J15"/>
    <mergeCell ref="K14:K15"/>
    <mergeCell ref="S14:S15"/>
    <mergeCell ref="T14:T15"/>
    <mergeCell ref="C16:C17"/>
    <mergeCell ref="J16:J17"/>
    <mergeCell ref="L16:L17"/>
    <mergeCell ref="S16:S17"/>
    <mergeCell ref="O2:T2"/>
    <mergeCell ref="S4:T4"/>
    <mergeCell ref="AA6:AC6"/>
    <mergeCell ref="AA7:AC7"/>
    <mergeCell ref="AA8:AC8"/>
  </mergeCells>
  <dataValidations count="2">
    <dataValidation type="list" allowBlank="1" showInputMessage="1" showErrorMessage="1" sqref="K14:K15 T38:T39 K38:K39 T34:T35 K34:K35 T28:T29 K28:K29 T24:T25 K24:K25 T18:T19 K18:K19 T14:T15">
      <formula1>"VT,VP,VS,VA,VF,VB,VD,V3"</formula1>
    </dataValidation>
    <dataValidation type="whole" allowBlank="1" showInputMessage="1" showErrorMessage="1" errorTitle="ERREUR" error="Il faut saisir un chiffre de 1 à 4" sqref="C5:C8">
      <formula1>1</formula1>
      <formula2>4</formula2>
    </dataValidation>
  </dataValidations>
  <printOptions horizontalCentered="1"/>
  <pageMargins left="0" right="0" top="0" bottom="0" header="0" footer="0"/>
  <pageSetup paperSize="9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>
    <tabColor rgb="FF00B050"/>
    <pageSetUpPr autoPageBreaks="0" fitToPage="1"/>
  </sheetPr>
  <dimension ref="A1:AJ51"/>
  <sheetViews>
    <sheetView showGridLines="0" showRowColHeaders="0" zoomScaleNormal="100" workbookViewId="0"/>
  </sheetViews>
  <sheetFormatPr baseColWidth="10" defaultColWidth="0" defaultRowHeight="0" customHeight="1" zeroHeight="1" x14ac:dyDescent="0.25"/>
  <cols>
    <col min="1" max="1" width="9.625" customWidth="1"/>
    <col min="2" max="2" width="4.875" customWidth="1"/>
    <col min="3" max="8" width="4.625" customWidth="1"/>
    <col min="9" max="9" width="4.625" style="69" customWidth="1"/>
    <col min="10" max="20" width="4.625" customWidth="1"/>
    <col min="21" max="21" width="1.625" customWidth="1"/>
    <col min="22" max="22" width="25.375" customWidth="1"/>
    <col min="23" max="23" width="10.75" hidden="1" customWidth="1"/>
    <col min="24" max="24" width="3.875" hidden="1" customWidth="1"/>
    <col min="25" max="25" width="4.75" hidden="1" customWidth="1"/>
    <col min="26" max="26" width="10" hidden="1" customWidth="1"/>
    <col min="27" max="27" width="5" hidden="1" customWidth="1"/>
    <col min="28" max="36" width="0" hidden="1" customWidth="1"/>
    <col min="37" max="16384" width="11" hidden="1"/>
  </cols>
  <sheetData>
    <row r="1" spans="1:36" ht="28.5" customHeight="1" thickBot="1" x14ac:dyDescent="0.25">
      <c r="C1" s="51"/>
      <c r="D1" s="51"/>
      <c r="E1" s="51"/>
      <c r="F1" s="51"/>
      <c r="G1" s="51"/>
      <c r="H1" s="51"/>
      <c r="I1" s="136"/>
      <c r="J1" s="134"/>
      <c r="K1" s="134"/>
      <c r="L1" s="10"/>
      <c r="M1" s="10"/>
      <c r="N1" s="10"/>
      <c r="O1" s="10"/>
      <c r="P1" s="10"/>
      <c r="Q1" s="10"/>
      <c r="R1" s="10"/>
      <c r="S1" s="135"/>
      <c r="T1" s="61"/>
      <c r="U1" s="61"/>
      <c r="V1" s="61"/>
      <c r="W1" s="61"/>
      <c r="X1" s="133"/>
      <c r="Y1" s="61"/>
      <c r="Z1" s="61"/>
      <c r="AA1" s="133"/>
    </row>
    <row r="2" spans="1:36" ht="30" customHeight="1" thickBot="1" x14ac:dyDescent="0.3">
      <c r="A2" s="138">
        <f>SUMPRODUCT((recap!C7:C66=C2)*(recap!D7:D66=L2)*recap!I7:I66)</f>
        <v>4</v>
      </c>
      <c r="C2" s="173" t="s">
        <v>72</v>
      </c>
      <c r="D2" s="174"/>
      <c r="E2" s="174"/>
      <c r="F2" s="174"/>
      <c r="G2" s="174"/>
      <c r="H2" s="175"/>
      <c r="K2" s="156" t="s">
        <v>35</v>
      </c>
      <c r="L2" s="257">
        <v>11</v>
      </c>
      <c r="M2" s="183"/>
      <c r="O2" s="332" t="str">
        <f>Nature_competition</f>
        <v>COUPE DE DREUX POUSSINS BENJAMINS - 26 novembre 2017</v>
      </c>
      <c r="P2" s="332"/>
      <c r="Q2" s="332"/>
      <c r="R2" s="332"/>
      <c r="S2" s="332"/>
      <c r="T2" s="332"/>
      <c r="U2" s="52"/>
      <c r="V2" s="52"/>
      <c r="W2" s="52"/>
      <c r="X2" s="52"/>
      <c r="Y2" s="52"/>
      <c r="Z2" s="229" t="s">
        <v>68</v>
      </c>
      <c r="AA2" s="52"/>
    </row>
    <row r="3" spans="1:36" ht="24" customHeight="1" x14ac:dyDescent="0.2">
      <c r="B3" s="138"/>
      <c r="C3" s="145"/>
      <c r="D3" s="145"/>
      <c r="E3" s="145"/>
      <c r="F3" s="145"/>
      <c r="G3" s="145"/>
      <c r="H3" s="51"/>
      <c r="I3" s="145"/>
      <c r="L3" s="132"/>
      <c r="M3" s="132"/>
      <c r="N3" s="131"/>
      <c r="O3" s="131"/>
      <c r="P3" s="131"/>
      <c r="Q3" s="131"/>
      <c r="S3" s="144"/>
      <c r="T3" s="52"/>
      <c r="U3" s="52"/>
      <c r="V3" s="52"/>
      <c r="W3" s="52"/>
      <c r="X3" s="52"/>
      <c r="Y3" s="52"/>
      <c r="Z3" s="227">
        <f>COUNTIF(Z5:Z16,"")</f>
        <v>6</v>
      </c>
    </row>
    <row r="4" spans="1:36" ht="15.75" x14ac:dyDescent="0.25">
      <c r="C4" s="60" t="s">
        <v>39</v>
      </c>
      <c r="D4" s="129" t="s">
        <v>43</v>
      </c>
      <c r="E4" s="59" t="s">
        <v>44</v>
      </c>
      <c r="G4" s="69"/>
      <c r="H4" s="69"/>
      <c r="J4" s="69"/>
      <c r="K4" s="69"/>
      <c r="L4" s="69"/>
      <c r="M4" s="153" t="s">
        <v>38</v>
      </c>
      <c r="N4" s="128" t="s">
        <v>34</v>
      </c>
      <c r="O4" s="128" t="s">
        <v>21</v>
      </c>
      <c r="P4" s="128" t="s">
        <v>23</v>
      </c>
      <c r="Q4" s="128" t="s">
        <v>67</v>
      </c>
      <c r="R4" s="128" t="s">
        <v>22</v>
      </c>
      <c r="S4" s="343" t="s">
        <v>14</v>
      </c>
      <c r="T4" s="343"/>
      <c r="W4" s="228" t="s">
        <v>16</v>
      </c>
      <c r="X4" s="228" t="s">
        <v>60</v>
      </c>
      <c r="Y4" s="228" t="s">
        <v>59</v>
      </c>
      <c r="Z4" s="228" t="s">
        <v>58</v>
      </c>
      <c r="AA4" s="58"/>
      <c r="AB4" s="58"/>
      <c r="AC4" s="58"/>
      <c r="AD4" s="62"/>
      <c r="AE4" s="62"/>
      <c r="AF4" s="62"/>
      <c r="AG4" s="62"/>
      <c r="AH4" s="62"/>
      <c r="AI4" s="62"/>
      <c r="AJ4" s="64"/>
    </row>
    <row r="5" spans="1:36" ht="20.25" customHeight="1" x14ac:dyDescent="0.2">
      <c r="A5" s="214" t="s">
        <v>24</v>
      </c>
      <c r="B5" s="172"/>
      <c r="C5" s="141">
        <v>3</v>
      </c>
      <c r="D5" s="142">
        <f>IF(A2&gt;0,1,"")</f>
        <v>1</v>
      </c>
      <c r="E5" s="154" t="str">
        <f>IF(ISNA(VLOOKUP($C$2&amp;"-"&amp;$L$2&amp;"-"&amp;D5,bdd_complete,11,0)),"",VLOOKUP($C$2&amp;"-"&amp;$L$2&amp;"-"&amp;D5,bdd_complete,11,0)&amp;" "&amp;VLOOKUP($C$2&amp;"-"&amp;$L$2&amp;"-"&amp;D5,bdd_complete,12,0))</f>
        <v>CELIN Yanis</v>
      </c>
      <c r="F5" s="154"/>
      <c r="G5" s="154"/>
      <c r="H5" s="154"/>
      <c r="I5" s="154"/>
      <c r="J5" s="154"/>
      <c r="K5" s="154" t="str">
        <f>IF(D5&lt;&gt;"",VLOOKUP($C$2&amp;"-"&amp;$L$2&amp;"-"&amp;D5,bdd_complete,13,0),"")</f>
        <v>Créteil</v>
      </c>
      <c r="L5" s="154"/>
      <c r="M5" s="143"/>
      <c r="N5" s="209">
        <f>IF(AND(E5&lt;&gt;"",$Z$3&lt;12),SUMPRODUCT(($W$5:$W$16=E5)*($Z$5:$Z$16&lt;&gt;"")),"")</f>
        <v>1</v>
      </c>
      <c r="O5" s="210">
        <f>IF(AND(E5&lt;&gt;"",$Z$3&lt;12),SUMPRODUCT(($W$5:$W$16=E5)*($Y$5:$Y$16)),"")</f>
        <v>4</v>
      </c>
      <c r="P5" s="211">
        <f>IF(AND(E5&lt;&gt;"",$Z$3&lt;12),SUMPRODUCT(($W$5:$W$16=E5)*($Z$5:$Z$16=$P$4)),"")</f>
        <v>0</v>
      </c>
      <c r="Q5" s="211">
        <f>IF(AND(E5&lt;&gt;"",$Z$3&lt;12),SUMPRODUCT(($W$5:$W$16=E5)*($Z$5:$Z$16=$Q$4)),"")</f>
        <v>0</v>
      </c>
      <c r="R5" s="211">
        <f>IF(AND(E5&lt;&gt;"",$Z$3&lt;12),SUMPRODUCT(($W$5:$W$16=E5)*($X$5:$X$16)),"")</f>
        <v>8</v>
      </c>
      <c r="S5" s="234">
        <f>IF(D5&lt;&gt;"",VLOOKUP($C$2&amp;"-"&amp;$L$2&amp;"-"&amp;D5,bdd_complete,6,0),"")</f>
        <v>40.65</v>
      </c>
      <c r="T5" s="235"/>
      <c r="U5" s="140"/>
      <c r="V5" s="140"/>
      <c r="W5" s="205" t="str">
        <f>D12</f>
        <v>CELIN Yanis</v>
      </c>
      <c r="X5" s="206">
        <f>I15</f>
        <v>1</v>
      </c>
      <c r="Y5" s="206">
        <f>J14</f>
        <v>3</v>
      </c>
      <c r="Z5" s="207" t="str">
        <f>IF(K14&lt;&gt;"",K14,"")</f>
        <v>VP</v>
      </c>
      <c r="AD5" s="62"/>
      <c r="AE5" s="62"/>
      <c r="AF5" s="62"/>
      <c r="AG5" s="62"/>
      <c r="AH5" s="62"/>
      <c r="AI5" s="62"/>
      <c r="AJ5" s="64"/>
    </row>
    <row r="6" spans="1:36" ht="20.25" customHeight="1" thickBot="1" x14ac:dyDescent="0.25">
      <c r="B6" s="172"/>
      <c r="C6" s="141">
        <v>4</v>
      </c>
      <c r="D6" s="142">
        <f>IF(A2&gt;1,2,"")</f>
        <v>2</v>
      </c>
      <c r="E6" s="154" t="str">
        <f>IF(ISNA(VLOOKUP($C$2&amp;"-"&amp;$L$2&amp;"-"&amp;D6,bdd_complete,11,0)),"",VLOOKUP($C$2&amp;"-"&amp;$L$2&amp;"-"&amp;D6,bdd_complete,11,0)&amp;" "&amp;VLOOKUP($C$2&amp;"-"&amp;$L$2&amp;"-"&amp;D6,bdd_complete,12,0))</f>
        <v>MEKHTIEV Magomed</v>
      </c>
      <c r="F6" s="154"/>
      <c r="G6" s="154"/>
      <c r="H6" s="154"/>
      <c r="I6" s="154"/>
      <c r="J6" s="154"/>
      <c r="K6" s="154" t="str">
        <f>IF(D6&lt;&gt;"",VLOOKUP($C$2&amp;"-"&amp;$L$2&amp;"-"&amp;D6,bdd_complete,13,0),"")</f>
        <v>Le Mans CLS</v>
      </c>
      <c r="L6" s="154"/>
      <c r="M6" s="143"/>
      <c r="N6" s="209">
        <f>IF(AND(E6&lt;&gt;"",$Z$3&lt;12),SUMPRODUCT(($W$5:$W$16=E6)*($Z$5:$Z$16&lt;&gt;"")),"")</f>
        <v>1</v>
      </c>
      <c r="O6" s="210">
        <f>IF(AND(E6&lt;&gt;"",$Z$3&lt;12),SUMPRODUCT(($W$5:$W$16=E6)*($Y$5:$Y$16)),"")</f>
        <v>4</v>
      </c>
      <c r="P6" s="211">
        <f>IF(AND(E6&lt;&gt;"",$Z$3&lt;12),SUMPRODUCT(($W$5:$W$16=E6)*($Z$5:$Z$16=$P$4)),"")</f>
        <v>0</v>
      </c>
      <c r="Q6" s="211">
        <f>IF(AND(E6&lt;&gt;"",$Z$3&lt;12),SUMPRODUCT(($W$5:$W$16=E6)*($Z$5:$Z$16=$Q$4)),"")</f>
        <v>0</v>
      </c>
      <c r="R6" s="211">
        <f>IF(AND(E6&lt;&gt;"",$Z$3&lt;12),SUMPRODUCT(($W$5:$W$16=E6)*($X$5:$X$16)),"")</f>
        <v>5</v>
      </c>
      <c r="S6" s="234">
        <f>IF(D6&lt;&gt;"",VLOOKUP($C$2&amp;"-"&amp;$L$2&amp;"-"&amp;D6,bdd_complete,6,0),"")</f>
        <v>41.5</v>
      </c>
      <c r="T6" s="235"/>
      <c r="W6" s="205" t="str">
        <f>M12</f>
        <v>MEKHTIEV Magomed</v>
      </c>
      <c r="X6" s="206">
        <f>R15</f>
        <v>1</v>
      </c>
      <c r="Y6" s="206">
        <f>S14</f>
        <v>1</v>
      </c>
      <c r="Z6" s="207" t="str">
        <f>IF(T14&lt;&gt;"",T14,"")</f>
        <v/>
      </c>
      <c r="AA6" s="346"/>
      <c r="AB6" s="346"/>
      <c r="AC6" s="346"/>
      <c r="AD6" s="62"/>
      <c r="AE6" s="62"/>
      <c r="AF6" s="62"/>
      <c r="AG6" s="62"/>
      <c r="AH6" s="62"/>
      <c r="AI6" s="62"/>
      <c r="AJ6" s="64"/>
    </row>
    <row r="7" spans="1:36" ht="20.25" customHeight="1" thickTop="1" x14ac:dyDescent="0.2">
      <c r="A7" s="137" t="s">
        <v>36</v>
      </c>
      <c r="B7" s="172"/>
      <c r="C7" s="141">
        <v>2</v>
      </c>
      <c r="D7" s="142">
        <f>IF(A2&gt;2,3,"")</f>
        <v>3</v>
      </c>
      <c r="E7" s="154" t="str">
        <f>IF(ISNA(VLOOKUP($C$2&amp;"-"&amp;$L$2&amp;"-"&amp;D7,bdd_complete,11,0)),"",VLOOKUP($C$2&amp;"-"&amp;$L$2&amp;"-"&amp;D7,bdd_complete,11,0)&amp;" "&amp;VLOOKUP($C$2&amp;"-"&amp;$L$2&amp;"-"&amp;D7,bdd_complete,12,0))</f>
        <v>MIRADOV Billal</v>
      </c>
      <c r="F7" s="154"/>
      <c r="G7" s="154"/>
      <c r="H7" s="154"/>
      <c r="I7" s="154"/>
      <c r="J7" s="154"/>
      <c r="K7" s="154" t="str">
        <f>IF(D7&lt;&gt;"",VLOOKUP($C$2&amp;"-"&amp;$L$2&amp;"-"&amp;D7,bdd_complete,13,0),"")</f>
        <v>Ivry/Seine</v>
      </c>
      <c r="L7" s="154"/>
      <c r="M7" s="143"/>
      <c r="N7" s="209">
        <f>IF(AND(E7&lt;&gt;"",$Z$3&lt;12),SUMPRODUCT(($W$5:$W$16=E7)*($Z$5:$Z$16&lt;&gt;"")),"")</f>
        <v>1</v>
      </c>
      <c r="O7" s="210">
        <f>IF(AND(E7&lt;&gt;"",$Z$3&lt;12),SUMPRODUCT(($W$5:$W$16=E7)*($Y$5:$Y$16)),"")</f>
        <v>5</v>
      </c>
      <c r="P7" s="211">
        <f>IF(AND(E7&lt;&gt;"",$Z$3&lt;12),SUMPRODUCT(($W$5:$W$16=E7)*($Z$5:$Z$16=$P$4)),"")</f>
        <v>0</v>
      </c>
      <c r="Q7" s="211">
        <f>IF(AND(E7&lt;&gt;"",$Z$3&lt;12),SUMPRODUCT(($W$5:$W$16=E7)*($Z$5:$Z$16=$Q$4)),"")</f>
        <v>0</v>
      </c>
      <c r="R7" s="211">
        <f>IF(AND(E7&lt;&gt;"",$Z$3&lt;12),SUMPRODUCT(($W$5:$W$16=E7)*($X$5:$X$16)),"")</f>
        <v>12</v>
      </c>
      <c r="S7" s="234">
        <f>IF(D7&lt;&gt;"",VLOOKUP($C$2&amp;"-"&amp;$L$2&amp;"-"&amp;D7,bdd_complete,6,0),"")</f>
        <v>41.65</v>
      </c>
      <c r="T7" s="235"/>
      <c r="W7" s="205" t="str">
        <f>D16</f>
        <v>MIRADOV Billal</v>
      </c>
      <c r="X7" s="206">
        <f>I19</f>
        <v>2</v>
      </c>
      <c r="Y7" s="206">
        <f>J18</f>
        <v>1</v>
      </c>
      <c r="Z7" s="207" t="str">
        <f>IF(K18&lt;&gt;"",K18,"")</f>
        <v/>
      </c>
      <c r="AA7" s="346"/>
      <c r="AB7" s="346"/>
      <c r="AC7" s="346"/>
      <c r="AD7" s="62"/>
      <c r="AE7" s="62"/>
      <c r="AF7" s="62"/>
      <c r="AG7" s="62"/>
      <c r="AH7" s="62"/>
      <c r="AI7" s="62"/>
      <c r="AJ7" s="64"/>
    </row>
    <row r="8" spans="1:36" ht="20.25" customHeight="1" x14ac:dyDescent="0.2">
      <c r="A8" s="139" t="s">
        <v>37</v>
      </c>
      <c r="B8" s="172"/>
      <c r="C8" s="141">
        <v>1</v>
      </c>
      <c r="D8" s="281">
        <f>IF(A2&gt;3,4,"")</f>
        <v>4</v>
      </c>
      <c r="E8" s="241" t="str">
        <f>IF(ISNA(VLOOKUP($C$2&amp;"-"&amp;$L$2&amp;"-"&amp;D8,bdd_complete,11,0)),"",VLOOKUP($C$2&amp;"-"&amp;$L$2&amp;"-"&amp;D8,bdd_complete,11,0)&amp;" "&amp;VLOOKUP($C$2&amp;"-"&amp;$L$2&amp;"-"&amp;D8,bdd_complete,12,0))</f>
        <v>COCHE Robin</v>
      </c>
      <c r="F8" s="241"/>
      <c r="G8" s="241"/>
      <c r="H8" s="241"/>
      <c r="I8" s="241"/>
      <c r="J8" s="241"/>
      <c r="K8" s="241" t="str">
        <f>IF(D8&lt;&gt;"",VLOOKUP($C$2&amp;"-"&amp;$L$2&amp;"-"&amp;D8,bdd_complete,13,0),"")</f>
        <v>Rosny sous Bois</v>
      </c>
      <c r="L8" s="241"/>
      <c r="M8" s="282"/>
      <c r="N8" s="209">
        <f>IF(AND(E8&lt;&gt;"",$Z$3&lt;12),SUMPRODUCT(($W$5:$W$16=E8)*($Z$5:$Z$16&lt;&gt;"")),"")</f>
        <v>3</v>
      </c>
      <c r="O8" s="210">
        <f>IF(AND(E8&lt;&gt;"",$Z$3&lt;12),SUMPRODUCT(($W$5:$W$16=E8)*($Y$5:$Y$16)),"")</f>
        <v>9</v>
      </c>
      <c r="P8" s="211">
        <f>IF(AND(E8&lt;&gt;"",$Z$3&lt;12),SUMPRODUCT(($W$5:$W$16=E8)*($Z$5:$Z$16=$P$4)),"")</f>
        <v>1</v>
      </c>
      <c r="Q8" s="211">
        <f>IF(AND(E8&lt;&gt;"",$Z$3&lt;12),SUMPRODUCT(($W$5:$W$16=E8)*($Z$5:$Z$16=$Q$4)),"")</f>
        <v>0</v>
      </c>
      <c r="R8" s="211">
        <f>IF(AND(E8&lt;&gt;"",$Z$3&lt;12),SUMPRODUCT(($W$5:$W$16=E8)*($X$5:$X$16)),"")</f>
        <v>7</v>
      </c>
      <c r="S8" s="234">
        <f>IF(D8&lt;&gt;"",VLOOKUP($C$2&amp;"-"&amp;$L$2&amp;"-"&amp;D8,bdd_complete,6,0),"")</f>
        <v>41.7</v>
      </c>
      <c r="T8" s="235"/>
      <c r="W8" s="205" t="str">
        <f>M16</f>
        <v>COCHE Robin</v>
      </c>
      <c r="X8" s="206">
        <f>R19</f>
        <v>3</v>
      </c>
      <c r="Y8" s="206">
        <f>S18</f>
        <v>3</v>
      </c>
      <c r="Z8" s="207" t="str">
        <f>IF(T18&lt;&gt;"",T18,"")</f>
        <v>VT</v>
      </c>
      <c r="AA8" s="346"/>
      <c r="AB8" s="346"/>
      <c r="AC8" s="346"/>
      <c r="AD8" s="62"/>
      <c r="AE8" s="62"/>
      <c r="AF8" s="62"/>
      <c r="AG8" s="62"/>
      <c r="AH8" s="62"/>
      <c r="AI8" s="62"/>
      <c r="AJ8" s="64"/>
    </row>
    <row r="9" spans="1:36" ht="23.25" customHeight="1" x14ac:dyDescent="0.25">
      <c r="A9" s="212" t="s">
        <v>61</v>
      </c>
      <c r="B9" s="213"/>
      <c r="D9" s="69"/>
      <c r="E9" s="69"/>
      <c r="F9" s="69"/>
      <c r="G9" s="69"/>
      <c r="H9" s="69"/>
      <c r="I9"/>
      <c r="S9" s="144"/>
      <c r="W9" s="205" t="str">
        <f>D22</f>
        <v>CELIN Yanis</v>
      </c>
      <c r="X9" s="206">
        <f>I25</f>
        <v>7</v>
      </c>
      <c r="Y9" s="206">
        <f>J24</f>
        <v>1</v>
      </c>
      <c r="Z9" s="207" t="str">
        <f>IF(K24&lt;&gt;"",K24,"")</f>
        <v/>
      </c>
      <c r="AA9" s="52"/>
      <c r="AB9" s="52"/>
      <c r="AC9" s="52"/>
    </row>
    <row r="10" spans="1:36" s="140" customFormat="1" ht="25.5" customHeight="1" x14ac:dyDescent="0.2">
      <c r="A10" s="53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  <c r="R10" s="155"/>
      <c r="S10" s="155"/>
      <c r="T10" s="130" t="str">
        <f>IF(OR(A2=0,A2&gt;2),"3 lutteurs =&gt; Tour 1 : 1-2 / Tour 2 : 3-1 / Tour 3 : 2-3          4 lutteurs =&gt; Tour 1 : 1-2, 3-4  / Tour 2 : 1-3,  2-4  / Tour 3 : 1-4, 2-3","")</f>
        <v>3 lutteurs =&gt; Tour 1 : 1-2 / Tour 2 : 3-1 / Tour 3 : 2-3          4 lutteurs =&gt; Tour 1 : 1-2, 3-4  / Tour 2 : 1-3,  2-4  / Tour 3 : 1-4, 2-3</v>
      </c>
      <c r="U10" s="155"/>
      <c r="V10" s="155"/>
      <c r="W10" s="205" t="str">
        <f>M22</f>
        <v>MIRADOV Billal</v>
      </c>
      <c r="X10" s="206">
        <f>R25</f>
        <v>7</v>
      </c>
      <c r="Y10" s="206">
        <f>S24</f>
        <v>3</v>
      </c>
      <c r="Z10" s="207" t="str">
        <f>IF(T24&lt;&gt;"",T24,"")</f>
        <v>VP</v>
      </c>
      <c r="AA10" s="155"/>
      <c r="AB10" s="155"/>
      <c r="AC10" s="155"/>
    </row>
    <row r="11" spans="1:36" s="53" customFormat="1" ht="14.25" customHeight="1" thickBot="1" x14ac:dyDescent="0.25">
      <c r="A11"/>
      <c r="B11" s="330" t="s">
        <v>40</v>
      </c>
      <c r="C11" s="203" t="s">
        <v>45</v>
      </c>
      <c r="D11" s="201"/>
      <c r="E11" s="201"/>
      <c r="F11" s="201"/>
      <c r="G11" s="201"/>
      <c r="H11" s="201"/>
      <c r="I11" s="201"/>
      <c r="J11" s="201"/>
      <c r="K11" s="201"/>
      <c r="L11" s="202" t="s">
        <v>46</v>
      </c>
      <c r="M11" s="202"/>
      <c r="N11" s="202"/>
      <c r="O11" s="202"/>
      <c r="P11" s="202"/>
      <c r="Q11" s="202"/>
      <c r="R11" s="202"/>
      <c r="S11" s="202"/>
      <c r="T11" s="204"/>
      <c r="U11"/>
      <c r="V11"/>
      <c r="W11" s="205" t="str">
        <f>D26</f>
        <v>MEKHTIEV Magomed</v>
      </c>
      <c r="X11" s="206">
        <f>I29</f>
        <v>0</v>
      </c>
      <c r="Y11" s="206">
        <f>J28</f>
        <v>0</v>
      </c>
      <c r="Z11" s="207" t="str">
        <f>IF(K28&lt;&gt;"",K28,"")</f>
        <v/>
      </c>
      <c r="AA11" s="54"/>
      <c r="AH11" s="56"/>
    </row>
    <row r="12" spans="1:36" ht="16.5" customHeight="1" x14ac:dyDescent="0.2">
      <c r="B12" s="331"/>
      <c r="C12" s="334">
        <f>IF(A2&gt;1,1,"")</f>
        <v>1</v>
      </c>
      <c r="D12" s="215" t="str">
        <f>IF(C12&lt;&gt;"",VLOOKUP(C12,$D$5:$K$8,2,0),"")</f>
        <v>CELIN Yanis</v>
      </c>
      <c r="E12" s="215"/>
      <c r="F12" s="215"/>
      <c r="G12" s="215"/>
      <c r="H12" s="215"/>
      <c r="I12" s="216"/>
      <c r="J12" s="336" t="s">
        <v>48</v>
      </c>
      <c r="K12" s="217" t="s">
        <v>49</v>
      </c>
      <c r="L12" s="334">
        <f>IF(A2&gt;1,2,"")</f>
        <v>2</v>
      </c>
      <c r="M12" s="215" t="str">
        <f>IF(L12&lt;&gt;"",VLOOKUP(L12,$D$5:$K$8,2,0),"")</f>
        <v>MEKHTIEV Magomed</v>
      </c>
      <c r="N12" s="215"/>
      <c r="O12" s="215"/>
      <c r="P12" s="215"/>
      <c r="Q12" s="215"/>
      <c r="R12" s="216"/>
      <c r="S12" s="336" t="s">
        <v>48</v>
      </c>
      <c r="T12" s="217" t="s">
        <v>49</v>
      </c>
      <c r="W12" s="205" t="str">
        <f>M26</f>
        <v>COCHE Robin</v>
      </c>
      <c r="X12" s="206">
        <f>R29</f>
        <v>2</v>
      </c>
      <c r="Y12" s="206">
        <f>S28</f>
        <v>3</v>
      </c>
      <c r="Z12" s="207" t="str">
        <f>IF(T28&lt;&gt;"",T28,"")</f>
        <v>VP</v>
      </c>
      <c r="AA12" s="58"/>
      <c r="AH12" s="63"/>
      <c r="AI12" s="63"/>
    </row>
    <row r="13" spans="1:36" ht="16.5" customHeight="1" x14ac:dyDescent="0.2">
      <c r="B13" s="331"/>
      <c r="C13" s="335"/>
      <c r="D13" s="218" t="str">
        <f>IF(C12&lt;&gt;"",VLOOKUP(C12,$D$5:$K$8,8,0),"")</f>
        <v>Créteil</v>
      </c>
      <c r="E13" s="219"/>
      <c r="F13" s="219"/>
      <c r="G13" s="219"/>
      <c r="H13" s="219"/>
      <c r="I13" s="220"/>
      <c r="J13" s="337"/>
      <c r="K13" s="221" t="s">
        <v>50</v>
      </c>
      <c r="L13" s="335"/>
      <c r="M13" s="218" t="str">
        <f>IF(L12&lt;&gt;"",VLOOKUP(L12,$D$5:$K$8,8,0),"")</f>
        <v>Le Mans CLS</v>
      </c>
      <c r="N13" s="219"/>
      <c r="O13" s="219"/>
      <c r="P13" s="219"/>
      <c r="Q13" s="219"/>
      <c r="R13" s="220"/>
      <c r="S13" s="337"/>
      <c r="T13" s="221" t="s">
        <v>50</v>
      </c>
      <c r="W13" s="205" t="str">
        <f>D32</f>
        <v>CELIN Yanis</v>
      </c>
      <c r="X13" s="206">
        <f>I35</f>
        <v>0</v>
      </c>
      <c r="Y13" s="206">
        <f>J34</f>
        <v>0</v>
      </c>
      <c r="Z13" s="207" t="str">
        <f>IF(K34&lt;&gt;"",K34,"")</f>
        <v/>
      </c>
      <c r="AA13" s="58"/>
      <c r="AH13" s="63"/>
      <c r="AI13" s="63"/>
    </row>
    <row r="14" spans="1:36" ht="11.25" customHeight="1" x14ac:dyDescent="0.2">
      <c r="B14" s="331"/>
      <c r="C14" s="159" t="s">
        <v>53</v>
      </c>
      <c r="D14" s="160"/>
      <c r="E14" s="160"/>
      <c r="F14" s="160"/>
      <c r="G14" s="160"/>
      <c r="H14" s="170"/>
      <c r="I14" s="161" t="s">
        <v>11</v>
      </c>
      <c r="J14" s="338">
        <v>3</v>
      </c>
      <c r="K14" s="340" t="s">
        <v>689</v>
      </c>
      <c r="L14" s="159" t="s">
        <v>53</v>
      </c>
      <c r="M14" s="162"/>
      <c r="N14" s="160"/>
      <c r="O14" s="160"/>
      <c r="P14" s="160"/>
      <c r="Q14" s="170"/>
      <c r="R14" s="161" t="s">
        <v>11</v>
      </c>
      <c r="S14" s="338">
        <v>1</v>
      </c>
      <c r="T14" s="340"/>
      <c r="W14" s="205" t="str">
        <f>M32</f>
        <v>COCHE Robin</v>
      </c>
      <c r="X14" s="206">
        <f>R35</f>
        <v>2</v>
      </c>
      <c r="Y14" s="206">
        <f>S34</f>
        <v>3</v>
      </c>
      <c r="Z14" s="207" t="str">
        <f>IF(T34&lt;&gt;"",T34,"")</f>
        <v>VP</v>
      </c>
      <c r="AA14" s="58"/>
      <c r="AH14" s="63"/>
      <c r="AI14" s="63"/>
    </row>
    <row r="15" spans="1:36" ht="33" customHeight="1" thickBot="1" x14ac:dyDescent="0.25">
      <c r="B15" s="331"/>
      <c r="C15" s="157"/>
      <c r="D15" s="158"/>
      <c r="E15" s="158"/>
      <c r="F15" s="158"/>
      <c r="G15" s="158"/>
      <c r="H15" s="171"/>
      <c r="I15" s="208">
        <v>1</v>
      </c>
      <c r="J15" s="339"/>
      <c r="K15" s="341"/>
      <c r="L15" s="157"/>
      <c r="M15" s="163"/>
      <c r="N15" s="158"/>
      <c r="O15" s="158"/>
      <c r="P15" s="158"/>
      <c r="Q15" s="171"/>
      <c r="R15" s="208">
        <v>1</v>
      </c>
      <c r="S15" s="339"/>
      <c r="T15" s="341"/>
      <c r="W15" s="205" t="str">
        <f>D36</f>
        <v>MEKHTIEV Magomed</v>
      </c>
      <c r="X15" s="206">
        <f>I39</f>
        <v>4</v>
      </c>
      <c r="Y15" s="206">
        <f>J38</f>
        <v>3</v>
      </c>
      <c r="Z15" s="207" t="str">
        <f>IF(K38&lt;&gt;"",K38,"")</f>
        <v>VP</v>
      </c>
      <c r="AA15" s="58"/>
      <c r="AH15" s="63"/>
      <c r="AI15" s="63"/>
    </row>
    <row r="16" spans="1:36" ht="16.5" customHeight="1" x14ac:dyDescent="0.2">
      <c r="B16" s="331"/>
      <c r="C16" s="334">
        <f>IF(A2=4,3,"")</f>
        <v>3</v>
      </c>
      <c r="D16" s="215" t="str">
        <f>IF(C16&lt;&gt;"",VLOOKUP(C16,$D$5:$K$8,2,0),"")</f>
        <v>MIRADOV Billal</v>
      </c>
      <c r="E16" s="215"/>
      <c r="F16" s="215"/>
      <c r="G16" s="215"/>
      <c r="H16" s="215"/>
      <c r="I16" s="216"/>
      <c r="J16" s="336" t="s">
        <v>48</v>
      </c>
      <c r="K16" s="217" t="s">
        <v>49</v>
      </c>
      <c r="L16" s="334">
        <f>IF(A2=4,4,"")</f>
        <v>4</v>
      </c>
      <c r="M16" s="215" t="str">
        <f>IF(L16&lt;&gt;"",VLOOKUP(L16,$D$5:$K$8,2,0),"")</f>
        <v>COCHE Robin</v>
      </c>
      <c r="N16" s="215"/>
      <c r="O16" s="215"/>
      <c r="P16" s="215"/>
      <c r="Q16" s="215"/>
      <c r="R16" s="216"/>
      <c r="S16" s="336" t="s">
        <v>48</v>
      </c>
      <c r="T16" s="217" t="s">
        <v>49</v>
      </c>
      <c r="W16" s="205" t="str">
        <f>M36</f>
        <v>MIRADOV Billal</v>
      </c>
      <c r="X16" s="206">
        <f>R39</f>
        <v>3</v>
      </c>
      <c r="Y16" s="206">
        <f>S38</f>
        <v>1</v>
      </c>
      <c r="Z16" s="207" t="str">
        <f>IF(T38&lt;&gt;"",T38,"")</f>
        <v/>
      </c>
      <c r="AA16" s="58"/>
      <c r="AH16" s="63"/>
      <c r="AI16" s="63"/>
    </row>
    <row r="17" spans="1:35" ht="16.5" customHeight="1" x14ac:dyDescent="0.2">
      <c r="B17" s="331"/>
      <c r="C17" s="335"/>
      <c r="D17" s="218"/>
      <c r="E17" s="219"/>
      <c r="F17" s="219"/>
      <c r="G17" s="219"/>
      <c r="H17" s="219"/>
      <c r="I17" s="220"/>
      <c r="J17" s="337"/>
      <c r="K17" s="221" t="s">
        <v>50</v>
      </c>
      <c r="L17" s="335"/>
      <c r="M17" s="218" t="str">
        <f>IF(L16&lt;&gt;"",VLOOKUP(L16,$D$5:$K$8,8,0),"")</f>
        <v>Rosny sous Bois</v>
      </c>
      <c r="N17" s="219"/>
      <c r="O17" s="219"/>
      <c r="P17" s="219"/>
      <c r="Q17" s="219"/>
      <c r="R17" s="220"/>
      <c r="S17" s="337"/>
      <c r="T17" s="221" t="s">
        <v>50</v>
      </c>
      <c r="X17" s="57"/>
      <c r="Y17" s="58"/>
      <c r="Z17" s="58"/>
      <c r="AA17" s="58"/>
      <c r="AH17" s="63"/>
      <c r="AI17" s="63"/>
    </row>
    <row r="18" spans="1:35" ht="11.25" customHeight="1" x14ac:dyDescent="0.2">
      <c r="B18" s="331"/>
      <c r="C18" s="159" t="s">
        <v>53</v>
      </c>
      <c r="D18" s="160"/>
      <c r="E18" s="160"/>
      <c r="F18" s="160"/>
      <c r="G18" s="160"/>
      <c r="H18" s="170"/>
      <c r="I18" s="161" t="s">
        <v>11</v>
      </c>
      <c r="J18" s="338">
        <v>1</v>
      </c>
      <c r="K18" s="340"/>
      <c r="L18" s="159" t="s">
        <v>53</v>
      </c>
      <c r="M18" s="162"/>
      <c r="N18" s="160"/>
      <c r="O18" s="160"/>
      <c r="P18" s="160"/>
      <c r="Q18" s="170"/>
      <c r="R18" s="161" t="s">
        <v>11</v>
      </c>
      <c r="S18" s="338">
        <v>3</v>
      </c>
      <c r="T18" s="340" t="s">
        <v>23</v>
      </c>
      <c r="X18" s="57"/>
      <c r="Y18" s="58"/>
      <c r="Z18" s="58"/>
      <c r="AA18" s="58"/>
      <c r="AH18" s="63"/>
      <c r="AI18" s="63"/>
    </row>
    <row r="19" spans="1:35" ht="33" customHeight="1" thickBot="1" x14ac:dyDescent="0.25">
      <c r="B19" s="331"/>
      <c r="C19" s="157"/>
      <c r="D19" s="158"/>
      <c r="E19" s="158"/>
      <c r="F19" s="158"/>
      <c r="G19" s="158"/>
      <c r="H19" s="171"/>
      <c r="I19" s="208">
        <v>2</v>
      </c>
      <c r="J19" s="339"/>
      <c r="K19" s="341"/>
      <c r="L19" s="157"/>
      <c r="M19" s="163"/>
      <c r="N19" s="158"/>
      <c r="O19" s="158"/>
      <c r="P19" s="158"/>
      <c r="Q19" s="171"/>
      <c r="R19" s="208">
        <v>3</v>
      </c>
      <c r="S19" s="339"/>
      <c r="T19" s="341"/>
      <c r="X19" s="58"/>
      <c r="Y19" s="58"/>
      <c r="Z19" s="58"/>
      <c r="AA19" s="58"/>
      <c r="AH19" s="63"/>
      <c r="AI19" s="63"/>
    </row>
    <row r="20" spans="1:35" ht="15" customHeight="1" x14ac:dyDescent="0.25">
      <c r="B20" s="138"/>
      <c r="C20" s="147"/>
      <c r="D20" s="147"/>
      <c r="E20" s="147"/>
      <c r="F20" s="147"/>
      <c r="G20" s="147"/>
      <c r="H20" s="147"/>
      <c r="J20" s="148"/>
      <c r="K20" s="149"/>
      <c r="L20" s="151"/>
      <c r="M20" s="151"/>
      <c r="N20" s="151"/>
      <c r="O20" s="151"/>
      <c r="P20" s="151"/>
      <c r="Q20" s="151"/>
      <c r="R20" s="146"/>
      <c r="S20" s="152"/>
      <c r="T20" s="150"/>
      <c r="X20" s="58"/>
      <c r="Y20" s="58"/>
      <c r="Z20" s="58"/>
      <c r="AA20" s="58"/>
      <c r="AH20" s="63"/>
      <c r="AI20" s="63"/>
    </row>
    <row r="21" spans="1:35" s="53" customFormat="1" ht="14.25" customHeight="1" thickBot="1" x14ac:dyDescent="0.25">
      <c r="A21"/>
      <c r="B21" s="330" t="s">
        <v>51</v>
      </c>
      <c r="C21" s="203" t="s">
        <v>45</v>
      </c>
      <c r="D21" s="201"/>
      <c r="E21" s="201"/>
      <c r="F21" s="201"/>
      <c r="G21" s="201"/>
      <c r="H21" s="201"/>
      <c r="I21" s="201"/>
      <c r="J21" s="201"/>
      <c r="K21" s="201"/>
      <c r="L21" s="202" t="s">
        <v>46</v>
      </c>
      <c r="M21" s="202"/>
      <c r="N21" s="202"/>
      <c r="O21" s="202"/>
      <c r="P21" s="202"/>
      <c r="Q21" s="202"/>
      <c r="R21" s="202"/>
      <c r="S21" s="202"/>
      <c r="T21" s="204"/>
      <c r="U21"/>
      <c r="V21"/>
      <c r="W21"/>
      <c r="X21" s="55"/>
      <c r="Y21" s="54"/>
      <c r="Z21" s="54"/>
      <c r="AA21" s="54"/>
      <c r="AH21" s="56"/>
    </row>
    <row r="22" spans="1:35" ht="16.5" customHeight="1" x14ac:dyDescent="0.2">
      <c r="B22" s="331"/>
      <c r="C22" s="334">
        <f>IF(A2=3,3,IF(A2=4,1,""))</f>
        <v>1</v>
      </c>
      <c r="D22" s="215" t="str">
        <f>IF(C22&lt;&gt;"",VLOOKUP(C22,$D$5:$K$8,2,0),"")</f>
        <v>CELIN Yanis</v>
      </c>
      <c r="E22" s="215"/>
      <c r="F22" s="215"/>
      <c r="G22" s="215"/>
      <c r="H22" s="215"/>
      <c r="I22" s="216"/>
      <c r="J22" s="336" t="s">
        <v>48</v>
      </c>
      <c r="K22" s="217" t="s">
        <v>49</v>
      </c>
      <c r="L22" s="334">
        <f>IF(A2=3,1,IF(A2=4,3,""))</f>
        <v>3</v>
      </c>
      <c r="M22" s="215" t="str">
        <f>IF(L22&lt;&gt;"",VLOOKUP(L22,$D$5:$K$8,2,0),"")</f>
        <v>MIRADOV Billal</v>
      </c>
      <c r="N22" s="215"/>
      <c r="O22" s="215"/>
      <c r="P22" s="215"/>
      <c r="Q22" s="215"/>
      <c r="R22" s="216"/>
      <c r="S22" s="336" t="s">
        <v>48</v>
      </c>
      <c r="T22" s="217" t="s">
        <v>49</v>
      </c>
      <c r="X22" s="57"/>
      <c r="Y22" s="58"/>
      <c r="Z22" s="58"/>
      <c r="AA22" s="58"/>
      <c r="AH22" s="63"/>
      <c r="AI22" s="63"/>
    </row>
    <row r="23" spans="1:35" ht="16.5" customHeight="1" x14ac:dyDescent="0.2">
      <c r="B23" s="331"/>
      <c r="C23" s="335"/>
      <c r="D23" s="218" t="str">
        <f>IF(C22&lt;&gt;"",VLOOKUP(C22,$D$5:$K$8,8,0),"")</f>
        <v>Créteil</v>
      </c>
      <c r="E23" s="219"/>
      <c r="F23" s="219"/>
      <c r="G23" s="219"/>
      <c r="H23" s="219"/>
      <c r="I23" s="220"/>
      <c r="J23" s="337"/>
      <c r="K23" s="221" t="s">
        <v>50</v>
      </c>
      <c r="L23" s="335"/>
      <c r="M23" s="218" t="str">
        <f>IF(L22&lt;&gt;"",VLOOKUP(L22,$D$5:$K$8,8,0),"")</f>
        <v>Ivry/Seine</v>
      </c>
      <c r="N23" s="219"/>
      <c r="O23" s="219"/>
      <c r="P23" s="219"/>
      <c r="Q23" s="219"/>
      <c r="R23" s="220"/>
      <c r="S23" s="337"/>
      <c r="T23" s="221" t="s">
        <v>50</v>
      </c>
      <c r="X23" s="57"/>
      <c r="Y23" s="58"/>
      <c r="Z23" s="58"/>
      <c r="AA23" s="58"/>
      <c r="AH23" s="63"/>
      <c r="AI23" s="63"/>
    </row>
    <row r="24" spans="1:35" ht="11.25" customHeight="1" x14ac:dyDescent="0.2">
      <c r="B24" s="331"/>
      <c r="C24" s="159" t="s">
        <v>53</v>
      </c>
      <c r="D24" s="160"/>
      <c r="E24" s="160"/>
      <c r="F24" s="160"/>
      <c r="G24" s="160"/>
      <c r="H24" s="170"/>
      <c r="I24" s="161" t="s">
        <v>11</v>
      </c>
      <c r="J24" s="338">
        <v>1</v>
      </c>
      <c r="K24" s="340"/>
      <c r="L24" s="159" t="s">
        <v>53</v>
      </c>
      <c r="M24" s="162"/>
      <c r="N24" s="160"/>
      <c r="O24" s="160"/>
      <c r="P24" s="160"/>
      <c r="Q24" s="170"/>
      <c r="R24" s="161" t="s">
        <v>11</v>
      </c>
      <c r="S24" s="338">
        <v>3</v>
      </c>
      <c r="T24" s="340" t="s">
        <v>689</v>
      </c>
      <c r="X24" s="57"/>
      <c r="Y24" s="58"/>
      <c r="Z24" s="58"/>
      <c r="AA24" s="58"/>
      <c r="AH24" s="63"/>
      <c r="AI24" s="63"/>
    </row>
    <row r="25" spans="1:35" ht="33" customHeight="1" thickBot="1" x14ac:dyDescent="0.25">
      <c r="B25" s="331"/>
      <c r="C25" s="157"/>
      <c r="D25" s="158"/>
      <c r="E25" s="158"/>
      <c r="F25" s="158"/>
      <c r="G25" s="158"/>
      <c r="H25" s="171"/>
      <c r="I25" s="208">
        <v>7</v>
      </c>
      <c r="J25" s="339"/>
      <c r="K25" s="341"/>
      <c r="L25" s="157"/>
      <c r="M25" s="163"/>
      <c r="N25" s="158"/>
      <c r="O25" s="158"/>
      <c r="P25" s="158"/>
      <c r="Q25" s="171"/>
      <c r="R25" s="208">
        <v>7</v>
      </c>
      <c r="S25" s="339"/>
      <c r="T25" s="341"/>
      <c r="X25" s="58"/>
      <c r="Y25" s="58"/>
      <c r="Z25" s="58"/>
      <c r="AA25" s="58"/>
      <c r="AH25" s="63"/>
      <c r="AI25" s="63"/>
    </row>
    <row r="26" spans="1:35" ht="16.5" customHeight="1" x14ac:dyDescent="0.2">
      <c r="B26" s="331"/>
      <c r="C26" s="334">
        <f>IF(A2=4,2,"")</f>
        <v>2</v>
      </c>
      <c r="D26" s="215" t="str">
        <f>IF(C26&lt;&gt;"",VLOOKUP(C26,$D$5:$K$8,2,0),"")</f>
        <v>MEKHTIEV Magomed</v>
      </c>
      <c r="E26" s="215"/>
      <c r="F26" s="215"/>
      <c r="G26" s="215"/>
      <c r="H26" s="215"/>
      <c r="I26" s="216"/>
      <c r="J26" s="336" t="s">
        <v>48</v>
      </c>
      <c r="K26" s="217" t="s">
        <v>49</v>
      </c>
      <c r="L26" s="334">
        <f>IF(A2=4,4,"")</f>
        <v>4</v>
      </c>
      <c r="M26" s="215" t="str">
        <f>IF(L26&lt;&gt;"",VLOOKUP(L26,$D$5:$K$8,2,0),"")</f>
        <v>COCHE Robin</v>
      </c>
      <c r="N26" s="215"/>
      <c r="O26" s="215"/>
      <c r="P26" s="215"/>
      <c r="Q26" s="215"/>
      <c r="R26" s="216"/>
      <c r="S26" s="336" t="s">
        <v>48</v>
      </c>
      <c r="T26" s="217" t="s">
        <v>49</v>
      </c>
      <c r="X26" s="57"/>
      <c r="Y26" s="58"/>
      <c r="Z26" s="58"/>
      <c r="AA26" s="58"/>
      <c r="AH26" s="63"/>
      <c r="AI26" s="63"/>
    </row>
    <row r="27" spans="1:35" ht="16.5" customHeight="1" x14ac:dyDescent="0.2">
      <c r="B27" s="331"/>
      <c r="C27" s="335"/>
      <c r="D27" s="218" t="str">
        <f>IF(C26&lt;&gt;"",VLOOKUP(C26,$D$5:$K$8,8,0),"")</f>
        <v>Le Mans CLS</v>
      </c>
      <c r="E27" s="219"/>
      <c r="F27" s="219"/>
      <c r="G27" s="219"/>
      <c r="H27" s="219"/>
      <c r="I27" s="220"/>
      <c r="J27" s="337"/>
      <c r="K27" s="221" t="s">
        <v>50</v>
      </c>
      <c r="L27" s="335"/>
      <c r="M27" s="218" t="str">
        <f>IF(L26&lt;&gt;"",VLOOKUP(L26,$D$5:$K$8,8,0),"")</f>
        <v>Rosny sous Bois</v>
      </c>
      <c r="N27" s="219"/>
      <c r="O27" s="219"/>
      <c r="P27" s="219"/>
      <c r="Q27" s="219"/>
      <c r="R27" s="220"/>
      <c r="S27" s="337"/>
      <c r="T27" s="221" t="s">
        <v>50</v>
      </c>
      <c r="X27" s="57"/>
      <c r="Y27" s="58"/>
      <c r="Z27" s="58"/>
      <c r="AA27" s="58"/>
      <c r="AH27" s="63"/>
      <c r="AI27" s="63"/>
    </row>
    <row r="28" spans="1:35" ht="11.25" customHeight="1" x14ac:dyDescent="0.2">
      <c r="B28" s="331"/>
      <c r="C28" s="159" t="s">
        <v>47</v>
      </c>
      <c r="D28" s="160"/>
      <c r="E28" s="160"/>
      <c r="F28" s="160"/>
      <c r="G28" s="160"/>
      <c r="H28" s="170"/>
      <c r="I28" s="161" t="s">
        <v>11</v>
      </c>
      <c r="J28" s="338">
        <v>0</v>
      </c>
      <c r="K28" s="340"/>
      <c r="L28" s="159" t="s">
        <v>47</v>
      </c>
      <c r="M28" s="162"/>
      <c r="N28" s="160"/>
      <c r="O28" s="160"/>
      <c r="P28" s="160"/>
      <c r="Q28" s="170"/>
      <c r="R28" s="161" t="s">
        <v>11</v>
      </c>
      <c r="S28" s="338">
        <v>3</v>
      </c>
      <c r="T28" s="340" t="s">
        <v>689</v>
      </c>
      <c r="X28" s="57"/>
      <c r="Y28" s="58"/>
      <c r="Z28" s="58"/>
      <c r="AA28" s="58"/>
      <c r="AH28" s="63"/>
      <c r="AI28" s="63"/>
    </row>
    <row r="29" spans="1:35" ht="33" customHeight="1" thickBot="1" x14ac:dyDescent="0.25">
      <c r="B29" s="331"/>
      <c r="C29" s="157"/>
      <c r="D29" s="158"/>
      <c r="E29" s="158"/>
      <c r="F29" s="158"/>
      <c r="G29" s="158"/>
      <c r="H29" s="171"/>
      <c r="I29" s="208">
        <v>0</v>
      </c>
      <c r="J29" s="339"/>
      <c r="K29" s="341"/>
      <c r="L29" s="157"/>
      <c r="M29" s="163"/>
      <c r="N29" s="158"/>
      <c r="O29" s="158"/>
      <c r="P29" s="158"/>
      <c r="Q29" s="171"/>
      <c r="R29" s="208">
        <v>2</v>
      </c>
      <c r="S29" s="339"/>
      <c r="T29" s="341"/>
      <c r="X29" s="58"/>
      <c r="Y29" s="58"/>
      <c r="Z29" s="58"/>
      <c r="AA29" s="58"/>
      <c r="AH29" s="63"/>
      <c r="AI29" s="63"/>
    </row>
    <row r="30" spans="1:35" ht="15" customHeight="1" x14ac:dyDescent="0.25">
      <c r="B30" s="138"/>
      <c r="C30" s="147"/>
      <c r="D30" s="147"/>
      <c r="E30" s="147"/>
      <c r="F30" s="147"/>
      <c r="G30" s="147"/>
      <c r="H30" s="147"/>
      <c r="J30" s="148"/>
      <c r="K30" s="149"/>
      <c r="L30" s="151"/>
      <c r="M30" s="151"/>
      <c r="N30" s="151"/>
      <c r="O30" s="151"/>
      <c r="P30" s="151"/>
      <c r="Q30" s="151"/>
      <c r="R30" s="146"/>
      <c r="S30" s="152"/>
      <c r="T30" s="150"/>
      <c r="X30" s="58"/>
      <c r="Y30" s="58"/>
      <c r="Z30" s="58"/>
      <c r="AA30" s="58"/>
      <c r="AH30" s="63"/>
      <c r="AI30" s="63"/>
    </row>
    <row r="31" spans="1:35" s="53" customFormat="1" ht="14.25" customHeight="1" thickBot="1" x14ac:dyDescent="0.25">
      <c r="A31"/>
      <c r="B31" s="330" t="s">
        <v>52</v>
      </c>
      <c r="C31" s="203" t="s">
        <v>45</v>
      </c>
      <c r="D31" s="201"/>
      <c r="E31" s="201"/>
      <c r="F31" s="201"/>
      <c r="G31" s="201"/>
      <c r="H31" s="201"/>
      <c r="I31" s="201"/>
      <c r="J31" s="201"/>
      <c r="K31" s="201"/>
      <c r="L31" s="202" t="s">
        <v>46</v>
      </c>
      <c r="M31" s="202"/>
      <c r="N31" s="202"/>
      <c r="O31" s="202"/>
      <c r="P31" s="202"/>
      <c r="Q31" s="202"/>
      <c r="R31" s="202"/>
      <c r="S31" s="202"/>
      <c r="T31" s="204"/>
      <c r="U31"/>
      <c r="V31"/>
      <c r="W31"/>
      <c r="X31" s="55"/>
      <c r="Y31" s="54"/>
      <c r="Z31" s="54"/>
      <c r="AA31" s="54"/>
      <c r="AH31" s="56"/>
    </row>
    <row r="32" spans="1:35" ht="16.5" customHeight="1" x14ac:dyDescent="0.2">
      <c r="B32" s="331"/>
      <c r="C32" s="334">
        <f>IF(A2=3,2,IF(A2=4,1,""))</f>
        <v>1</v>
      </c>
      <c r="D32" s="215" t="str">
        <f>IF(C32&lt;&gt;"",VLOOKUP(C32,$D$5:$K$8,2,0),"")</f>
        <v>CELIN Yanis</v>
      </c>
      <c r="E32" s="215"/>
      <c r="F32" s="215"/>
      <c r="G32" s="215"/>
      <c r="H32" s="215"/>
      <c r="I32" s="216"/>
      <c r="J32" s="336" t="s">
        <v>48</v>
      </c>
      <c r="K32" s="217" t="s">
        <v>49</v>
      </c>
      <c r="L32" s="334">
        <f>IF(A2=3,3,IF(A2=4,4,""))</f>
        <v>4</v>
      </c>
      <c r="M32" s="215" t="str">
        <f>IF(L32&lt;&gt;"",VLOOKUP(L32,$D$5:$K$8,2,0),"")</f>
        <v>COCHE Robin</v>
      </c>
      <c r="N32" s="215"/>
      <c r="O32" s="215"/>
      <c r="P32" s="215"/>
      <c r="Q32" s="215"/>
      <c r="R32" s="216"/>
      <c r="S32" s="336" t="s">
        <v>48</v>
      </c>
      <c r="T32" s="217" t="s">
        <v>49</v>
      </c>
      <c r="X32" s="57"/>
      <c r="Y32" s="58"/>
      <c r="Z32" s="58"/>
      <c r="AA32" s="58"/>
      <c r="AH32" s="63"/>
      <c r="AI32" s="63"/>
    </row>
    <row r="33" spans="2:35" ht="16.5" customHeight="1" x14ac:dyDescent="0.2">
      <c r="B33" s="331"/>
      <c r="C33" s="335"/>
      <c r="D33" s="218" t="str">
        <f>IF(C32&lt;&gt;"",VLOOKUP(C32,$D$5:$K$8,8,0),"")</f>
        <v>Créteil</v>
      </c>
      <c r="E33" s="219"/>
      <c r="F33" s="219"/>
      <c r="G33" s="219"/>
      <c r="H33" s="219"/>
      <c r="I33" s="220"/>
      <c r="J33" s="337"/>
      <c r="K33" s="221" t="s">
        <v>50</v>
      </c>
      <c r="L33" s="335"/>
      <c r="M33" s="218" t="str">
        <f>IF(L32&lt;&gt;"",VLOOKUP(L32,$D$5:$K$8,8,0),"")</f>
        <v>Rosny sous Bois</v>
      </c>
      <c r="N33" s="219"/>
      <c r="O33" s="219"/>
      <c r="P33" s="219"/>
      <c r="Q33" s="219"/>
      <c r="R33" s="220"/>
      <c r="S33" s="337"/>
      <c r="T33" s="221" t="s">
        <v>50</v>
      </c>
      <c r="X33" s="57"/>
      <c r="Y33" s="58"/>
      <c r="Z33" s="58"/>
      <c r="AA33" s="58"/>
      <c r="AH33" s="63"/>
      <c r="AI33" s="63"/>
    </row>
    <row r="34" spans="2:35" ht="11.25" customHeight="1" x14ac:dyDescent="0.2">
      <c r="B34" s="331"/>
      <c r="C34" s="159" t="s">
        <v>53</v>
      </c>
      <c r="D34" s="160"/>
      <c r="E34" s="160"/>
      <c r="F34" s="160"/>
      <c r="G34" s="160"/>
      <c r="H34" s="170"/>
      <c r="I34" s="161" t="s">
        <v>11</v>
      </c>
      <c r="J34" s="338">
        <v>0</v>
      </c>
      <c r="K34" s="340"/>
      <c r="L34" s="159" t="s">
        <v>53</v>
      </c>
      <c r="M34" s="162"/>
      <c r="N34" s="160"/>
      <c r="O34" s="160"/>
      <c r="P34" s="160"/>
      <c r="Q34" s="170"/>
      <c r="R34" s="161" t="s">
        <v>11</v>
      </c>
      <c r="S34" s="338">
        <v>3</v>
      </c>
      <c r="T34" s="340" t="s">
        <v>689</v>
      </c>
      <c r="X34" s="57"/>
      <c r="Y34" s="58"/>
      <c r="Z34" s="58"/>
      <c r="AA34" s="58"/>
      <c r="AH34" s="63"/>
      <c r="AI34" s="63"/>
    </row>
    <row r="35" spans="2:35" ht="33" customHeight="1" thickBot="1" x14ac:dyDescent="0.25">
      <c r="B35" s="331"/>
      <c r="C35" s="157"/>
      <c r="D35" s="158"/>
      <c r="E35" s="158"/>
      <c r="F35" s="158"/>
      <c r="G35" s="158"/>
      <c r="H35" s="171"/>
      <c r="I35" s="208">
        <v>0</v>
      </c>
      <c r="J35" s="339"/>
      <c r="K35" s="341"/>
      <c r="L35" s="157"/>
      <c r="M35" s="163"/>
      <c r="N35" s="158"/>
      <c r="O35" s="158"/>
      <c r="P35" s="158"/>
      <c r="Q35" s="171"/>
      <c r="R35" s="208">
        <v>2</v>
      </c>
      <c r="S35" s="339"/>
      <c r="T35" s="341"/>
      <c r="X35" s="58"/>
      <c r="Y35" s="58"/>
      <c r="Z35" s="58"/>
      <c r="AA35" s="58"/>
      <c r="AH35" s="63"/>
      <c r="AI35" s="63"/>
    </row>
    <row r="36" spans="2:35" ht="16.5" customHeight="1" x14ac:dyDescent="0.2">
      <c r="B36" s="331"/>
      <c r="C36" s="334">
        <f>IF(A2=4,2,"")</f>
        <v>2</v>
      </c>
      <c r="D36" s="215" t="str">
        <f>IF(C36&lt;&gt;"",VLOOKUP(C36,$D$5:$K$8,2,0),"")</f>
        <v>MEKHTIEV Magomed</v>
      </c>
      <c r="E36" s="215"/>
      <c r="F36" s="215"/>
      <c r="G36" s="215"/>
      <c r="H36" s="215"/>
      <c r="I36" s="216"/>
      <c r="J36" s="336" t="s">
        <v>48</v>
      </c>
      <c r="K36" s="217" t="s">
        <v>49</v>
      </c>
      <c r="L36" s="334">
        <f>IF(A2=4,3,"")</f>
        <v>3</v>
      </c>
      <c r="M36" s="215" t="str">
        <f>IF(L36&lt;&gt;"",VLOOKUP(L36,$D$5:$K$8,2,0),"")</f>
        <v>MIRADOV Billal</v>
      </c>
      <c r="N36" s="215"/>
      <c r="O36" s="215"/>
      <c r="P36" s="215"/>
      <c r="Q36" s="215"/>
      <c r="R36" s="216"/>
      <c r="S36" s="336" t="s">
        <v>48</v>
      </c>
      <c r="T36" s="217" t="s">
        <v>49</v>
      </c>
      <c r="X36" s="57"/>
      <c r="Y36" s="58"/>
      <c r="Z36" s="58"/>
      <c r="AA36" s="58"/>
      <c r="AH36" s="63"/>
      <c r="AI36" s="63"/>
    </row>
    <row r="37" spans="2:35" ht="16.5" customHeight="1" x14ac:dyDescent="0.2">
      <c r="B37" s="331"/>
      <c r="C37" s="335"/>
      <c r="D37" s="218" t="str">
        <f>IF(C36&lt;&gt;"",VLOOKUP(C36,$D$5:$K$8,8,0),"")</f>
        <v>Le Mans CLS</v>
      </c>
      <c r="E37" s="219"/>
      <c r="F37" s="219"/>
      <c r="G37" s="219"/>
      <c r="H37" s="219"/>
      <c r="I37" s="220"/>
      <c r="J37" s="337"/>
      <c r="K37" s="221" t="s">
        <v>50</v>
      </c>
      <c r="L37" s="335"/>
      <c r="M37" s="218" t="str">
        <f>IF(L36&lt;&gt;"",VLOOKUP(L36,$D$5:$K$8,8,0),"")</f>
        <v>Ivry/Seine</v>
      </c>
      <c r="N37" s="219"/>
      <c r="O37" s="219"/>
      <c r="P37" s="219"/>
      <c r="Q37" s="219"/>
      <c r="R37" s="220"/>
      <c r="S37" s="337"/>
      <c r="T37" s="221" t="s">
        <v>50</v>
      </c>
      <c r="X37" s="57"/>
      <c r="Y37" s="58"/>
      <c r="Z37" s="58"/>
      <c r="AA37" s="58"/>
      <c r="AH37" s="63"/>
      <c r="AI37" s="63"/>
    </row>
    <row r="38" spans="2:35" ht="11.25" customHeight="1" x14ac:dyDescent="0.2">
      <c r="B38" s="331"/>
      <c r="C38" s="159" t="s">
        <v>53</v>
      </c>
      <c r="D38" s="160"/>
      <c r="E38" s="160"/>
      <c r="F38" s="160"/>
      <c r="G38" s="160"/>
      <c r="H38" s="170"/>
      <c r="I38" s="161" t="s">
        <v>11</v>
      </c>
      <c r="J38" s="338">
        <v>3</v>
      </c>
      <c r="K38" s="340" t="s">
        <v>689</v>
      </c>
      <c r="L38" s="159" t="s">
        <v>53</v>
      </c>
      <c r="M38" s="162"/>
      <c r="N38" s="160"/>
      <c r="O38" s="160"/>
      <c r="P38" s="160"/>
      <c r="Q38" s="170"/>
      <c r="R38" s="161" t="s">
        <v>11</v>
      </c>
      <c r="S38" s="338">
        <v>1</v>
      </c>
      <c r="T38" s="340"/>
      <c r="X38" s="57"/>
      <c r="Y38" s="58"/>
      <c r="Z38" s="58"/>
      <c r="AA38" s="58"/>
      <c r="AH38" s="63"/>
      <c r="AI38" s="63"/>
    </row>
    <row r="39" spans="2:35" ht="33" customHeight="1" thickBot="1" x14ac:dyDescent="0.25">
      <c r="B39" s="331"/>
      <c r="C39" s="157"/>
      <c r="D39" s="158"/>
      <c r="E39" s="158"/>
      <c r="F39" s="158"/>
      <c r="G39" s="158"/>
      <c r="H39" s="171"/>
      <c r="I39" s="208">
        <v>4</v>
      </c>
      <c r="J39" s="339"/>
      <c r="K39" s="341"/>
      <c r="L39" s="157"/>
      <c r="M39" s="163"/>
      <c r="N39" s="158"/>
      <c r="O39" s="158"/>
      <c r="P39" s="158"/>
      <c r="Q39" s="171"/>
      <c r="R39" s="208">
        <v>3</v>
      </c>
      <c r="S39" s="339"/>
      <c r="T39" s="341"/>
      <c r="X39" s="58"/>
      <c r="Y39" s="58"/>
      <c r="Z39" s="58"/>
      <c r="AA39" s="58"/>
      <c r="AH39" s="63"/>
      <c r="AI39" s="63"/>
    </row>
    <row r="40" spans="2:35" ht="15" customHeight="1" x14ac:dyDescent="0.2">
      <c r="B40" s="166"/>
      <c r="C40" s="165"/>
      <c r="D40" s="164"/>
      <c r="E40" s="164"/>
      <c r="F40" s="164"/>
      <c r="G40" s="164"/>
      <c r="H40" s="164"/>
      <c r="I40" s="167"/>
      <c r="J40" s="168"/>
      <c r="K40" s="169"/>
      <c r="L40" s="165"/>
      <c r="M40" s="165"/>
      <c r="N40" s="164"/>
      <c r="O40" s="164"/>
      <c r="P40" s="164"/>
      <c r="Q40" s="164"/>
      <c r="R40" s="167"/>
      <c r="S40" s="168"/>
      <c r="T40" s="169"/>
      <c r="X40" s="58"/>
      <c r="Y40" s="58"/>
      <c r="Z40" s="58"/>
      <c r="AA40" s="58"/>
      <c r="AH40" s="63"/>
      <c r="AI40" s="63"/>
    </row>
    <row r="41" spans="2:35" ht="35.1" customHeight="1" x14ac:dyDescent="0.2">
      <c r="C41" s="333" t="s">
        <v>42</v>
      </c>
      <c r="D41" s="333"/>
      <c r="E41" s="333"/>
      <c r="F41" s="333"/>
      <c r="G41" s="344" t="s">
        <v>62</v>
      </c>
      <c r="H41" s="344"/>
      <c r="I41" s="344"/>
      <c r="J41" s="344"/>
      <c r="K41" s="344"/>
      <c r="L41" s="344"/>
      <c r="M41" s="344"/>
      <c r="N41" s="344"/>
      <c r="O41" s="344"/>
      <c r="P41" s="344"/>
      <c r="Q41" s="344"/>
      <c r="R41" s="344"/>
      <c r="S41" s="344"/>
      <c r="T41" s="344"/>
      <c r="Z41" s="63"/>
      <c r="AA41" s="63"/>
    </row>
    <row r="42" spans="2:35" ht="35.1" customHeight="1" x14ac:dyDescent="0.2">
      <c r="C42" s="342" t="s">
        <v>33</v>
      </c>
      <c r="D42" s="342"/>
      <c r="E42" s="342"/>
      <c r="F42" s="342"/>
      <c r="G42" s="345" t="s">
        <v>41</v>
      </c>
      <c r="H42" s="345"/>
      <c r="I42" s="345"/>
      <c r="J42" s="345"/>
      <c r="K42" s="345"/>
      <c r="L42" s="345"/>
      <c r="M42" s="345"/>
      <c r="N42" s="345"/>
      <c r="O42" s="345"/>
      <c r="P42" s="345"/>
      <c r="Q42" s="345"/>
      <c r="R42" s="345"/>
      <c r="S42" s="345"/>
      <c r="T42" s="345"/>
      <c r="Z42" s="53"/>
    </row>
    <row r="43" spans="2:35" ht="65.25" customHeight="1" x14ac:dyDescent="0.25"/>
    <row r="44" spans="2:35" ht="15" hidden="1" customHeight="1" x14ac:dyDescent="0.25"/>
    <row r="45" spans="2:35" ht="15" hidden="1" customHeight="1" x14ac:dyDescent="0.25"/>
    <row r="46" spans="2:35" ht="15" hidden="1" customHeight="1" x14ac:dyDescent="0.25"/>
    <row r="47" spans="2:35" ht="15" hidden="1" customHeight="1" x14ac:dyDescent="0.25"/>
    <row r="48" spans="2:35" ht="15" hidden="1" customHeight="1" x14ac:dyDescent="0.25"/>
    <row r="49" ht="15" hidden="1" customHeight="1" x14ac:dyDescent="0.25"/>
    <row r="50" ht="0" hidden="1" customHeight="1" x14ac:dyDescent="0.25"/>
    <row r="51" ht="0" hidden="1" customHeight="1" x14ac:dyDescent="0.25"/>
  </sheetData>
  <sheetProtection sheet="1" objects="1" scenarios="1"/>
  <mergeCells count="60">
    <mergeCell ref="S36:S37"/>
    <mergeCell ref="C42:F42"/>
    <mergeCell ref="G42:T42"/>
    <mergeCell ref="J38:J39"/>
    <mergeCell ref="K38:K39"/>
    <mergeCell ref="S38:S39"/>
    <mergeCell ref="T38:T39"/>
    <mergeCell ref="C41:F41"/>
    <mergeCell ref="G41:T41"/>
    <mergeCell ref="J28:J29"/>
    <mergeCell ref="K28:K29"/>
    <mergeCell ref="S28:S29"/>
    <mergeCell ref="T28:T29"/>
    <mergeCell ref="B31:B39"/>
    <mergeCell ref="C32:C33"/>
    <mergeCell ref="J32:J33"/>
    <mergeCell ref="L32:L33"/>
    <mergeCell ref="S32:S33"/>
    <mergeCell ref="J34:J35"/>
    <mergeCell ref="K34:K35"/>
    <mergeCell ref="S34:S35"/>
    <mergeCell ref="T34:T35"/>
    <mergeCell ref="C36:C37"/>
    <mergeCell ref="J36:J37"/>
    <mergeCell ref="L36:L37"/>
    <mergeCell ref="S24:S25"/>
    <mergeCell ref="T24:T25"/>
    <mergeCell ref="C26:C27"/>
    <mergeCell ref="J26:J27"/>
    <mergeCell ref="L26:L27"/>
    <mergeCell ref="S26:S27"/>
    <mergeCell ref="J18:J19"/>
    <mergeCell ref="K18:K19"/>
    <mergeCell ref="S18:S19"/>
    <mergeCell ref="T18:T19"/>
    <mergeCell ref="B21:B29"/>
    <mergeCell ref="C22:C23"/>
    <mergeCell ref="J22:J23"/>
    <mergeCell ref="L22:L23"/>
    <mergeCell ref="S22:S23"/>
    <mergeCell ref="J24:J25"/>
    <mergeCell ref="B11:B19"/>
    <mergeCell ref="C12:C13"/>
    <mergeCell ref="J12:J13"/>
    <mergeCell ref="L12:L13"/>
    <mergeCell ref="S12:S13"/>
    <mergeCell ref="K24:K25"/>
    <mergeCell ref="J14:J15"/>
    <mergeCell ref="K14:K15"/>
    <mergeCell ref="S14:S15"/>
    <mergeCell ref="T14:T15"/>
    <mergeCell ref="C16:C17"/>
    <mergeCell ref="J16:J17"/>
    <mergeCell ref="L16:L17"/>
    <mergeCell ref="S16:S17"/>
    <mergeCell ref="O2:T2"/>
    <mergeCell ref="S4:T4"/>
    <mergeCell ref="AA6:AC6"/>
    <mergeCell ref="AA7:AC7"/>
    <mergeCell ref="AA8:AC8"/>
  </mergeCells>
  <dataValidations count="2">
    <dataValidation type="list" allowBlank="1" showInputMessage="1" showErrorMessage="1" sqref="K14:K15 T38:T39 K38:K39 T34:T35 K34:K35 T28:T29 K28:K29 T24:T25 K24:K25 T18:T19 K18:K19 T14:T15">
      <formula1>"VT,VP,VS,VA,VF,VB,VD,V3"</formula1>
    </dataValidation>
    <dataValidation type="whole" allowBlank="1" showInputMessage="1" showErrorMessage="1" errorTitle="ERREUR" error="Il faut saisir un chiffre de 1 à 4" sqref="C5:C8">
      <formula1>1</formula1>
      <formula2>4</formula2>
    </dataValidation>
  </dataValidations>
  <printOptions horizontalCentered="1"/>
  <pageMargins left="0" right="0" top="0" bottom="0" header="0" footer="0"/>
  <pageSetup paperSize="9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>
    <tabColor rgb="FF00B050"/>
    <pageSetUpPr autoPageBreaks="0" fitToPage="1"/>
  </sheetPr>
  <dimension ref="A1:AJ51"/>
  <sheetViews>
    <sheetView showGridLines="0" showRowColHeaders="0" zoomScaleNormal="100" workbookViewId="0"/>
  </sheetViews>
  <sheetFormatPr baseColWidth="10" defaultColWidth="0" defaultRowHeight="0" customHeight="1" zeroHeight="1" x14ac:dyDescent="0.25"/>
  <cols>
    <col min="1" max="1" width="9.625" customWidth="1"/>
    <col min="2" max="2" width="4.875" customWidth="1"/>
    <col min="3" max="8" width="4.625" customWidth="1"/>
    <col min="9" max="9" width="4.625" style="69" customWidth="1"/>
    <col min="10" max="20" width="4.625" customWidth="1"/>
    <col min="21" max="21" width="1.625" customWidth="1"/>
    <col min="22" max="22" width="25.375" customWidth="1"/>
    <col min="23" max="23" width="10.75" hidden="1" customWidth="1"/>
    <col min="24" max="24" width="3.875" hidden="1" customWidth="1"/>
    <col min="25" max="25" width="4.75" hidden="1" customWidth="1"/>
    <col min="26" max="26" width="10" hidden="1" customWidth="1"/>
    <col min="27" max="27" width="5" hidden="1" customWidth="1"/>
    <col min="28" max="36" width="0" hidden="1" customWidth="1"/>
    <col min="37" max="16384" width="11" hidden="1"/>
  </cols>
  <sheetData>
    <row r="1" spans="1:36" ht="28.5" customHeight="1" thickBot="1" x14ac:dyDescent="0.25">
      <c r="C1" s="51"/>
      <c r="D1" s="51"/>
      <c r="E1" s="51"/>
      <c r="F1" s="51"/>
      <c r="G1" s="51"/>
      <c r="H1" s="51"/>
      <c r="I1" s="136"/>
      <c r="J1" s="134"/>
      <c r="K1" s="134"/>
      <c r="L1" s="10"/>
      <c r="M1" s="10"/>
      <c r="N1" s="10"/>
      <c r="O1" s="10"/>
      <c r="P1" s="10"/>
      <c r="Q1" s="10"/>
      <c r="R1" s="10"/>
      <c r="S1" s="135"/>
      <c r="T1" s="61"/>
      <c r="U1" s="61"/>
      <c r="V1" s="61"/>
      <c r="W1" s="61"/>
      <c r="X1" s="133"/>
      <c r="Y1" s="61"/>
      <c r="Z1" s="61"/>
      <c r="AA1" s="133"/>
    </row>
    <row r="2" spans="1:36" ht="30" customHeight="1" thickBot="1" x14ac:dyDescent="0.3">
      <c r="A2" s="138">
        <f>SUMPRODUCT((recap!C7:C66=C2)*(recap!D7:D66=L2)*recap!I7:I66)</f>
        <v>4</v>
      </c>
      <c r="C2" s="173" t="s">
        <v>72</v>
      </c>
      <c r="D2" s="174"/>
      <c r="E2" s="174"/>
      <c r="F2" s="174"/>
      <c r="G2" s="174"/>
      <c r="H2" s="175"/>
      <c r="K2" s="156" t="s">
        <v>35</v>
      </c>
      <c r="L2" s="257">
        <v>12</v>
      </c>
      <c r="M2" s="183"/>
      <c r="O2" s="332" t="str">
        <f>Nature_competition</f>
        <v>COUPE DE DREUX POUSSINS BENJAMINS - 26 novembre 2017</v>
      </c>
      <c r="P2" s="332"/>
      <c r="Q2" s="332"/>
      <c r="R2" s="332"/>
      <c r="S2" s="332"/>
      <c r="T2" s="332"/>
      <c r="U2" s="52"/>
      <c r="V2" s="52"/>
      <c r="W2" s="52"/>
      <c r="X2" s="52"/>
      <c r="Y2" s="52"/>
      <c r="Z2" s="229" t="s">
        <v>68</v>
      </c>
      <c r="AA2" s="52"/>
    </row>
    <row r="3" spans="1:36" ht="24" customHeight="1" x14ac:dyDescent="0.2">
      <c r="B3" s="138"/>
      <c r="C3" s="145"/>
      <c r="D3" s="145"/>
      <c r="E3" s="145"/>
      <c r="F3" s="145"/>
      <c r="G3" s="145"/>
      <c r="H3" s="51"/>
      <c r="I3" s="145"/>
      <c r="L3" s="132"/>
      <c r="M3" s="132"/>
      <c r="N3" s="131"/>
      <c r="O3" s="131"/>
      <c r="P3" s="131"/>
      <c r="Q3" s="131"/>
      <c r="S3" s="144"/>
      <c r="T3" s="52"/>
      <c r="U3" s="52"/>
      <c r="V3" s="52"/>
      <c r="W3" s="52"/>
      <c r="X3" s="52"/>
      <c r="Y3" s="52"/>
      <c r="Z3" s="227">
        <f>COUNTIF(Z5:Z16,"")</f>
        <v>6</v>
      </c>
    </row>
    <row r="4" spans="1:36" ht="15.75" x14ac:dyDescent="0.25">
      <c r="C4" s="60" t="s">
        <v>39</v>
      </c>
      <c r="D4" s="129" t="s">
        <v>43</v>
      </c>
      <c r="E4" s="59" t="s">
        <v>44</v>
      </c>
      <c r="G4" s="69"/>
      <c r="H4" s="69"/>
      <c r="J4" s="69"/>
      <c r="K4" s="69"/>
      <c r="L4" s="69"/>
      <c r="M4" s="153" t="s">
        <v>38</v>
      </c>
      <c r="N4" s="128" t="s">
        <v>34</v>
      </c>
      <c r="O4" s="128" t="s">
        <v>21</v>
      </c>
      <c r="P4" s="128" t="s">
        <v>23</v>
      </c>
      <c r="Q4" s="128" t="s">
        <v>67</v>
      </c>
      <c r="R4" s="128" t="s">
        <v>22</v>
      </c>
      <c r="S4" s="343" t="s">
        <v>14</v>
      </c>
      <c r="T4" s="343"/>
      <c r="W4" s="228" t="s">
        <v>16</v>
      </c>
      <c r="X4" s="228" t="s">
        <v>60</v>
      </c>
      <c r="Y4" s="228" t="s">
        <v>59</v>
      </c>
      <c r="Z4" s="228" t="s">
        <v>58</v>
      </c>
      <c r="AA4" s="58"/>
      <c r="AB4" s="58"/>
      <c r="AC4" s="58"/>
      <c r="AD4" s="62"/>
      <c r="AE4" s="62"/>
      <c r="AF4" s="62"/>
      <c r="AG4" s="62"/>
      <c r="AH4" s="62"/>
      <c r="AI4" s="62"/>
      <c r="AJ4" s="64"/>
    </row>
    <row r="5" spans="1:36" ht="20.25" customHeight="1" x14ac:dyDescent="0.2">
      <c r="A5" s="214" t="s">
        <v>24</v>
      </c>
      <c r="B5" s="172"/>
      <c r="C5" s="141">
        <v>4</v>
      </c>
      <c r="D5" s="142">
        <f>IF(A2&gt;0,1,"")</f>
        <v>1</v>
      </c>
      <c r="E5" s="154" t="str">
        <f>IF(ISNA(VLOOKUP($C$2&amp;"-"&amp;$L$2&amp;"-"&amp;D5,bdd_complete,11,0)),"",VLOOKUP($C$2&amp;"-"&amp;$L$2&amp;"-"&amp;D5,bdd_complete,11,0)&amp;" "&amp;VLOOKUP($C$2&amp;"-"&amp;$L$2&amp;"-"&amp;D5,bdd_complete,12,0))</f>
        <v>MURADOV Youssouf</v>
      </c>
      <c r="F5" s="154"/>
      <c r="G5" s="154"/>
      <c r="H5" s="154"/>
      <c r="I5" s="154"/>
      <c r="J5" s="154"/>
      <c r="K5" s="154" t="str">
        <f>IF(D5&lt;&gt;"",VLOOKUP($C$2&amp;"-"&amp;$L$2&amp;"-"&amp;D5,bdd_complete,13,0),"")</f>
        <v>Ivry/Seine</v>
      </c>
      <c r="L5" s="154"/>
      <c r="M5" s="143"/>
      <c r="N5" s="209">
        <f>IF(AND(E5&lt;&gt;"",$Z$3&lt;12),SUMPRODUCT(($W$5:$W$16=E5)*($Z$5:$Z$16&lt;&gt;"")),"")</f>
        <v>0</v>
      </c>
      <c r="O5" s="210">
        <f>IF(AND(E5&lt;&gt;"",$Z$3&lt;12),SUMPRODUCT(($W$5:$W$16=E5)*($Y$5:$Y$16)),"")</f>
        <v>0</v>
      </c>
      <c r="P5" s="211">
        <f>IF(AND(E5&lt;&gt;"",$Z$3&lt;12),SUMPRODUCT(($W$5:$W$16=E5)*($Z$5:$Z$16=$P$4)),"")</f>
        <v>0</v>
      </c>
      <c r="Q5" s="211">
        <f>IF(AND(E5&lt;&gt;"",$Z$3&lt;12),SUMPRODUCT(($W$5:$W$16=E5)*($Z$5:$Z$16=$Q$4)),"")</f>
        <v>0</v>
      </c>
      <c r="R5" s="211">
        <f>IF(AND(E5&lt;&gt;"",$Z$3&lt;12),SUMPRODUCT(($W$5:$W$16=E5)*($X$5:$X$16)),"")</f>
        <v>0</v>
      </c>
      <c r="S5" s="234">
        <f>IF(D5&lt;&gt;"",VLOOKUP($C$2&amp;"-"&amp;$L$2&amp;"-"&amp;D5,bdd_complete,6,0),"")</f>
        <v>43.35</v>
      </c>
      <c r="T5" s="235"/>
      <c r="U5" s="140"/>
      <c r="V5" s="140"/>
      <c r="W5" s="205" t="str">
        <f>D12</f>
        <v>MURADOV Youssouf</v>
      </c>
      <c r="X5" s="206">
        <f>I15</f>
        <v>0</v>
      </c>
      <c r="Y5" s="206">
        <f>J14</f>
        <v>0</v>
      </c>
      <c r="Z5" s="207" t="str">
        <f>IF(K14&lt;&gt;"",K14,"")</f>
        <v/>
      </c>
      <c r="AD5" s="62"/>
      <c r="AE5" s="62"/>
      <c r="AF5" s="62"/>
      <c r="AG5" s="62"/>
      <c r="AH5" s="62"/>
      <c r="AI5" s="62"/>
      <c r="AJ5" s="64"/>
    </row>
    <row r="6" spans="1:36" ht="20.25" customHeight="1" thickBot="1" x14ac:dyDescent="0.25">
      <c r="B6" s="172"/>
      <c r="C6" s="141">
        <v>1</v>
      </c>
      <c r="D6" s="142">
        <f>IF(A2&gt;1,2,"")</f>
        <v>2</v>
      </c>
      <c r="E6" s="154" t="str">
        <f>IF(ISNA(VLOOKUP($C$2&amp;"-"&amp;$L$2&amp;"-"&amp;D6,bdd_complete,11,0)),"",VLOOKUP($C$2&amp;"-"&amp;$L$2&amp;"-"&amp;D6,bdd_complete,11,0)&amp;" "&amp;VLOOKUP($C$2&amp;"-"&amp;$L$2&amp;"-"&amp;D6,bdd_complete,12,0))</f>
        <v>BOUHASSOUNE Mohamed</v>
      </c>
      <c r="F6" s="154"/>
      <c r="G6" s="154"/>
      <c r="H6" s="154"/>
      <c r="I6" s="154"/>
      <c r="J6" s="154"/>
      <c r="K6" s="154" t="str">
        <f>IF(D6&lt;&gt;"",VLOOKUP($C$2&amp;"-"&amp;$L$2&amp;"-"&amp;D6,bdd_complete,13,0),"")</f>
        <v>Ivry/Seine</v>
      </c>
      <c r="L6" s="154"/>
      <c r="M6" s="143"/>
      <c r="N6" s="209">
        <f>IF(AND(E6&lt;&gt;"",$Z$3&lt;12),SUMPRODUCT(($W$5:$W$16=E6)*($Z$5:$Z$16&lt;&gt;"")),"")</f>
        <v>3</v>
      </c>
      <c r="O6" s="210">
        <f>IF(AND(E6&lt;&gt;"",$Z$3&lt;12),SUMPRODUCT(($W$5:$W$16=E6)*($Y$5:$Y$16)),"")</f>
        <v>12</v>
      </c>
      <c r="P6" s="211">
        <f>IF(AND(E6&lt;&gt;"",$Z$3&lt;12),SUMPRODUCT(($W$5:$W$16=E6)*($Z$5:$Z$16=$P$4)),"")</f>
        <v>3</v>
      </c>
      <c r="Q6" s="211">
        <f>IF(AND(E6&lt;&gt;"",$Z$3&lt;12),SUMPRODUCT(($W$5:$W$16=E6)*($Z$5:$Z$16=$Q$4)),"")</f>
        <v>0</v>
      </c>
      <c r="R6" s="211">
        <f>IF(AND(E6&lt;&gt;"",$Z$3&lt;12),SUMPRODUCT(($W$5:$W$16=E6)*($X$5:$X$16)),"")</f>
        <v>0</v>
      </c>
      <c r="S6" s="234">
        <f>IF(D6&lt;&gt;"",VLOOKUP($C$2&amp;"-"&amp;$L$2&amp;"-"&amp;D6,bdd_complete,6,0),"")</f>
        <v>44.45</v>
      </c>
      <c r="T6" s="235"/>
      <c r="W6" s="205" t="str">
        <f>M12</f>
        <v>BOUHASSOUNE Mohamed</v>
      </c>
      <c r="X6" s="206">
        <f>R15</f>
        <v>0</v>
      </c>
      <c r="Y6" s="206">
        <f>S14</f>
        <v>4</v>
      </c>
      <c r="Z6" s="207" t="str">
        <f>IF(T14&lt;&gt;"",T14,"")</f>
        <v>VT</v>
      </c>
      <c r="AA6" s="346"/>
      <c r="AB6" s="346"/>
      <c r="AC6" s="346"/>
      <c r="AD6" s="62"/>
      <c r="AE6" s="62"/>
      <c r="AF6" s="62"/>
      <c r="AG6" s="62"/>
      <c r="AH6" s="62"/>
      <c r="AI6" s="62"/>
      <c r="AJ6" s="64"/>
    </row>
    <row r="7" spans="1:36" ht="20.25" customHeight="1" thickTop="1" x14ac:dyDescent="0.2">
      <c r="A7" s="137" t="s">
        <v>36</v>
      </c>
      <c r="B7" s="172"/>
      <c r="C7" s="141">
        <v>3</v>
      </c>
      <c r="D7" s="142">
        <f>IF(A2&gt;2,3,"")</f>
        <v>3</v>
      </c>
      <c r="E7" s="154" t="str">
        <f>IF(ISNA(VLOOKUP($C$2&amp;"-"&amp;$L$2&amp;"-"&amp;D7,bdd_complete,11,0)),"",VLOOKUP($C$2&amp;"-"&amp;$L$2&amp;"-"&amp;D7,bdd_complete,11,0)&amp;" "&amp;VLOOKUP($C$2&amp;"-"&amp;$L$2&amp;"-"&amp;D7,bdd_complete,12,0))</f>
        <v>GALLOT Alexis</v>
      </c>
      <c r="F7" s="154"/>
      <c r="G7" s="154"/>
      <c r="H7" s="154"/>
      <c r="I7" s="154"/>
      <c r="J7" s="154"/>
      <c r="K7" s="154" t="str">
        <f>IF(D7&lt;&gt;"",VLOOKUP($C$2&amp;"-"&amp;$L$2&amp;"-"&amp;D7,bdd_complete,13,0),"")</f>
        <v>Sotteville les Rouen</v>
      </c>
      <c r="L7" s="154"/>
      <c r="M7" s="143"/>
      <c r="N7" s="209">
        <f>IF(AND(E7&lt;&gt;"",$Z$3&lt;12),SUMPRODUCT(($W$5:$W$16=E7)*($Z$5:$Z$16&lt;&gt;"")),"")</f>
        <v>1</v>
      </c>
      <c r="O7" s="210">
        <f>IF(AND(E7&lt;&gt;"",$Z$3&lt;12),SUMPRODUCT(($W$5:$W$16=E7)*($Y$5:$Y$16)),"")</f>
        <v>5</v>
      </c>
      <c r="P7" s="211">
        <f>IF(AND(E7&lt;&gt;"",$Z$3&lt;12),SUMPRODUCT(($W$5:$W$16=E7)*($Z$5:$Z$16=$P$4)),"")</f>
        <v>1</v>
      </c>
      <c r="Q7" s="211">
        <f>IF(AND(E7&lt;&gt;"",$Z$3&lt;12),SUMPRODUCT(($W$5:$W$16=E7)*($Z$5:$Z$16=$Q$4)),"")</f>
        <v>0</v>
      </c>
      <c r="R7" s="211">
        <f>IF(AND(E7&lt;&gt;"",$Z$3&lt;12),SUMPRODUCT(($W$5:$W$16=E7)*($X$5:$X$16)),"")</f>
        <v>0</v>
      </c>
      <c r="S7" s="234">
        <f>IF(D7&lt;&gt;"",VLOOKUP($C$2&amp;"-"&amp;$L$2&amp;"-"&amp;D7,bdd_complete,6,0),"")</f>
        <v>44.5</v>
      </c>
      <c r="T7" s="235"/>
      <c r="W7" s="205" t="str">
        <f>D16</f>
        <v>GALLOT Alexis</v>
      </c>
      <c r="X7" s="206">
        <f>I19</f>
        <v>0</v>
      </c>
      <c r="Y7" s="206">
        <f>J18</f>
        <v>1</v>
      </c>
      <c r="Z7" s="207" t="str">
        <f>IF(K18&lt;&gt;"",K18,"")</f>
        <v/>
      </c>
      <c r="AA7" s="346"/>
      <c r="AB7" s="346"/>
      <c r="AC7" s="346"/>
      <c r="AD7" s="62"/>
      <c r="AE7" s="62"/>
      <c r="AF7" s="62"/>
      <c r="AG7" s="62"/>
      <c r="AH7" s="62"/>
      <c r="AI7" s="62"/>
      <c r="AJ7" s="64"/>
    </row>
    <row r="8" spans="1:36" ht="20.25" customHeight="1" x14ac:dyDescent="0.2">
      <c r="A8" s="139" t="s">
        <v>37</v>
      </c>
      <c r="B8" s="172"/>
      <c r="C8" s="141">
        <v>2</v>
      </c>
      <c r="D8" s="281">
        <f>IF(A2&gt;3,4,"")</f>
        <v>4</v>
      </c>
      <c r="E8" s="241" t="str">
        <f>IF(ISNA(VLOOKUP($C$2&amp;"-"&amp;$L$2&amp;"-"&amp;D8,bdd_complete,11,0)),"",VLOOKUP($C$2&amp;"-"&amp;$L$2&amp;"-"&amp;D8,bdd_complete,11,0)&amp;" "&amp;VLOOKUP($C$2&amp;"-"&amp;$L$2&amp;"-"&amp;D8,bdd_complete,12,0))</f>
        <v>MATHIEU Scoty</v>
      </c>
      <c r="F8" s="241"/>
      <c r="G8" s="241"/>
      <c r="H8" s="241"/>
      <c r="I8" s="241"/>
      <c r="J8" s="241"/>
      <c r="K8" s="241" t="str">
        <f>IF(D8&lt;&gt;"",VLOOKUP($C$2&amp;"-"&amp;$L$2&amp;"-"&amp;D8,bdd_complete,13,0),"")</f>
        <v>Rosny sous Bois</v>
      </c>
      <c r="L8" s="241"/>
      <c r="M8" s="282"/>
      <c r="N8" s="209">
        <f>IF(AND(E8&lt;&gt;"",$Z$3&lt;12),SUMPRODUCT(($W$5:$W$16=E8)*($Z$5:$Z$16&lt;&gt;"")),"")</f>
        <v>2</v>
      </c>
      <c r="O8" s="210">
        <f>IF(AND(E8&lt;&gt;"",$Z$3&lt;12),SUMPRODUCT(($W$5:$W$16=E8)*($Y$5:$Y$16)),"")</f>
        <v>6</v>
      </c>
      <c r="P8" s="211">
        <f>IF(AND(E8&lt;&gt;"",$Z$3&lt;12),SUMPRODUCT(($W$5:$W$16=E8)*($Z$5:$Z$16=$P$4)),"")</f>
        <v>0</v>
      </c>
      <c r="Q8" s="211">
        <f>IF(AND(E8&lt;&gt;"",$Z$3&lt;12),SUMPRODUCT(($W$5:$W$16=E8)*($Z$5:$Z$16=$Q$4)),"")</f>
        <v>0</v>
      </c>
      <c r="R8" s="211">
        <f>IF(AND(E8&lt;&gt;"",$Z$3&lt;12),SUMPRODUCT(($W$5:$W$16=E8)*($X$5:$X$16)),"")</f>
        <v>0</v>
      </c>
      <c r="S8" s="234">
        <f>IF(D8&lt;&gt;"",VLOOKUP($C$2&amp;"-"&amp;$L$2&amp;"-"&amp;D8,bdd_complete,6,0),"")</f>
        <v>44.65</v>
      </c>
      <c r="T8" s="235"/>
      <c r="W8" s="205" t="str">
        <f>M16</f>
        <v>MATHIEU Scoty</v>
      </c>
      <c r="X8" s="206">
        <f>R19</f>
        <v>0</v>
      </c>
      <c r="Y8" s="206">
        <f>S18</f>
        <v>3</v>
      </c>
      <c r="Z8" s="207" t="str">
        <f>IF(T18&lt;&gt;"",T18,"")</f>
        <v>VP</v>
      </c>
      <c r="AA8" s="346"/>
      <c r="AB8" s="346"/>
      <c r="AC8" s="346"/>
      <c r="AD8" s="62"/>
      <c r="AE8" s="62"/>
      <c r="AF8" s="62"/>
      <c r="AG8" s="62"/>
      <c r="AH8" s="62"/>
      <c r="AI8" s="62"/>
      <c r="AJ8" s="64"/>
    </row>
    <row r="9" spans="1:36" ht="23.25" customHeight="1" x14ac:dyDescent="0.25">
      <c r="A9" s="212" t="s">
        <v>61</v>
      </c>
      <c r="B9" s="213"/>
      <c r="D9" s="69"/>
      <c r="E9" s="69"/>
      <c r="F9" s="69"/>
      <c r="G9" s="69"/>
      <c r="H9" s="69"/>
      <c r="I9"/>
      <c r="S9" s="144"/>
      <c r="W9" s="205" t="str">
        <f>D22</f>
        <v>MURADOV Youssouf</v>
      </c>
      <c r="X9" s="206">
        <f>I25</f>
        <v>0</v>
      </c>
      <c r="Y9" s="206">
        <f>J24</f>
        <v>0</v>
      </c>
      <c r="Z9" s="207" t="str">
        <f>IF(K24&lt;&gt;"",K24,"")</f>
        <v/>
      </c>
      <c r="AA9" s="52"/>
      <c r="AB9" s="52"/>
      <c r="AC9" s="52"/>
    </row>
    <row r="10" spans="1:36" s="140" customFormat="1" ht="25.5" customHeight="1" x14ac:dyDescent="0.2">
      <c r="A10" s="53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  <c r="R10" s="155"/>
      <c r="S10" s="155"/>
      <c r="T10" s="130" t="str">
        <f>IF(OR(A2=0,A2&gt;2),"3 lutteurs =&gt; Tour 1 : 1-2 / Tour 2 : 3-1 / Tour 3 : 2-3          4 lutteurs =&gt; Tour 1 : 1-2, 3-4  / Tour 2 : 1-3,  2-4  / Tour 3 : 1-4, 2-3","")</f>
        <v>3 lutteurs =&gt; Tour 1 : 1-2 / Tour 2 : 3-1 / Tour 3 : 2-3          4 lutteurs =&gt; Tour 1 : 1-2, 3-4  / Tour 2 : 1-3,  2-4  / Tour 3 : 1-4, 2-3</v>
      </c>
      <c r="U10" s="155"/>
      <c r="V10" s="155"/>
      <c r="W10" s="205" t="str">
        <f>M22</f>
        <v>GALLOT Alexis</v>
      </c>
      <c r="X10" s="206">
        <f>R25</f>
        <v>0</v>
      </c>
      <c r="Y10" s="206">
        <f>S24</f>
        <v>4</v>
      </c>
      <c r="Z10" s="207" t="str">
        <f>IF(T24&lt;&gt;"",T24,"")</f>
        <v>VT</v>
      </c>
      <c r="AA10" s="155"/>
      <c r="AB10" s="155"/>
      <c r="AC10" s="155"/>
    </row>
    <row r="11" spans="1:36" s="53" customFormat="1" ht="14.25" customHeight="1" thickBot="1" x14ac:dyDescent="0.25">
      <c r="A11"/>
      <c r="B11" s="330" t="s">
        <v>40</v>
      </c>
      <c r="C11" s="203" t="s">
        <v>45</v>
      </c>
      <c r="D11" s="201"/>
      <c r="E11" s="201"/>
      <c r="F11" s="201"/>
      <c r="G11" s="201"/>
      <c r="H11" s="201"/>
      <c r="I11" s="201"/>
      <c r="J11" s="201"/>
      <c r="K11" s="201"/>
      <c r="L11" s="202" t="s">
        <v>46</v>
      </c>
      <c r="M11" s="202"/>
      <c r="N11" s="202"/>
      <c r="O11" s="202"/>
      <c r="P11" s="202"/>
      <c r="Q11" s="202"/>
      <c r="R11" s="202"/>
      <c r="S11" s="202"/>
      <c r="T11" s="204"/>
      <c r="U11"/>
      <c r="V11"/>
      <c r="W11" s="205" t="str">
        <f>D26</f>
        <v>BOUHASSOUNE Mohamed</v>
      </c>
      <c r="X11" s="206">
        <f>I29</f>
        <v>0</v>
      </c>
      <c r="Y11" s="206">
        <f>J28</f>
        <v>4</v>
      </c>
      <c r="Z11" s="207" t="str">
        <f>IF(K28&lt;&gt;"",K28,"")</f>
        <v>VT</v>
      </c>
      <c r="AA11" s="54"/>
      <c r="AH11" s="56"/>
    </row>
    <row r="12" spans="1:36" ht="16.5" customHeight="1" x14ac:dyDescent="0.2">
      <c r="B12" s="331"/>
      <c r="C12" s="334">
        <f>IF(A2&gt;1,1,"")</f>
        <v>1</v>
      </c>
      <c r="D12" s="215" t="str">
        <f>IF(C12&lt;&gt;"",VLOOKUP(C12,$D$5:$K$8,2,0),"")</f>
        <v>MURADOV Youssouf</v>
      </c>
      <c r="E12" s="215"/>
      <c r="F12" s="215"/>
      <c r="G12" s="215"/>
      <c r="H12" s="215"/>
      <c r="I12" s="216"/>
      <c r="J12" s="336" t="s">
        <v>48</v>
      </c>
      <c r="K12" s="217" t="s">
        <v>49</v>
      </c>
      <c r="L12" s="334">
        <f>IF(A2&gt;1,2,"")</f>
        <v>2</v>
      </c>
      <c r="M12" s="215" t="str">
        <f>IF(L12&lt;&gt;"",VLOOKUP(L12,$D$5:$K$8,2,0),"")</f>
        <v>BOUHASSOUNE Mohamed</v>
      </c>
      <c r="N12" s="215"/>
      <c r="O12" s="215"/>
      <c r="P12" s="215"/>
      <c r="Q12" s="215"/>
      <c r="R12" s="216"/>
      <c r="S12" s="336" t="s">
        <v>48</v>
      </c>
      <c r="T12" s="217" t="s">
        <v>49</v>
      </c>
      <c r="W12" s="205" t="str">
        <f>M26</f>
        <v>MATHIEU Scoty</v>
      </c>
      <c r="X12" s="206">
        <f>R29</f>
        <v>0</v>
      </c>
      <c r="Y12" s="206">
        <f>S28</f>
        <v>0</v>
      </c>
      <c r="Z12" s="207" t="str">
        <f>IF(T28&lt;&gt;"",T28,"")</f>
        <v/>
      </c>
      <c r="AA12" s="58"/>
      <c r="AH12" s="63"/>
      <c r="AI12" s="63"/>
    </row>
    <row r="13" spans="1:36" ht="16.5" customHeight="1" x14ac:dyDescent="0.2">
      <c r="B13" s="331"/>
      <c r="C13" s="335"/>
      <c r="D13" s="218" t="str">
        <f>IF(C12&lt;&gt;"",VLOOKUP(C12,$D$5:$K$8,8,0),"")</f>
        <v>Ivry/Seine</v>
      </c>
      <c r="E13" s="219"/>
      <c r="F13" s="219"/>
      <c r="G13" s="219"/>
      <c r="H13" s="219"/>
      <c r="I13" s="220"/>
      <c r="J13" s="337"/>
      <c r="K13" s="221" t="s">
        <v>50</v>
      </c>
      <c r="L13" s="335"/>
      <c r="M13" s="218" t="str">
        <f>IF(L12&lt;&gt;"",VLOOKUP(L12,$D$5:$K$8,8,0),"")</f>
        <v>Ivry/Seine</v>
      </c>
      <c r="N13" s="219"/>
      <c r="O13" s="219"/>
      <c r="P13" s="219"/>
      <c r="Q13" s="219"/>
      <c r="R13" s="220"/>
      <c r="S13" s="337"/>
      <c r="T13" s="221" t="s">
        <v>50</v>
      </c>
      <c r="W13" s="205" t="str">
        <f>D32</f>
        <v>MURADOV Youssouf</v>
      </c>
      <c r="X13" s="206">
        <f>I35</f>
        <v>0</v>
      </c>
      <c r="Y13" s="206">
        <f>J34</f>
        <v>0</v>
      </c>
      <c r="Z13" s="207" t="str">
        <f>IF(K34&lt;&gt;"",K34,"")</f>
        <v/>
      </c>
      <c r="AA13" s="58"/>
      <c r="AH13" s="63"/>
      <c r="AI13" s="63"/>
    </row>
    <row r="14" spans="1:36" ht="11.25" customHeight="1" x14ac:dyDescent="0.2">
      <c r="B14" s="331"/>
      <c r="C14" s="159" t="s">
        <v>53</v>
      </c>
      <c r="D14" s="160"/>
      <c r="E14" s="160"/>
      <c r="F14" s="160"/>
      <c r="G14" s="160"/>
      <c r="H14" s="170"/>
      <c r="I14" s="161" t="s">
        <v>11</v>
      </c>
      <c r="J14" s="338">
        <v>0</v>
      </c>
      <c r="K14" s="340"/>
      <c r="L14" s="159" t="s">
        <v>53</v>
      </c>
      <c r="M14" s="162"/>
      <c r="N14" s="160"/>
      <c r="O14" s="160"/>
      <c r="P14" s="160"/>
      <c r="Q14" s="170"/>
      <c r="R14" s="161" t="s">
        <v>11</v>
      </c>
      <c r="S14" s="338">
        <v>4</v>
      </c>
      <c r="T14" s="340" t="s">
        <v>23</v>
      </c>
      <c r="W14" s="205" t="str">
        <f>M32</f>
        <v>MATHIEU Scoty</v>
      </c>
      <c r="X14" s="206">
        <f>R35</f>
        <v>0</v>
      </c>
      <c r="Y14" s="206">
        <f>S34</f>
        <v>3</v>
      </c>
      <c r="Z14" s="207" t="str">
        <f>IF(T34&lt;&gt;"",T34,"")</f>
        <v>VP</v>
      </c>
      <c r="AA14" s="58"/>
      <c r="AH14" s="63"/>
      <c r="AI14" s="63"/>
    </row>
    <row r="15" spans="1:36" ht="33" customHeight="1" thickBot="1" x14ac:dyDescent="0.25">
      <c r="B15" s="331"/>
      <c r="C15" s="157"/>
      <c r="D15" s="158"/>
      <c r="E15" s="158"/>
      <c r="F15" s="158"/>
      <c r="G15" s="158"/>
      <c r="H15" s="171"/>
      <c r="I15" s="208"/>
      <c r="J15" s="339"/>
      <c r="K15" s="341"/>
      <c r="L15" s="157"/>
      <c r="M15" s="163"/>
      <c r="N15" s="158"/>
      <c r="O15" s="158"/>
      <c r="P15" s="158"/>
      <c r="Q15" s="171"/>
      <c r="R15" s="208"/>
      <c r="S15" s="339"/>
      <c r="T15" s="341"/>
      <c r="W15" s="205" t="str">
        <f>D36</f>
        <v>BOUHASSOUNE Mohamed</v>
      </c>
      <c r="X15" s="206">
        <f>I39</f>
        <v>0</v>
      </c>
      <c r="Y15" s="206">
        <f>J38</f>
        <v>4</v>
      </c>
      <c r="Z15" s="207" t="str">
        <f>IF(K38&lt;&gt;"",K38,"")</f>
        <v>VT</v>
      </c>
      <c r="AA15" s="58"/>
      <c r="AH15" s="63"/>
      <c r="AI15" s="63"/>
    </row>
    <row r="16" spans="1:36" ht="16.5" customHeight="1" x14ac:dyDescent="0.2">
      <c r="B16" s="331"/>
      <c r="C16" s="334">
        <f>IF(A2=4,3,"")</f>
        <v>3</v>
      </c>
      <c r="D16" s="215" t="str">
        <f>IF(C16&lt;&gt;"",VLOOKUP(C16,$D$5:$K$8,2,0),"")</f>
        <v>GALLOT Alexis</v>
      </c>
      <c r="E16" s="215"/>
      <c r="F16" s="215"/>
      <c r="G16" s="215"/>
      <c r="H16" s="215"/>
      <c r="I16" s="216"/>
      <c r="J16" s="336" t="s">
        <v>48</v>
      </c>
      <c r="K16" s="217" t="s">
        <v>49</v>
      </c>
      <c r="L16" s="334">
        <f>IF(A2=4,4,"")</f>
        <v>4</v>
      </c>
      <c r="M16" s="215" t="str">
        <f>IF(L16&lt;&gt;"",VLOOKUP(L16,$D$5:$K$8,2,0),"")</f>
        <v>MATHIEU Scoty</v>
      </c>
      <c r="N16" s="215"/>
      <c r="O16" s="215"/>
      <c r="P16" s="215"/>
      <c r="Q16" s="215"/>
      <c r="R16" s="216"/>
      <c r="S16" s="336" t="s">
        <v>48</v>
      </c>
      <c r="T16" s="217" t="s">
        <v>49</v>
      </c>
      <c r="W16" s="205" t="str">
        <f>M36</f>
        <v>GALLOT Alexis</v>
      </c>
      <c r="X16" s="206">
        <f>R39</f>
        <v>0</v>
      </c>
      <c r="Y16" s="206">
        <f>S38</f>
        <v>0</v>
      </c>
      <c r="Z16" s="207" t="str">
        <f>IF(T38&lt;&gt;"",T38,"")</f>
        <v/>
      </c>
      <c r="AA16" s="58"/>
      <c r="AH16" s="63"/>
      <c r="AI16" s="63"/>
    </row>
    <row r="17" spans="1:35" ht="16.5" customHeight="1" x14ac:dyDescent="0.2">
      <c r="B17" s="331"/>
      <c r="C17" s="335"/>
      <c r="D17" s="218"/>
      <c r="E17" s="219"/>
      <c r="F17" s="219"/>
      <c r="G17" s="219"/>
      <c r="H17" s="219"/>
      <c r="I17" s="220"/>
      <c r="J17" s="337"/>
      <c r="K17" s="221" t="s">
        <v>50</v>
      </c>
      <c r="L17" s="335"/>
      <c r="M17" s="218" t="str">
        <f>IF(L16&lt;&gt;"",VLOOKUP(L16,$D$5:$K$8,8,0),"")</f>
        <v>Rosny sous Bois</v>
      </c>
      <c r="N17" s="219"/>
      <c r="O17" s="219"/>
      <c r="P17" s="219"/>
      <c r="Q17" s="219"/>
      <c r="R17" s="220"/>
      <c r="S17" s="337"/>
      <c r="T17" s="221" t="s">
        <v>50</v>
      </c>
      <c r="X17" s="57"/>
      <c r="Y17" s="58"/>
      <c r="Z17" s="58"/>
      <c r="AA17" s="58"/>
      <c r="AH17" s="63"/>
      <c r="AI17" s="63"/>
    </row>
    <row r="18" spans="1:35" ht="11.25" customHeight="1" x14ac:dyDescent="0.2">
      <c r="B18" s="331"/>
      <c r="C18" s="159" t="s">
        <v>53</v>
      </c>
      <c r="D18" s="160"/>
      <c r="E18" s="160"/>
      <c r="F18" s="160"/>
      <c r="G18" s="160"/>
      <c r="H18" s="170"/>
      <c r="I18" s="161" t="s">
        <v>11</v>
      </c>
      <c r="J18" s="338">
        <v>1</v>
      </c>
      <c r="K18" s="340"/>
      <c r="L18" s="159" t="s">
        <v>53</v>
      </c>
      <c r="M18" s="162"/>
      <c r="N18" s="160"/>
      <c r="O18" s="160"/>
      <c r="P18" s="160"/>
      <c r="Q18" s="170"/>
      <c r="R18" s="161" t="s">
        <v>11</v>
      </c>
      <c r="S18" s="338">
        <v>3</v>
      </c>
      <c r="T18" s="340" t="s">
        <v>689</v>
      </c>
      <c r="X18" s="57"/>
      <c r="Y18" s="58"/>
      <c r="Z18" s="58"/>
      <c r="AA18" s="58"/>
      <c r="AH18" s="63"/>
      <c r="AI18" s="63"/>
    </row>
    <row r="19" spans="1:35" ht="33" customHeight="1" thickBot="1" x14ac:dyDescent="0.25">
      <c r="B19" s="331"/>
      <c r="C19" s="157"/>
      <c r="D19" s="158"/>
      <c r="E19" s="158"/>
      <c r="F19" s="158"/>
      <c r="G19" s="158"/>
      <c r="H19" s="171"/>
      <c r="I19" s="208"/>
      <c r="J19" s="339"/>
      <c r="K19" s="341"/>
      <c r="L19" s="157"/>
      <c r="M19" s="163"/>
      <c r="N19" s="158"/>
      <c r="O19" s="158"/>
      <c r="P19" s="158"/>
      <c r="Q19" s="171"/>
      <c r="R19" s="208"/>
      <c r="S19" s="339"/>
      <c r="T19" s="341"/>
      <c r="X19" s="58"/>
      <c r="Y19" s="58"/>
      <c r="Z19" s="58"/>
      <c r="AA19" s="58"/>
      <c r="AH19" s="63"/>
      <c r="AI19" s="63"/>
    </row>
    <row r="20" spans="1:35" ht="15" customHeight="1" x14ac:dyDescent="0.25">
      <c r="B20" s="138"/>
      <c r="C20" s="147"/>
      <c r="D20" s="147"/>
      <c r="E20" s="147"/>
      <c r="F20" s="147"/>
      <c r="G20" s="147"/>
      <c r="H20" s="147"/>
      <c r="J20" s="148"/>
      <c r="K20" s="149"/>
      <c r="L20" s="151"/>
      <c r="M20" s="151"/>
      <c r="N20" s="151"/>
      <c r="O20" s="151"/>
      <c r="P20" s="151"/>
      <c r="Q20" s="151"/>
      <c r="R20" s="146"/>
      <c r="S20" s="152"/>
      <c r="T20" s="150"/>
      <c r="X20" s="58"/>
      <c r="Y20" s="58"/>
      <c r="Z20" s="58"/>
      <c r="AA20" s="58"/>
      <c r="AH20" s="63"/>
      <c r="AI20" s="63"/>
    </row>
    <row r="21" spans="1:35" s="53" customFormat="1" ht="14.25" customHeight="1" thickBot="1" x14ac:dyDescent="0.25">
      <c r="A21"/>
      <c r="B21" s="330" t="s">
        <v>51</v>
      </c>
      <c r="C21" s="203" t="s">
        <v>45</v>
      </c>
      <c r="D21" s="201"/>
      <c r="E21" s="201"/>
      <c r="F21" s="201"/>
      <c r="G21" s="201"/>
      <c r="H21" s="201"/>
      <c r="I21" s="201"/>
      <c r="J21" s="201"/>
      <c r="K21" s="201"/>
      <c r="L21" s="202" t="s">
        <v>46</v>
      </c>
      <c r="M21" s="202"/>
      <c r="N21" s="202"/>
      <c r="O21" s="202"/>
      <c r="P21" s="202"/>
      <c r="Q21" s="202"/>
      <c r="R21" s="202"/>
      <c r="S21" s="202"/>
      <c r="T21" s="204"/>
      <c r="U21"/>
      <c r="V21"/>
      <c r="W21"/>
      <c r="X21" s="55"/>
      <c r="Y21" s="54"/>
      <c r="Z21" s="54"/>
      <c r="AA21" s="54"/>
      <c r="AH21" s="56"/>
    </row>
    <row r="22" spans="1:35" ht="16.5" customHeight="1" x14ac:dyDescent="0.2">
      <c r="B22" s="331"/>
      <c r="C22" s="334">
        <f>IF(A2=3,3,IF(A2=4,1,""))</f>
        <v>1</v>
      </c>
      <c r="D22" s="215" t="str">
        <f>IF(C22&lt;&gt;"",VLOOKUP(C22,$D$5:$K$8,2,0),"")</f>
        <v>MURADOV Youssouf</v>
      </c>
      <c r="E22" s="215"/>
      <c r="F22" s="215"/>
      <c r="G22" s="215"/>
      <c r="H22" s="215"/>
      <c r="I22" s="216"/>
      <c r="J22" s="336" t="s">
        <v>48</v>
      </c>
      <c r="K22" s="217" t="s">
        <v>49</v>
      </c>
      <c r="L22" s="334">
        <f>IF(A2=3,1,IF(A2=4,3,""))</f>
        <v>3</v>
      </c>
      <c r="M22" s="215" t="str">
        <f>IF(L22&lt;&gt;"",VLOOKUP(L22,$D$5:$K$8,2,0),"")</f>
        <v>GALLOT Alexis</v>
      </c>
      <c r="N22" s="215"/>
      <c r="O22" s="215"/>
      <c r="P22" s="215"/>
      <c r="Q22" s="215"/>
      <c r="R22" s="216"/>
      <c r="S22" s="336" t="s">
        <v>48</v>
      </c>
      <c r="T22" s="217" t="s">
        <v>49</v>
      </c>
      <c r="X22" s="57"/>
      <c r="Y22" s="58"/>
      <c r="Z22" s="58"/>
      <c r="AA22" s="58"/>
      <c r="AH22" s="63"/>
      <c r="AI22" s="63"/>
    </row>
    <row r="23" spans="1:35" ht="16.5" customHeight="1" x14ac:dyDescent="0.2">
      <c r="B23" s="331"/>
      <c r="C23" s="335"/>
      <c r="D23" s="218" t="str">
        <f>IF(C22&lt;&gt;"",VLOOKUP(C22,$D$5:$K$8,8,0),"")</f>
        <v>Ivry/Seine</v>
      </c>
      <c r="E23" s="219"/>
      <c r="F23" s="219"/>
      <c r="G23" s="219"/>
      <c r="H23" s="219"/>
      <c r="I23" s="220"/>
      <c r="J23" s="337"/>
      <c r="K23" s="221" t="s">
        <v>50</v>
      </c>
      <c r="L23" s="335"/>
      <c r="M23" s="218" t="str">
        <f>IF(L22&lt;&gt;"",VLOOKUP(L22,$D$5:$K$8,8,0),"")</f>
        <v>Sotteville les Rouen</v>
      </c>
      <c r="N23" s="219"/>
      <c r="O23" s="219"/>
      <c r="P23" s="219"/>
      <c r="Q23" s="219"/>
      <c r="R23" s="220"/>
      <c r="S23" s="337"/>
      <c r="T23" s="221" t="s">
        <v>50</v>
      </c>
      <c r="X23" s="57"/>
      <c r="Y23" s="58"/>
      <c r="Z23" s="58"/>
      <c r="AA23" s="58"/>
      <c r="AH23" s="63"/>
      <c r="AI23" s="63"/>
    </row>
    <row r="24" spans="1:35" ht="11.25" customHeight="1" x14ac:dyDescent="0.2">
      <c r="B24" s="331"/>
      <c r="C24" s="159" t="s">
        <v>53</v>
      </c>
      <c r="D24" s="160"/>
      <c r="E24" s="160"/>
      <c r="F24" s="160"/>
      <c r="G24" s="160"/>
      <c r="H24" s="170"/>
      <c r="I24" s="161" t="s">
        <v>11</v>
      </c>
      <c r="J24" s="338">
        <v>0</v>
      </c>
      <c r="K24" s="340"/>
      <c r="L24" s="159" t="s">
        <v>53</v>
      </c>
      <c r="M24" s="162"/>
      <c r="N24" s="160"/>
      <c r="O24" s="160"/>
      <c r="P24" s="160"/>
      <c r="Q24" s="170"/>
      <c r="R24" s="161" t="s">
        <v>11</v>
      </c>
      <c r="S24" s="338">
        <v>4</v>
      </c>
      <c r="T24" s="340" t="s">
        <v>23</v>
      </c>
      <c r="X24" s="57"/>
      <c r="Y24" s="58"/>
      <c r="Z24" s="58"/>
      <c r="AA24" s="58"/>
      <c r="AH24" s="63"/>
      <c r="AI24" s="63"/>
    </row>
    <row r="25" spans="1:35" ht="33" customHeight="1" thickBot="1" x14ac:dyDescent="0.25">
      <c r="B25" s="331"/>
      <c r="C25" s="157"/>
      <c r="D25" s="158"/>
      <c r="E25" s="158"/>
      <c r="F25" s="158"/>
      <c r="G25" s="158"/>
      <c r="H25" s="171"/>
      <c r="I25" s="208"/>
      <c r="J25" s="339"/>
      <c r="K25" s="341"/>
      <c r="L25" s="157"/>
      <c r="M25" s="163"/>
      <c r="N25" s="158"/>
      <c r="O25" s="158"/>
      <c r="P25" s="158"/>
      <c r="Q25" s="171"/>
      <c r="R25" s="208"/>
      <c r="S25" s="339"/>
      <c r="T25" s="341"/>
      <c r="X25" s="58"/>
      <c r="Y25" s="58"/>
      <c r="Z25" s="58"/>
      <c r="AA25" s="58"/>
      <c r="AH25" s="63"/>
      <c r="AI25" s="63"/>
    </row>
    <row r="26" spans="1:35" ht="16.5" customHeight="1" x14ac:dyDescent="0.2">
      <c r="B26" s="331"/>
      <c r="C26" s="334">
        <f>IF(A2=4,2,"")</f>
        <v>2</v>
      </c>
      <c r="D26" s="215" t="str">
        <f>IF(C26&lt;&gt;"",VLOOKUP(C26,$D$5:$K$8,2,0),"")</f>
        <v>BOUHASSOUNE Mohamed</v>
      </c>
      <c r="E26" s="215"/>
      <c r="F26" s="215"/>
      <c r="G26" s="215"/>
      <c r="H26" s="215"/>
      <c r="I26" s="216"/>
      <c r="J26" s="336" t="s">
        <v>48</v>
      </c>
      <c r="K26" s="217" t="s">
        <v>49</v>
      </c>
      <c r="L26" s="334">
        <f>IF(A2=4,4,"")</f>
        <v>4</v>
      </c>
      <c r="M26" s="215" t="str">
        <f>IF(L26&lt;&gt;"",VLOOKUP(L26,$D$5:$K$8,2,0),"")</f>
        <v>MATHIEU Scoty</v>
      </c>
      <c r="N26" s="215"/>
      <c r="O26" s="215"/>
      <c r="P26" s="215"/>
      <c r="Q26" s="215"/>
      <c r="R26" s="216"/>
      <c r="S26" s="336" t="s">
        <v>48</v>
      </c>
      <c r="T26" s="217" t="s">
        <v>49</v>
      </c>
      <c r="X26" s="57"/>
      <c r="Y26" s="58"/>
      <c r="Z26" s="58"/>
      <c r="AA26" s="58"/>
      <c r="AH26" s="63"/>
      <c r="AI26" s="63"/>
    </row>
    <row r="27" spans="1:35" ht="16.5" customHeight="1" x14ac:dyDescent="0.2">
      <c r="B27" s="331"/>
      <c r="C27" s="335"/>
      <c r="D27" s="218" t="str">
        <f>IF(C26&lt;&gt;"",VLOOKUP(C26,$D$5:$K$8,8,0),"")</f>
        <v>Ivry/Seine</v>
      </c>
      <c r="E27" s="219"/>
      <c r="F27" s="219"/>
      <c r="G27" s="219"/>
      <c r="H27" s="219"/>
      <c r="I27" s="220"/>
      <c r="J27" s="337"/>
      <c r="K27" s="221" t="s">
        <v>50</v>
      </c>
      <c r="L27" s="335"/>
      <c r="M27" s="218" t="str">
        <f>IF(L26&lt;&gt;"",VLOOKUP(L26,$D$5:$K$8,8,0),"")</f>
        <v>Rosny sous Bois</v>
      </c>
      <c r="N27" s="219"/>
      <c r="O27" s="219"/>
      <c r="P27" s="219"/>
      <c r="Q27" s="219"/>
      <c r="R27" s="220"/>
      <c r="S27" s="337"/>
      <c r="T27" s="221" t="s">
        <v>50</v>
      </c>
      <c r="X27" s="57"/>
      <c r="Y27" s="58"/>
      <c r="Z27" s="58"/>
      <c r="AA27" s="58"/>
      <c r="AH27" s="63"/>
      <c r="AI27" s="63"/>
    </row>
    <row r="28" spans="1:35" ht="11.25" customHeight="1" x14ac:dyDescent="0.2">
      <c r="B28" s="331"/>
      <c r="C28" s="159" t="s">
        <v>47</v>
      </c>
      <c r="D28" s="160"/>
      <c r="E28" s="160"/>
      <c r="F28" s="160"/>
      <c r="G28" s="160"/>
      <c r="H28" s="170"/>
      <c r="I28" s="161" t="s">
        <v>11</v>
      </c>
      <c r="J28" s="338">
        <v>4</v>
      </c>
      <c r="K28" s="340" t="s">
        <v>23</v>
      </c>
      <c r="L28" s="159" t="s">
        <v>47</v>
      </c>
      <c r="M28" s="162"/>
      <c r="N28" s="160"/>
      <c r="O28" s="160"/>
      <c r="P28" s="160"/>
      <c r="Q28" s="170"/>
      <c r="R28" s="161" t="s">
        <v>11</v>
      </c>
      <c r="S28" s="338">
        <v>0</v>
      </c>
      <c r="T28" s="340"/>
      <c r="X28" s="57"/>
      <c r="Y28" s="58"/>
      <c r="Z28" s="58"/>
      <c r="AA28" s="58"/>
      <c r="AH28" s="63"/>
      <c r="AI28" s="63"/>
    </row>
    <row r="29" spans="1:35" ht="33" customHeight="1" thickBot="1" x14ac:dyDescent="0.25">
      <c r="B29" s="331"/>
      <c r="C29" s="157"/>
      <c r="D29" s="158"/>
      <c r="E29" s="158"/>
      <c r="F29" s="158"/>
      <c r="G29" s="158"/>
      <c r="H29" s="171"/>
      <c r="I29" s="208"/>
      <c r="J29" s="339"/>
      <c r="K29" s="341"/>
      <c r="L29" s="157"/>
      <c r="M29" s="163"/>
      <c r="N29" s="158"/>
      <c r="O29" s="158"/>
      <c r="P29" s="158"/>
      <c r="Q29" s="171"/>
      <c r="R29" s="208"/>
      <c r="S29" s="339"/>
      <c r="T29" s="341"/>
      <c r="X29" s="58"/>
      <c r="Y29" s="58"/>
      <c r="Z29" s="58"/>
      <c r="AA29" s="58"/>
      <c r="AH29" s="63"/>
      <c r="AI29" s="63"/>
    </row>
    <row r="30" spans="1:35" ht="15" customHeight="1" x14ac:dyDescent="0.25">
      <c r="B30" s="138"/>
      <c r="C30" s="147"/>
      <c r="D30" s="147"/>
      <c r="E30" s="147"/>
      <c r="F30" s="147"/>
      <c r="G30" s="147"/>
      <c r="H30" s="147"/>
      <c r="J30" s="148"/>
      <c r="K30" s="149"/>
      <c r="L30" s="151"/>
      <c r="M30" s="151"/>
      <c r="N30" s="151"/>
      <c r="O30" s="151"/>
      <c r="P30" s="151"/>
      <c r="Q30" s="151"/>
      <c r="R30" s="146"/>
      <c r="S30" s="152"/>
      <c r="T30" s="150"/>
      <c r="X30" s="58"/>
      <c r="Y30" s="58"/>
      <c r="Z30" s="58"/>
      <c r="AA30" s="58"/>
      <c r="AH30" s="63"/>
      <c r="AI30" s="63"/>
    </row>
    <row r="31" spans="1:35" s="53" customFormat="1" ht="14.25" customHeight="1" thickBot="1" x14ac:dyDescent="0.25">
      <c r="A31"/>
      <c r="B31" s="330" t="s">
        <v>52</v>
      </c>
      <c r="C31" s="203" t="s">
        <v>45</v>
      </c>
      <c r="D31" s="201"/>
      <c r="E31" s="201"/>
      <c r="F31" s="201"/>
      <c r="G31" s="201"/>
      <c r="H31" s="201"/>
      <c r="I31" s="201"/>
      <c r="J31" s="201"/>
      <c r="K31" s="201"/>
      <c r="L31" s="202" t="s">
        <v>46</v>
      </c>
      <c r="M31" s="202"/>
      <c r="N31" s="202"/>
      <c r="O31" s="202"/>
      <c r="P31" s="202"/>
      <c r="Q31" s="202"/>
      <c r="R31" s="202"/>
      <c r="S31" s="202"/>
      <c r="T31" s="204"/>
      <c r="U31"/>
      <c r="V31"/>
      <c r="W31"/>
      <c r="X31" s="55"/>
      <c r="Y31" s="54"/>
      <c r="Z31" s="54"/>
      <c r="AA31" s="54"/>
      <c r="AH31" s="56"/>
    </row>
    <row r="32" spans="1:35" ht="16.5" customHeight="1" x14ac:dyDescent="0.2">
      <c r="B32" s="331"/>
      <c r="C32" s="334">
        <f>IF(A2=3,2,IF(A2=4,1,""))</f>
        <v>1</v>
      </c>
      <c r="D32" s="215" t="str">
        <f>IF(C32&lt;&gt;"",VLOOKUP(C32,$D$5:$K$8,2,0),"")</f>
        <v>MURADOV Youssouf</v>
      </c>
      <c r="E32" s="215"/>
      <c r="F32" s="215"/>
      <c r="G32" s="215"/>
      <c r="H32" s="215"/>
      <c r="I32" s="216"/>
      <c r="J32" s="336" t="s">
        <v>48</v>
      </c>
      <c r="K32" s="217" t="s">
        <v>49</v>
      </c>
      <c r="L32" s="334">
        <f>IF(A2=3,3,IF(A2=4,4,""))</f>
        <v>4</v>
      </c>
      <c r="M32" s="215" t="str">
        <f>IF(L32&lt;&gt;"",VLOOKUP(L32,$D$5:$K$8,2,0),"")</f>
        <v>MATHIEU Scoty</v>
      </c>
      <c r="N32" s="215"/>
      <c r="O32" s="215"/>
      <c r="P32" s="215"/>
      <c r="Q32" s="215"/>
      <c r="R32" s="216"/>
      <c r="S32" s="336" t="s">
        <v>48</v>
      </c>
      <c r="T32" s="217" t="s">
        <v>49</v>
      </c>
      <c r="X32" s="57"/>
      <c r="Y32" s="58"/>
      <c r="Z32" s="58"/>
      <c r="AA32" s="58"/>
      <c r="AH32" s="63"/>
      <c r="AI32" s="63"/>
    </row>
    <row r="33" spans="2:35" ht="16.5" customHeight="1" x14ac:dyDescent="0.2">
      <c r="B33" s="331"/>
      <c r="C33" s="335"/>
      <c r="D33" s="218" t="str">
        <f>IF(C32&lt;&gt;"",VLOOKUP(C32,$D$5:$K$8,8,0),"")</f>
        <v>Ivry/Seine</v>
      </c>
      <c r="E33" s="219"/>
      <c r="F33" s="219"/>
      <c r="G33" s="219"/>
      <c r="H33" s="219"/>
      <c r="I33" s="220"/>
      <c r="J33" s="337"/>
      <c r="K33" s="221" t="s">
        <v>50</v>
      </c>
      <c r="L33" s="335"/>
      <c r="M33" s="218" t="str">
        <f>IF(L32&lt;&gt;"",VLOOKUP(L32,$D$5:$K$8,8,0),"")</f>
        <v>Rosny sous Bois</v>
      </c>
      <c r="N33" s="219"/>
      <c r="O33" s="219"/>
      <c r="P33" s="219"/>
      <c r="Q33" s="219"/>
      <c r="R33" s="220"/>
      <c r="S33" s="337"/>
      <c r="T33" s="221" t="s">
        <v>50</v>
      </c>
      <c r="X33" s="57"/>
      <c r="Y33" s="58"/>
      <c r="Z33" s="58"/>
      <c r="AA33" s="58"/>
      <c r="AH33" s="63"/>
      <c r="AI33" s="63"/>
    </row>
    <row r="34" spans="2:35" ht="11.25" customHeight="1" x14ac:dyDescent="0.2">
      <c r="B34" s="331"/>
      <c r="C34" s="159" t="s">
        <v>53</v>
      </c>
      <c r="D34" s="160"/>
      <c r="E34" s="160"/>
      <c r="F34" s="160"/>
      <c r="G34" s="160"/>
      <c r="H34" s="170"/>
      <c r="I34" s="161" t="s">
        <v>11</v>
      </c>
      <c r="J34" s="338">
        <v>0</v>
      </c>
      <c r="K34" s="340"/>
      <c r="L34" s="159" t="s">
        <v>53</v>
      </c>
      <c r="M34" s="162"/>
      <c r="N34" s="160"/>
      <c r="O34" s="160"/>
      <c r="P34" s="160"/>
      <c r="Q34" s="170"/>
      <c r="R34" s="161" t="s">
        <v>11</v>
      </c>
      <c r="S34" s="338">
        <v>3</v>
      </c>
      <c r="T34" s="340" t="s">
        <v>689</v>
      </c>
      <c r="X34" s="57"/>
      <c r="Y34" s="58"/>
      <c r="Z34" s="58"/>
      <c r="AA34" s="58"/>
      <c r="AH34" s="63"/>
      <c r="AI34" s="63"/>
    </row>
    <row r="35" spans="2:35" ht="33" customHeight="1" thickBot="1" x14ac:dyDescent="0.25">
      <c r="B35" s="331"/>
      <c r="C35" s="157"/>
      <c r="D35" s="158"/>
      <c r="E35" s="158"/>
      <c r="F35" s="158"/>
      <c r="G35" s="158"/>
      <c r="H35" s="171"/>
      <c r="I35" s="208"/>
      <c r="J35" s="339"/>
      <c r="K35" s="341"/>
      <c r="L35" s="157"/>
      <c r="M35" s="163"/>
      <c r="N35" s="158"/>
      <c r="O35" s="158"/>
      <c r="P35" s="158"/>
      <c r="Q35" s="171"/>
      <c r="R35" s="208"/>
      <c r="S35" s="339"/>
      <c r="T35" s="341"/>
      <c r="X35" s="58"/>
      <c r="Y35" s="58"/>
      <c r="Z35" s="58"/>
      <c r="AA35" s="58"/>
      <c r="AH35" s="63"/>
      <c r="AI35" s="63"/>
    </row>
    <row r="36" spans="2:35" ht="16.5" customHeight="1" x14ac:dyDescent="0.2">
      <c r="B36" s="331"/>
      <c r="C36" s="334">
        <f>IF(A2=4,2,"")</f>
        <v>2</v>
      </c>
      <c r="D36" s="215" t="str">
        <f>IF(C36&lt;&gt;"",VLOOKUP(C36,$D$5:$K$8,2,0),"")</f>
        <v>BOUHASSOUNE Mohamed</v>
      </c>
      <c r="E36" s="215"/>
      <c r="F36" s="215"/>
      <c r="G36" s="215"/>
      <c r="H36" s="215"/>
      <c r="I36" s="216"/>
      <c r="J36" s="336" t="s">
        <v>48</v>
      </c>
      <c r="K36" s="217" t="s">
        <v>49</v>
      </c>
      <c r="L36" s="334">
        <f>IF(A2=4,3,"")</f>
        <v>3</v>
      </c>
      <c r="M36" s="215" t="str">
        <f>IF(L36&lt;&gt;"",VLOOKUP(L36,$D$5:$K$8,2,0),"")</f>
        <v>GALLOT Alexis</v>
      </c>
      <c r="N36" s="215"/>
      <c r="O36" s="215"/>
      <c r="P36" s="215"/>
      <c r="Q36" s="215"/>
      <c r="R36" s="216"/>
      <c r="S36" s="336" t="s">
        <v>48</v>
      </c>
      <c r="T36" s="217" t="s">
        <v>49</v>
      </c>
      <c r="X36" s="57"/>
      <c r="Y36" s="58"/>
      <c r="Z36" s="58"/>
      <c r="AA36" s="58"/>
      <c r="AH36" s="63"/>
      <c r="AI36" s="63"/>
    </row>
    <row r="37" spans="2:35" ht="16.5" customHeight="1" x14ac:dyDescent="0.2">
      <c r="B37" s="331"/>
      <c r="C37" s="335"/>
      <c r="D37" s="218" t="str">
        <f>IF(C36&lt;&gt;"",VLOOKUP(C36,$D$5:$K$8,8,0),"")</f>
        <v>Ivry/Seine</v>
      </c>
      <c r="E37" s="219"/>
      <c r="F37" s="219"/>
      <c r="G37" s="219"/>
      <c r="H37" s="219"/>
      <c r="I37" s="220"/>
      <c r="J37" s="337"/>
      <c r="K37" s="221" t="s">
        <v>50</v>
      </c>
      <c r="L37" s="335"/>
      <c r="M37" s="218" t="str">
        <f>IF(L36&lt;&gt;"",VLOOKUP(L36,$D$5:$K$8,8,0),"")</f>
        <v>Sotteville les Rouen</v>
      </c>
      <c r="N37" s="219"/>
      <c r="O37" s="219"/>
      <c r="P37" s="219"/>
      <c r="Q37" s="219"/>
      <c r="R37" s="220"/>
      <c r="S37" s="337"/>
      <c r="T37" s="221" t="s">
        <v>50</v>
      </c>
      <c r="X37" s="57"/>
      <c r="Y37" s="58"/>
      <c r="Z37" s="58"/>
      <c r="AA37" s="58"/>
      <c r="AH37" s="63"/>
      <c r="AI37" s="63"/>
    </row>
    <row r="38" spans="2:35" ht="11.25" customHeight="1" x14ac:dyDescent="0.2">
      <c r="B38" s="331"/>
      <c r="C38" s="159" t="s">
        <v>53</v>
      </c>
      <c r="D38" s="160"/>
      <c r="E38" s="160"/>
      <c r="F38" s="160"/>
      <c r="G38" s="160"/>
      <c r="H38" s="170"/>
      <c r="I38" s="161" t="s">
        <v>11</v>
      </c>
      <c r="J38" s="338">
        <v>4</v>
      </c>
      <c r="K38" s="340" t="s">
        <v>23</v>
      </c>
      <c r="L38" s="159" t="s">
        <v>53</v>
      </c>
      <c r="M38" s="162"/>
      <c r="N38" s="160"/>
      <c r="O38" s="160"/>
      <c r="P38" s="160"/>
      <c r="Q38" s="170"/>
      <c r="R38" s="161" t="s">
        <v>11</v>
      </c>
      <c r="S38" s="338">
        <v>0</v>
      </c>
      <c r="T38" s="340"/>
      <c r="X38" s="57"/>
      <c r="Y38" s="58"/>
      <c r="Z38" s="58"/>
      <c r="AA38" s="58"/>
      <c r="AH38" s="63"/>
      <c r="AI38" s="63"/>
    </row>
    <row r="39" spans="2:35" ht="33" customHeight="1" thickBot="1" x14ac:dyDescent="0.25">
      <c r="B39" s="331"/>
      <c r="C39" s="157"/>
      <c r="D39" s="158"/>
      <c r="E39" s="158"/>
      <c r="F39" s="158"/>
      <c r="G39" s="158"/>
      <c r="H39" s="171"/>
      <c r="I39" s="208"/>
      <c r="J39" s="339"/>
      <c r="K39" s="341"/>
      <c r="L39" s="157"/>
      <c r="M39" s="163"/>
      <c r="N39" s="158"/>
      <c r="O39" s="158"/>
      <c r="P39" s="158"/>
      <c r="Q39" s="171"/>
      <c r="R39" s="208"/>
      <c r="S39" s="339"/>
      <c r="T39" s="341"/>
      <c r="X39" s="58"/>
      <c r="Y39" s="58"/>
      <c r="Z39" s="58"/>
      <c r="AA39" s="58"/>
      <c r="AH39" s="63"/>
      <c r="AI39" s="63"/>
    </row>
    <row r="40" spans="2:35" ht="15" customHeight="1" x14ac:dyDescent="0.2">
      <c r="B40" s="166"/>
      <c r="C40" s="165"/>
      <c r="D40" s="164"/>
      <c r="E40" s="164"/>
      <c r="F40" s="164"/>
      <c r="G40" s="164"/>
      <c r="H40" s="164"/>
      <c r="I40" s="167"/>
      <c r="J40" s="168"/>
      <c r="K40" s="169"/>
      <c r="L40" s="165"/>
      <c r="M40" s="165"/>
      <c r="N40" s="164"/>
      <c r="O40" s="164"/>
      <c r="P40" s="164"/>
      <c r="Q40" s="164"/>
      <c r="R40" s="167"/>
      <c r="S40" s="168"/>
      <c r="T40" s="169"/>
      <c r="X40" s="58"/>
      <c r="Y40" s="58"/>
      <c r="Z40" s="58"/>
      <c r="AA40" s="58"/>
      <c r="AH40" s="63"/>
      <c r="AI40" s="63"/>
    </row>
    <row r="41" spans="2:35" ht="35.1" customHeight="1" x14ac:dyDescent="0.2">
      <c r="C41" s="333" t="s">
        <v>42</v>
      </c>
      <c r="D41" s="333"/>
      <c r="E41" s="333"/>
      <c r="F41" s="333"/>
      <c r="G41" s="344" t="s">
        <v>62</v>
      </c>
      <c r="H41" s="344"/>
      <c r="I41" s="344"/>
      <c r="J41" s="344"/>
      <c r="K41" s="344"/>
      <c r="L41" s="344"/>
      <c r="M41" s="344"/>
      <c r="N41" s="344"/>
      <c r="O41" s="344"/>
      <c r="P41" s="344"/>
      <c r="Q41" s="344"/>
      <c r="R41" s="344"/>
      <c r="S41" s="344"/>
      <c r="T41" s="344"/>
      <c r="Z41" s="63"/>
      <c r="AA41" s="63"/>
    </row>
    <row r="42" spans="2:35" ht="35.1" customHeight="1" x14ac:dyDescent="0.2">
      <c r="C42" s="342" t="s">
        <v>33</v>
      </c>
      <c r="D42" s="342"/>
      <c r="E42" s="342"/>
      <c r="F42" s="342"/>
      <c r="G42" s="345" t="s">
        <v>41</v>
      </c>
      <c r="H42" s="345"/>
      <c r="I42" s="345"/>
      <c r="J42" s="345"/>
      <c r="K42" s="345"/>
      <c r="L42" s="345"/>
      <c r="M42" s="345"/>
      <c r="N42" s="345"/>
      <c r="O42" s="345"/>
      <c r="P42" s="345"/>
      <c r="Q42" s="345"/>
      <c r="R42" s="345"/>
      <c r="S42" s="345"/>
      <c r="T42" s="345"/>
      <c r="Z42" s="53"/>
    </row>
    <row r="43" spans="2:35" ht="65.25" customHeight="1" x14ac:dyDescent="0.25"/>
    <row r="44" spans="2:35" ht="15" hidden="1" customHeight="1" x14ac:dyDescent="0.25"/>
    <row r="45" spans="2:35" ht="15" hidden="1" customHeight="1" x14ac:dyDescent="0.25"/>
    <row r="46" spans="2:35" ht="15" hidden="1" customHeight="1" x14ac:dyDescent="0.25"/>
    <row r="47" spans="2:35" ht="15" hidden="1" customHeight="1" x14ac:dyDescent="0.25"/>
    <row r="48" spans="2:35" ht="15" hidden="1" customHeight="1" x14ac:dyDescent="0.25"/>
    <row r="49" ht="15" hidden="1" customHeight="1" x14ac:dyDescent="0.25"/>
    <row r="50" ht="0" hidden="1" customHeight="1" x14ac:dyDescent="0.25"/>
    <row r="51" ht="0" hidden="1" customHeight="1" x14ac:dyDescent="0.25"/>
  </sheetData>
  <sheetProtection sheet="1" objects="1" scenarios="1"/>
  <mergeCells count="60">
    <mergeCell ref="S36:S37"/>
    <mergeCell ref="C42:F42"/>
    <mergeCell ref="G42:T42"/>
    <mergeCell ref="J38:J39"/>
    <mergeCell ref="K38:K39"/>
    <mergeCell ref="S38:S39"/>
    <mergeCell ref="T38:T39"/>
    <mergeCell ref="C41:F41"/>
    <mergeCell ref="G41:T41"/>
    <mergeCell ref="J28:J29"/>
    <mergeCell ref="K28:K29"/>
    <mergeCell ref="S28:S29"/>
    <mergeCell ref="T28:T29"/>
    <mergeCell ref="B31:B39"/>
    <mergeCell ref="C32:C33"/>
    <mergeCell ref="J32:J33"/>
    <mergeCell ref="L32:L33"/>
    <mergeCell ref="S32:S33"/>
    <mergeCell ref="J34:J35"/>
    <mergeCell ref="K34:K35"/>
    <mergeCell ref="S34:S35"/>
    <mergeCell ref="T34:T35"/>
    <mergeCell ref="C36:C37"/>
    <mergeCell ref="J36:J37"/>
    <mergeCell ref="L36:L37"/>
    <mergeCell ref="S24:S25"/>
    <mergeCell ref="T24:T25"/>
    <mergeCell ref="C26:C27"/>
    <mergeCell ref="J26:J27"/>
    <mergeCell ref="L26:L27"/>
    <mergeCell ref="S26:S27"/>
    <mergeCell ref="J18:J19"/>
    <mergeCell ref="K18:K19"/>
    <mergeCell ref="S18:S19"/>
    <mergeCell ref="T18:T19"/>
    <mergeCell ref="B21:B29"/>
    <mergeCell ref="C22:C23"/>
    <mergeCell ref="J22:J23"/>
    <mergeCell ref="L22:L23"/>
    <mergeCell ref="S22:S23"/>
    <mergeCell ref="J24:J25"/>
    <mergeCell ref="B11:B19"/>
    <mergeCell ref="C12:C13"/>
    <mergeCell ref="J12:J13"/>
    <mergeCell ref="L12:L13"/>
    <mergeCell ref="S12:S13"/>
    <mergeCell ref="K24:K25"/>
    <mergeCell ref="J14:J15"/>
    <mergeCell ref="K14:K15"/>
    <mergeCell ref="S14:S15"/>
    <mergeCell ref="T14:T15"/>
    <mergeCell ref="C16:C17"/>
    <mergeCell ref="J16:J17"/>
    <mergeCell ref="L16:L17"/>
    <mergeCell ref="S16:S17"/>
    <mergeCell ref="O2:T2"/>
    <mergeCell ref="S4:T4"/>
    <mergeCell ref="AA6:AC6"/>
    <mergeCell ref="AA7:AC7"/>
    <mergeCell ref="AA8:AC8"/>
  </mergeCells>
  <dataValidations count="2">
    <dataValidation type="list" allowBlank="1" showInputMessage="1" showErrorMessage="1" sqref="K14:K15 T38:T39 K38:K39 T34:T35 K34:K35 T28:T29 K28:K29 T24:T25 K24:K25 T18:T19 K18:K19 T14:T15">
      <formula1>"VT,VP,VS,VA,VF,VB,VD,V3"</formula1>
    </dataValidation>
    <dataValidation type="whole" allowBlank="1" showInputMessage="1" showErrorMessage="1" errorTitle="ERREUR" error="Il faut saisir un chiffre de 1 à 4" sqref="C5:C8">
      <formula1>1</formula1>
      <formula2>4</formula2>
    </dataValidation>
  </dataValidations>
  <printOptions horizontalCentered="1"/>
  <pageMargins left="0" right="0" top="0" bottom="0" header="0" footer="0"/>
  <pageSetup paperSize="9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>
    <tabColor rgb="FF00B050"/>
    <pageSetUpPr autoPageBreaks="0" fitToPage="1"/>
  </sheetPr>
  <dimension ref="A1:AJ51"/>
  <sheetViews>
    <sheetView showGridLines="0" showRowColHeaders="0" zoomScaleNormal="100" workbookViewId="0"/>
  </sheetViews>
  <sheetFormatPr baseColWidth="10" defaultColWidth="0" defaultRowHeight="0" customHeight="1" zeroHeight="1" x14ac:dyDescent="0.25"/>
  <cols>
    <col min="1" max="1" width="9.625" customWidth="1"/>
    <col min="2" max="2" width="4.875" customWidth="1"/>
    <col min="3" max="8" width="4.625" customWidth="1"/>
    <col min="9" max="9" width="4.625" style="69" customWidth="1"/>
    <col min="10" max="20" width="4.625" customWidth="1"/>
    <col min="21" max="21" width="1.625" customWidth="1"/>
    <col min="22" max="22" width="25.375" customWidth="1"/>
    <col min="23" max="23" width="10.75" hidden="1" customWidth="1"/>
    <col min="24" max="24" width="3.875" hidden="1" customWidth="1"/>
    <col min="25" max="25" width="4.75" hidden="1" customWidth="1"/>
    <col min="26" max="26" width="10" hidden="1" customWidth="1"/>
    <col min="27" max="27" width="5" hidden="1" customWidth="1"/>
    <col min="28" max="36" width="0" hidden="1" customWidth="1"/>
    <col min="37" max="16384" width="11" hidden="1"/>
  </cols>
  <sheetData>
    <row r="1" spans="1:36" ht="28.5" customHeight="1" thickBot="1" x14ac:dyDescent="0.25">
      <c r="C1" s="51"/>
      <c r="D1" s="51"/>
      <c r="E1" s="51"/>
      <c r="F1" s="51"/>
      <c r="G1" s="51"/>
      <c r="H1" s="51"/>
      <c r="I1" s="136"/>
      <c r="J1" s="134"/>
      <c r="K1" s="134"/>
      <c r="L1" s="10"/>
      <c r="M1" s="10"/>
      <c r="N1" s="10"/>
      <c r="O1" s="10"/>
      <c r="P1" s="10"/>
      <c r="Q1" s="10"/>
      <c r="R1" s="10"/>
      <c r="S1" s="135"/>
      <c r="T1" s="61"/>
      <c r="U1" s="61"/>
      <c r="V1" s="61"/>
      <c r="W1" s="61"/>
      <c r="X1" s="133"/>
      <c r="Y1" s="61"/>
      <c r="Z1" s="61"/>
      <c r="AA1" s="133"/>
    </row>
    <row r="2" spans="1:36" ht="30" customHeight="1" thickBot="1" x14ac:dyDescent="0.3">
      <c r="A2" s="138">
        <f>SUMPRODUCT((recap!C7:C66=C2)*(recap!D7:D66=L2)*recap!I7:I66)</f>
        <v>4</v>
      </c>
      <c r="C2" s="173" t="s">
        <v>72</v>
      </c>
      <c r="D2" s="174"/>
      <c r="E2" s="174"/>
      <c r="F2" s="174"/>
      <c r="G2" s="174"/>
      <c r="H2" s="175"/>
      <c r="K2" s="156" t="s">
        <v>35</v>
      </c>
      <c r="L2" s="257">
        <v>13</v>
      </c>
      <c r="M2" s="183"/>
      <c r="O2" s="332" t="str">
        <f>Nature_competition</f>
        <v>COUPE DE DREUX POUSSINS BENJAMINS - 26 novembre 2017</v>
      </c>
      <c r="P2" s="332"/>
      <c r="Q2" s="332"/>
      <c r="R2" s="332"/>
      <c r="S2" s="332"/>
      <c r="T2" s="332"/>
      <c r="U2" s="52"/>
      <c r="V2" s="52"/>
      <c r="W2" s="52"/>
      <c r="X2" s="52"/>
      <c r="Y2" s="52"/>
      <c r="Z2" s="229" t="s">
        <v>68</v>
      </c>
      <c r="AA2" s="52"/>
    </row>
    <row r="3" spans="1:36" ht="24" customHeight="1" x14ac:dyDescent="0.2">
      <c r="B3" s="138"/>
      <c r="C3" s="145"/>
      <c r="D3" s="145"/>
      <c r="E3" s="145"/>
      <c r="F3" s="145"/>
      <c r="G3" s="145"/>
      <c r="H3" s="51"/>
      <c r="I3" s="145"/>
      <c r="L3" s="132"/>
      <c r="M3" s="132"/>
      <c r="N3" s="131"/>
      <c r="O3" s="131"/>
      <c r="P3" s="131"/>
      <c r="Q3" s="131"/>
      <c r="S3" s="144"/>
      <c r="T3" s="52"/>
      <c r="U3" s="52"/>
      <c r="V3" s="52"/>
      <c r="W3" s="52"/>
      <c r="X3" s="52"/>
      <c r="Y3" s="52"/>
      <c r="Z3" s="227">
        <f>COUNTIF(Z5:Z16,"")</f>
        <v>6</v>
      </c>
    </row>
    <row r="4" spans="1:36" ht="15.75" x14ac:dyDescent="0.25">
      <c r="C4" s="60" t="s">
        <v>39</v>
      </c>
      <c r="D4" s="129" t="s">
        <v>43</v>
      </c>
      <c r="E4" s="59" t="s">
        <v>44</v>
      </c>
      <c r="G4" s="69"/>
      <c r="H4" s="69"/>
      <c r="J4" s="69"/>
      <c r="K4" s="69"/>
      <c r="L4" s="69"/>
      <c r="M4" s="153" t="s">
        <v>38</v>
      </c>
      <c r="N4" s="128" t="s">
        <v>34</v>
      </c>
      <c r="O4" s="128" t="s">
        <v>21</v>
      </c>
      <c r="P4" s="128" t="s">
        <v>23</v>
      </c>
      <c r="Q4" s="128" t="s">
        <v>67</v>
      </c>
      <c r="R4" s="128" t="s">
        <v>22</v>
      </c>
      <c r="S4" s="343" t="s">
        <v>14</v>
      </c>
      <c r="T4" s="343"/>
      <c r="W4" s="228" t="s">
        <v>16</v>
      </c>
      <c r="X4" s="228" t="s">
        <v>60</v>
      </c>
      <c r="Y4" s="228" t="s">
        <v>59</v>
      </c>
      <c r="Z4" s="228" t="s">
        <v>58</v>
      </c>
      <c r="AA4" s="58"/>
      <c r="AB4" s="58"/>
      <c r="AC4" s="58"/>
      <c r="AD4" s="62"/>
      <c r="AE4" s="62"/>
      <c r="AF4" s="62"/>
      <c r="AG4" s="62"/>
      <c r="AH4" s="62"/>
      <c r="AI4" s="62"/>
      <c r="AJ4" s="64"/>
    </row>
    <row r="5" spans="1:36" ht="20.25" customHeight="1" x14ac:dyDescent="0.2">
      <c r="A5" s="214" t="s">
        <v>24</v>
      </c>
      <c r="B5" s="172"/>
      <c r="C5" s="141">
        <v>1</v>
      </c>
      <c r="D5" s="142">
        <f>IF(A2&gt;0,1,"")</f>
        <v>1</v>
      </c>
      <c r="E5" s="154" t="str">
        <f>IF(ISNA(VLOOKUP($C$2&amp;"-"&amp;$L$2&amp;"-"&amp;D5,bdd_complete,11,0)),"",VLOOKUP($C$2&amp;"-"&amp;$L$2&amp;"-"&amp;D5,bdd_complete,11,0)&amp;" "&amp;VLOOKUP($C$2&amp;"-"&amp;$L$2&amp;"-"&amp;D5,bdd_complete,12,0))</f>
        <v>SENYUREK Attila</v>
      </c>
      <c r="F5" s="154"/>
      <c r="G5" s="154"/>
      <c r="H5" s="154"/>
      <c r="I5" s="154"/>
      <c r="J5" s="154"/>
      <c r="K5" s="154" t="str">
        <f>IF(D5&lt;&gt;"",VLOOKUP($C$2&amp;"-"&amp;$L$2&amp;"-"&amp;D5,bdd_complete,13,0),"")</f>
        <v>Dreux OL Atlas</v>
      </c>
      <c r="L5" s="154"/>
      <c r="M5" s="143"/>
      <c r="N5" s="209">
        <f>IF(AND(E5&lt;&gt;"",$Z$3&lt;12),SUMPRODUCT(($W$5:$W$16=E5)*($Z$5:$Z$16&lt;&gt;"")),"")</f>
        <v>3</v>
      </c>
      <c r="O5" s="210">
        <f>IF(AND(E5&lt;&gt;"",$Z$3&lt;12),SUMPRODUCT(($W$5:$W$16=E5)*($Y$5:$Y$16)),"")</f>
        <v>10</v>
      </c>
      <c r="P5" s="211">
        <f>IF(AND(E5&lt;&gt;"",$Z$3&lt;12),SUMPRODUCT(($W$5:$W$16=E5)*($Z$5:$Z$16=$P$4)),"")</f>
        <v>0</v>
      </c>
      <c r="Q5" s="211">
        <f>IF(AND(E5&lt;&gt;"",$Z$3&lt;12),SUMPRODUCT(($W$5:$W$16=E5)*($Z$5:$Z$16=$Q$4)),"")</f>
        <v>1</v>
      </c>
      <c r="R5" s="211">
        <f>IF(AND(E5&lt;&gt;"",$Z$3&lt;12),SUMPRODUCT(($W$5:$W$16=E5)*($X$5:$X$16)),"")</f>
        <v>0</v>
      </c>
      <c r="S5" s="234">
        <f>IF(D5&lt;&gt;"",VLOOKUP($C$2&amp;"-"&amp;$L$2&amp;"-"&amp;D5,bdd_complete,6,0),"")</f>
        <v>45.3</v>
      </c>
      <c r="T5" s="235"/>
      <c r="U5" s="140"/>
      <c r="V5" s="140"/>
      <c r="W5" s="205" t="str">
        <f>D12</f>
        <v>SENYUREK Attila</v>
      </c>
      <c r="X5" s="206">
        <f>I15</f>
        <v>0</v>
      </c>
      <c r="Y5" s="206">
        <f>J14</f>
        <v>3</v>
      </c>
      <c r="Z5" s="207" t="str">
        <f>IF(K14&lt;&gt;"",K14,"")</f>
        <v>VP</v>
      </c>
      <c r="AD5" s="62"/>
      <c r="AE5" s="62"/>
      <c r="AF5" s="62"/>
      <c r="AG5" s="62"/>
      <c r="AH5" s="62"/>
      <c r="AI5" s="62"/>
      <c r="AJ5" s="64"/>
    </row>
    <row r="6" spans="1:36" ht="20.25" customHeight="1" thickBot="1" x14ac:dyDescent="0.25">
      <c r="B6" s="172"/>
      <c r="C6" s="141">
        <v>3</v>
      </c>
      <c r="D6" s="142">
        <f>IF(A2&gt;1,2,"")</f>
        <v>2</v>
      </c>
      <c r="E6" s="154" t="str">
        <f>IF(ISNA(VLOOKUP($C$2&amp;"-"&amp;$L$2&amp;"-"&amp;D6,bdd_complete,11,0)),"",VLOOKUP($C$2&amp;"-"&amp;$L$2&amp;"-"&amp;D6,bdd_complete,11,0)&amp;" "&amp;VLOOKUP($C$2&amp;"-"&amp;$L$2&amp;"-"&amp;D6,bdd_complete,12,0))</f>
        <v>KHERBOUCHE Kassim</v>
      </c>
      <c r="F6" s="154"/>
      <c r="G6" s="154"/>
      <c r="H6" s="154"/>
      <c r="I6" s="154"/>
      <c r="J6" s="154"/>
      <c r="K6" s="154" t="str">
        <f>IF(D6&lt;&gt;"",VLOOKUP($C$2&amp;"-"&amp;$L$2&amp;"-"&amp;D6,bdd_complete,13,0),"")</f>
        <v>Ivry/Seine</v>
      </c>
      <c r="L6" s="154"/>
      <c r="M6" s="143"/>
      <c r="N6" s="209">
        <f>IF(AND(E6&lt;&gt;"",$Z$3&lt;12),SUMPRODUCT(($W$5:$W$16=E6)*($Z$5:$Z$16&lt;&gt;"")),"")</f>
        <v>1</v>
      </c>
      <c r="O6" s="210">
        <f>IF(AND(E6&lt;&gt;"",$Z$3&lt;12),SUMPRODUCT(($W$5:$W$16=E6)*($Y$5:$Y$16)),"")</f>
        <v>5</v>
      </c>
      <c r="P6" s="211">
        <f>IF(AND(E6&lt;&gt;"",$Z$3&lt;12),SUMPRODUCT(($W$5:$W$16=E6)*($Z$5:$Z$16=$P$4)),"")</f>
        <v>1</v>
      </c>
      <c r="Q6" s="211">
        <f>IF(AND(E6&lt;&gt;"",$Z$3&lt;12),SUMPRODUCT(($W$5:$W$16=E6)*($Z$5:$Z$16=$Q$4)),"")</f>
        <v>0</v>
      </c>
      <c r="R6" s="211">
        <f>IF(AND(E6&lt;&gt;"",$Z$3&lt;12),SUMPRODUCT(($W$5:$W$16=E6)*($X$5:$X$16)),"")</f>
        <v>0</v>
      </c>
      <c r="S6" s="234">
        <f>IF(D6&lt;&gt;"",VLOOKUP($C$2&amp;"-"&amp;$L$2&amp;"-"&amp;D6,bdd_complete,6,0),"")</f>
        <v>47.4</v>
      </c>
      <c r="T6" s="235"/>
      <c r="W6" s="205" t="str">
        <f>M12</f>
        <v>KHERBOUCHE Kassim</v>
      </c>
      <c r="X6" s="206">
        <f>R15</f>
        <v>0</v>
      </c>
      <c r="Y6" s="206">
        <f>S14</f>
        <v>0</v>
      </c>
      <c r="Z6" s="207" t="str">
        <f>IF(T14&lt;&gt;"",T14,"")</f>
        <v/>
      </c>
      <c r="AA6" s="346"/>
      <c r="AB6" s="346"/>
      <c r="AC6" s="346"/>
      <c r="AD6" s="62"/>
      <c r="AE6" s="62"/>
      <c r="AF6" s="62"/>
      <c r="AG6" s="62"/>
      <c r="AH6" s="62"/>
      <c r="AI6" s="62"/>
      <c r="AJ6" s="64"/>
    </row>
    <row r="7" spans="1:36" ht="20.25" customHeight="1" thickTop="1" x14ac:dyDescent="0.2">
      <c r="A7" s="137" t="s">
        <v>36</v>
      </c>
      <c r="B7" s="172"/>
      <c r="C7" s="141">
        <v>2</v>
      </c>
      <c r="D7" s="142">
        <f>IF(A2&gt;2,3,"")</f>
        <v>3</v>
      </c>
      <c r="E7" s="154" t="str">
        <f>IF(ISNA(VLOOKUP($C$2&amp;"-"&amp;$L$2&amp;"-"&amp;D7,bdd_complete,11,0)),"",VLOOKUP($C$2&amp;"-"&amp;$L$2&amp;"-"&amp;D7,bdd_complete,11,0)&amp;" "&amp;VLOOKUP($C$2&amp;"-"&amp;$L$2&amp;"-"&amp;D7,bdd_complete,12,0))</f>
        <v>ELIBAIEV Mansour</v>
      </c>
      <c r="F7" s="154"/>
      <c r="G7" s="154"/>
      <c r="H7" s="154"/>
      <c r="I7" s="154"/>
      <c r="J7" s="154"/>
      <c r="K7" s="154" t="str">
        <f>IF(D7&lt;&gt;"",VLOOKUP($C$2&amp;"-"&amp;$L$2&amp;"-"&amp;D7,bdd_complete,13,0),"")</f>
        <v>Le Mans CLS</v>
      </c>
      <c r="L7" s="154"/>
      <c r="M7" s="143"/>
      <c r="N7" s="209">
        <f>IF(AND(E7&lt;&gt;"",$Z$3&lt;12),SUMPRODUCT(($W$5:$W$16=E7)*($Z$5:$Z$16&lt;&gt;"")),"")</f>
        <v>2</v>
      </c>
      <c r="O7" s="210">
        <f>IF(AND(E7&lt;&gt;"",$Z$3&lt;12),SUMPRODUCT(($W$5:$W$16=E7)*($Y$5:$Y$16)),"")</f>
        <v>8</v>
      </c>
      <c r="P7" s="211">
        <f>IF(AND(E7&lt;&gt;"",$Z$3&lt;12),SUMPRODUCT(($W$5:$W$16=E7)*($Z$5:$Z$16=$P$4)),"")</f>
        <v>1</v>
      </c>
      <c r="Q7" s="211">
        <f>IF(AND(E7&lt;&gt;"",$Z$3&lt;12),SUMPRODUCT(($W$5:$W$16=E7)*($Z$5:$Z$16=$Q$4)),"")</f>
        <v>0</v>
      </c>
      <c r="R7" s="211">
        <f>IF(AND(E7&lt;&gt;"",$Z$3&lt;12),SUMPRODUCT(($W$5:$W$16=E7)*($X$5:$X$16)),"")</f>
        <v>0</v>
      </c>
      <c r="S7" s="234">
        <f>IF(D7&lt;&gt;"",VLOOKUP($C$2&amp;"-"&amp;$L$2&amp;"-"&amp;D7,bdd_complete,6,0),"")</f>
        <v>47.9</v>
      </c>
      <c r="T7" s="235"/>
      <c r="W7" s="205" t="str">
        <f>D16</f>
        <v>ELIBAIEV Mansour</v>
      </c>
      <c r="X7" s="206">
        <f>I19</f>
        <v>0</v>
      </c>
      <c r="Y7" s="206">
        <f>J18</f>
        <v>3</v>
      </c>
      <c r="Z7" s="207" t="str">
        <f>IF(K18&lt;&gt;"",K18,"")</f>
        <v>VP</v>
      </c>
      <c r="AA7" s="346"/>
      <c r="AB7" s="346"/>
      <c r="AC7" s="346"/>
      <c r="AD7" s="62"/>
      <c r="AE7" s="62"/>
      <c r="AF7" s="62"/>
      <c r="AG7" s="62"/>
      <c r="AH7" s="62"/>
      <c r="AI7" s="62"/>
      <c r="AJ7" s="64"/>
    </row>
    <row r="8" spans="1:36" ht="20.25" customHeight="1" x14ac:dyDescent="0.2">
      <c r="A8" s="139" t="s">
        <v>37</v>
      </c>
      <c r="B8" s="172"/>
      <c r="C8" s="141">
        <v>4</v>
      </c>
      <c r="D8" s="281">
        <f>IF(A2&gt;3,4,"")</f>
        <v>4</v>
      </c>
      <c r="E8" s="241" t="str">
        <f>IF(ISNA(VLOOKUP($C$2&amp;"-"&amp;$L$2&amp;"-"&amp;D8,bdd_complete,11,0)),"",VLOOKUP($C$2&amp;"-"&amp;$L$2&amp;"-"&amp;D8,bdd_complete,11,0)&amp;" "&amp;VLOOKUP($C$2&amp;"-"&amp;$L$2&amp;"-"&amp;D8,bdd_complete,12,0))</f>
        <v>TACCHI Gianni</v>
      </c>
      <c r="F8" s="241"/>
      <c r="G8" s="241"/>
      <c r="H8" s="241"/>
      <c r="I8" s="241"/>
      <c r="J8" s="241"/>
      <c r="K8" s="241" t="str">
        <f>IF(D8&lt;&gt;"",VLOOKUP($C$2&amp;"-"&amp;$L$2&amp;"-"&amp;D8,bdd_complete,13,0),"")</f>
        <v>Rouen ASPTT</v>
      </c>
      <c r="L8" s="241"/>
      <c r="M8" s="282"/>
      <c r="N8" s="209">
        <f>IF(AND(E8&lt;&gt;"",$Z$3&lt;12),SUMPRODUCT(($W$5:$W$16=E8)*($Z$5:$Z$16&lt;&gt;"")),"")</f>
        <v>0</v>
      </c>
      <c r="O8" s="210">
        <f>IF(AND(E8&lt;&gt;"",$Z$3&lt;12),SUMPRODUCT(($W$5:$W$16=E8)*($Y$5:$Y$16)),"")</f>
        <v>1</v>
      </c>
      <c r="P8" s="211">
        <f>IF(AND(E8&lt;&gt;"",$Z$3&lt;12),SUMPRODUCT(($W$5:$W$16=E8)*($Z$5:$Z$16=$P$4)),"")</f>
        <v>0</v>
      </c>
      <c r="Q8" s="211">
        <f>IF(AND(E8&lt;&gt;"",$Z$3&lt;12),SUMPRODUCT(($W$5:$W$16=E8)*($Z$5:$Z$16=$Q$4)),"")</f>
        <v>0</v>
      </c>
      <c r="R8" s="211">
        <f>IF(AND(E8&lt;&gt;"",$Z$3&lt;12),SUMPRODUCT(($W$5:$W$16=E8)*($X$5:$X$16)),"")</f>
        <v>0</v>
      </c>
      <c r="S8" s="234">
        <f>IF(D8&lt;&gt;"",VLOOKUP($C$2&amp;"-"&amp;$L$2&amp;"-"&amp;D8,bdd_complete,6,0),"")</f>
        <v>48.55</v>
      </c>
      <c r="T8" s="235"/>
      <c r="W8" s="205" t="str">
        <f>M16</f>
        <v>TACCHI Gianni</v>
      </c>
      <c r="X8" s="206">
        <f>R19</f>
        <v>0</v>
      </c>
      <c r="Y8" s="206">
        <f>S18</f>
        <v>1</v>
      </c>
      <c r="Z8" s="207" t="str">
        <f>IF(T18&lt;&gt;"",T18,"")</f>
        <v/>
      </c>
      <c r="AA8" s="346"/>
      <c r="AB8" s="346"/>
      <c r="AC8" s="346"/>
      <c r="AD8" s="62"/>
      <c r="AE8" s="62"/>
      <c r="AF8" s="62"/>
      <c r="AG8" s="62"/>
      <c r="AH8" s="62"/>
      <c r="AI8" s="62"/>
      <c r="AJ8" s="64"/>
    </row>
    <row r="9" spans="1:36" ht="23.25" customHeight="1" x14ac:dyDescent="0.25">
      <c r="A9" s="212" t="s">
        <v>61</v>
      </c>
      <c r="B9" s="213"/>
      <c r="D9" s="69"/>
      <c r="E9" s="69"/>
      <c r="F9" s="69"/>
      <c r="G9" s="69"/>
      <c r="H9" s="69"/>
      <c r="I9"/>
      <c r="S9" s="144"/>
      <c r="W9" s="205" t="str">
        <f>D22</f>
        <v>SENYUREK Attila</v>
      </c>
      <c r="X9" s="206">
        <f>I25</f>
        <v>0</v>
      </c>
      <c r="Y9" s="206">
        <f>J24</f>
        <v>3</v>
      </c>
      <c r="Z9" s="207" t="str">
        <f>IF(K24&lt;&gt;"",K24,"")</f>
        <v>VP</v>
      </c>
      <c r="AA9" s="52"/>
      <c r="AB9" s="52"/>
      <c r="AC9" s="52"/>
    </row>
    <row r="10" spans="1:36" s="140" customFormat="1" ht="25.5" customHeight="1" x14ac:dyDescent="0.2">
      <c r="A10" s="53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  <c r="R10" s="155"/>
      <c r="S10" s="155"/>
      <c r="T10" s="130" t="str">
        <f>IF(OR(A2=0,A2&gt;2),"3 lutteurs =&gt; Tour 1 : 1-2 / Tour 2 : 3-1 / Tour 3 : 2-3          4 lutteurs =&gt; Tour 1 : 1-2, 3-4  / Tour 2 : 1-3,  2-4  / Tour 3 : 1-4, 2-3","")</f>
        <v>3 lutteurs =&gt; Tour 1 : 1-2 / Tour 2 : 3-1 / Tour 3 : 2-3          4 lutteurs =&gt; Tour 1 : 1-2, 3-4  / Tour 2 : 1-3,  2-4  / Tour 3 : 1-4, 2-3</v>
      </c>
      <c r="U10" s="155"/>
      <c r="V10" s="155"/>
      <c r="W10" s="205" t="str">
        <f>M22</f>
        <v>ELIBAIEV Mansour</v>
      </c>
      <c r="X10" s="206">
        <f>R25</f>
        <v>0</v>
      </c>
      <c r="Y10" s="206">
        <f>S24</f>
        <v>1</v>
      </c>
      <c r="Z10" s="207" t="str">
        <f>IF(T24&lt;&gt;"",T24,"")</f>
        <v/>
      </c>
      <c r="AA10" s="155"/>
      <c r="AB10" s="155"/>
      <c r="AC10" s="155"/>
    </row>
    <row r="11" spans="1:36" s="53" customFormat="1" ht="14.25" customHeight="1" thickBot="1" x14ac:dyDescent="0.25">
      <c r="A11"/>
      <c r="B11" s="330" t="s">
        <v>40</v>
      </c>
      <c r="C11" s="203" t="s">
        <v>45</v>
      </c>
      <c r="D11" s="201"/>
      <c r="E11" s="201"/>
      <c r="F11" s="201"/>
      <c r="G11" s="201"/>
      <c r="H11" s="201"/>
      <c r="I11" s="201"/>
      <c r="J11" s="201"/>
      <c r="K11" s="201"/>
      <c r="L11" s="202" t="s">
        <v>46</v>
      </c>
      <c r="M11" s="202"/>
      <c r="N11" s="202"/>
      <c r="O11" s="202"/>
      <c r="P11" s="202"/>
      <c r="Q11" s="202"/>
      <c r="R11" s="202"/>
      <c r="S11" s="202"/>
      <c r="T11" s="204"/>
      <c r="U11"/>
      <c r="V11"/>
      <c r="W11" s="205" t="str">
        <f>D26</f>
        <v>KHERBOUCHE Kassim</v>
      </c>
      <c r="X11" s="206">
        <f>I29</f>
        <v>0</v>
      </c>
      <c r="Y11" s="206">
        <f>J28</f>
        <v>4</v>
      </c>
      <c r="Z11" s="207" t="str">
        <f>IF(K28&lt;&gt;"",K28,"")</f>
        <v>VT</v>
      </c>
      <c r="AA11" s="54"/>
      <c r="AH11" s="56"/>
    </row>
    <row r="12" spans="1:36" ht="16.5" customHeight="1" x14ac:dyDescent="0.2">
      <c r="B12" s="331"/>
      <c r="C12" s="334">
        <f>IF(A2&gt;1,1,"")</f>
        <v>1</v>
      </c>
      <c r="D12" s="215" t="str">
        <f>IF(C12&lt;&gt;"",VLOOKUP(C12,$D$5:$K$8,2,0),"")</f>
        <v>SENYUREK Attila</v>
      </c>
      <c r="E12" s="215"/>
      <c r="F12" s="215"/>
      <c r="G12" s="215"/>
      <c r="H12" s="215"/>
      <c r="I12" s="216"/>
      <c r="J12" s="336" t="s">
        <v>48</v>
      </c>
      <c r="K12" s="217" t="s">
        <v>49</v>
      </c>
      <c r="L12" s="334">
        <f>IF(A2&gt;1,2,"")</f>
        <v>2</v>
      </c>
      <c r="M12" s="215" t="str">
        <f>IF(L12&lt;&gt;"",VLOOKUP(L12,$D$5:$K$8,2,0),"")</f>
        <v>KHERBOUCHE Kassim</v>
      </c>
      <c r="N12" s="215"/>
      <c r="O12" s="215"/>
      <c r="P12" s="215"/>
      <c r="Q12" s="215"/>
      <c r="R12" s="216"/>
      <c r="S12" s="336" t="s">
        <v>48</v>
      </c>
      <c r="T12" s="217" t="s">
        <v>49</v>
      </c>
      <c r="W12" s="205" t="str">
        <f>M26</f>
        <v>TACCHI Gianni</v>
      </c>
      <c r="X12" s="206">
        <f>R29</f>
        <v>0</v>
      </c>
      <c r="Y12" s="206">
        <f>S28</f>
        <v>0</v>
      </c>
      <c r="Z12" s="207" t="str">
        <f>IF(T28&lt;&gt;"",T28,"")</f>
        <v/>
      </c>
      <c r="AA12" s="58"/>
      <c r="AH12" s="63"/>
      <c r="AI12" s="63"/>
    </row>
    <row r="13" spans="1:36" ht="16.5" customHeight="1" x14ac:dyDescent="0.2">
      <c r="B13" s="331"/>
      <c r="C13" s="335"/>
      <c r="D13" s="218" t="str">
        <f>IF(C12&lt;&gt;"",VLOOKUP(C12,$D$5:$K$8,8,0),"")</f>
        <v>Dreux OL Atlas</v>
      </c>
      <c r="E13" s="219"/>
      <c r="F13" s="219"/>
      <c r="G13" s="219"/>
      <c r="H13" s="219"/>
      <c r="I13" s="220"/>
      <c r="J13" s="337"/>
      <c r="K13" s="221" t="s">
        <v>50</v>
      </c>
      <c r="L13" s="335"/>
      <c r="M13" s="218" t="str">
        <f>IF(L12&lt;&gt;"",VLOOKUP(L12,$D$5:$K$8,8,0),"")</f>
        <v>Ivry/Seine</v>
      </c>
      <c r="N13" s="219"/>
      <c r="O13" s="219"/>
      <c r="P13" s="219"/>
      <c r="Q13" s="219"/>
      <c r="R13" s="220"/>
      <c r="S13" s="337"/>
      <c r="T13" s="221" t="s">
        <v>50</v>
      </c>
      <c r="W13" s="205" t="str">
        <f>D32</f>
        <v>SENYUREK Attila</v>
      </c>
      <c r="X13" s="206">
        <f>I35</f>
        <v>0</v>
      </c>
      <c r="Y13" s="206">
        <f>J34</f>
        <v>4</v>
      </c>
      <c r="Z13" s="207" t="str">
        <f>IF(K34&lt;&gt;"",K34,"")</f>
        <v>VS</v>
      </c>
      <c r="AA13" s="58"/>
      <c r="AH13" s="63"/>
      <c r="AI13" s="63"/>
    </row>
    <row r="14" spans="1:36" ht="11.25" customHeight="1" x14ac:dyDescent="0.2">
      <c r="B14" s="331"/>
      <c r="C14" s="159" t="s">
        <v>53</v>
      </c>
      <c r="D14" s="160"/>
      <c r="E14" s="160"/>
      <c r="F14" s="160"/>
      <c r="G14" s="160"/>
      <c r="H14" s="170"/>
      <c r="I14" s="161" t="s">
        <v>11</v>
      </c>
      <c r="J14" s="338">
        <v>3</v>
      </c>
      <c r="K14" s="340" t="s">
        <v>689</v>
      </c>
      <c r="L14" s="159" t="s">
        <v>53</v>
      </c>
      <c r="M14" s="162"/>
      <c r="N14" s="160"/>
      <c r="O14" s="160"/>
      <c r="P14" s="160"/>
      <c r="Q14" s="170"/>
      <c r="R14" s="161" t="s">
        <v>11</v>
      </c>
      <c r="S14" s="338">
        <v>0</v>
      </c>
      <c r="T14" s="340"/>
      <c r="W14" s="205" t="str">
        <f>M32</f>
        <v>TACCHI Gianni</v>
      </c>
      <c r="X14" s="206">
        <f>R35</f>
        <v>0</v>
      </c>
      <c r="Y14" s="206">
        <f>S34</f>
        <v>0</v>
      </c>
      <c r="Z14" s="207" t="str">
        <f>IF(T34&lt;&gt;"",T34,"")</f>
        <v/>
      </c>
      <c r="AA14" s="58"/>
      <c r="AH14" s="63"/>
      <c r="AI14" s="63"/>
    </row>
    <row r="15" spans="1:36" ht="33" customHeight="1" thickBot="1" x14ac:dyDescent="0.25">
      <c r="B15" s="331"/>
      <c r="C15" s="157"/>
      <c r="D15" s="158"/>
      <c r="E15" s="158"/>
      <c r="F15" s="158"/>
      <c r="G15" s="158"/>
      <c r="H15" s="171"/>
      <c r="I15" s="208"/>
      <c r="J15" s="339"/>
      <c r="K15" s="341"/>
      <c r="L15" s="157"/>
      <c r="M15" s="163"/>
      <c r="N15" s="158"/>
      <c r="O15" s="158"/>
      <c r="P15" s="158"/>
      <c r="Q15" s="171"/>
      <c r="R15" s="208"/>
      <c r="S15" s="339"/>
      <c r="T15" s="341"/>
      <c r="W15" s="205" t="str">
        <f>D36</f>
        <v>KHERBOUCHE Kassim</v>
      </c>
      <c r="X15" s="206">
        <f>I39</f>
        <v>0</v>
      </c>
      <c r="Y15" s="206">
        <f>J38</f>
        <v>1</v>
      </c>
      <c r="Z15" s="207" t="str">
        <f>IF(K38&lt;&gt;"",K38,"")</f>
        <v/>
      </c>
      <c r="AA15" s="58"/>
      <c r="AH15" s="63"/>
      <c r="AI15" s="63"/>
    </row>
    <row r="16" spans="1:36" ht="16.5" customHeight="1" x14ac:dyDescent="0.2">
      <c r="B16" s="331"/>
      <c r="C16" s="334">
        <f>IF(A2=4,3,"")</f>
        <v>3</v>
      </c>
      <c r="D16" s="215" t="str">
        <f>IF(C16&lt;&gt;"",VLOOKUP(C16,$D$5:$K$8,2,0),"")</f>
        <v>ELIBAIEV Mansour</v>
      </c>
      <c r="E16" s="215"/>
      <c r="F16" s="215"/>
      <c r="G16" s="215"/>
      <c r="H16" s="215"/>
      <c r="I16" s="216"/>
      <c r="J16" s="336" t="s">
        <v>48</v>
      </c>
      <c r="K16" s="217" t="s">
        <v>49</v>
      </c>
      <c r="L16" s="334">
        <f>IF(A2=4,4,"")</f>
        <v>4</v>
      </c>
      <c r="M16" s="215" t="str">
        <f>IF(L16&lt;&gt;"",VLOOKUP(L16,$D$5:$K$8,2,0),"")</f>
        <v>TACCHI Gianni</v>
      </c>
      <c r="N16" s="215"/>
      <c r="O16" s="215"/>
      <c r="P16" s="215"/>
      <c r="Q16" s="215"/>
      <c r="R16" s="216"/>
      <c r="S16" s="336" t="s">
        <v>48</v>
      </c>
      <c r="T16" s="217" t="s">
        <v>49</v>
      </c>
      <c r="W16" s="205" t="str">
        <f>M36</f>
        <v>ELIBAIEV Mansour</v>
      </c>
      <c r="X16" s="206">
        <f>R39</f>
        <v>0</v>
      </c>
      <c r="Y16" s="206">
        <f>S38</f>
        <v>4</v>
      </c>
      <c r="Z16" s="207" t="str">
        <f>IF(T38&lt;&gt;"",T38,"")</f>
        <v>VT</v>
      </c>
      <c r="AA16" s="58"/>
      <c r="AH16" s="63"/>
      <c r="AI16" s="63"/>
    </row>
    <row r="17" spans="1:35" ht="16.5" customHeight="1" x14ac:dyDescent="0.2">
      <c r="B17" s="331"/>
      <c r="C17" s="335"/>
      <c r="D17" s="218"/>
      <c r="E17" s="219"/>
      <c r="F17" s="219"/>
      <c r="G17" s="219"/>
      <c r="H17" s="219"/>
      <c r="I17" s="220"/>
      <c r="J17" s="337"/>
      <c r="K17" s="221" t="s">
        <v>50</v>
      </c>
      <c r="L17" s="335"/>
      <c r="M17" s="218" t="str">
        <f>IF(L16&lt;&gt;"",VLOOKUP(L16,$D$5:$K$8,8,0),"")</f>
        <v>Rouen ASPTT</v>
      </c>
      <c r="N17" s="219"/>
      <c r="O17" s="219"/>
      <c r="P17" s="219"/>
      <c r="Q17" s="219"/>
      <c r="R17" s="220"/>
      <c r="S17" s="337"/>
      <c r="T17" s="221" t="s">
        <v>50</v>
      </c>
      <c r="X17" s="57"/>
      <c r="Y17" s="58"/>
      <c r="Z17" s="58"/>
      <c r="AA17" s="58"/>
      <c r="AH17" s="63"/>
      <c r="AI17" s="63"/>
    </row>
    <row r="18" spans="1:35" ht="11.25" customHeight="1" x14ac:dyDescent="0.2">
      <c r="B18" s="331"/>
      <c r="C18" s="159" t="s">
        <v>53</v>
      </c>
      <c r="D18" s="160"/>
      <c r="E18" s="160"/>
      <c r="F18" s="160"/>
      <c r="G18" s="160"/>
      <c r="H18" s="170"/>
      <c r="I18" s="161" t="s">
        <v>11</v>
      </c>
      <c r="J18" s="338">
        <v>3</v>
      </c>
      <c r="K18" s="340" t="s">
        <v>689</v>
      </c>
      <c r="L18" s="159" t="s">
        <v>53</v>
      </c>
      <c r="M18" s="162"/>
      <c r="N18" s="160"/>
      <c r="O18" s="160"/>
      <c r="P18" s="160"/>
      <c r="Q18" s="170"/>
      <c r="R18" s="161" t="s">
        <v>11</v>
      </c>
      <c r="S18" s="338">
        <v>1</v>
      </c>
      <c r="T18" s="340"/>
      <c r="X18" s="57"/>
      <c r="Y18" s="58"/>
      <c r="Z18" s="58"/>
      <c r="AA18" s="58"/>
      <c r="AH18" s="63"/>
      <c r="AI18" s="63"/>
    </row>
    <row r="19" spans="1:35" ht="33" customHeight="1" thickBot="1" x14ac:dyDescent="0.25">
      <c r="B19" s="331"/>
      <c r="C19" s="157"/>
      <c r="D19" s="158"/>
      <c r="E19" s="158"/>
      <c r="F19" s="158"/>
      <c r="G19" s="158"/>
      <c r="H19" s="171"/>
      <c r="I19" s="208"/>
      <c r="J19" s="339"/>
      <c r="K19" s="341"/>
      <c r="L19" s="157"/>
      <c r="M19" s="163"/>
      <c r="N19" s="158"/>
      <c r="O19" s="158"/>
      <c r="P19" s="158"/>
      <c r="Q19" s="171"/>
      <c r="R19" s="208"/>
      <c r="S19" s="339"/>
      <c r="T19" s="341"/>
      <c r="X19" s="58"/>
      <c r="Y19" s="58"/>
      <c r="Z19" s="58"/>
      <c r="AA19" s="58"/>
      <c r="AH19" s="63"/>
      <c r="AI19" s="63"/>
    </row>
    <row r="20" spans="1:35" ht="15" customHeight="1" x14ac:dyDescent="0.25">
      <c r="B20" s="138"/>
      <c r="C20" s="147"/>
      <c r="D20" s="147"/>
      <c r="E20" s="147"/>
      <c r="F20" s="147"/>
      <c r="G20" s="147"/>
      <c r="H20" s="147"/>
      <c r="J20" s="148"/>
      <c r="K20" s="149"/>
      <c r="L20" s="151"/>
      <c r="M20" s="151"/>
      <c r="N20" s="151"/>
      <c r="O20" s="151"/>
      <c r="P20" s="151"/>
      <c r="Q20" s="151"/>
      <c r="R20" s="146"/>
      <c r="S20" s="152"/>
      <c r="T20" s="150"/>
      <c r="X20" s="58"/>
      <c r="Y20" s="58"/>
      <c r="Z20" s="58"/>
      <c r="AA20" s="58"/>
      <c r="AH20" s="63"/>
      <c r="AI20" s="63"/>
    </row>
    <row r="21" spans="1:35" s="53" customFormat="1" ht="14.25" customHeight="1" thickBot="1" x14ac:dyDescent="0.25">
      <c r="A21"/>
      <c r="B21" s="330" t="s">
        <v>51</v>
      </c>
      <c r="C21" s="203" t="s">
        <v>45</v>
      </c>
      <c r="D21" s="201"/>
      <c r="E21" s="201"/>
      <c r="F21" s="201"/>
      <c r="G21" s="201"/>
      <c r="H21" s="201"/>
      <c r="I21" s="201"/>
      <c r="J21" s="201"/>
      <c r="K21" s="201"/>
      <c r="L21" s="202" t="s">
        <v>46</v>
      </c>
      <c r="M21" s="202"/>
      <c r="N21" s="202"/>
      <c r="O21" s="202"/>
      <c r="P21" s="202"/>
      <c r="Q21" s="202"/>
      <c r="R21" s="202"/>
      <c r="S21" s="202"/>
      <c r="T21" s="204"/>
      <c r="U21"/>
      <c r="V21"/>
      <c r="W21"/>
      <c r="X21" s="55"/>
      <c r="Y21" s="54"/>
      <c r="Z21" s="54"/>
      <c r="AA21" s="54"/>
      <c r="AH21" s="56"/>
    </row>
    <row r="22" spans="1:35" ht="16.5" customHeight="1" x14ac:dyDescent="0.2">
      <c r="B22" s="331"/>
      <c r="C22" s="334">
        <f>IF(A2=3,3,IF(A2=4,1,""))</f>
        <v>1</v>
      </c>
      <c r="D22" s="215" t="str">
        <f>IF(C22&lt;&gt;"",VLOOKUP(C22,$D$5:$K$8,2,0),"")</f>
        <v>SENYUREK Attila</v>
      </c>
      <c r="E22" s="215"/>
      <c r="F22" s="215"/>
      <c r="G22" s="215"/>
      <c r="H22" s="215"/>
      <c r="I22" s="216"/>
      <c r="J22" s="336" t="s">
        <v>48</v>
      </c>
      <c r="K22" s="217" t="s">
        <v>49</v>
      </c>
      <c r="L22" s="334">
        <f>IF(A2=3,1,IF(A2=4,3,""))</f>
        <v>3</v>
      </c>
      <c r="M22" s="215" t="str">
        <f>IF(L22&lt;&gt;"",VLOOKUP(L22,$D$5:$K$8,2,0),"")</f>
        <v>ELIBAIEV Mansour</v>
      </c>
      <c r="N22" s="215"/>
      <c r="O22" s="215"/>
      <c r="P22" s="215"/>
      <c r="Q22" s="215"/>
      <c r="R22" s="216"/>
      <c r="S22" s="336" t="s">
        <v>48</v>
      </c>
      <c r="T22" s="217" t="s">
        <v>49</v>
      </c>
      <c r="X22" s="57"/>
      <c r="Y22" s="58"/>
      <c r="Z22" s="58"/>
      <c r="AA22" s="58"/>
      <c r="AH22" s="63"/>
      <c r="AI22" s="63"/>
    </row>
    <row r="23" spans="1:35" ht="16.5" customHeight="1" x14ac:dyDescent="0.2">
      <c r="B23" s="331"/>
      <c r="C23" s="335"/>
      <c r="D23" s="218" t="str">
        <f>IF(C22&lt;&gt;"",VLOOKUP(C22,$D$5:$K$8,8,0),"")</f>
        <v>Dreux OL Atlas</v>
      </c>
      <c r="E23" s="219"/>
      <c r="F23" s="219"/>
      <c r="G23" s="219"/>
      <c r="H23" s="219"/>
      <c r="I23" s="220"/>
      <c r="J23" s="337"/>
      <c r="K23" s="221" t="s">
        <v>50</v>
      </c>
      <c r="L23" s="335"/>
      <c r="M23" s="218" t="str">
        <f>IF(L22&lt;&gt;"",VLOOKUP(L22,$D$5:$K$8,8,0),"")</f>
        <v>Le Mans CLS</v>
      </c>
      <c r="N23" s="219"/>
      <c r="O23" s="219"/>
      <c r="P23" s="219"/>
      <c r="Q23" s="219"/>
      <c r="R23" s="220"/>
      <c r="S23" s="337"/>
      <c r="T23" s="221" t="s">
        <v>50</v>
      </c>
      <c r="X23" s="57"/>
      <c r="Y23" s="58"/>
      <c r="Z23" s="58"/>
      <c r="AA23" s="58"/>
      <c r="AH23" s="63"/>
      <c r="AI23" s="63"/>
    </row>
    <row r="24" spans="1:35" ht="11.25" customHeight="1" x14ac:dyDescent="0.2">
      <c r="B24" s="331"/>
      <c r="C24" s="159" t="s">
        <v>53</v>
      </c>
      <c r="D24" s="160"/>
      <c r="E24" s="160"/>
      <c r="F24" s="160"/>
      <c r="G24" s="160"/>
      <c r="H24" s="170"/>
      <c r="I24" s="161" t="s">
        <v>11</v>
      </c>
      <c r="J24" s="338">
        <v>3</v>
      </c>
      <c r="K24" s="340" t="s">
        <v>689</v>
      </c>
      <c r="L24" s="159" t="s">
        <v>53</v>
      </c>
      <c r="M24" s="162"/>
      <c r="N24" s="160"/>
      <c r="O24" s="160"/>
      <c r="P24" s="160"/>
      <c r="Q24" s="170"/>
      <c r="R24" s="161" t="s">
        <v>11</v>
      </c>
      <c r="S24" s="338">
        <v>1</v>
      </c>
      <c r="T24" s="340"/>
      <c r="X24" s="57"/>
      <c r="Y24" s="58"/>
      <c r="Z24" s="58"/>
      <c r="AA24" s="58"/>
      <c r="AH24" s="63"/>
      <c r="AI24" s="63"/>
    </row>
    <row r="25" spans="1:35" ht="33" customHeight="1" thickBot="1" x14ac:dyDescent="0.25">
      <c r="B25" s="331"/>
      <c r="C25" s="157"/>
      <c r="D25" s="158"/>
      <c r="E25" s="158"/>
      <c r="F25" s="158"/>
      <c r="G25" s="158"/>
      <c r="H25" s="171"/>
      <c r="I25" s="208"/>
      <c r="J25" s="339"/>
      <c r="K25" s="341"/>
      <c r="L25" s="157"/>
      <c r="M25" s="163"/>
      <c r="N25" s="158"/>
      <c r="O25" s="158"/>
      <c r="P25" s="158"/>
      <c r="Q25" s="171"/>
      <c r="R25" s="208"/>
      <c r="S25" s="339"/>
      <c r="T25" s="341"/>
      <c r="X25" s="58"/>
      <c r="Y25" s="58"/>
      <c r="Z25" s="58"/>
      <c r="AA25" s="58"/>
      <c r="AH25" s="63"/>
      <c r="AI25" s="63"/>
    </row>
    <row r="26" spans="1:35" ht="16.5" customHeight="1" x14ac:dyDescent="0.2">
      <c r="B26" s="331"/>
      <c r="C26" s="334">
        <f>IF(A2=4,2,"")</f>
        <v>2</v>
      </c>
      <c r="D26" s="215" t="str">
        <f>IF(C26&lt;&gt;"",VLOOKUP(C26,$D$5:$K$8,2,0),"")</f>
        <v>KHERBOUCHE Kassim</v>
      </c>
      <c r="E26" s="215"/>
      <c r="F26" s="215"/>
      <c r="G26" s="215"/>
      <c r="H26" s="215"/>
      <c r="I26" s="216"/>
      <c r="J26" s="336" t="s">
        <v>48</v>
      </c>
      <c r="K26" s="217" t="s">
        <v>49</v>
      </c>
      <c r="L26" s="334">
        <f>IF(A2=4,4,"")</f>
        <v>4</v>
      </c>
      <c r="M26" s="215" t="str">
        <f>IF(L26&lt;&gt;"",VLOOKUP(L26,$D$5:$K$8,2,0),"")</f>
        <v>TACCHI Gianni</v>
      </c>
      <c r="N26" s="215"/>
      <c r="O26" s="215"/>
      <c r="P26" s="215"/>
      <c r="Q26" s="215"/>
      <c r="R26" s="216"/>
      <c r="S26" s="336" t="s">
        <v>48</v>
      </c>
      <c r="T26" s="217" t="s">
        <v>49</v>
      </c>
      <c r="X26" s="57"/>
      <c r="Y26" s="58"/>
      <c r="Z26" s="58"/>
      <c r="AA26" s="58"/>
      <c r="AH26" s="63"/>
      <c r="AI26" s="63"/>
    </row>
    <row r="27" spans="1:35" ht="16.5" customHeight="1" x14ac:dyDescent="0.2">
      <c r="B27" s="331"/>
      <c r="C27" s="335"/>
      <c r="D27" s="218" t="str">
        <f>IF(C26&lt;&gt;"",VLOOKUP(C26,$D$5:$K$8,8,0),"")</f>
        <v>Ivry/Seine</v>
      </c>
      <c r="E27" s="219"/>
      <c r="F27" s="219"/>
      <c r="G27" s="219"/>
      <c r="H27" s="219"/>
      <c r="I27" s="220"/>
      <c r="J27" s="337"/>
      <c r="K27" s="221" t="s">
        <v>50</v>
      </c>
      <c r="L27" s="335"/>
      <c r="M27" s="218" t="str">
        <f>IF(L26&lt;&gt;"",VLOOKUP(L26,$D$5:$K$8,8,0),"")</f>
        <v>Rouen ASPTT</v>
      </c>
      <c r="N27" s="219"/>
      <c r="O27" s="219"/>
      <c r="P27" s="219"/>
      <c r="Q27" s="219"/>
      <c r="R27" s="220"/>
      <c r="S27" s="337"/>
      <c r="T27" s="221" t="s">
        <v>50</v>
      </c>
      <c r="X27" s="57"/>
      <c r="Y27" s="58"/>
      <c r="Z27" s="58"/>
      <c r="AA27" s="58"/>
      <c r="AH27" s="63"/>
      <c r="AI27" s="63"/>
    </row>
    <row r="28" spans="1:35" ht="11.25" customHeight="1" x14ac:dyDescent="0.2">
      <c r="B28" s="331"/>
      <c r="C28" s="159" t="s">
        <v>47</v>
      </c>
      <c r="D28" s="160"/>
      <c r="E28" s="160"/>
      <c r="F28" s="160"/>
      <c r="G28" s="160"/>
      <c r="H28" s="170"/>
      <c r="I28" s="161" t="s">
        <v>11</v>
      </c>
      <c r="J28" s="338">
        <v>4</v>
      </c>
      <c r="K28" s="340" t="s">
        <v>23</v>
      </c>
      <c r="L28" s="159" t="s">
        <v>47</v>
      </c>
      <c r="M28" s="162"/>
      <c r="N28" s="160"/>
      <c r="O28" s="160"/>
      <c r="P28" s="160"/>
      <c r="Q28" s="170"/>
      <c r="R28" s="161" t="s">
        <v>11</v>
      </c>
      <c r="S28" s="338">
        <v>0</v>
      </c>
      <c r="T28" s="340"/>
      <c r="X28" s="57"/>
      <c r="Y28" s="58"/>
      <c r="Z28" s="58"/>
      <c r="AA28" s="58"/>
      <c r="AH28" s="63"/>
      <c r="AI28" s="63"/>
    </row>
    <row r="29" spans="1:35" ht="33" customHeight="1" thickBot="1" x14ac:dyDescent="0.25">
      <c r="B29" s="331"/>
      <c r="C29" s="157"/>
      <c r="D29" s="158"/>
      <c r="E29" s="158"/>
      <c r="F29" s="158"/>
      <c r="G29" s="158"/>
      <c r="H29" s="171"/>
      <c r="I29" s="208"/>
      <c r="J29" s="339"/>
      <c r="K29" s="341"/>
      <c r="L29" s="157"/>
      <c r="M29" s="163"/>
      <c r="N29" s="158"/>
      <c r="O29" s="158"/>
      <c r="P29" s="158"/>
      <c r="Q29" s="171"/>
      <c r="R29" s="208"/>
      <c r="S29" s="339"/>
      <c r="T29" s="341"/>
      <c r="X29" s="58"/>
      <c r="Y29" s="58"/>
      <c r="Z29" s="58"/>
      <c r="AA29" s="58"/>
      <c r="AH29" s="63"/>
      <c r="AI29" s="63"/>
    </row>
    <row r="30" spans="1:35" ht="15" customHeight="1" x14ac:dyDescent="0.25">
      <c r="B30" s="138"/>
      <c r="C30" s="147"/>
      <c r="D30" s="147"/>
      <c r="E30" s="147"/>
      <c r="F30" s="147"/>
      <c r="G30" s="147"/>
      <c r="H30" s="147"/>
      <c r="J30" s="148"/>
      <c r="K30" s="149"/>
      <c r="L30" s="151"/>
      <c r="M30" s="151"/>
      <c r="N30" s="151"/>
      <c r="O30" s="151"/>
      <c r="P30" s="151"/>
      <c r="Q30" s="151"/>
      <c r="R30" s="146"/>
      <c r="S30" s="152"/>
      <c r="T30" s="150"/>
      <c r="X30" s="58"/>
      <c r="Y30" s="58"/>
      <c r="Z30" s="58"/>
      <c r="AA30" s="58"/>
      <c r="AH30" s="63"/>
      <c r="AI30" s="63"/>
    </row>
    <row r="31" spans="1:35" s="53" customFormat="1" ht="14.25" customHeight="1" thickBot="1" x14ac:dyDescent="0.25">
      <c r="A31"/>
      <c r="B31" s="330" t="s">
        <v>52</v>
      </c>
      <c r="C31" s="203" t="s">
        <v>45</v>
      </c>
      <c r="D31" s="201"/>
      <c r="E31" s="201"/>
      <c r="F31" s="201"/>
      <c r="G31" s="201"/>
      <c r="H31" s="201"/>
      <c r="I31" s="201"/>
      <c r="J31" s="201"/>
      <c r="K31" s="201"/>
      <c r="L31" s="202" t="s">
        <v>46</v>
      </c>
      <c r="M31" s="202"/>
      <c r="N31" s="202"/>
      <c r="O31" s="202"/>
      <c r="P31" s="202"/>
      <c r="Q31" s="202"/>
      <c r="R31" s="202"/>
      <c r="S31" s="202"/>
      <c r="T31" s="204"/>
      <c r="U31"/>
      <c r="V31"/>
      <c r="W31"/>
      <c r="X31" s="55"/>
      <c r="Y31" s="54"/>
      <c r="Z31" s="54"/>
      <c r="AA31" s="54"/>
      <c r="AH31" s="56"/>
    </row>
    <row r="32" spans="1:35" ht="16.5" customHeight="1" x14ac:dyDescent="0.2">
      <c r="B32" s="331"/>
      <c r="C32" s="334">
        <f>IF(A2=3,2,IF(A2=4,1,""))</f>
        <v>1</v>
      </c>
      <c r="D32" s="215" t="str">
        <f>IF(C32&lt;&gt;"",VLOOKUP(C32,$D$5:$K$8,2,0),"")</f>
        <v>SENYUREK Attila</v>
      </c>
      <c r="E32" s="215"/>
      <c r="F32" s="215"/>
      <c r="G32" s="215"/>
      <c r="H32" s="215"/>
      <c r="I32" s="216"/>
      <c r="J32" s="336" t="s">
        <v>48</v>
      </c>
      <c r="K32" s="217" t="s">
        <v>49</v>
      </c>
      <c r="L32" s="334">
        <f>IF(A2=3,3,IF(A2=4,4,""))</f>
        <v>4</v>
      </c>
      <c r="M32" s="215" t="str">
        <f>IF(L32&lt;&gt;"",VLOOKUP(L32,$D$5:$K$8,2,0),"")</f>
        <v>TACCHI Gianni</v>
      </c>
      <c r="N32" s="215"/>
      <c r="O32" s="215"/>
      <c r="P32" s="215"/>
      <c r="Q32" s="215"/>
      <c r="R32" s="216"/>
      <c r="S32" s="336" t="s">
        <v>48</v>
      </c>
      <c r="T32" s="217" t="s">
        <v>49</v>
      </c>
      <c r="X32" s="57"/>
      <c r="Y32" s="58"/>
      <c r="Z32" s="58"/>
      <c r="AA32" s="58"/>
      <c r="AH32" s="63"/>
      <c r="AI32" s="63"/>
    </row>
    <row r="33" spans="2:35" ht="16.5" customHeight="1" x14ac:dyDescent="0.2">
      <c r="B33" s="331"/>
      <c r="C33" s="335"/>
      <c r="D33" s="218" t="str">
        <f>IF(C32&lt;&gt;"",VLOOKUP(C32,$D$5:$K$8,8,0),"")</f>
        <v>Dreux OL Atlas</v>
      </c>
      <c r="E33" s="219"/>
      <c r="F33" s="219"/>
      <c r="G33" s="219"/>
      <c r="H33" s="219"/>
      <c r="I33" s="220"/>
      <c r="J33" s="337"/>
      <c r="K33" s="221" t="s">
        <v>50</v>
      </c>
      <c r="L33" s="335"/>
      <c r="M33" s="218" t="str">
        <f>IF(L32&lt;&gt;"",VLOOKUP(L32,$D$5:$K$8,8,0),"")</f>
        <v>Rouen ASPTT</v>
      </c>
      <c r="N33" s="219"/>
      <c r="O33" s="219"/>
      <c r="P33" s="219"/>
      <c r="Q33" s="219"/>
      <c r="R33" s="220"/>
      <c r="S33" s="337"/>
      <c r="T33" s="221" t="s">
        <v>50</v>
      </c>
      <c r="X33" s="57"/>
      <c r="Y33" s="58"/>
      <c r="Z33" s="58"/>
      <c r="AA33" s="58"/>
      <c r="AH33" s="63"/>
      <c r="AI33" s="63"/>
    </row>
    <row r="34" spans="2:35" ht="11.25" customHeight="1" x14ac:dyDescent="0.2">
      <c r="B34" s="331"/>
      <c r="C34" s="159" t="s">
        <v>53</v>
      </c>
      <c r="D34" s="160"/>
      <c r="E34" s="160"/>
      <c r="F34" s="160"/>
      <c r="G34" s="160"/>
      <c r="H34" s="170"/>
      <c r="I34" s="161" t="s">
        <v>11</v>
      </c>
      <c r="J34" s="338">
        <v>4</v>
      </c>
      <c r="K34" s="340" t="s">
        <v>67</v>
      </c>
      <c r="L34" s="159" t="s">
        <v>53</v>
      </c>
      <c r="M34" s="162"/>
      <c r="N34" s="160"/>
      <c r="O34" s="160"/>
      <c r="P34" s="160"/>
      <c r="Q34" s="170"/>
      <c r="R34" s="161" t="s">
        <v>11</v>
      </c>
      <c r="S34" s="338">
        <v>0</v>
      </c>
      <c r="T34" s="340"/>
      <c r="X34" s="57"/>
      <c r="Y34" s="58"/>
      <c r="Z34" s="58"/>
      <c r="AA34" s="58"/>
      <c r="AH34" s="63"/>
      <c r="AI34" s="63"/>
    </row>
    <row r="35" spans="2:35" ht="33" customHeight="1" thickBot="1" x14ac:dyDescent="0.25">
      <c r="B35" s="331"/>
      <c r="C35" s="157"/>
      <c r="D35" s="158"/>
      <c r="E35" s="158"/>
      <c r="F35" s="158"/>
      <c r="G35" s="158"/>
      <c r="H35" s="171"/>
      <c r="I35" s="208"/>
      <c r="J35" s="339"/>
      <c r="K35" s="341"/>
      <c r="L35" s="157"/>
      <c r="M35" s="163"/>
      <c r="N35" s="158"/>
      <c r="O35" s="158"/>
      <c r="P35" s="158"/>
      <c r="Q35" s="171"/>
      <c r="R35" s="208"/>
      <c r="S35" s="339"/>
      <c r="T35" s="341"/>
      <c r="X35" s="58"/>
      <c r="Y35" s="58"/>
      <c r="Z35" s="58"/>
      <c r="AA35" s="58"/>
      <c r="AH35" s="63"/>
      <c r="AI35" s="63"/>
    </row>
    <row r="36" spans="2:35" ht="16.5" customHeight="1" x14ac:dyDescent="0.2">
      <c r="B36" s="331"/>
      <c r="C36" s="334">
        <f>IF(A2=4,2,"")</f>
        <v>2</v>
      </c>
      <c r="D36" s="215" t="str">
        <f>IF(C36&lt;&gt;"",VLOOKUP(C36,$D$5:$K$8,2,0),"")</f>
        <v>KHERBOUCHE Kassim</v>
      </c>
      <c r="E36" s="215"/>
      <c r="F36" s="215"/>
      <c r="G36" s="215"/>
      <c r="H36" s="215"/>
      <c r="I36" s="216"/>
      <c r="J36" s="336" t="s">
        <v>48</v>
      </c>
      <c r="K36" s="217" t="s">
        <v>49</v>
      </c>
      <c r="L36" s="334">
        <f>IF(A2=4,3,"")</f>
        <v>3</v>
      </c>
      <c r="M36" s="215" t="str">
        <f>IF(L36&lt;&gt;"",VLOOKUP(L36,$D$5:$K$8,2,0),"")</f>
        <v>ELIBAIEV Mansour</v>
      </c>
      <c r="N36" s="215"/>
      <c r="O36" s="215"/>
      <c r="P36" s="215"/>
      <c r="Q36" s="215"/>
      <c r="R36" s="216"/>
      <c r="S36" s="336" t="s">
        <v>48</v>
      </c>
      <c r="T36" s="217" t="s">
        <v>49</v>
      </c>
      <c r="X36" s="57"/>
      <c r="Y36" s="58"/>
      <c r="Z36" s="58"/>
      <c r="AA36" s="58"/>
      <c r="AH36" s="63"/>
      <c r="AI36" s="63"/>
    </row>
    <row r="37" spans="2:35" ht="16.5" customHeight="1" x14ac:dyDescent="0.2">
      <c r="B37" s="331"/>
      <c r="C37" s="335"/>
      <c r="D37" s="218" t="str">
        <f>IF(C36&lt;&gt;"",VLOOKUP(C36,$D$5:$K$8,8,0),"")</f>
        <v>Ivry/Seine</v>
      </c>
      <c r="E37" s="219"/>
      <c r="F37" s="219"/>
      <c r="G37" s="219"/>
      <c r="H37" s="219"/>
      <c r="I37" s="220"/>
      <c r="J37" s="337"/>
      <c r="K37" s="221" t="s">
        <v>50</v>
      </c>
      <c r="L37" s="335"/>
      <c r="M37" s="218" t="str">
        <f>IF(L36&lt;&gt;"",VLOOKUP(L36,$D$5:$K$8,8,0),"")</f>
        <v>Le Mans CLS</v>
      </c>
      <c r="N37" s="219"/>
      <c r="O37" s="219"/>
      <c r="P37" s="219"/>
      <c r="Q37" s="219"/>
      <c r="R37" s="220"/>
      <c r="S37" s="337"/>
      <c r="T37" s="221" t="s">
        <v>50</v>
      </c>
      <c r="X37" s="57"/>
      <c r="Y37" s="58"/>
      <c r="Z37" s="58"/>
      <c r="AA37" s="58"/>
      <c r="AH37" s="63"/>
      <c r="AI37" s="63"/>
    </row>
    <row r="38" spans="2:35" ht="11.25" customHeight="1" x14ac:dyDescent="0.2">
      <c r="B38" s="331"/>
      <c r="C38" s="159" t="s">
        <v>53</v>
      </c>
      <c r="D38" s="160"/>
      <c r="E38" s="160"/>
      <c r="F38" s="160"/>
      <c r="G38" s="160"/>
      <c r="H38" s="170"/>
      <c r="I38" s="161" t="s">
        <v>11</v>
      </c>
      <c r="J38" s="338">
        <v>1</v>
      </c>
      <c r="K38" s="340"/>
      <c r="L38" s="159" t="s">
        <v>53</v>
      </c>
      <c r="M38" s="162"/>
      <c r="N38" s="160"/>
      <c r="O38" s="160"/>
      <c r="P38" s="160"/>
      <c r="Q38" s="170"/>
      <c r="R38" s="161" t="s">
        <v>11</v>
      </c>
      <c r="S38" s="338">
        <v>4</v>
      </c>
      <c r="T38" s="340" t="s">
        <v>23</v>
      </c>
      <c r="X38" s="57"/>
      <c r="Y38" s="58"/>
      <c r="Z38" s="58"/>
      <c r="AA38" s="58"/>
      <c r="AH38" s="63"/>
      <c r="AI38" s="63"/>
    </row>
    <row r="39" spans="2:35" ht="33" customHeight="1" thickBot="1" x14ac:dyDescent="0.25">
      <c r="B39" s="331"/>
      <c r="C39" s="157"/>
      <c r="D39" s="158"/>
      <c r="E39" s="158"/>
      <c r="F39" s="158"/>
      <c r="G39" s="158"/>
      <c r="H39" s="171"/>
      <c r="I39" s="208"/>
      <c r="J39" s="339"/>
      <c r="K39" s="341"/>
      <c r="L39" s="157"/>
      <c r="M39" s="163"/>
      <c r="N39" s="158"/>
      <c r="O39" s="158"/>
      <c r="P39" s="158"/>
      <c r="Q39" s="171"/>
      <c r="R39" s="208"/>
      <c r="S39" s="339"/>
      <c r="T39" s="341"/>
      <c r="X39" s="58"/>
      <c r="Y39" s="58"/>
      <c r="Z39" s="58"/>
      <c r="AA39" s="58"/>
      <c r="AH39" s="63"/>
      <c r="AI39" s="63"/>
    </row>
    <row r="40" spans="2:35" ht="15" customHeight="1" x14ac:dyDescent="0.2">
      <c r="B40" s="166"/>
      <c r="C40" s="165"/>
      <c r="D40" s="164"/>
      <c r="E40" s="164"/>
      <c r="F40" s="164"/>
      <c r="G40" s="164"/>
      <c r="H40" s="164"/>
      <c r="I40" s="167"/>
      <c r="J40" s="168"/>
      <c r="K40" s="169"/>
      <c r="L40" s="165"/>
      <c r="M40" s="165"/>
      <c r="N40" s="164"/>
      <c r="O40" s="164"/>
      <c r="P40" s="164"/>
      <c r="Q40" s="164"/>
      <c r="R40" s="167"/>
      <c r="S40" s="168"/>
      <c r="T40" s="169"/>
      <c r="X40" s="58"/>
      <c r="Y40" s="58"/>
      <c r="Z40" s="58"/>
      <c r="AA40" s="58"/>
      <c r="AH40" s="63"/>
      <c r="AI40" s="63"/>
    </row>
    <row r="41" spans="2:35" ht="35.1" customHeight="1" x14ac:dyDescent="0.2">
      <c r="C41" s="333" t="s">
        <v>42</v>
      </c>
      <c r="D41" s="333"/>
      <c r="E41" s="333"/>
      <c r="F41" s="333"/>
      <c r="G41" s="344" t="s">
        <v>62</v>
      </c>
      <c r="H41" s="344"/>
      <c r="I41" s="344"/>
      <c r="J41" s="344"/>
      <c r="K41" s="344"/>
      <c r="L41" s="344"/>
      <c r="M41" s="344"/>
      <c r="N41" s="344"/>
      <c r="O41" s="344"/>
      <c r="P41" s="344"/>
      <c r="Q41" s="344"/>
      <c r="R41" s="344"/>
      <c r="S41" s="344"/>
      <c r="T41" s="344"/>
      <c r="Z41" s="63"/>
      <c r="AA41" s="63"/>
    </row>
    <row r="42" spans="2:35" ht="35.1" customHeight="1" x14ac:dyDescent="0.2">
      <c r="C42" s="342" t="s">
        <v>33</v>
      </c>
      <c r="D42" s="342"/>
      <c r="E42" s="342"/>
      <c r="F42" s="342"/>
      <c r="G42" s="345" t="s">
        <v>41</v>
      </c>
      <c r="H42" s="345"/>
      <c r="I42" s="345"/>
      <c r="J42" s="345"/>
      <c r="K42" s="345"/>
      <c r="L42" s="345"/>
      <c r="M42" s="345"/>
      <c r="N42" s="345"/>
      <c r="O42" s="345"/>
      <c r="P42" s="345"/>
      <c r="Q42" s="345"/>
      <c r="R42" s="345"/>
      <c r="S42" s="345"/>
      <c r="T42" s="345"/>
      <c r="Z42" s="53"/>
    </row>
    <row r="43" spans="2:35" ht="65.25" customHeight="1" x14ac:dyDescent="0.25"/>
    <row r="44" spans="2:35" ht="15" hidden="1" customHeight="1" x14ac:dyDescent="0.25"/>
    <row r="45" spans="2:35" ht="15" hidden="1" customHeight="1" x14ac:dyDescent="0.25"/>
    <row r="46" spans="2:35" ht="15" hidden="1" customHeight="1" x14ac:dyDescent="0.25"/>
    <row r="47" spans="2:35" ht="15" hidden="1" customHeight="1" x14ac:dyDescent="0.25"/>
    <row r="48" spans="2:35" ht="15" hidden="1" customHeight="1" x14ac:dyDescent="0.25"/>
    <row r="49" ht="15" hidden="1" customHeight="1" x14ac:dyDescent="0.25"/>
    <row r="50" ht="0" hidden="1" customHeight="1" x14ac:dyDescent="0.25"/>
    <row r="51" ht="0" hidden="1" customHeight="1" x14ac:dyDescent="0.25"/>
  </sheetData>
  <sheetProtection sheet="1" objects="1" scenarios="1"/>
  <mergeCells count="60">
    <mergeCell ref="S36:S37"/>
    <mergeCell ref="C42:F42"/>
    <mergeCell ref="G42:T42"/>
    <mergeCell ref="J38:J39"/>
    <mergeCell ref="K38:K39"/>
    <mergeCell ref="S38:S39"/>
    <mergeCell ref="T38:T39"/>
    <mergeCell ref="C41:F41"/>
    <mergeCell ref="G41:T41"/>
    <mergeCell ref="J28:J29"/>
    <mergeCell ref="K28:K29"/>
    <mergeCell ref="S28:S29"/>
    <mergeCell ref="T28:T29"/>
    <mergeCell ref="B31:B39"/>
    <mergeCell ref="C32:C33"/>
    <mergeCell ref="J32:J33"/>
    <mergeCell ref="L32:L33"/>
    <mergeCell ref="S32:S33"/>
    <mergeCell ref="J34:J35"/>
    <mergeCell ref="K34:K35"/>
    <mergeCell ref="S34:S35"/>
    <mergeCell ref="T34:T35"/>
    <mergeCell ref="C36:C37"/>
    <mergeCell ref="J36:J37"/>
    <mergeCell ref="L36:L37"/>
    <mergeCell ref="S24:S25"/>
    <mergeCell ref="T24:T25"/>
    <mergeCell ref="C26:C27"/>
    <mergeCell ref="J26:J27"/>
    <mergeCell ref="L26:L27"/>
    <mergeCell ref="S26:S27"/>
    <mergeCell ref="J18:J19"/>
    <mergeCell ref="K18:K19"/>
    <mergeCell ref="S18:S19"/>
    <mergeCell ref="T18:T19"/>
    <mergeCell ref="B21:B29"/>
    <mergeCell ref="C22:C23"/>
    <mergeCell ref="J22:J23"/>
    <mergeCell ref="L22:L23"/>
    <mergeCell ref="S22:S23"/>
    <mergeCell ref="J24:J25"/>
    <mergeCell ref="B11:B19"/>
    <mergeCell ref="C12:C13"/>
    <mergeCell ref="J12:J13"/>
    <mergeCell ref="L12:L13"/>
    <mergeCell ref="S12:S13"/>
    <mergeCell ref="K24:K25"/>
    <mergeCell ref="J14:J15"/>
    <mergeCell ref="K14:K15"/>
    <mergeCell ref="S14:S15"/>
    <mergeCell ref="T14:T15"/>
    <mergeCell ref="C16:C17"/>
    <mergeCell ref="J16:J17"/>
    <mergeCell ref="L16:L17"/>
    <mergeCell ref="S16:S17"/>
    <mergeCell ref="O2:T2"/>
    <mergeCell ref="S4:T4"/>
    <mergeCell ref="AA6:AC6"/>
    <mergeCell ref="AA7:AC7"/>
    <mergeCell ref="AA8:AC8"/>
  </mergeCells>
  <dataValidations count="2">
    <dataValidation type="list" allowBlank="1" showInputMessage="1" showErrorMessage="1" sqref="K14:K15 T38:T39 K38:K39 T34:T35 K34:K35 T28:T29 K28:K29 T24:T25 K24:K25 T18:T19 K18:K19 T14:T15">
      <formula1>"VT,VP,VS,VA,VF,VB,VD,V3"</formula1>
    </dataValidation>
    <dataValidation type="whole" allowBlank="1" showInputMessage="1" showErrorMessage="1" errorTitle="ERREUR" error="Il faut saisir un chiffre de 1 à 4" sqref="C5:C8">
      <formula1>1</formula1>
      <formula2>4</formula2>
    </dataValidation>
  </dataValidations>
  <printOptions horizontalCentered="1"/>
  <pageMargins left="0" right="0" top="0" bottom="0" header="0" footer="0"/>
  <pageSetup paperSize="9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>
    <tabColor rgb="FF00B050"/>
    <pageSetUpPr autoPageBreaks="0" fitToPage="1"/>
  </sheetPr>
  <dimension ref="A1:AJ51"/>
  <sheetViews>
    <sheetView showGridLines="0" showRowColHeaders="0" zoomScaleNormal="100" workbookViewId="0"/>
  </sheetViews>
  <sheetFormatPr baseColWidth="10" defaultColWidth="0" defaultRowHeight="0" customHeight="1" zeroHeight="1" x14ac:dyDescent="0.25"/>
  <cols>
    <col min="1" max="1" width="9.625" customWidth="1"/>
    <col min="2" max="2" width="4.875" customWidth="1"/>
    <col min="3" max="8" width="4.625" customWidth="1"/>
    <col min="9" max="9" width="4.625" style="69" customWidth="1"/>
    <col min="10" max="20" width="4.625" customWidth="1"/>
    <col min="21" max="21" width="1.625" customWidth="1"/>
    <col min="22" max="22" width="25.375" customWidth="1"/>
    <col min="23" max="23" width="10.75" hidden="1" customWidth="1"/>
    <col min="24" max="24" width="3.875" hidden="1" customWidth="1"/>
    <col min="25" max="25" width="4.75" hidden="1" customWidth="1"/>
    <col min="26" max="26" width="10" hidden="1" customWidth="1"/>
    <col min="27" max="27" width="5" hidden="1" customWidth="1"/>
    <col min="28" max="36" width="0" hidden="1" customWidth="1"/>
    <col min="37" max="16384" width="11" hidden="1"/>
  </cols>
  <sheetData>
    <row r="1" spans="1:36" ht="28.5" customHeight="1" thickBot="1" x14ac:dyDescent="0.25">
      <c r="C1" s="51"/>
      <c r="D1" s="51"/>
      <c r="E1" s="51"/>
      <c r="F1" s="51"/>
      <c r="G1" s="51"/>
      <c r="H1" s="51"/>
      <c r="I1" s="136"/>
      <c r="J1" s="134"/>
      <c r="K1" s="134"/>
      <c r="L1" s="10"/>
      <c r="M1" s="10"/>
      <c r="N1" s="10"/>
      <c r="O1" s="10"/>
      <c r="P1" s="10"/>
      <c r="Q1" s="10"/>
      <c r="R1" s="10"/>
      <c r="S1" s="135"/>
      <c r="T1" s="61"/>
      <c r="U1" s="61"/>
      <c r="V1" s="61"/>
      <c r="W1" s="61"/>
      <c r="X1" s="133"/>
      <c r="Y1" s="61"/>
      <c r="Z1" s="61"/>
      <c r="AA1" s="133"/>
    </row>
    <row r="2" spans="1:36" ht="30" customHeight="1" thickBot="1" x14ac:dyDescent="0.3">
      <c r="A2" s="138">
        <f>SUMPRODUCT((recap!C7:C66=C2)*(recap!D7:D66=L2)*recap!I7:I66)</f>
        <v>4</v>
      </c>
      <c r="C2" s="173" t="s">
        <v>72</v>
      </c>
      <c r="D2" s="174"/>
      <c r="E2" s="174"/>
      <c r="F2" s="174"/>
      <c r="G2" s="174"/>
      <c r="H2" s="175"/>
      <c r="K2" s="156" t="s">
        <v>35</v>
      </c>
      <c r="L2" s="257">
        <v>14</v>
      </c>
      <c r="M2" s="183"/>
      <c r="O2" s="332" t="str">
        <f>Nature_competition</f>
        <v>COUPE DE DREUX POUSSINS BENJAMINS - 26 novembre 2017</v>
      </c>
      <c r="P2" s="332"/>
      <c r="Q2" s="332"/>
      <c r="R2" s="332"/>
      <c r="S2" s="332"/>
      <c r="T2" s="332"/>
      <c r="U2" s="52"/>
      <c r="V2" s="52"/>
      <c r="W2" s="52"/>
      <c r="X2" s="52"/>
      <c r="Y2" s="52"/>
      <c r="Z2" s="229" t="s">
        <v>68</v>
      </c>
      <c r="AA2" s="52"/>
    </row>
    <row r="3" spans="1:36" ht="24" customHeight="1" x14ac:dyDescent="0.2">
      <c r="B3" s="138"/>
      <c r="C3" s="145"/>
      <c r="D3" s="145"/>
      <c r="E3" s="145"/>
      <c r="F3" s="145"/>
      <c r="G3" s="145"/>
      <c r="H3" s="51"/>
      <c r="I3" s="145"/>
      <c r="L3" s="132"/>
      <c r="M3" s="132"/>
      <c r="N3" s="131"/>
      <c r="O3" s="131"/>
      <c r="P3" s="131"/>
      <c r="Q3" s="131"/>
      <c r="S3" s="144"/>
      <c r="T3" s="52"/>
      <c r="U3" s="52"/>
      <c r="V3" s="52"/>
      <c r="W3" s="52"/>
      <c r="X3" s="52"/>
      <c r="Y3" s="52"/>
      <c r="Z3" s="227">
        <f>COUNTIF(Z5:Z16,"")</f>
        <v>6</v>
      </c>
    </row>
    <row r="4" spans="1:36" ht="15.75" x14ac:dyDescent="0.25">
      <c r="C4" s="60" t="s">
        <v>39</v>
      </c>
      <c r="D4" s="129" t="s">
        <v>43</v>
      </c>
      <c r="E4" s="59" t="s">
        <v>44</v>
      </c>
      <c r="G4" s="69"/>
      <c r="H4" s="69"/>
      <c r="J4" s="69"/>
      <c r="K4" s="69"/>
      <c r="L4" s="69"/>
      <c r="M4" s="153" t="s">
        <v>38</v>
      </c>
      <c r="N4" s="128" t="s">
        <v>34</v>
      </c>
      <c r="O4" s="128" t="s">
        <v>21</v>
      </c>
      <c r="P4" s="128" t="s">
        <v>23</v>
      </c>
      <c r="Q4" s="128" t="s">
        <v>67</v>
      </c>
      <c r="R4" s="128" t="s">
        <v>22</v>
      </c>
      <c r="S4" s="343" t="s">
        <v>14</v>
      </c>
      <c r="T4" s="343"/>
      <c r="W4" s="228" t="s">
        <v>16</v>
      </c>
      <c r="X4" s="228" t="s">
        <v>60</v>
      </c>
      <c r="Y4" s="228" t="s">
        <v>59</v>
      </c>
      <c r="Z4" s="228" t="s">
        <v>58</v>
      </c>
      <c r="AA4" s="58"/>
      <c r="AB4" s="58"/>
      <c r="AC4" s="58"/>
      <c r="AD4" s="62"/>
      <c r="AE4" s="62"/>
      <c r="AF4" s="62"/>
      <c r="AG4" s="62"/>
      <c r="AH4" s="62"/>
      <c r="AI4" s="62"/>
      <c r="AJ4" s="64"/>
    </row>
    <row r="5" spans="1:36" ht="20.25" customHeight="1" x14ac:dyDescent="0.2">
      <c r="A5" s="214" t="s">
        <v>24</v>
      </c>
      <c r="B5" s="172"/>
      <c r="C5" s="141">
        <v>3</v>
      </c>
      <c r="D5" s="142">
        <f>IF(A2&gt;0,1,"")</f>
        <v>1</v>
      </c>
      <c r="E5" s="154" t="str">
        <f>IF(ISNA(VLOOKUP($C$2&amp;"-"&amp;$L$2&amp;"-"&amp;D5,bdd_complete,11,0)),"",VLOOKUP($C$2&amp;"-"&amp;$L$2&amp;"-"&amp;D5,bdd_complete,11,0)&amp;" "&amp;VLOOKUP($C$2&amp;"-"&amp;$L$2&amp;"-"&amp;D5,bdd_complete,12,0))</f>
        <v>BELAZZOUG Ilyes</v>
      </c>
      <c r="F5" s="154"/>
      <c r="G5" s="154"/>
      <c r="H5" s="154"/>
      <c r="I5" s="154"/>
      <c r="J5" s="154"/>
      <c r="K5" s="154" t="str">
        <f>IF(D5&lt;&gt;"",VLOOKUP($C$2&amp;"-"&amp;$L$2&amp;"-"&amp;D5,bdd_complete,13,0),"")</f>
        <v>Rouen ASPTT</v>
      </c>
      <c r="L5" s="154"/>
      <c r="M5" s="143"/>
      <c r="N5" s="209">
        <f>IF(AND(E5&lt;&gt;"",$Z$3&lt;12),SUMPRODUCT(($W$5:$W$16=E5)*($Z$5:$Z$16&lt;&gt;"")),"")</f>
        <v>1</v>
      </c>
      <c r="O5" s="210">
        <f>IF(AND(E5&lt;&gt;"",$Z$3&lt;12),SUMPRODUCT(($W$5:$W$16=E5)*($Y$5:$Y$16)),"")</f>
        <v>5</v>
      </c>
      <c r="P5" s="211">
        <f>IF(AND(E5&lt;&gt;"",$Z$3&lt;12),SUMPRODUCT(($W$5:$W$16=E5)*($Z$5:$Z$16=$P$4)),"")</f>
        <v>1</v>
      </c>
      <c r="Q5" s="211">
        <f>IF(AND(E5&lt;&gt;"",$Z$3&lt;12),SUMPRODUCT(($W$5:$W$16=E5)*($Z$5:$Z$16=$Q$4)),"")</f>
        <v>0</v>
      </c>
      <c r="R5" s="211">
        <f>IF(AND(E5&lt;&gt;"",$Z$3&lt;12),SUMPRODUCT(($W$5:$W$16=E5)*($X$5:$X$16)),"")</f>
        <v>0</v>
      </c>
      <c r="S5" s="234">
        <f>IF(D5&lt;&gt;"",VLOOKUP($C$2&amp;"-"&amp;$L$2&amp;"-"&amp;D5,bdd_complete,6,0),"")</f>
        <v>49.6</v>
      </c>
      <c r="T5" s="235"/>
      <c r="U5" s="140"/>
      <c r="V5" s="140"/>
      <c r="W5" s="205" t="str">
        <f>D12</f>
        <v>BELAZZOUG Ilyes</v>
      </c>
      <c r="X5" s="206">
        <f>I15</f>
        <v>0</v>
      </c>
      <c r="Y5" s="206">
        <f>J14</f>
        <v>1</v>
      </c>
      <c r="Z5" s="207" t="str">
        <f>IF(K14&lt;&gt;"",K14,"")</f>
        <v/>
      </c>
      <c r="AD5" s="62"/>
      <c r="AE5" s="62"/>
      <c r="AF5" s="62"/>
      <c r="AG5" s="62"/>
      <c r="AH5" s="62"/>
      <c r="AI5" s="62"/>
      <c r="AJ5" s="64"/>
    </row>
    <row r="6" spans="1:36" ht="20.25" customHeight="1" thickBot="1" x14ac:dyDescent="0.25">
      <c r="B6" s="172"/>
      <c r="C6" s="141">
        <v>1</v>
      </c>
      <c r="D6" s="142">
        <f>IF(A2&gt;1,2,"")</f>
        <v>2</v>
      </c>
      <c r="E6" s="154" t="str">
        <f>IF(ISNA(VLOOKUP($C$2&amp;"-"&amp;$L$2&amp;"-"&amp;D6,bdd_complete,11,0)),"",VLOOKUP($C$2&amp;"-"&amp;$L$2&amp;"-"&amp;D6,bdd_complete,11,0)&amp;" "&amp;VLOOKUP($C$2&amp;"-"&amp;$L$2&amp;"-"&amp;D6,bdd_complete,12,0))</f>
        <v>KHERBOUCHE Souleymane</v>
      </c>
      <c r="F6" s="154"/>
      <c r="G6" s="154"/>
      <c r="H6" s="154"/>
      <c r="I6" s="154"/>
      <c r="J6" s="154"/>
      <c r="K6" s="154" t="str">
        <f>IF(D6&lt;&gt;"",VLOOKUP($C$2&amp;"-"&amp;$L$2&amp;"-"&amp;D6,bdd_complete,13,0),"")</f>
        <v>Ivry/Seine</v>
      </c>
      <c r="L6" s="154"/>
      <c r="M6" s="143"/>
      <c r="N6" s="209">
        <f>IF(AND(E6&lt;&gt;"",$Z$3&lt;12),SUMPRODUCT(($W$5:$W$16=E6)*($Z$5:$Z$16&lt;&gt;"")),"")</f>
        <v>3</v>
      </c>
      <c r="O6" s="210">
        <f>IF(AND(E6&lt;&gt;"",$Z$3&lt;12),SUMPRODUCT(($W$5:$W$16=E6)*($Y$5:$Y$16)),"")</f>
        <v>12</v>
      </c>
      <c r="P6" s="211">
        <f>IF(AND(E6&lt;&gt;"",$Z$3&lt;12),SUMPRODUCT(($W$5:$W$16=E6)*($Z$5:$Z$16=$P$4)),"")</f>
        <v>3</v>
      </c>
      <c r="Q6" s="211">
        <f>IF(AND(E6&lt;&gt;"",$Z$3&lt;12),SUMPRODUCT(($W$5:$W$16=E6)*($Z$5:$Z$16=$Q$4)),"")</f>
        <v>0</v>
      </c>
      <c r="R6" s="211">
        <f>IF(AND(E6&lt;&gt;"",$Z$3&lt;12),SUMPRODUCT(($W$5:$W$16=E6)*($X$5:$X$16)),"")</f>
        <v>0</v>
      </c>
      <c r="S6" s="234">
        <f>IF(D6&lt;&gt;"",VLOOKUP($C$2&amp;"-"&amp;$L$2&amp;"-"&amp;D6,bdd_complete,6,0),"")</f>
        <v>50</v>
      </c>
      <c r="T6" s="235"/>
      <c r="W6" s="205" t="str">
        <f>M12</f>
        <v>KHERBOUCHE Souleymane</v>
      </c>
      <c r="X6" s="206">
        <f>R15</f>
        <v>0</v>
      </c>
      <c r="Y6" s="206">
        <f>S14</f>
        <v>4</v>
      </c>
      <c r="Z6" s="207" t="str">
        <f>IF(T14&lt;&gt;"",T14,"")</f>
        <v>VT</v>
      </c>
      <c r="AA6" s="346"/>
      <c r="AB6" s="346"/>
      <c r="AC6" s="346"/>
      <c r="AD6" s="62"/>
      <c r="AE6" s="62"/>
      <c r="AF6" s="62"/>
      <c r="AG6" s="62"/>
      <c r="AH6" s="62"/>
      <c r="AI6" s="62"/>
      <c r="AJ6" s="64"/>
    </row>
    <row r="7" spans="1:36" ht="20.25" customHeight="1" thickTop="1" x14ac:dyDescent="0.2">
      <c r="A7" s="137" t="s">
        <v>36</v>
      </c>
      <c r="B7" s="172"/>
      <c r="C7" s="141">
        <v>2</v>
      </c>
      <c r="D7" s="142">
        <f>IF(A2&gt;2,3,"")</f>
        <v>3</v>
      </c>
      <c r="E7" s="154" t="str">
        <f>IF(ISNA(VLOOKUP($C$2&amp;"-"&amp;$L$2&amp;"-"&amp;D7,bdd_complete,11,0)),"",VLOOKUP($C$2&amp;"-"&amp;$L$2&amp;"-"&amp;D7,bdd_complete,11,0)&amp;" "&amp;VLOOKUP($C$2&amp;"-"&amp;$L$2&amp;"-"&amp;D7,bdd_complete,12,0))</f>
        <v>SAIDANE Saifedine</v>
      </c>
      <c r="F7" s="154"/>
      <c r="G7" s="154"/>
      <c r="H7" s="154"/>
      <c r="I7" s="154"/>
      <c r="J7" s="154"/>
      <c r="K7" s="154" t="str">
        <f>IF(D7&lt;&gt;"",VLOOKUP($C$2&amp;"-"&amp;$L$2&amp;"-"&amp;D7,bdd_complete,13,0),"")</f>
        <v>Rosny sous Bois</v>
      </c>
      <c r="L7" s="154"/>
      <c r="M7" s="143"/>
      <c r="N7" s="209">
        <f>IF(AND(E7&lt;&gt;"",$Z$3&lt;12),SUMPRODUCT(($W$5:$W$16=E7)*($Z$5:$Z$16&lt;&gt;"")),"")</f>
        <v>2</v>
      </c>
      <c r="O7" s="210">
        <f>IF(AND(E7&lt;&gt;"",$Z$3&lt;12),SUMPRODUCT(($W$5:$W$16=E7)*($Y$5:$Y$16)),"")</f>
        <v>8</v>
      </c>
      <c r="P7" s="211">
        <f>IF(AND(E7&lt;&gt;"",$Z$3&lt;12),SUMPRODUCT(($W$5:$W$16=E7)*($Z$5:$Z$16=$P$4)),"")</f>
        <v>2</v>
      </c>
      <c r="Q7" s="211">
        <f>IF(AND(E7&lt;&gt;"",$Z$3&lt;12),SUMPRODUCT(($W$5:$W$16=E7)*($Z$5:$Z$16=$Q$4)),"")</f>
        <v>0</v>
      </c>
      <c r="R7" s="211">
        <f>IF(AND(E7&lt;&gt;"",$Z$3&lt;12),SUMPRODUCT(($W$5:$W$16=E7)*($X$5:$X$16)),"")</f>
        <v>0</v>
      </c>
      <c r="S7" s="234">
        <f>IF(D7&lt;&gt;"",VLOOKUP($C$2&amp;"-"&amp;$L$2&amp;"-"&amp;D7,bdd_complete,6,0),"")</f>
        <v>50.8</v>
      </c>
      <c r="T7" s="235"/>
      <c r="W7" s="205" t="str">
        <f>D16</f>
        <v>SAIDANE Saifedine</v>
      </c>
      <c r="X7" s="206">
        <f>I19</f>
        <v>0</v>
      </c>
      <c r="Y7" s="206">
        <f>J18</f>
        <v>4</v>
      </c>
      <c r="Z7" s="207" t="str">
        <f>IF(K18&lt;&gt;"",K18,"")</f>
        <v>VT</v>
      </c>
      <c r="AA7" s="346"/>
      <c r="AB7" s="346"/>
      <c r="AC7" s="346"/>
      <c r="AD7" s="62"/>
      <c r="AE7" s="62"/>
      <c r="AF7" s="62"/>
      <c r="AG7" s="62"/>
      <c r="AH7" s="62"/>
      <c r="AI7" s="62"/>
      <c r="AJ7" s="64"/>
    </row>
    <row r="8" spans="1:36" ht="20.25" customHeight="1" x14ac:dyDescent="0.2">
      <c r="A8" s="139" t="s">
        <v>37</v>
      </c>
      <c r="B8" s="172"/>
      <c r="C8" s="141">
        <v>4</v>
      </c>
      <c r="D8" s="281">
        <f>IF(A2&gt;3,4,"")</f>
        <v>4</v>
      </c>
      <c r="E8" s="241" t="str">
        <f>IF(ISNA(VLOOKUP($C$2&amp;"-"&amp;$L$2&amp;"-"&amp;D8,bdd_complete,11,0)),"",VLOOKUP($C$2&amp;"-"&amp;$L$2&amp;"-"&amp;D8,bdd_complete,11,0)&amp;" "&amp;VLOOKUP($C$2&amp;"-"&amp;$L$2&amp;"-"&amp;D8,bdd_complete,12,0))</f>
        <v>SUBAS SHANAN</v>
      </c>
      <c r="F8" s="241"/>
      <c r="G8" s="241"/>
      <c r="H8" s="241"/>
      <c r="I8" s="241"/>
      <c r="J8" s="241"/>
      <c r="K8" s="241" t="str">
        <f>IF(D8&lt;&gt;"",VLOOKUP($C$2&amp;"-"&amp;$L$2&amp;"-"&amp;D8,bdd_complete,13,0),"")</f>
        <v>Bagnolet</v>
      </c>
      <c r="L8" s="241"/>
      <c r="M8" s="282"/>
      <c r="N8" s="209">
        <f>IF(AND(E8&lt;&gt;"",$Z$3&lt;12),SUMPRODUCT(($W$5:$W$16=E8)*($Z$5:$Z$16&lt;&gt;"")),"")</f>
        <v>0</v>
      </c>
      <c r="O8" s="210">
        <f>IF(AND(E8&lt;&gt;"",$Z$3&lt;12),SUMPRODUCT(($W$5:$W$16=E8)*($Y$5:$Y$16)),"")</f>
        <v>1</v>
      </c>
      <c r="P8" s="211">
        <f>IF(AND(E8&lt;&gt;"",$Z$3&lt;12),SUMPRODUCT(($W$5:$W$16=E8)*($Z$5:$Z$16=$P$4)),"")</f>
        <v>0</v>
      </c>
      <c r="Q8" s="211">
        <f>IF(AND(E8&lt;&gt;"",$Z$3&lt;12),SUMPRODUCT(($W$5:$W$16=E8)*($Z$5:$Z$16=$Q$4)),"")</f>
        <v>0</v>
      </c>
      <c r="R8" s="211">
        <f>IF(AND(E8&lt;&gt;"",$Z$3&lt;12),SUMPRODUCT(($W$5:$W$16=E8)*($X$5:$X$16)),"")</f>
        <v>0</v>
      </c>
      <c r="S8" s="234">
        <f>IF(D8&lt;&gt;"",VLOOKUP($C$2&amp;"-"&amp;$L$2&amp;"-"&amp;D8,bdd_complete,6,0),"")</f>
        <v>49.95</v>
      </c>
      <c r="T8" s="235"/>
      <c r="W8" s="205" t="str">
        <f>M16</f>
        <v>SUBAS SHANAN</v>
      </c>
      <c r="X8" s="206">
        <f>R19</f>
        <v>0</v>
      </c>
      <c r="Y8" s="206">
        <f>S18</f>
        <v>1</v>
      </c>
      <c r="Z8" s="207" t="str">
        <f>IF(T18&lt;&gt;"",T18,"")</f>
        <v/>
      </c>
      <c r="AA8" s="346"/>
      <c r="AB8" s="346"/>
      <c r="AC8" s="346"/>
      <c r="AD8" s="62"/>
      <c r="AE8" s="62"/>
      <c r="AF8" s="62"/>
      <c r="AG8" s="62"/>
      <c r="AH8" s="62"/>
      <c r="AI8" s="62"/>
      <c r="AJ8" s="64"/>
    </row>
    <row r="9" spans="1:36" ht="23.25" customHeight="1" x14ac:dyDescent="0.25">
      <c r="A9" s="212" t="s">
        <v>61</v>
      </c>
      <c r="B9" s="213"/>
      <c r="D9" s="69"/>
      <c r="E9" s="69"/>
      <c r="F9" s="69"/>
      <c r="G9" s="69"/>
      <c r="H9" s="69"/>
      <c r="I9"/>
      <c r="S9" s="144"/>
      <c r="W9" s="205" t="str">
        <f>D22</f>
        <v>BELAZZOUG Ilyes</v>
      </c>
      <c r="X9" s="206">
        <f>I25</f>
        <v>0</v>
      </c>
      <c r="Y9" s="206">
        <f>J24</f>
        <v>0</v>
      </c>
      <c r="Z9" s="207" t="str">
        <f>IF(K24&lt;&gt;"",K24,"")</f>
        <v/>
      </c>
      <c r="AA9" s="52"/>
      <c r="AB9" s="52"/>
      <c r="AC9" s="52"/>
    </row>
    <row r="10" spans="1:36" s="140" customFormat="1" ht="25.5" customHeight="1" x14ac:dyDescent="0.2">
      <c r="A10" s="53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  <c r="R10" s="155"/>
      <c r="S10" s="155"/>
      <c r="T10" s="130" t="str">
        <f>IF(OR(A2=0,A2&gt;2),"3 lutteurs =&gt; Tour 1 : 1-2 / Tour 2 : 3-1 / Tour 3 : 2-3          4 lutteurs =&gt; Tour 1 : 1-2, 3-4  / Tour 2 : 1-3,  2-4  / Tour 3 : 1-4, 2-3","")</f>
        <v>3 lutteurs =&gt; Tour 1 : 1-2 / Tour 2 : 3-1 / Tour 3 : 2-3          4 lutteurs =&gt; Tour 1 : 1-2, 3-4  / Tour 2 : 1-3,  2-4  / Tour 3 : 1-4, 2-3</v>
      </c>
      <c r="U10" s="155"/>
      <c r="V10" s="155"/>
      <c r="W10" s="205" t="str">
        <f>M22</f>
        <v>SAIDANE Saifedine</v>
      </c>
      <c r="X10" s="206">
        <f>R25</f>
        <v>0</v>
      </c>
      <c r="Y10" s="206">
        <f>S24</f>
        <v>4</v>
      </c>
      <c r="Z10" s="207" t="str">
        <f>IF(T24&lt;&gt;"",T24,"")</f>
        <v>VT</v>
      </c>
      <c r="AA10" s="155"/>
      <c r="AB10" s="155"/>
      <c r="AC10" s="155"/>
    </row>
    <row r="11" spans="1:36" s="53" customFormat="1" ht="14.25" customHeight="1" thickBot="1" x14ac:dyDescent="0.25">
      <c r="A11"/>
      <c r="B11" s="330" t="s">
        <v>40</v>
      </c>
      <c r="C11" s="203" t="s">
        <v>45</v>
      </c>
      <c r="D11" s="201"/>
      <c r="E11" s="201"/>
      <c r="F11" s="201"/>
      <c r="G11" s="201"/>
      <c r="H11" s="201"/>
      <c r="I11" s="201"/>
      <c r="J11" s="201"/>
      <c r="K11" s="201"/>
      <c r="L11" s="202" t="s">
        <v>46</v>
      </c>
      <c r="M11" s="202"/>
      <c r="N11" s="202"/>
      <c r="O11" s="202"/>
      <c r="P11" s="202"/>
      <c r="Q11" s="202"/>
      <c r="R11" s="202"/>
      <c r="S11" s="202"/>
      <c r="T11" s="204"/>
      <c r="U11"/>
      <c r="V11"/>
      <c r="W11" s="205" t="str">
        <f>D26</f>
        <v>KHERBOUCHE Souleymane</v>
      </c>
      <c r="X11" s="206">
        <f>I29</f>
        <v>0</v>
      </c>
      <c r="Y11" s="206">
        <f>J28</f>
        <v>4</v>
      </c>
      <c r="Z11" s="207" t="str">
        <f>IF(K28&lt;&gt;"",K28,"")</f>
        <v>VT</v>
      </c>
      <c r="AA11" s="54"/>
      <c r="AH11" s="56"/>
    </row>
    <row r="12" spans="1:36" ht="16.5" customHeight="1" x14ac:dyDescent="0.2">
      <c r="B12" s="331"/>
      <c r="C12" s="334">
        <f>IF(A2&gt;1,1,"")</f>
        <v>1</v>
      </c>
      <c r="D12" s="215" t="str">
        <f>IF(C12&lt;&gt;"",VLOOKUP(C12,$D$5:$K$8,2,0),"")</f>
        <v>BELAZZOUG Ilyes</v>
      </c>
      <c r="E12" s="215"/>
      <c r="F12" s="215"/>
      <c r="G12" s="215"/>
      <c r="H12" s="215"/>
      <c r="I12" s="216"/>
      <c r="J12" s="336" t="s">
        <v>48</v>
      </c>
      <c r="K12" s="217" t="s">
        <v>49</v>
      </c>
      <c r="L12" s="334">
        <f>IF(A2&gt;1,2,"")</f>
        <v>2</v>
      </c>
      <c r="M12" s="215" t="str">
        <f>IF(L12&lt;&gt;"",VLOOKUP(L12,$D$5:$K$8,2,0),"")</f>
        <v>KHERBOUCHE Souleymane</v>
      </c>
      <c r="N12" s="215"/>
      <c r="O12" s="215"/>
      <c r="P12" s="215"/>
      <c r="Q12" s="215"/>
      <c r="R12" s="216"/>
      <c r="S12" s="336" t="s">
        <v>48</v>
      </c>
      <c r="T12" s="217" t="s">
        <v>49</v>
      </c>
      <c r="W12" s="205" t="str">
        <f>M26</f>
        <v>SUBAS SHANAN</v>
      </c>
      <c r="X12" s="206">
        <f>R29</f>
        <v>0</v>
      </c>
      <c r="Y12" s="206">
        <f>S28</f>
        <v>0</v>
      </c>
      <c r="Z12" s="207" t="str">
        <f>IF(T28&lt;&gt;"",T28,"")</f>
        <v/>
      </c>
      <c r="AA12" s="58"/>
      <c r="AH12" s="63"/>
      <c r="AI12" s="63"/>
    </row>
    <row r="13" spans="1:36" ht="16.5" customHeight="1" x14ac:dyDescent="0.2">
      <c r="B13" s="331"/>
      <c r="C13" s="335"/>
      <c r="D13" s="218" t="str">
        <f>IF(C12&lt;&gt;"",VLOOKUP(C12,$D$5:$K$8,8,0),"")</f>
        <v>Rouen ASPTT</v>
      </c>
      <c r="E13" s="219"/>
      <c r="F13" s="219"/>
      <c r="G13" s="219"/>
      <c r="H13" s="219"/>
      <c r="I13" s="220"/>
      <c r="J13" s="337"/>
      <c r="K13" s="221" t="s">
        <v>50</v>
      </c>
      <c r="L13" s="335"/>
      <c r="M13" s="218" t="str">
        <f>IF(L12&lt;&gt;"",VLOOKUP(L12,$D$5:$K$8,8,0),"")</f>
        <v>Ivry/Seine</v>
      </c>
      <c r="N13" s="219"/>
      <c r="O13" s="219"/>
      <c r="P13" s="219"/>
      <c r="Q13" s="219"/>
      <c r="R13" s="220"/>
      <c r="S13" s="337"/>
      <c r="T13" s="221" t="s">
        <v>50</v>
      </c>
      <c r="W13" s="205" t="str">
        <f>D32</f>
        <v>BELAZZOUG Ilyes</v>
      </c>
      <c r="X13" s="206">
        <f>I35</f>
        <v>0</v>
      </c>
      <c r="Y13" s="206">
        <f>J34</f>
        <v>4</v>
      </c>
      <c r="Z13" s="207" t="str">
        <f>IF(K34&lt;&gt;"",K34,"")</f>
        <v>VT</v>
      </c>
      <c r="AA13" s="58"/>
      <c r="AH13" s="63"/>
      <c r="AI13" s="63"/>
    </row>
    <row r="14" spans="1:36" ht="11.25" customHeight="1" x14ac:dyDescent="0.2">
      <c r="B14" s="331"/>
      <c r="C14" s="159" t="s">
        <v>53</v>
      </c>
      <c r="D14" s="160"/>
      <c r="E14" s="160"/>
      <c r="F14" s="160"/>
      <c r="G14" s="160"/>
      <c r="H14" s="170"/>
      <c r="I14" s="161" t="s">
        <v>11</v>
      </c>
      <c r="J14" s="338">
        <v>1</v>
      </c>
      <c r="K14" s="340"/>
      <c r="L14" s="159" t="s">
        <v>53</v>
      </c>
      <c r="M14" s="162"/>
      <c r="N14" s="160"/>
      <c r="O14" s="160"/>
      <c r="P14" s="160"/>
      <c r="Q14" s="170"/>
      <c r="R14" s="161" t="s">
        <v>11</v>
      </c>
      <c r="S14" s="338">
        <v>4</v>
      </c>
      <c r="T14" s="340" t="s">
        <v>23</v>
      </c>
      <c r="W14" s="205" t="str">
        <f>M32</f>
        <v>SUBAS SHANAN</v>
      </c>
      <c r="X14" s="206">
        <f>R35</f>
        <v>0</v>
      </c>
      <c r="Y14" s="206">
        <f>S34</f>
        <v>0</v>
      </c>
      <c r="Z14" s="207" t="str">
        <f>IF(T34&lt;&gt;"",T34,"")</f>
        <v/>
      </c>
      <c r="AA14" s="58"/>
      <c r="AH14" s="63"/>
      <c r="AI14" s="63"/>
    </row>
    <row r="15" spans="1:36" ht="33" customHeight="1" thickBot="1" x14ac:dyDescent="0.25">
      <c r="B15" s="331"/>
      <c r="C15" s="157"/>
      <c r="D15" s="158"/>
      <c r="E15" s="158"/>
      <c r="F15" s="158"/>
      <c r="G15" s="158"/>
      <c r="H15" s="171"/>
      <c r="I15" s="208"/>
      <c r="J15" s="339"/>
      <c r="K15" s="341"/>
      <c r="L15" s="157"/>
      <c r="M15" s="163"/>
      <c r="N15" s="158"/>
      <c r="O15" s="158"/>
      <c r="P15" s="158"/>
      <c r="Q15" s="171"/>
      <c r="R15" s="208"/>
      <c r="S15" s="339"/>
      <c r="T15" s="341"/>
      <c r="W15" s="205" t="str">
        <f>D36</f>
        <v>KHERBOUCHE Souleymane</v>
      </c>
      <c r="X15" s="206">
        <f>I39</f>
        <v>0</v>
      </c>
      <c r="Y15" s="206">
        <f>J38</f>
        <v>4</v>
      </c>
      <c r="Z15" s="207" t="str">
        <f>IF(K38&lt;&gt;"",K38,"")</f>
        <v>VT</v>
      </c>
      <c r="AA15" s="58"/>
      <c r="AH15" s="63"/>
      <c r="AI15" s="63"/>
    </row>
    <row r="16" spans="1:36" ht="16.5" customHeight="1" x14ac:dyDescent="0.2">
      <c r="B16" s="331"/>
      <c r="C16" s="334">
        <f>IF(A2=4,3,"")</f>
        <v>3</v>
      </c>
      <c r="D16" s="215" t="str">
        <f>IF(C16&lt;&gt;"",VLOOKUP(C16,$D$5:$K$8,2,0),"")</f>
        <v>SAIDANE Saifedine</v>
      </c>
      <c r="E16" s="215"/>
      <c r="F16" s="215"/>
      <c r="G16" s="215"/>
      <c r="H16" s="215"/>
      <c r="I16" s="216"/>
      <c r="J16" s="336" t="s">
        <v>48</v>
      </c>
      <c r="K16" s="217" t="s">
        <v>49</v>
      </c>
      <c r="L16" s="334">
        <f>IF(A2=4,4,"")</f>
        <v>4</v>
      </c>
      <c r="M16" s="215" t="str">
        <f>IF(L16&lt;&gt;"",VLOOKUP(L16,$D$5:$K$8,2,0),"")</f>
        <v>SUBAS SHANAN</v>
      </c>
      <c r="N16" s="215"/>
      <c r="O16" s="215"/>
      <c r="P16" s="215"/>
      <c r="Q16" s="215"/>
      <c r="R16" s="216"/>
      <c r="S16" s="336" t="s">
        <v>48</v>
      </c>
      <c r="T16" s="217" t="s">
        <v>49</v>
      </c>
      <c r="W16" s="205" t="str">
        <f>M36</f>
        <v>SAIDANE Saifedine</v>
      </c>
      <c r="X16" s="206">
        <f>R39</f>
        <v>0</v>
      </c>
      <c r="Y16" s="206">
        <f>S38</f>
        <v>0</v>
      </c>
      <c r="Z16" s="207" t="str">
        <f>IF(T38&lt;&gt;"",T38,"")</f>
        <v/>
      </c>
      <c r="AA16" s="58"/>
      <c r="AH16" s="63"/>
      <c r="AI16" s="63"/>
    </row>
    <row r="17" spans="1:35" ht="16.5" customHeight="1" x14ac:dyDescent="0.2">
      <c r="B17" s="331"/>
      <c r="C17" s="335"/>
      <c r="D17" s="218"/>
      <c r="E17" s="219"/>
      <c r="F17" s="219"/>
      <c r="G17" s="219"/>
      <c r="H17" s="219"/>
      <c r="I17" s="220"/>
      <c r="J17" s="337"/>
      <c r="K17" s="221" t="s">
        <v>50</v>
      </c>
      <c r="L17" s="335"/>
      <c r="M17" s="218" t="str">
        <f>IF(L16&lt;&gt;"",VLOOKUP(L16,$D$5:$K$8,8,0),"")</f>
        <v>Bagnolet</v>
      </c>
      <c r="N17" s="219"/>
      <c r="O17" s="219"/>
      <c r="P17" s="219"/>
      <c r="Q17" s="219"/>
      <c r="R17" s="220"/>
      <c r="S17" s="337"/>
      <c r="T17" s="221" t="s">
        <v>50</v>
      </c>
      <c r="X17" s="57"/>
      <c r="Y17" s="58"/>
      <c r="Z17" s="58"/>
      <c r="AA17" s="58"/>
      <c r="AH17" s="63"/>
      <c r="AI17" s="63"/>
    </row>
    <row r="18" spans="1:35" ht="11.25" customHeight="1" x14ac:dyDescent="0.2">
      <c r="B18" s="331"/>
      <c r="C18" s="159" t="s">
        <v>53</v>
      </c>
      <c r="D18" s="160"/>
      <c r="E18" s="160"/>
      <c r="F18" s="160"/>
      <c r="G18" s="160"/>
      <c r="H18" s="170"/>
      <c r="I18" s="161" t="s">
        <v>11</v>
      </c>
      <c r="J18" s="338">
        <v>4</v>
      </c>
      <c r="K18" s="340" t="s">
        <v>23</v>
      </c>
      <c r="L18" s="159" t="s">
        <v>53</v>
      </c>
      <c r="M18" s="162"/>
      <c r="N18" s="160"/>
      <c r="O18" s="160"/>
      <c r="P18" s="160"/>
      <c r="Q18" s="170"/>
      <c r="R18" s="161" t="s">
        <v>11</v>
      </c>
      <c r="S18" s="338">
        <v>1</v>
      </c>
      <c r="T18" s="340"/>
      <c r="X18" s="57"/>
      <c r="Y18" s="58"/>
      <c r="Z18" s="58"/>
      <c r="AA18" s="58"/>
      <c r="AH18" s="63"/>
      <c r="AI18" s="63"/>
    </row>
    <row r="19" spans="1:35" ht="33" customHeight="1" thickBot="1" x14ac:dyDescent="0.25">
      <c r="B19" s="331"/>
      <c r="C19" s="157"/>
      <c r="D19" s="158"/>
      <c r="E19" s="158"/>
      <c r="F19" s="158"/>
      <c r="G19" s="158"/>
      <c r="H19" s="171"/>
      <c r="I19" s="208"/>
      <c r="J19" s="339"/>
      <c r="K19" s="341"/>
      <c r="L19" s="157"/>
      <c r="M19" s="163"/>
      <c r="N19" s="158"/>
      <c r="O19" s="158"/>
      <c r="P19" s="158"/>
      <c r="Q19" s="171"/>
      <c r="R19" s="208"/>
      <c r="S19" s="339"/>
      <c r="T19" s="341"/>
      <c r="X19" s="58"/>
      <c r="Y19" s="58"/>
      <c r="Z19" s="58"/>
      <c r="AA19" s="58"/>
      <c r="AH19" s="63"/>
      <c r="AI19" s="63"/>
    </row>
    <row r="20" spans="1:35" ht="15" customHeight="1" x14ac:dyDescent="0.25">
      <c r="B20" s="138"/>
      <c r="C20" s="147"/>
      <c r="D20" s="147"/>
      <c r="E20" s="147"/>
      <c r="F20" s="147"/>
      <c r="G20" s="147"/>
      <c r="H20" s="147"/>
      <c r="J20" s="148"/>
      <c r="K20" s="149"/>
      <c r="L20" s="151"/>
      <c r="M20" s="151"/>
      <c r="N20" s="151"/>
      <c r="O20" s="151"/>
      <c r="P20" s="151"/>
      <c r="Q20" s="151"/>
      <c r="R20" s="146"/>
      <c r="S20" s="152"/>
      <c r="T20" s="150"/>
      <c r="X20" s="58"/>
      <c r="Y20" s="58"/>
      <c r="Z20" s="58"/>
      <c r="AA20" s="58"/>
      <c r="AH20" s="63"/>
      <c r="AI20" s="63"/>
    </row>
    <row r="21" spans="1:35" s="53" customFormat="1" ht="14.25" customHeight="1" thickBot="1" x14ac:dyDescent="0.25">
      <c r="A21"/>
      <c r="B21" s="330" t="s">
        <v>51</v>
      </c>
      <c r="C21" s="203" t="s">
        <v>45</v>
      </c>
      <c r="D21" s="201"/>
      <c r="E21" s="201"/>
      <c r="F21" s="201"/>
      <c r="G21" s="201"/>
      <c r="H21" s="201"/>
      <c r="I21" s="201"/>
      <c r="J21" s="201"/>
      <c r="K21" s="201"/>
      <c r="L21" s="202" t="s">
        <v>46</v>
      </c>
      <c r="M21" s="202"/>
      <c r="N21" s="202"/>
      <c r="O21" s="202"/>
      <c r="P21" s="202"/>
      <c r="Q21" s="202"/>
      <c r="R21" s="202"/>
      <c r="S21" s="202"/>
      <c r="T21" s="204"/>
      <c r="U21"/>
      <c r="V21"/>
      <c r="W21"/>
      <c r="X21" s="55"/>
      <c r="Y21" s="54"/>
      <c r="Z21" s="54"/>
      <c r="AA21" s="54"/>
      <c r="AH21" s="56"/>
    </row>
    <row r="22" spans="1:35" ht="16.5" customHeight="1" x14ac:dyDescent="0.2">
      <c r="B22" s="331"/>
      <c r="C22" s="334">
        <f>IF(A2=3,3,IF(A2=4,1,""))</f>
        <v>1</v>
      </c>
      <c r="D22" s="215" t="str">
        <f>IF(C22&lt;&gt;"",VLOOKUP(C22,$D$5:$K$8,2,0),"")</f>
        <v>BELAZZOUG Ilyes</v>
      </c>
      <c r="E22" s="215"/>
      <c r="F22" s="215"/>
      <c r="G22" s="215"/>
      <c r="H22" s="215"/>
      <c r="I22" s="216"/>
      <c r="J22" s="336" t="s">
        <v>48</v>
      </c>
      <c r="K22" s="217" t="s">
        <v>49</v>
      </c>
      <c r="L22" s="334">
        <f>IF(A2=3,1,IF(A2=4,3,""))</f>
        <v>3</v>
      </c>
      <c r="M22" s="215" t="str">
        <f>IF(L22&lt;&gt;"",VLOOKUP(L22,$D$5:$K$8,2,0),"")</f>
        <v>SAIDANE Saifedine</v>
      </c>
      <c r="N22" s="215"/>
      <c r="O22" s="215"/>
      <c r="P22" s="215"/>
      <c r="Q22" s="215"/>
      <c r="R22" s="216"/>
      <c r="S22" s="336" t="s">
        <v>48</v>
      </c>
      <c r="T22" s="217" t="s">
        <v>49</v>
      </c>
      <c r="X22" s="57"/>
      <c r="Y22" s="58"/>
      <c r="Z22" s="58"/>
      <c r="AA22" s="58"/>
      <c r="AH22" s="63"/>
      <c r="AI22" s="63"/>
    </row>
    <row r="23" spans="1:35" ht="16.5" customHeight="1" x14ac:dyDescent="0.2">
      <c r="B23" s="331"/>
      <c r="C23" s="335"/>
      <c r="D23" s="218" t="str">
        <f>IF(C22&lt;&gt;"",VLOOKUP(C22,$D$5:$K$8,8,0),"")</f>
        <v>Rouen ASPTT</v>
      </c>
      <c r="E23" s="219"/>
      <c r="F23" s="219"/>
      <c r="G23" s="219"/>
      <c r="H23" s="219"/>
      <c r="I23" s="220"/>
      <c r="J23" s="337"/>
      <c r="K23" s="221" t="s">
        <v>50</v>
      </c>
      <c r="L23" s="335"/>
      <c r="M23" s="218" t="str">
        <f>IF(L22&lt;&gt;"",VLOOKUP(L22,$D$5:$K$8,8,0),"")</f>
        <v>Rosny sous Bois</v>
      </c>
      <c r="N23" s="219"/>
      <c r="O23" s="219"/>
      <c r="P23" s="219"/>
      <c r="Q23" s="219"/>
      <c r="R23" s="220"/>
      <c r="S23" s="337"/>
      <c r="T23" s="221" t="s">
        <v>50</v>
      </c>
      <c r="X23" s="57"/>
      <c r="Y23" s="58"/>
      <c r="Z23" s="58"/>
      <c r="AA23" s="58"/>
      <c r="AH23" s="63"/>
      <c r="AI23" s="63"/>
    </row>
    <row r="24" spans="1:35" ht="11.25" customHeight="1" x14ac:dyDescent="0.2">
      <c r="B24" s="331"/>
      <c r="C24" s="159" t="s">
        <v>53</v>
      </c>
      <c r="D24" s="160"/>
      <c r="E24" s="160"/>
      <c r="F24" s="160"/>
      <c r="G24" s="160"/>
      <c r="H24" s="170"/>
      <c r="I24" s="161" t="s">
        <v>11</v>
      </c>
      <c r="J24" s="338">
        <v>0</v>
      </c>
      <c r="K24" s="340"/>
      <c r="L24" s="159" t="s">
        <v>53</v>
      </c>
      <c r="M24" s="162"/>
      <c r="N24" s="160"/>
      <c r="O24" s="160"/>
      <c r="P24" s="160"/>
      <c r="Q24" s="170"/>
      <c r="R24" s="161" t="s">
        <v>11</v>
      </c>
      <c r="S24" s="338">
        <v>4</v>
      </c>
      <c r="T24" s="340" t="s">
        <v>23</v>
      </c>
      <c r="X24" s="57"/>
      <c r="Y24" s="58"/>
      <c r="Z24" s="58"/>
      <c r="AA24" s="58"/>
      <c r="AH24" s="63"/>
      <c r="AI24" s="63"/>
    </row>
    <row r="25" spans="1:35" ht="33" customHeight="1" thickBot="1" x14ac:dyDescent="0.25">
      <c r="B25" s="331"/>
      <c r="C25" s="157"/>
      <c r="D25" s="158"/>
      <c r="E25" s="158"/>
      <c r="F25" s="158"/>
      <c r="G25" s="158"/>
      <c r="H25" s="171"/>
      <c r="I25" s="208"/>
      <c r="J25" s="339"/>
      <c r="K25" s="341"/>
      <c r="L25" s="157"/>
      <c r="M25" s="163"/>
      <c r="N25" s="158"/>
      <c r="O25" s="158"/>
      <c r="P25" s="158"/>
      <c r="Q25" s="171"/>
      <c r="R25" s="208"/>
      <c r="S25" s="339"/>
      <c r="T25" s="341"/>
      <c r="X25" s="58"/>
      <c r="Y25" s="58"/>
      <c r="Z25" s="58"/>
      <c r="AA25" s="58"/>
      <c r="AH25" s="63"/>
      <c r="AI25" s="63"/>
    </row>
    <row r="26" spans="1:35" ht="16.5" customHeight="1" x14ac:dyDescent="0.2">
      <c r="B26" s="331"/>
      <c r="C26" s="334">
        <f>IF(A2=4,2,"")</f>
        <v>2</v>
      </c>
      <c r="D26" s="215" t="str">
        <f>IF(C26&lt;&gt;"",VLOOKUP(C26,$D$5:$K$8,2,0),"")</f>
        <v>KHERBOUCHE Souleymane</v>
      </c>
      <c r="E26" s="215"/>
      <c r="F26" s="215"/>
      <c r="G26" s="215"/>
      <c r="H26" s="215"/>
      <c r="I26" s="216"/>
      <c r="J26" s="336" t="s">
        <v>48</v>
      </c>
      <c r="K26" s="217" t="s">
        <v>49</v>
      </c>
      <c r="L26" s="334">
        <f>IF(A2=4,4,"")</f>
        <v>4</v>
      </c>
      <c r="M26" s="215" t="str">
        <f>IF(L26&lt;&gt;"",VLOOKUP(L26,$D$5:$K$8,2,0),"")</f>
        <v>SUBAS SHANAN</v>
      </c>
      <c r="N26" s="215"/>
      <c r="O26" s="215"/>
      <c r="P26" s="215"/>
      <c r="Q26" s="215"/>
      <c r="R26" s="216"/>
      <c r="S26" s="336" t="s">
        <v>48</v>
      </c>
      <c r="T26" s="217" t="s">
        <v>49</v>
      </c>
      <c r="X26" s="57"/>
      <c r="Y26" s="58"/>
      <c r="Z26" s="58"/>
      <c r="AA26" s="58"/>
      <c r="AH26" s="63"/>
      <c r="AI26" s="63"/>
    </row>
    <row r="27" spans="1:35" ht="16.5" customHeight="1" x14ac:dyDescent="0.2">
      <c r="B27" s="331"/>
      <c r="C27" s="335"/>
      <c r="D27" s="218" t="str">
        <f>IF(C26&lt;&gt;"",VLOOKUP(C26,$D$5:$K$8,8,0),"")</f>
        <v>Ivry/Seine</v>
      </c>
      <c r="E27" s="219"/>
      <c r="F27" s="219"/>
      <c r="G27" s="219"/>
      <c r="H27" s="219"/>
      <c r="I27" s="220"/>
      <c r="J27" s="337"/>
      <c r="K27" s="221" t="s">
        <v>50</v>
      </c>
      <c r="L27" s="335"/>
      <c r="M27" s="218" t="str">
        <f>IF(L26&lt;&gt;"",VLOOKUP(L26,$D$5:$K$8,8,0),"")</f>
        <v>Bagnolet</v>
      </c>
      <c r="N27" s="219"/>
      <c r="O27" s="219"/>
      <c r="P27" s="219"/>
      <c r="Q27" s="219"/>
      <c r="R27" s="220"/>
      <c r="S27" s="337"/>
      <c r="T27" s="221" t="s">
        <v>50</v>
      </c>
      <c r="X27" s="57"/>
      <c r="Y27" s="58"/>
      <c r="Z27" s="58"/>
      <c r="AA27" s="58"/>
      <c r="AH27" s="63"/>
      <c r="AI27" s="63"/>
    </row>
    <row r="28" spans="1:35" ht="11.25" customHeight="1" x14ac:dyDescent="0.2">
      <c r="B28" s="331"/>
      <c r="C28" s="159" t="s">
        <v>47</v>
      </c>
      <c r="D28" s="160"/>
      <c r="E28" s="160"/>
      <c r="F28" s="160"/>
      <c r="G28" s="160"/>
      <c r="H28" s="170"/>
      <c r="I28" s="161" t="s">
        <v>11</v>
      </c>
      <c r="J28" s="338">
        <v>4</v>
      </c>
      <c r="K28" s="340" t="s">
        <v>23</v>
      </c>
      <c r="L28" s="159" t="s">
        <v>47</v>
      </c>
      <c r="M28" s="162"/>
      <c r="N28" s="160"/>
      <c r="O28" s="160"/>
      <c r="P28" s="160"/>
      <c r="Q28" s="170"/>
      <c r="R28" s="161" t="s">
        <v>11</v>
      </c>
      <c r="S28" s="338">
        <v>0</v>
      </c>
      <c r="T28" s="340"/>
      <c r="X28" s="57"/>
      <c r="Y28" s="58"/>
      <c r="Z28" s="58"/>
      <c r="AA28" s="58"/>
      <c r="AH28" s="63"/>
      <c r="AI28" s="63"/>
    </row>
    <row r="29" spans="1:35" ht="33" customHeight="1" thickBot="1" x14ac:dyDescent="0.25">
      <c r="B29" s="331"/>
      <c r="C29" s="157"/>
      <c r="D29" s="158"/>
      <c r="E29" s="158"/>
      <c r="F29" s="158"/>
      <c r="G29" s="158"/>
      <c r="H29" s="171"/>
      <c r="I29" s="208"/>
      <c r="J29" s="339"/>
      <c r="K29" s="341"/>
      <c r="L29" s="157"/>
      <c r="M29" s="163"/>
      <c r="N29" s="158"/>
      <c r="O29" s="158"/>
      <c r="P29" s="158"/>
      <c r="Q29" s="171"/>
      <c r="R29" s="208"/>
      <c r="S29" s="339"/>
      <c r="T29" s="341"/>
      <c r="X29" s="58"/>
      <c r="Y29" s="58"/>
      <c r="Z29" s="58"/>
      <c r="AA29" s="58"/>
      <c r="AH29" s="63"/>
      <c r="AI29" s="63"/>
    </row>
    <row r="30" spans="1:35" ht="15" customHeight="1" x14ac:dyDescent="0.25">
      <c r="B30" s="138"/>
      <c r="C30" s="147"/>
      <c r="D30" s="147"/>
      <c r="E30" s="147"/>
      <c r="F30" s="147"/>
      <c r="G30" s="147"/>
      <c r="H30" s="147"/>
      <c r="J30" s="148"/>
      <c r="K30" s="149"/>
      <c r="L30" s="151"/>
      <c r="M30" s="151"/>
      <c r="N30" s="151"/>
      <c r="O30" s="151"/>
      <c r="P30" s="151"/>
      <c r="Q30" s="151"/>
      <c r="R30" s="146"/>
      <c r="S30" s="152"/>
      <c r="T30" s="150"/>
      <c r="X30" s="58"/>
      <c r="Y30" s="58"/>
      <c r="Z30" s="58"/>
      <c r="AA30" s="58"/>
      <c r="AH30" s="63"/>
      <c r="AI30" s="63"/>
    </row>
    <row r="31" spans="1:35" s="53" customFormat="1" ht="14.25" customHeight="1" thickBot="1" x14ac:dyDescent="0.25">
      <c r="A31"/>
      <c r="B31" s="330" t="s">
        <v>52</v>
      </c>
      <c r="C31" s="203" t="s">
        <v>45</v>
      </c>
      <c r="D31" s="201"/>
      <c r="E31" s="201"/>
      <c r="F31" s="201"/>
      <c r="G31" s="201"/>
      <c r="H31" s="201"/>
      <c r="I31" s="201"/>
      <c r="J31" s="201"/>
      <c r="K31" s="201"/>
      <c r="L31" s="202" t="s">
        <v>46</v>
      </c>
      <c r="M31" s="202"/>
      <c r="N31" s="202"/>
      <c r="O31" s="202"/>
      <c r="P31" s="202"/>
      <c r="Q31" s="202"/>
      <c r="R31" s="202"/>
      <c r="S31" s="202"/>
      <c r="T31" s="204"/>
      <c r="U31"/>
      <c r="V31"/>
      <c r="W31"/>
      <c r="X31" s="55"/>
      <c r="Y31" s="54"/>
      <c r="Z31" s="54"/>
      <c r="AA31" s="54"/>
      <c r="AH31" s="56"/>
    </row>
    <row r="32" spans="1:35" ht="16.5" customHeight="1" x14ac:dyDescent="0.2">
      <c r="B32" s="331"/>
      <c r="C32" s="334">
        <f>IF(A2=3,2,IF(A2=4,1,""))</f>
        <v>1</v>
      </c>
      <c r="D32" s="215" t="str">
        <f>IF(C32&lt;&gt;"",VLOOKUP(C32,$D$5:$K$8,2,0),"")</f>
        <v>BELAZZOUG Ilyes</v>
      </c>
      <c r="E32" s="215"/>
      <c r="F32" s="215"/>
      <c r="G32" s="215"/>
      <c r="H32" s="215"/>
      <c r="I32" s="216"/>
      <c r="J32" s="336" t="s">
        <v>48</v>
      </c>
      <c r="K32" s="217" t="s">
        <v>49</v>
      </c>
      <c r="L32" s="334">
        <f>IF(A2=3,3,IF(A2=4,4,""))</f>
        <v>4</v>
      </c>
      <c r="M32" s="215" t="str">
        <f>IF(L32&lt;&gt;"",VLOOKUP(L32,$D$5:$K$8,2,0),"")</f>
        <v>SUBAS SHANAN</v>
      </c>
      <c r="N32" s="215"/>
      <c r="O32" s="215"/>
      <c r="P32" s="215"/>
      <c r="Q32" s="215"/>
      <c r="R32" s="216"/>
      <c r="S32" s="336" t="s">
        <v>48</v>
      </c>
      <c r="T32" s="217" t="s">
        <v>49</v>
      </c>
      <c r="X32" s="57"/>
      <c r="Y32" s="58"/>
      <c r="Z32" s="58"/>
      <c r="AA32" s="58"/>
      <c r="AH32" s="63"/>
      <c r="AI32" s="63"/>
    </row>
    <row r="33" spans="2:35" ht="16.5" customHeight="1" x14ac:dyDescent="0.2">
      <c r="B33" s="331"/>
      <c r="C33" s="335"/>
      <c r="D33" s="218" t="str">
        <f>IF(C32&lt;&gt;"",VLOOKUP(C32,$D$5:$K$8,8,0),"")</f>
        <v>Rouen ASPTT</v>
      </c>
      <c r="E33" s="219"/>
      <c r="F33" s="219"/>
      <c r="G33" s="219"/>
      <c r="H33" s="219"/>
      <c r="I33" s="220"/>
      <c r="J33" s="337"/>
      <c r="K33" s="221" t="s">
        <v>50</v>
      </c>
      <c r="L33" s="335"/>
      <c r="M33" s="218" t="str">
        <f>IF(L32&lt;&gt;"",VLOOKUP(L32,$D$5:$K$8,8,0),"")</f>
        <v>Bagnolet</v>
      </c>
      <c r="N33" s="219"/>
      <c r="O33" s="219"/>
      <c r="P33" s="219"/>
      <c r="Q33" s="219"/>
      <c r="R33" s="220"/>
      <c r="S33" s="337"/>
      <c r="T33" s="221" t="s">
        <v>50</v>
      </c>
      <c r="X33" s="57"/>
      <c r="Y33" s="58"/>
      <c r="Z33" s="58"/>
      <c r="AA33" s="58"/>
      <c r="AH33" s="63"/>
      <c r="AI33" s="63"/>
    </row>
    <row r="34" spans="2:35" ht="11.25" customHeight="1" x14ac:dyDescent="0.2">
      <c r="B34" s="331"/>
      <c r="C34" s="159" t="s">
        <v>53</v>
      </c>
      <c r="D34" s="160"/>
      <c r="E34" s="160"/>
      <c r="F34" s="160"/>
      <c r="G34" s="160"/>
      <c r="H34" s="170"/>
      <c r="I34" s="161" t="s">
        <v>11</v>
      </c>
      <c r="J34" s="338">
        <v>4</v>
      </c>
      <c r="K34" s="340" t="s">
        <v>23</v>
      </c>
      <c r="L34" s="159" t="s">
        <v>53</v>
      </c>
      <c r="M34" s="162"/>
      <c r="N34" s="160"/>
      <c r="O34" s="160"/>
      <c r="P34" s="160"/>
      <c r="Q34" s="170"/>
      <c r="R34" s="161" t="s">
        <v>11</v>
      </c>
      <c r="S34" s="338">
        <v>0</v>
      </c>
      <c r="T34" s="340"/>
      <c r="X34" s="57"/>
      <c r="Y34" s="58"/>
      <c r="Z34" s="58"/>
      <c r="AA34" s="58"/>
      <c r="AH34" s="63"/>
      <c r="AI34" s="63"/>
    </row>
    <row r="35" spans="2:35" ht="33" customHeight="1" thickBot="1" x14ac:dyDescent="0.25">
      <c r="B35" s="331"/>
      <c r="C35" s="157"/>
      <c r="D35" s="158"/>
      <c r="E35" s="158"/>
      <c r="F35" s="158"/>
      <c r="G35" s="158"/>
      <c r="H35" s="171"/>
      <c r="I35" s="208"/>
      <c r="J35" s="339"/>
      <c r="K35" s="341"/>
      <c r="L35" s="157"/>
      <c r="M35" s="163"/>
      <c r="N35" s="158"/>
      <c r="O35" s="158"/>
      <c r="P35" s="158"/>
      <c r="Q35" s="171"/>
      <c r="R35" s="208"/>
      <c r="S35" s="339"/>
      <c r="T35" s="341"/>
      <c r="X35" s="58"/>
      <c r="Y35" s="58"/>
      <c r="Z35" s="58"/>
      <c r="AA35" s="58"/>
      <c r="AH35" s="63"/>
      <c r="AI35" s="63"/>
    </row>
    <row r="36" spans="2:35" ht="16.5" customHeight="1" x14ac:dyDescent="0.2">
      <c r="B36" s="331"/>
      <c r="C36" s="334">
        <f>IF(A2=4,2,"")</f>
        <v>2</v>
      </c>
      <c r="D36" s="215" t="str">
        <f>IF(C36&lt;&gt;"",VLOOKUP(C36,$D$5:$K$8,2,0),"")</f>
        <v>KHERBOUCHE Souleymane</v>
      </c>
      <c r="E36" s="215"/>
      <c r="F36" s="215"/>
      <c r="G36" s="215"/>
      <c r="H36" s="215"/>
      <c r="I36" s="216"/>
      <c r="J36" s="336" t="s">
        <v>48</v>
      </c>
      <c r="K36" s="217" t="s">
        <v>49</v>
      </c>
      <c r="L36" s="334">
        <f>IF(A2=4,3,"")</f>
        <v>3</v>
      </c>
      <c r="M36" s="215" t="str">
        <f>IF(L36&lt;&gt;"",VLOOKUP(L36,$D$5:$K$8,2,0),"")</f>
        <v>SAIDANE Saifedine</v>
      </c>
      <c r="N36" s="215"/>
      <c r="O36" s="215"/>
      <c r="P36" s="215"/>
      <c r="Q36" s="215"/>
      <c r="R36" s="216"/>
      <c r="S36" s="336" t="s">
        <v>48</v>
      </c>
      <c r="T36" s="217" t="s">
        <v>49</v>
      </c>
      <c r="X36" s="57"/>
      <c r="Y36" s="58"/>
      <c r="Z36" s="58"/>
      <c r="AA36" s="58"/>
      <c r="AH36" s="63"/>
      <c r="AI36" s="63"/>
    </row>
    <row r="37" spans="2:35" ht="16.5" customHeight="1" x14ac:dyDescent="0.2">
      <c r="B37" s="331"/>
      <c r="C37" s="335"/>
      <c r="D37" s="218" t="str">
        <f>IF(C36&lt;&gt;"",VLOOKUP(C36,$D$5:$K$8,8,0),"")</f>
        <v>Ivry/Seine</v>
      </c>
      <c r="E37" s="219"/>
      <c r="F37" s="219"/>
      <c r="G37" s="219"/>
      <c r="H37" s="219"/>
      <c r="I37" s="220"/>
      <c r="J37" s="337"/>
      <c r="K37" s="221" t="s">
        <v>50</v>
      </c>
      <c r="L37" s="335"/>
      <c r="M37" s="218" t="str">
        <f>IF(L36&lt;&gt;"",VLOOKUP(L36,$D$5:$K$8,8,0),"")</f>
        <v>Rosny sous Bois</v>
      </c>
      <c r="N37" s="219"/>
      <c r="O37" s="219"/>
      <c r="P37" s="219"/>
      <c r="Q37" s="219"/>
      <c r="R37" s="220"/>
      <c r="S37" s="337"/>
      <c r="T37" s="221" t="s">
        <v>50</v>
      </c>
      <c r="X37" s="57"/>
      <c r="Y37" s="58"/>
      <c r="Z37" s="58"/>
      <c r="AA37" s="58"/>
      <c r="AH37" s="63"/>
      <c r="AI37" s="63"/>
    </row>
    <row r="38" spans="2:35" ht="11.25" customHeight="1" x14ac:dyDescent="0.2">
      <c r="B38" s="331"/>
      <c r="C38" s="159" t="s">
        <v>53</v>
      </c>
      <c r="D38" s="160"/>
      <c r="E38" s="160"/>
      <c r="F38" s="160"/>
      <c r="G38" s="160"/>
      <c r="H38" s="170"/>
      <c r="I38" s="161" t="s">
        <v>11</v>
      </c>
      <c r="J38" s="338">
        <v>4</v>
      </c>
      <c r="K38" s="340" t="s">
        <v>23</v>
      </c>
      <c r="L38" s="159" t="s">
        <v>53</v>
      </c>
      <c r="M38" s="162"/>
      <c r="N38" s="160"/>
      <c r="O38" s="160"/>
      <c r="P38" s="160"/>
      <c r="Q38" s="170"/>
      <c r="R38" s="161" t="s">
        <v>11</v>
      </c>
      <c r="S38" s="338">
        <v>0</v>
      </c>
      <c r="T38" s="340"/>
      <c r="X38" s="57"/>
      <c r="Y38" s="58"/>
      <c r="Z38" s="58"/>
      <c r="AA38" s="58"/>
      <c r="AH38" s="63"/>
      <c r="AI38" s="63"/>
    </row>
    <row r="39" spans="2:35" ht="33" customHeight="1" thickBot="1" x14ac:dyDescent="0.25">
      <c r="B39" s="331"/>
      <c r="C39" s="157"/>
      <c r="D39" s="158"/>
      <c r="E39" s="158"/>
      <c r="F39" s="158"/>
      <c r="G39" s="158"/>
      <c r="H39" s="171"/>
      <c r="I39" s="208"/>
      <c r="J39" s="339"/>
      <c r="K39" s="341"/>
      <c r="L39" s="157"/>
      <c r="M39" s="163"/>
      <c r="N39" s="158"/>
      <c r="O39" s="158"/>
      <c r="P39" s="158"/>
      <c r="Q39" s="171"/>
      <c r="R39" s="208"/>
      <c r="S39" s="339"/>
      <c r="T39" s="341"/>
      <c r="X39" s="58"/>
      <c r="Y39" s="58"/>
      <c r="Z39" s="58"/>
      <c r="AA39" s="58"/>
      <c r="AH39" s="63"/>
      <c r="AI39" s="63"/>
    </row>
    <row r="40" spans="2:35" ht="15" customHeight="1" x14ac:dyDescent="0.2">
      <c r="B40" s="166"/>
      <c r="C40" s="165"/>
      <c r="D40" s="164"/>
      <c r="E40" s="164"/>
      <c r="F40" s="164"/>
      <c r="G40" s="164"/>
      <c r="H40" s="164"/>
      <c r="I40" s="167"/>
      <c r="J40" s="168"/>
      <c r="K40" s="169"/>
      <c r="L40" s="165"/>
      <c r="M40" s="165"/>
      <c r="N40" s="164"/>
      <c r="O40" s="164"/>
      <c r="P40" s="164"/>
      <c r="Q40" s="164"/>
      <c r="R40" s="167"/>
      <c r="S40" s="168"/>
      <c r="T40" s="169"/>
      <c r="X40" s="58"/>
      <c r="Y40" s="58"/>
      <c r="Z40" s="58"/>
      <c r="AA40" s="58"/>
      <c r="AH40" s="63"/>
      <c r="AI40" s="63"/>
    </row>
    <row r="41" spans="2:35" ht="35.1" customHeight="1" x14ac:dyDescent="0.2">
      <c r="C41" s="333" t="s">
        <v>42</v>
      </c>
      <c r="D41" s="333"/>
      <c r="E41" s="333"/>
      <c r="F41" s="333"/>
      <c r="G41" s="344" t="s">
        <v>62</v>
      </c>
      <c r="H41" s="344"/>
      <c r="I41" s="344"/>
      <c r="J41" s="344"/>
      <c r="K41" s="344"/>
      <c r="L41" s="344"/>
      <c r="M41" s="344"/>
      <c r="N41" s="344"/>
      <c r="O41" s="344"/>
      <c r="P41" s="344"/>
      <c r="Q41" s="344"/>
      <c r="R41" s="344"/>
      <c r="S41" s="344"/>
      <c r="T41" s="344"/>
      <c r="Z41" s="63"/>
      <c r="AA41" s="63"/>
    </row>
    <row r="42" spans="2:35" ht="35.1" customHeight="1" x14ac:dyDescent="0.2">
      <c r="C42" s="342" t="s">
        <v>33</v>
      </c>
      <c r="D42" s="342"/>
      <c r="E42" s="342"/>
      <c r="F42" s="342"/>
      <c r="G42" s="345" t="s">
        <v>41</v>
      </c>
      <c r="H42" s="345"/>
      <c r="I42" s="345"/>
      <c r="J42" s="345"/>
      <c r="K42" s="345"/>
      <c r="L42" s="345"/>
      <c r="M42" s="345"/>
      <c r="N42" s="345"/>
      <c r="O42" s="345"/>
      <c r="P42" s="345"/>
      <c r="Q42" s="345"/>
      <c r="R42" s="345"/>
      <c r="S42" s="345"/>
      <c r="T42" s="345"/>
      <c r="Z42" s="53"/>
    </row>
    <row r="43" spans="2:35" ht="65.25" customHeight="1" x14ac:dyDescent="0.25"/>
    <row r="44" spans="2:35" ht="15" hidden="1" customHeight="1" x14ac:dyDescent="0.25"/>
    <row r="45" spans="2:35" ht="15" hidden="1" customHeight="1" x14ac:dyDescent="0.25"/>
    <row r="46" spans="2:35" ht="15" hidden="1" customHeight="1" x14ac:dyDescent="0.25"/>
    <row r="47" spans="2:35" ht="15" hidden="1" customHeight="1" x14ac:dyDescent="0.25"/>
    <row r="48" spans="2:35" ht="15" hidden="1" customHeight="1" x14ac:dyDescent="0.25"/>
    <row r="49" ht="15" hidden="1" customHeight="1" x14ac:dyDescent="0.25"/>
    <row r="50" ht="0" hidden="1" customHeight="1" x14ac:dyDescent="0.25"/>
    <row r="51" ht="0" hidden="1" customHeight="1" x14ac:dyDescent="0.25"/>
  </sheetData>
  <sheetProtection sheet="1" objects="1" scenarios="1"/>
  <mergeCells count="60">
    <mergeCell ref="S36:S37"/>
    <mergeCell ref="C42:F42"/>
    <mergeCell ref="G42:T42"/>
    <mergeCell ref="J38:J39"/>
    <mergeCell ref="K38:K39"/>
    <mergeCell ref="S38:S39"/>
    <mergeCell ref="T38:T39"/>
    <mergeCell ref="C41:F41"/>
    <mergeCell ref="G41:T41"/>
    <mergeCell ref="J28:J29"/>
    <mergeCell ref="K28:K29"/>
    <mergeCell ref="S28:S29"/>
    <mergeCell ref="T28:T29"/>
    <mergeCell ref="B31:B39"/>
    <mergeCell ref="C32:C33"/>
    <mergeCell ref="J32:J33"/>
    <mergeCell ref="L32:L33"/>
    <mergeCell ref="S32:S33"/>
    <mergeCell ref="J34:J35"/>
    <mergeCell ref="K34:K35"/>
    <mergeCell ref="S34:S35"/>
    <mergeCell ref="T34:T35"/>
    <mergeCell ref="C36:C37"/>
    <mergeCell ref="J36:J37"/>
    <mergeCell ref="L36:L37"/>
    <mergeCell ref="S24:S25"/>
    <mergeCell ref="T24:T25"/>
    <mergeCell ref="C26:C27"/>
    <mergeCell ref="J26:J27"/>
    <mergeCell ref="L26:L27"/>
    <mergeCell ref="S26:S27"/>
    <mergeCell ref="J18:J19"/>
    <mergeCell ref="K18:K19"/>
    <mergeCell ref="S18:S19"/>
    <mergeCell ref="T18:T19"/>
    <mergeCell ref="B21:B29"/>
    <mergeCell ref="C22:C23"/>
    <mergeCell ref="J22:J23"/>
    <mergeCell ref="L22:L23"/>
    <mergeCell ref="S22:S23"/>
    <mergeCell ref="J24:J25"/>
    <mergeCell ref="B11:B19"/>
    <mergeCell ref="C12:C13"/>
    <mergeCell ref="J12:J13"/>
    <mergeCell ref="L12:L13"/>
    <mergeCell ref="S12:S13"/>
    <mergeCell ref="K24:K25"/>
    <mergeCell ref="J14:J15"/>
    <mergeCell ref="K14:K15"/>
    <mergeCell ref="S14:S15"/>
    <mergeCell ref="T14:T15"/>
    <mergeCell ref="C16:C17"/>
    <mergeCell ref="J16:J17"/>
    <mergeCell ref="L16:L17"/>
    <mergeCell ref="S16:S17"/>
    <mergeCell ref="O2:T2"/>
    <mergeCell ref="S4:T4"/>
    <mergeCell ref="AA6:AC6"/>
    <mergeCell ref="AA7:AC7"/>
    <mergeCell ref="AA8:AC8"/>
  </mergeCells>
  <dataValidations count="2">
    <dataValidation type="list" allowBlank="1" showInputMessage="1" showErrorMessage="1" sqref="K14:K15 T38:T39 K38:K39 T34:T35 K34:K35 T28:T29 K28:K29 T24:T25 K24:K25 T18:T19 K18:K19 T14:T15">
      <formula1>"VT,VP,VS,VA,VF,VB,VD,V3"</formula1>
    </dataValidation>
    <dataValidation type="whole" allowBlank="1" showInputMessage="1" showErrorMessage="1" errorTitle="ERREUR" error="Il faut saisir un chiffre de 1 à 4" sqref="C5:C8">
      <formula1>1</formula1>
      <formula2>4</formula2>
    </dataValidation>
  </dataValidations>
  <printOptions horizontalCentered="1"/>
  <pageMargins left="0" right="0" top="0" bottom="0" header="0" footer="0"/>
  <pageSetup paperSize="9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>
    <tabColor rgb="FF00B050"/>
    <pageSetUpPr autoPageBreaks="0" fitToPage="1"/>
  </sheetPr>
  <dimension ref="A1:AJ51"/>
  <sheetViews>
    <sheetView showGridLines="0" showRowColHeaders="0" zoomScaleNormal="100" workbookViewId="0"/>
  </sheetViews>
  <sheetFormatPr baseColWidth="10" defaultColWidth="0" defaultRowHeight="0" customHeight="1" zeroHeight="1" x14ac:dyDescent="0.25"/>
  <cols>
    <col min="1" max="1" width="9.625" customWidth="1"/>
    <col min="2" max="2" width="4.875" customWidth="1"/>
    <col min="3" max="8" width="4.625" customWidth="1"/>
    <col min="9" max="9" width="4.625" style="69" customWidth="1"/>
    <col min="10" max="20" width="4.625" customWidth="1"/>
    <col min="21" max="21" width="1.625" customWidth="1"/>
    <col min="22" max="22" width="25.375" customWidth="1"/>
    <col min="23" max="23" width="10.75" hidden="1" customWidth="1"/>
    <col min="24" max="24" width="3.875" hidden="1" customWidth="1"/>
    <col min="25" max="25" width="4.75" hidden="1" customWidth="1"/>
    <col min="26" max="26" width="10" hidden="1" customWidth="1"/>
    <col min="27" max="27" width="5" hidden="1" customWidth="1"/>
    <col min="28" max="36" width="0" hidden="1" customWidth="1"/>
    <col min="37" max="16384" width="11" hidden="1"/>
  </cols>
  <sheetData>
    <row r="1" spans="1:36" ht="28.5" customHeight="1" thickBot="1" x14ac:dyDescent="0.25">
      <c r="C1" s="51"/>
      <c r="D1" s="51"/>
      <c r="E1" s="51"/>
      <c r="F1" s="51"/>
      <c r="G1" s="51"/>
      <c r="H1" s="51"/>
      <c r="I1" s="136"/>
      <c r="J1" s="134"/>
      <c r="K1" s="134"/>
      <c r="L1" s="10"/>
      <c r="M1" s="10"/>
      <c r="N1" s="10"/>
      <c r="O1" s="10"/>
      <c r="P1" s="10"/>
      <c r="Q1" s="10"/>
      <c r="R1" s="10"/>
      <c r="S1" s="135"/>
      <c r="T1" s="61"/>
      <c r="U1" s="61"/>
      <c r="V1" s="61"/>
      <c r="W1" s="61"/>
      <c r="X1" s="133"/>
      <c r="Y1" s="61"/>
      <c r="Z1" s="61"/>
      <c r="AA1" s="133"/>
    </row>
    <row r="2" spans="1:36" ht="30" customHeight="1" thickBot="1" x14ac:dyDescent="0.3">
      <c r="A2" s="138">
        <f>SUMPRODUCT((recap!C7:C66=C2)*(recap!D7:D66=L2)*recap!I7:I66)</f>
        <v>4</v>
      </c>
      <c r="C2" s="173" t="s">
        <v>72</v>
      </c>
      <c r="D2" s="174"/>
      <c r="E2" s="174"/>
      <c r="F2" s="174"/>
      <c r="G2" s="174"/>
      <c r="H2" s="175"/>
      <c r="K2" s="156" t="s">
        <v>35</v>
      </c>
      <c r="L2" s="257">
        <v>15</v>
      </c>
      <c r="M2" s="183"/>
      <c r="O2" s="332" t="str">
        <f>Nature_competition</f>
        <v>COUPE DE DREUX POUSSINS BENJAMINS - 26 novembre 2017</v>
      </c>
      <c r="P2" s="332"/>
      <c r="Q2" s="332"/>
      <c r="R2" s="332"/>
      <c r="S2" s="332"/>
      <c r="T2" s="332"/>
      <c r="U2" s="52"/>
      <c r="V2" s="52"/>
      <c r="W2" s="52"/>
      <c r="X2" s="52"/>
      <c r="Y2" s="52"/>
      <c r="Z2" s="229" t="s">
        <v>68</v>
      </c>
      <c r="AA2" s="52"/>
    </row>
    <row r="3" spans="1:36" ht="24" customHeight="1" x14ac:dyDescent="0.2">
      <c r="B3" s="138"/>
      <c r="C3" s="145"/>
      <c r="D3" s="145"/>
      <c r="E3" s="145"/>
      <c r="F3" s="145"/>
      <c r="G3" s="145"/>
      <c r="H3" s="51"/>
      <c r="I3" s="145"/>
      <c r="L3" s="132"/>
      <c r="M3" s="132"/>
      <c r="N3" s="131"/>
      <c r="O3" s="131"/>
      <c r="P3" s="131"/>
      <c r="Q3" s="131"/>
      <c r="S3" s="144"/>
      <c r="T3" s="52"/>
      <c r="U3" s="52"/>
      <c r="V3" s="52"/>
      <c r="W3" s="52"/>
      <c r="X3" s="52"/>
      <c r="Y3" s="52"/>
      <c r="Z3" s="227">
        <f>COUNTIF(Z5:Z16,"")</f>
        <v>6</v>
      </c>
    </row>
    <row r="4" spans="1:36" ht="15.75" x14ac:dyDescent="0.25">
      <c r="C4" s="60" t="s">
        <v>39</v>
      </c>
      <c r="D4" s="129" t="s">
        <v>43</v>
      </c>
      <c r="E4" s="59" t="s">
        <v>44</v>
      </c>
      <c r="G4" s="69"/>
      <c r="H4" s="69"/>
      <c r="J4" s="69"/>
      <c r="K4" s="69"/>
      <c r="L4" s="69"/>
      <c r="M4" s="153" t="s">
        <v>38</v>
      </c>
      <c r="N4" s="128" t="s">
        <v>34</v>
      </c>
      <c r="O4" s="128" t="s">
        <v>21</v>
      </c>
      <c r="P4" s="128" t="s">
        <v>23</v>
      </c>
      <c r="Q4" s="128" t="s">
        <v>67</v>
      </c>
      <c r="R4" s="128" t="s">
        <v>22</v>
      </c>
      <c r="S4" s="343" t="s">
        <v>14</v>
      </c>
      <c r="T4" s="343"/>
      <c r="W4" s="228" t="s">
        <v>16</v>
      </c>
      <c r="X4" s="228" t="s">
        <v>60</v>
      </c>
      <c r="Y4" s="228" t="s">
        <v>59</v>
      </c>
      <c r="Z4" s="228" t="s">
        <v>58</v>
      </c>
      <c r="AA4" s="58"/>
      <c r="AB4" s="58"/>
      <c r="AC4" s="58"/>
      <c r="AD4" s="62"/>
      <c r="AE4" s="62"/>
      <c r="AF4" s="62"/>
      <c r="AG4" s="62"/>
      <c r="AH4" s="62"/>
      <c r="AI4" s="62"/>
      <c r="AJ4" s="64"/>
    </row>
    <row r="5" spans="1:36" ht="20.25" customHeight="1" x14ac:dyDescent="0.2">
      <c r="A5" s="214" t="s">
        <v>24</v>
      </c>
      <c r="B5" s="172"/>
      <c r="C5" s="141">
        <v>2</v>
      </c>
      <c r="D5" s="142">
        <f>IF(A2&gt;0,1,"")</f>
        <v>1</v>
      </c>
      <c r="E5" s="154" t="str">
        <f>IF(ISNA(VLOOKUP($C$2&amp;"-"&amp;$L$2&amp;"-"&amp;D5,bdd_complete,11,0)),"",VLOOKUP($C$2&amp;"-"&amp;$L$2&amp;"-"&amp;D5,bdd_complete,11,0)&amp;" "&amp;VLOOKUP($C$2&amp;"-"&amp;$L$2&amp;"-"&amp;D5,bdd_complete,12,0))</f>
        <v>EL MOUMNI Ismaïl</v>
      </c>
      <c r="F5" s="154"/>
      <c r="G5" s="154"/>
      <c r="H5" s="154"/>
      <c r="I5" s="154"/>
      <c r="J5" s="154"/>
      <c r="K5" s="154" t="str">
        <f>IF(D5&lt;&gt;"",VLOOKUP($C$2&amp;"-"&amp;$L$2&amp;"-"&amp;D5,bdd_complete,13,0),"")</f>
        <v>Rouen ASPTT</v>
      </c>
      <c r="L5" s="154"/>
      <c r="M5" s="143"/>
      <c r="N5" s="209">
        <f>IF(AND(E5&lt;&gt;"",$Z$3&lt;12),SUMPRODUCT(($W$5:$W$16=E5)*($Z$5:$Z$16&lt;&gt;"")),"")</f>
        <v>2</v>
      </c>
      <c r="O5" s="210">
        <f>IF(AND(E5&lt;&gt;"",$Z$3&lt;12),SUMPRODUCT(($W$5:$W$16=E5)*($Y$5:$Y$16)),"")</f>
        <v>7</v>
      </c>
      <c r="P5" s="211">
        <f>IF(AND(E5&lt;&gt;"",$Z$3&lt;12),SUMPRODUCT(($W$5:$W$16=E5)*($Z$5:$Z$16=$P$4)),"")</f>
        <v>1</v>
      </c>
      <c r="Q5" s="211">
        <f>IF(AND(E5&lt;&gt;"",$Z$3&lt;12),SUMPRODUCT(($W$5:$W$16=E5)*($Z$5:$Z$16=$Q$4)),"")</f>
        <v>0</v>
      </c>
      <c r="R5" s="211">
        <f>IF(AND(E5&lt;&gt;"",$Z$3&lt;12),SUMPRODUCT(($W$5:$W$16=E5)*($X$5:$X$16)),"")</f>
        <v>0</v>
      </c>
      <c r="S5" s="234">
        <f>IF(D5&lt;&gt;"",VLOOKUP($C$2&amp;"-"&amp;$L$2&amp;"-"&amp;D5,bdd_complete,6,0),"")</f>
        <v>51.35</v>
      </c>
      <c r="T5" s="235"/>
      <c r="U5" s="140"/>
      <c r="V5" s="140"/>
      <c r="W5" s="205" t="str">
        <f>D12</f>
        <v>EL MOUMNI Ismaïl</v>
      </c>
      <c r="X5" s="206">
        <f>I15</f>
        <v>0</v>
      </c>
      <c r="Y5" s="206">
        <f>J14</f>
        <v>3</v>
      </c>
      <c r="Z5" s="207" t="str">
        <f>IF(K14&lt;&gt;"",K14,"")</f>
        <v>VP</v>
      </c>
      <c r="AD5" s="62"/>
      <c r="AE5" s="62"/>
      <c r="AF5" s="62"/>
      <c r="AG5" s="62"/>
      <c r="AH5" s="62"/>
      <c r="AI5" s="62"/>
      <c r="AJ5" s="64"/>
    </row>
    <row r="6" spans="1:36" ht="20.25" customHeight="1" thickBot="1" x14ac:dyDescent="0.25">
      <c r="B6" s="172"/>
      <c r="C6" s="141">
        <v>3</v>
      </c>
      <c r="D6" s="142">
        <f>IF(A2&gt;1,2,"")</f>
        <v>2</v>
      </c>
      <c r="E6" s="154" t="str">
        <f>IF(ISNA(VLOOKUP($C$2&amp;"-"&amp;$L$2&amp;"-"&amp;D6,bdd_complete,11,0)),"",VLOOKUP($C$2&amp;"-"&amp;$L$2&amp;"-"&amp;D6,bdd_complete,11,0)&amp;" "&amp;VLOOKUP($C$2&amp;"-"&amp;$L$2&amp;"-"&amp;D6,bdd_complete,12,0))</f>
        <v>RAHOU Youssef</v>
      </c>
      <c r="F6" s="154"/>
      <c r="G6" s="154"/>
      <c r="H6" s="154"/>
      <c r="I6" s="154"/>
      <c r="J6" s="154"/>
      <c r="K6" s="154" t="str">
        <f>IF(D6&lt;&gt;"",VLOOKUP($C$2&amp;"-"&amp;$L$2&amp;"-"&amp;D6,bdd_complete,13,0),"")</f>
        <v>Rosny sous Bois</v>
      </c>
      <c r="L6" s="154"/>
      <c r="M6" s="143"/>
      <c r="N6" s="209">
        <f>IF(AND(E6&lt;&gt;"",$Z$3&lt;12),SUMPRODUCT(($W$5:$W$16=E6)*($Z$5:$Z$16&lt;&gt;"")),"")</f>
        <v>1</v>
      </c>
      <c r="O6" s="210">
        <f>IF(AND(E6&lt;&gt;"",$Z$3&lt;12),SUMPRODUCT(($W$5:$W$16=E6)*($Y$5:$Y$16)),"")</f>
        <v>4</v>
      </c>
      <c r="P6" s="211">
        <f>IF(AND(E6&lt;&gt;"",$Z$3&lt;12),SUMPRODUCT(($W$5:$W$16=E6)*($Z$5:$Z$16=$P$4)),"")</f>
        <v>1</v>
      </c>
      <c r="Q6" s="211">
        <f>IF(AND(E6&lt;&gt;"",$Z$3&lt;12),SUMPRODUCT(($W$5:$W$16=E6)*($Z$5:$Z$16=$Q$4)),"")</f>
        <v>0</v>
      </c>
      <c r="R6" s="211">
        <f>IF(AND(E6&lt;&gt;"",$Z$3&lt;12),SUMPRODUCT(($W$5:$W$16=E6)*($X$5:$X$16)),"")</f>
        <v>0</v>
      </c>
      <c r="S6" s="234">
        <f>IF(D6&lt;&gt;"",VLOOKUP($C$2&amp;"-"&amp;$L$2&amp;"-"&amp;D6,bdd_complete,6,0),"")</f>
        <v>52.4</v>
      </c>
      <c r="T6" s="235"/>
      <c r="W6" s="205" t="str">
        <f>M12</f>
        <v>RAHOU Youssef</v>
      </c>
      <c r="X6" s="206">
        <f>R15</f>
        <v>0</v>
      </c>
      <c r="Y6" s="206">
        <f>S14</f>
        <v>0</v>
      </c>
      <c r="Z6" s="207" t="str">
        <f>IF(T14&lt;&gt;"",T14,"")</f>
        <v/>
      </c>
      <c r="AA6" s="346"/>
      <c r="AB6" s="346"/>
      <c r="AC6" s="346"/>
      <c r="AD6" s="62"/>
      <c r="AE6" s="62"/>
      <c r="AF6" s="62"/>
      <c r="AG6" s="62"/>
      <c r="AH6" s="62"/>
      <c r="AI6" s="62"/>
      <c r="AJ6" s="64"/>
    </row>
    <row r="7" spans="1:36" ht="20.25" customHeight="1" thickTop="1" x14ac:dyDescent="0.2">
      <c r="A7" s="137" t="s">
        <v>36</v>
      </c>
      <c r="B7" s="172"/>
      <c r="C7" s="141">
        <v>1</v>
      </c>
      <c r="D7" s="142">
        <f>IF(A2&gt;2,3,"")</f>
        <v>3</v>
      </c>
      <c r="E7" s="154" t="str">
        <f>IF(ISNA(VLOOKUP($C$2&amp;"-"&amp;$L$2&amp;"-"&amp;D7,bdd_complete,11,0)),"",VLOOKUP($C$2&amp;"-"&amp;$L$2&amp;"-"&amp;D7,bdd_complete,11,0)&amp;" "&amp;VLOOKUP($C$2&amp;"-"&amp;$L$2&amp;"-"&amp;D7,bdd_complete,12,0))</f>
        <v>MENDY Lys</v>
      </c>
      <c r="F7" s="154"/>
      <c r="G7" s="154"/>
      <c r="H7" s="154"/>
      <c r="I7" s="154"/>
      <c r="J7" s="154"/>
      <c r="K7" s="154" t="str">
        <f>IF(D7&lt;&gt;"",VLOOKUP($C$2&amp;"-"&amp;$L$2&amp;"-"&amp;D7,bdd_complete,13,0),"")</f>
        <v>Le Havre CL</v>
      </c>
      <c r="L7" s="154"/>
      <c r="M7" s="143"/>
      <c r="N7" s="209">
        <f>IF(AND(E7&lt;&gt;"",$Z$3&lt;12),SUMPRODUCT(($W$5:$W$16=E7)*($Z$5:$Z$16&lt;&gt;"")),"")</f>
        <v>3</v>
      </c>
      <c r="O7" s="210">
        <f>IF(AND(E7&lt;&gt;"",$Z$3&lt;12),SUMPRODUCT(($W$5:$W$16=E7)*($Y$5:$Y$16)),"")</f>
        <v>12</v>
      </c>
      <c r="P7" s="211">
        <f>IF(AND(E7&lt;&gt;"",$Z$3&lt;12),SUMPRODUCT(($W$5:$W$16=E7)*($Z$5:$Z$16=$P$4)),"")</f>
        <v>2</v>
      </c>
      <c r="Q7" s="211">
        <f>IF(AND(E7&lt;&gt;"",$Z$3&lt;12),SUMPRODUCT(($W$5:$W$16=E7)*($Z$5:$Z$16=$Q$4)),"")</f>
        <v>1</v>
      </c>
      <c r="R7" s="211">
        <f>IF(AND(E7&lt;&gt;"",$Z$3&lt;12),SUMPRODUCT(($W$5:$W$16=E7)*($X$5:$X$16)),"")</f>
        <v>0</v>
      </c>
      <c r="S7" s="234">
        <f>IF(D7&lt;&gt;"",VLOOKUP($C$2&amp;"-"&amp;$L$2&amp;"-"&amp;D7,bdd_complete,6,0),"")</f>
        <v>53.4</v>
      </c>
      <c r="T7" s="235"/>
      <c r="W7" s="205" t="str">
        <f>D16</f>
        <v>MENDY Lys</v>
      </c>
      <c r="X7" s="206">
        <f>I19</f>
        <v>0</v>
      </c>
      <c r="Y7" s="206">
        <f>J18</f>
        <v>4</v>
      </c>
      <c r="Z7" s="207" t="str">
        <f>IF(K18&lt;&gt;"",K18,"")</f>
        <v>VS</v>
      </c>
      <c r="AA7" s="346"/>
      <c r="AB7" s="346"/>
      <c r="AC7" s="346"/>
      <c r="AD7" s="62"/>
      <c r="AE7" s="62"/>
      <c r="AF7" s="62"/>
      <c r="AG7" s="62"/>
      <c r="AH7" s="62"/>
      <c r="AI7" s="62"/>
      <c r="AJ7" s="64"/>
    </row>
    <row r="8" spans="1:36" ht="20.25" customHeight="1" x14ac:dyDescent="0.2">
      <c r="A8" s="139" t="s">
        <v>37</v>
      </c>
      <c r="B8" s="172"/>
      <c r="C8" s="141">
        <v>4</v>
      </c>
      <c r="D8" s="281">
        <f>IF(A2&gt;3,4,"")</f>
        <v>4</v>
      </c>
      <c r="E8" s="241" t="str">
        <f>IF(ISNA(VLOOKUP($C$2&amp;"-"&amp;$L$2&amp;"-"&amp;D8,bdd_complete,11,0)),"",VLOOKUP($C$2&amp;"-"&amp;$L$2&amp;"-"&amp;D8,bdd_complete,11,0)&amp;" "&amp;VLOOKUP($C$2&amp;"-"&amp;$L$2&amp;"-"&amp;D8,bdd_complete,12,0))</f>
        <v>CHAREF ADAM</v>
      </c>
      <c r="F8" s="241"/>
      <c r="G8" s="241"/>
      <c r="H8" s="241"/>
      <c r="I8" s="241"/>
      <c r="J8" s="241"/>
      <c r="K8" s="241" t="str">
        <f>IF(D8&lt;&gt;"",VLOOKUP($C$2&amp;"-"&amp;$L$2&amp;"-"&amp;D8,bdd_complete,13,0),"")</f>
        <v>Bagnolet</v>
      </c>
      <c r="L8" s="241"/>
      <c r="M8" s="282"/>
      <c r="N8" s="209">
        <f>IF(AND(E8&lt;&gt;"",$Z$3&lt;12),SUMPRODUCT(($W$5:$W$16=E8)*($Z$5:$Z$16&lt;&gt;"")),"")</f>
        <v>0</v>
      </c>
      <c r="O8" s="210">
        <f>IF(AND(E8&lt;&gt;"",$Z$3&lt;12),SUMPRODUCT(($W$5:$W$16=E8)*($Y$5:$Y$16)),"")</f>
        <v>1</v>
      </c>
      <c r="P8" s="211">
        <f>IF(AND(E8&lt;&gt;"",$Z$3&lt;12),SUMPRODUCT(($W$5:$W$16=E8)*($Z$5:$Z$16=$P$4)),"")</f>
        <v>0</v>
      </c>
      <c r="Q8" s="211">
        <f>IF(AND(E8&lt;&gt;"",$Z$3&lt;12),SUMPRODUCT(($W$5:$W$16=E8)*($Z$5:$Z$16=$Q$4)),"")</f>
        <v>0</v>
      </c>
      <c r="R8" s="211">
        <f>IF(AND(E8&lt;&gt;"",$Z$3&lt;12),SUMPRODUCT(($W$5:$W$16=E8)*($X$5:$X$16)),"")</f>
        <v>0</v>
      </c>
      <c r="S8" s="234">
        <f>IF(D8&lt;&gt;"",VLOOKUP($C$2&amp;"-"&amp;$L$2&amp;"-"&amp;D8,bdd_complete,6,0),"")</f>
        <v>50.45</v>
      </c>
      <c r="T8" s="235"/>
      <c r="W8" s="205" t="str">
        <f>M16</f>
        <v>CHAREF ADAM</v>
      </c>
      <c r="X8" s="206">
        <f>R19</f>
        <v>0</v>
      </c>
      <c r="Y8" s="206">
        <f>S18</f>
        <v>1</v>
      </c>
      <c r="Z8" s="207" t="str">
        <f>IF(T18&lt;&gt;"",T18,"")</f>
        <v/>
      </c>
      <c r="AA8" s="346"/>
      <c r="AB8" s="346"/>
      <c r="AC8" s="346"/>
      <c r="AD8" s="62"/>
      <c r="AE8" s="62"/>
      <c r="AF8" s="62"/>
      <c r="AG8" s="62"/>
      <c r="AH8" s="62"/>
      <c r="AI8" s="62"/>
      <c r="AJ8" s="64"/>
    </row>
    <row r="9" spans="1:36" ht="23.25" customHeight="1" x14ac:dyDescent="0.25">
      <c r="A9" s="212" t="s">
        <v>61</v>
      </c>
      <c r="B9" s="213"/>
      <c r="D9" s="69"/>
      <c r="E9" s="69"/>
      <c r="F9" s="69"/>
      <c r="G9" s="69"/>
      <c r="H9" s="69"/>
      <c r="I9"/>
      <c r="S9" s="144"/>
      <c r="W9" s="205" t="str">
        <f>D22</f>
        <v>EL MOUMNI Ismaïl</v>
      </c>
      <c r="X9" s="206">
        <f>I25</f>
        <v>0</v>
      </c>
      <c r="Y9" s="206">
        <f>J24</f>
        <v>0</v>
      </c>
      <c r="Z9" s="207" t="str">
        <f>IF(K24&lt;&gt;"",K24,"")</f>
        <v/>
      </c>
      <c r="AA9" s="52"/>
      <c r="AB9" s="52"/>
      <c r="AC9" s="52"/>
    </row>
    <row r="10" spans="1:36" s="140" customFormat="1" ht="25.5" customHeight="1" x14ac:dyDescent="0.2">
      <c r="A10" s="53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  <c r="R10" s="155"/>
      <c r="S10" s="155"/>
      <c r="T10" s="130" t="str">
        <f>IF(OR(A2=0,A2&gt;2),"3 lutteurs =&gt; Tour 1 : 1-2 / Tour 2 : 3-1 / Tour 3 : 2-3          4 lutteurs =&gt; Tour 1 : 1-2, 3-4  / Tour 2 : 1-3,  2-4  / Tour 3 : 1-4, 2-3","")</f>
        <v>3 lutteurs =&gt; Tour 1 : 1-2 / Tour 2 : 3-1 / Tour 3 : 2-3          4 lutteurs =&gt; Tour 1 : 1-2, 3-4  / Tour 2 : 1-3,  2-4  / Tour 3 : 1-4, 2-3</v>
      </c>
      <c r="U10" s="155"/>
      <c r="V10" s="155"/>
      <c r="W10" s="205" t="str">
        <f>M22</f>
        <v>MENDY Lys</v>
      </c>
      <c r="X10" s="206">
        <f>R25</f>
        <v>0</v>
      </c>
      <c r="Y10" s="206">
        <f>S24</f>
        <v>4</v>
      </c>
      <c r="Z10" s="207" t="str">
        <f>IF(T24&lt;&gt;"",T24,"")</f>
        <v>VT</v>
      </c>
      <c r="AA10" s="155"/>
      <c r="AB10" s="155"/>
      <c r="AC10" s="155"/>
    </row>
    <row r="11" spans="1:36" s="53" customFormat="1" ht="14.25" customHeight="1" thickBot="1" x14ac:dyDescent="0.25">
      <c r="A11"/>
      <c r="B11" s="330" t="s">
        <v>40</v>
      </c>
      <c r="C11" s="203" t="s">
        <v>45</v>
      </c>
      <c r="D11" s="201"/>
      <c r="E11" s="201"/>
      <c r="F11" s="201"/>
      <c r="G11" s="201"/>
      <c r="H11" s="201"/>
      <c r="I11" s="201"/>
      <c r="J11" s="201"/>
      <c r="K11" s="201"/>
      <c r="L11" s="202" t="s">
        <v>46</v>
      </c>
      <c r="M11" s="202"/>
      <c r="N11" s="202"/>
      <c r="O11" s="202"/>
      <c r="P11" s="202"/>
      <c r="Q11" s="202"/>
      <c r="R11" s="202"/>
      <c r="S11" s="202"/>
      <c r="T11" s="204"/>
      <c r="U11"/>
      <c r="V11"/>
      <c r="W11" s="205" t="str">
        <f>D26</f>
        <v>RAHOU Youssef</v>
      </c>
      <c r="X11" s="206">
        <f>I29</f>
        <v>0</v>
      </c>
      <c r="Y11" s="206">
        <f>J28</f>
        <v>4</v>
      </c>
      <c r="Z11" s="207" t="str">
        <f>IF(K28&lt;&gt;"",K28,"")</f>
        <v>VT</v>
      </c>
      <c r="AA11" s="54"/>
      <c r="AH11" s="56"/>
    </row>
    <row r="12" spans="1:36" ht="16.5" customHeight="1" x14ac:dyDescent="0.2">
      <c r="B12" s="331"/>
      <c r="C12" s="334">
        <f>IF(A2&gt;1,1,"")</f>
        <v>1</v>
      </c>
      <c r="D12" s="215" t="str">
        <f>IF(C12&lt;&gt;"",VLOOKUP(C12,$D$5:$K$8,2,0),"")</f>
        <v>EL MOUMNI Ismaïl</v>
      </c>
      <c r="E12" s="215"/>
      <c r="F12" s="215"/>
      <c r="G12" s="215"/>
      <c r="H12" s="215"/>
      <c r="I12" s="216"/>
      <c r="J12" s="336" t="s">
        <v>48</v>
      </c>
      <c r="K12" s="217" t="s">
        <v>49</v>
      </c>
      <c r="L12" s="334">
        <f>IF(A2&gt;1,2,"")</f>
        <v>2</v>
      </c>
      <c r="M12" s="215" t="str">
        <f>IF(L12&lt;&gt;"",VLOOKUP(L12,$D$5:$K$8,2,0),"")</f>
        <v>RAHOU Youssef</v>
      </c>
      <c r="N12" s="215"/>
      <c r="O12" s="215"/>
      <c r="P12" s="215"/>
      <c r="Q12" s="215"/>
      <c r="R12" s="216"/>
      <c r="S12" s="336" t="s">
        <v>48</v>
      </c>
      <c r="T12" s="217" t="s">
        <v>49</v>
      </c>
      <c r="W12" s="205" t="str">
        <f>M26</f>
        <v>CHAREF ADAM</v>
      </c>
      <c r="X12" s="206">
        <f>R29</f>
        <v>0</v>
      </c>
      <c r="Y12" s="206">
        <f>S28</f>
        <v>0</v>
      </c>
      <c r="Z12" s="207" t="str">
        <f>IF(T28&lt;&gt;"",T28,"")</f>
        <v/>
      </c>
      <c r="AA12" s="58"/>
      <c r="AH12" s="63"/>
      <c r="AI12" s="63"/>
    </row>
    <row r="13" spans="1:36" ht="16.5" customHeight="1" x14ac:dyDescent="0.2">
      <c r="B13" s="331"/>
      <c r="C13" s="335"/>
      <c r="D13" s="218" t="str">
        <f>IF(C12&lt;&gt;"",VLOOKUP(C12,$D$5:$K$8,8,0),"")</f>
        <v>Rouen ASPTT</v>
      </c>
      <c r="E13" s="219"/>
      <c r="F13" s="219"/>
      <c r="G13" s="219"/>
      <c r="H13" s="219"/>
      <c r="I13" s="220"/>
      <c r="J13" s="337"/>
      <c r="K13" s="221" t="s">
        <v>50</v>
      </c>
      <c r="L13" s="335"/>
      <c r="M13" s="218" t="str">
        <f>IF(L12&lt;&gt;"",VLOOKUP(L12,$D$5:$K$8,8,0),"")</f>
        <v>Rosny sous Bois</v>
      </c>
      <c r="N13" s="219"/>
      <c r="O13" s="219"/>
      <c r="P13" s="219"/>
      <c r="Q13" s="219"/>
      <c r="R13" s="220"/>
      <c r="S13" s="337"/>
      <c r="T13" s="221" t="s">
        <v>50</v>
      </c>
      <c r="W13" s="205" t="str">
        <f>D32</f>
        <v>EL MOUMNI Ismaïl</v>
      </c>
      <c r="X13" s="206">
        <f>I35</f>
        <v>0</v>
      </c>
      <c r="Y13" s="206">
        <f>J34</f>
        <v>4</v>
      </c>
      <c r="Z13" s="207" t="str">
        <f>IF(K34&lt;&gt;"",K34,"")</f>
        <v>VT</v>
      </c>
      <c r="AA13" s="58"/>
      <c r="AH13" s="63"/>
      <c r="AI13" s="63"/>
    </row>
    <row r="14" spans="1:36" ht="11.25" customHeight="1" x14ac:dyDescent="0.2">
      <c r="B14" s="331"/>
      <c r="C14" s="159" t="s">
        <v>53</v>
      </c>
      <c r="D14" s="160"/>
      <c r="E14" s="160"/>
      <c r="F14" s="160"/>
      <c r="G14" s="160"/>
      <c r="H14" s="170"/>
      <c r="I14" s="161" t="s">
        <v>11</v>
      </c>
      <c r="J14" s="338">
        <v>3</v>
      </c>
      <c r="K14" s="340" t="s">
        <v>689</v>
      </c>
      <c r="L14" s="159" t="s">
        <v>53</v>
      </c>
      <c r="M14" s="162"/>
      <c r="N14" s="160"/>
      <c r="O14" s="160"/>
      <c r="P14" s="160"/>
      <c r="Q14" s="170"/>
      <c r="R14" s="161" t="s">
        <v>11</v>
      </c>
      <c r="S14" s="338">
        <v>0</v>
      </c>
      <c r="T14" s="340"/>
      <c r="W14" s="205" t="str">
        <f>M32</f>
        <v>CHAREF ADAM</v>
      </c>
      <c r="X14" s="206">
        <f>R35</f>
        <v>0</v>
      </c>
      <c r="Y14" s="206">
        <f>S34</f>
        <v>0</v>
      </c>
      <c r="Z14" s="207" t="str">
        <f>IF(T34&lt;&gt;"",T34,"")</f>
        <v/>
      </c>
      <c r="AA14" s="58"/>
      <c r="AH14" s="63"/>
      <c r="AI14" s="63"/>
    </row>
    <row r="15" spans="1:36" ht="33" customHeight="1" thickBot="1" x14ac:dyDescent="0.25">
      <c r="B15" s="331"/>
      <c r="C15" s="157"/>
      <c r="D15" s="158"/>
      <c r="E15" s="158"/>
      <c r="F15" s="158"/>
      <c r="G15" s="158"/>
      <c r="H15" s="171"/>
      <c r="I15" s="208"/>
      <c r="J15" s="339"/>
      <c r="K15" s="341"/>
      <c r="L15" s="157"/>
      <c r="M15" s="163"/>
      <c r="N15" s="158"/>
      <c r="O15" s="158"/>
      <c r="P15" s="158"/>
      <c r="Q15" s="171"/>
      <c r="R15" s="208"/>
      <c r="S15" s="339"/>
      <c r="T15" s="341"/>
      <c r="W15" s="205" t="str">
        <f>D36</f>
        <v>RAHOU Youssef</v>
      </c>
      <c r="X15" s="206">
        <f>I39</f>
        <v>0</v>
      </c>
      <c r="Y15" s="206">
        <f>J38</f>
        <v>0</v>
      </c>
      <c r="Z15" s="207" t="str">
        <f>IF(K38&lt;&gt;"",K38,"")</f>
        <v/>
      </c>
      <c r="AA15" s="58"/>
      <c r="AH15" s="63"/>
      <c r="AI15" s="63"/>
    </row>
    <row r="16" spans="1:36" ht="16.5" customHeight="1" x14ac:dyDescent="0.2">
      <c r="B16" s="331"/>
      <c r="C16" s="334">
        <f>IF(A2=4,3,"")</f>
        <v>3</v>
      </c>
      <c r="D16" s="215" t="str">
        <f>IF(C16&lt;&gt;"",VLOOKUP(C16,$D$5:$K$8,2,0),"")</f>
        <v>MENDY Lys</v>
      </c>
      <c r="E16" s="215"/>
      <c r="F16" s="215"/>
      <c r="G16" s="215"/>
      <c r="H16" s="215"/>
      <c r="I16" s="216"/>
      <c r="J16" s="336" t="s">
        <v>48</v>
      </c>
      <c r="K16" s="217" t="s">
        <v>49</v>
      </c>
      <c r="L16" s="334">
        <f>IF(A2=4,4,"")</f>
        <v>4</v>
      </c>
      <c r="M16" s="215" t="str">
        <f>IF(L16&lt;&gt;"",VLOOKUP(L16,$D$5:$K$8,2,0),"")</f>
        <v>CHAREF ADAM</v>
      </c>
      <c r="N16" s="215"/>
      <c r="O16" s="215"/>
      <c r="P16" s="215"/>
      <c r="Q16" s="215"/>
      <c r="R16" s="216"/>
      <c r="S16" s="336" t="s">
        <v>48</v>
      </c>
      <c r="T16" s="217" t="s">
        <v>49</v>
      </c>
      <c r="W16" s="205" t="str">
        <f>M36</f>
        <v>MENDY Lys</v>
      </c>
      <c r="X16" s="206">
        <f>R39</f>
        <v>0</v>
      </c>
      <c r="Y16" s="206">
        <f>S38</f>
        <v>4</v>
      </c>
      <c r="Z16" s="207" t="str">
        <f>IF(T38&lt;&gt;"",T38,"")</f>
        <v>VT</v>
      </c>
      <c r="AA16" s="58"/>
      <c r="AH16" s="63"/>
      <c r="AI16" s="63"/>
    </row>
    <row r="17" spans="1:35" ht="16.5" customHeight="1" x14ac:dyDescent="0.2">
      <c r="B17" s="331"/>
      <c r="C17" s="335"/>
      <c r="D17" s="218"/>
      <c r="E17" s="219"/>
      <c r="F17" s="219"/>
      <c r="G17" s="219"/>
      <c r="H17" s="219"/>
      <c r="I17" s="220"/>
      <c r="J17" s="337"/>
      <c r="K17" s="221" t="s">
        <v>50</v>
      </c>
      <c r="L17" s="335"/>
      <c r="M17" s="218" t="str">
        <f>IF(L16&lt;&gt;"",VLOOKUP(L16,$D$5:$K$8,8,0),"")</f>
        <v>Bagnolet</v>
      </c>
      <c r="N17" s="219"/>
      <c r="O17" s="219"/>
      <c r="P17" s="219"/>
      <c r="Q17" s="219"/>
      <c r="R17" s="220"/>
      <c r="S17" s="337"/>
      <c r="T17" s="221" t="s">
        <v>50</v>
      </c>
      <c r="X17" s="57"/>
      <c r="Y17" s="58"/>
      <c r="Z17" s="58"/>
      <c r="AA17" s="58"/>
      <c r="AH17" s="63"/>
      <c r="AI17" s="63"/>
    </row>
    <row r="18" spans="1:35" ht="11.25" customHeight="1" x14ac:dyDescent="0.2">
      <c r="B18" s="331"/>
      <c r="C18" s="159" t="s">
        <v>53</v>
      </c>
      <c r="D18" s="160"/>
      <c r="E18" s="160"/>
      <c r="F18" s="160"/>
      <c r="G18" s="160"/>
      <c r="H18" s="170"/>
      <c r="I18" s="161" t="s">
        <v>11</v>
      </c>
      <c r="J18" s="338">
        <v>4</v>
      </c>
      <c r="K18" s="340" t="s">
        <v>67</v>
      </c>
      <c r="L18" s="159" t="s">
        <v>53</v>
      </c>
      <c r="M18" s="162"/>
      <c r="N18" s="160"/>
      <c r="O18" s="160"/>
      <c r="P18" s="160"/>
      <c r="Q18" s="170"/>
      <c r="R18" s="161" t="s">
        <v>11</v>
      </c>
      <c r="S18" s="338">
        <v>1</v>
      </c>
      <c r="T18" s="340"/>
      <c r="X18" s="57"/>
      <c r="Y18" s="58"/>
      <c r="Z18" s="58"/>
      <c r="AA18" s="58"/>
      <c r="AH18" s="63"/>
      <c r="AI18" s="63"/>
    </row>
    <row r="19" spans="1:35" ht="33" customHeight="1" thickBot="1" x14ac:dyDescent="0.25">
      <c r="B19" s="331"/>
      <c r="C19" s="157"/>
      <c r="D19" s="158"/>
      <c r="E19" s="158"/>
      <c r="F19" s="158"/>
      <c r="G19" s="158"/>
      <c r="H19" s="171"/>
      <c r="I19" s="208"/>
      <c r="J19" s="339"/>
      <c r="K19" s="341"/>
      <c r="L19" s="157"/>
      <c r="M19" s="163"/>
      <c r="N19" s="158"/>
      <c r="O19" s="158"/>
      <c r="P19" s="158"/>
      <c r="Q19" s="171"/>
      <c r="R19" s="208"/>
      <c r="S19" s="339"/>
      <c r="T19" s="341"/>
      <c r="X19" s="58"/>
      <c r="Y19" s="58"/>
      <c r="Z19" s="58"/>
      <c r="AA19" s="58"/>
      <c r="AH19" s="63"/>
      <c r="AI19" s="63"/>
    </row>
    <row r="20" spans="1:35" ht="15" customHeight="1" x14ac:dyDescent="0.25">
      <c r="B20" s="138"/>
      <c r="C20" s="147"/>
      <c r="D20" s="147"/>
      <c r="E20" s="147"/>
      <c r="F20" s="147"/>
      <c r="G20" s="147"/>
      <c r="H20" s="147"/>
      <c r="J20" s="148"/>
      <c r="K20" s="149"/>
      <c r="L20" s="151"/>
      <c r="M20" s="151"/>
      <c r="N20" s="151"/>
      <c r="O20" s="151"/>
      <c r="P20" s="151"/>
      <c r="Q20" s="151"/>
      <c r="R20" s="146"/>
      <c r="S20" s="152"/>
      <c r="T20" s="150"/>
      <c r="X20" s="58"/>
      <c r="Y20" s="58"/>
      <c r="Z20" s="58"/>
      <c r="AA20" s="58"/>
      <c r="AH20" s="63"/>
      <c r="AI20" s="63"/>
    </row>
    <row r="21" spans="1:35" s="53" customFormat="1" ht="14.25" customHeight="1" thickBot="1" x14ac:dyDescent="0.25">
      <c r="A21"/>
      <c r="B21" s="330" t="s">
        <v>51</v>
      </c>
      <c r="C21" s="203" t="s">
        <v>45</v>
      </c>
      <c r="D21" s="201"/>
      <c r="E21" s="201"/>
      <c r="F21" s="201"/>
      <c r="G21" s="201"/>
      <c r="H21" s="201"/>
      <c r="I21" s="201"/>
      <c r="J21" s="201"/>
      <c r="K21" s="201"/>
      <c r="L21" s="202" t="s">
        <v>46</v>
      </c>
      <c r="M21" s="202"/>
      <c r="N21" s="202"/>
      <c r="O21" s="202"/>
      <c r="P21" s="202"/>
      <c r="Q21" s="202"/>
      <c r="R21" s="202"/>
      <c r="S21" s="202"/>
      <c r="T21" s="204"/>
      <c r="U21"/>
      <c r="V21"/>
      <c r="W21"/>
      <c r="X21" s="55"/>
      <c r="Y21" s="54"/>
      <c r="Z21" s="54"/>
      <c r="AA21" s="54"/>
      <c r="AH21" s="56"/>
    </row>
    <row r="22" spans="1:35" ht="16.5" customHeight="1" x14ac:dyDescent="0.2">
      <c r="B22" s="331"/>
      <c r="C22" s="334">
        <f>IF(A2=3,3,IF(A2=4,1,""))</f>
        <v>1</v>
      </c>
      <c r="D22" s="215" t="str">
        <f>IF(C22&lt;&gt;"",VLOOKUP(C22,$D$5:$K$8,2,0),"")</f>
        <v>EL MOUMNI Ismaïl</v>
      </c>
      <c r="E22" s="215"/>
      <c r="F22" s="215"/>
      <c r="G22" s="215"/>
      <c r="H22" s="215"/>
      <c r="I22" s="216"/>
      <c r="J22" s="336" t="s">
        <v>48</v>
      </c>
      <c r="K22" s="217" t="s">
        <v>49</v>
      </c>
      <c r="L22" s="334">
        <f>IF(A2=3,1,IF(A2=4,3,""))</f>
        <v>3</v>
      </c>
      <c r="M22" s="215" t="str">
        <f>IF(L22&lt;&gt;"",VLOOKUP(L22,$D$5:$K$8,2,0),"")</f>
        <v>MENDY Lys</v>
      </c>
      <c r="N22" s="215"/>
      <c r="O22" s="215"/>
      <c r="P22" s="215"/>
      <c r="Q22" s="215"/>
      <c r="R22" s="216"/>
      <c r="S22" s="336" t="s">
        <v>48</v>
      </c>
      <c r="T22" s="217" t="s">
        <v>49</v>
      </c>
      <c r="X22" s="57"/>
      <c r="Y22" s="58"/>
      <c r="Z22" s="58"/>
      <c r="AA22" s="58"/>
      <c r="AH22" s="63"/>
      <c r="AI22" s="63"/>
    </row>
    <row r="23" spans="1:35" ht="16.5" customHeight="1" x14ac:dyDescent="0.2">
      <c r="B23" s="331"/>
      <c r="C23" s="335"/>
      <c r="D23" s="218" t="str">
        <f>IF(C22&lt;&gt;"",VLOOKUP(C22,$D$5:$K$8,8,0),"")</f>
        <v>Rouen ASPTT</v>
      </c>
      <c r="E23" s="219"/>
      <c r="F23" s="219"/>
      <c r="G23" s="219"/>
      <c r="H23" s="219"/>
      <c r="I23" s="220"/>
      <c r="J23" s="337"/>
      <c r="K23" s="221" t="s">
        <v>50</v>
      </c>
      <c r="L23" s="335"/>
      <c r="M23" s="218" t="str">
        <f>IF(L22&lt;&gt;"",VLOOKUP(L22,$D$5:$K$8,8,0),"")</f>
        <v>Le Havre CL</v>
      </c>
      <c r="N23" s="219"/>
      <c r="O23" s="219"/>
      <c r="P23" s="219"/>
      <c r="Q23" s="219"/>
      <c r="R23" s="220"/>
      <c r="S23" s="337"/>
      <c r="T23" s="221" t="s">
        <v>50</v>
      </c>
      <c r="X23" s="57"/>
      <c r="Y23" s="58"/>
      <c r="Z23" s="58"/>
      <c r="AA23" s="58"/>
      <c r="AH23" s="63"/>
      <c r="AI23" s="63"/>
    </row>
    <row r="24" spans="1:35" ht="11.25" customHeight="1" x14ac:dyDescent="0.2">
      <c r="B24" s="331"/>
      <c r="C24" s="159" t="s">
        <v>53</v>
      </c>
      <c r="D24" s="160"/>
      <c r="E24" s="160"/>
      <c r="F24" s="160"/>
      <c r="G24" s="160"/>
      <c r="H24" s="170"/>
      <c r="I24" s="161" t="s">
        <v>11</v>
      </c>
      <c r="J24" s="338">
        <v>0</v>
      </c>
      <c r="K24" s="340"/>
      <c r="L24" s="159" t="s">
        <v>53</v>
      </c>
      <c r="M24" s="162"/>
      <c r="N24" s="160"/>
      <c r="O24" s="160"/>
      <c r="P24" s="160"/>
      <c r="Q24" s="170"/>
      <c r="R24" s="161" t="s">
        <v>11</v>
      </c>
      <c r="S24" s="338">
        <v>4</v>
      </c>
      <c r="T24" s="340" t="s">
        <v>23</v>
      </c>
      <c r="X24" s="57"/>
      <c r="Y24" s="58"/>
      <c r="Z24" s="58"/>
      <c r="AA24" s="58"/>
      <c r="AH24" s="63"/>
      <c r="AI24" s="63"/>
    </row>
    <row r="25" spans="1:35" ht="33" customHeight="1" thickBot="1" x14ac:dyDescent="0.25">
      <c r="B25" s="331"/>
      <c r="C25" s="157"/>
      <c r="D25" s="158"/>
      <c r="E25" s="158"/>
      <c r="F25" s="158"/>
      <c r="G25" s="158"/>
      <c r="H25" s="171"/>
      <c r="I25" s="208"/>
      <c r="J25" s="339"/>
      <c r="K25" s="341"/>
      <c r="L25" s="157"/>
      <c r="M25" s="163"/>
      <c r="N25" s="158"/>
      <c r="O25" s="158"/>
      <c r="P25" s="158"/>
      <c r="Q25" s="171"/>
      <c r="R25" s="208"/>
      <c r="S25" s="339"/>
      <c r="T25" s="341"/>
      <c r="X25" s="58"/>
      <c r="Y25" s="58"/>
      <c r="Z25" s="58"/>
      <c r="AA25" s="58"/>
      <c r="AH25" s="63"/>
      <c r="AI25" s="63"/>
    </row>
    <row r="26" spans="1:35" ht="16.5" customHeight="1" x14ac:dyDescent="0.2">
      <c r="B26" s="331"/>
      <c r="C26" s="334">
        <f>IF(A2=4,2,"")</f>
        <v>2</v>
      </c>
      <c r="D26" s="215" t="str">
        <f>IF(C26&lt;&gt;"",VLOOKUP(C26,$D$5:$K$8,2,0),"")</f>
        <v>RAHOU Youssef</v>
      </c>
      <c r="E26" s="215"/>
      <c r="F26" s="215"/>
      <c r="G26" s="215"/>
      <c r="H26" s="215"/>
      <c r="I26" s="216"/>
      <c r="J26" s="336" t="s">
        <v>48</v>
      </c>
      <c r="K26" s="217" t="s">
        <v>49</v>
      </c>
      <c r="L26" s="334">
        <f>IF(A2=4,4,"")</f>
        <v>4</v>
      </c>
      <c r="M26" s="215" t="str">
        <f>IF(L26&lt;&gt;"",VLOOKUP(L26,$D$5:$K$8,2,0),"")</f>
        <v>CHAREF ADAM</v>
      </c>
      <c r="N26" s="215"/>
      <c r="O26" s="215"/>
      <c r="P26" s="215"/>
      <c r="Q26" s="215"/>
      <c r="R26" s="216"/>
      <c r="S26" s="336" t="s">
        <v>48</v>
      </c>
      <c r="T26" s="217" t="s">
        <v>49</v>
      </c>
      <c r="X26" s="57"/>
      <c r="Y26" s="58"/>
      <c r="Z26" s="58"/>
      <c r="AA26" s="58"/>
      <c r="AH26" s="63"/>
      <c r="AI26" s="63"/>
    </row>
    <row r="27" spans="1:35" ht="16.5" customHeight="1" x14ac:dyDescent="0.2">
      <c r="B27" s="331"/>
      <c r="C27" s="335"/>
      <c r="D27" s="218" t="str">
        <f>IF(C26&lt;&gt;"",VLOOKUP(C26,$D$5:$K$8,8,0),"")</f>
        <v>Rosny sous Bois</v>
      </c>
      <c r="E27" s="219"/>
      <c r="F27" s="219"/>
      <c r="G27" s="219"/>
      <c r="H27" s="219"/>
      <c r="I27" s="220"/>
      <c r="J27" s="337"/>
      <c r="K27" s="221" t="s">
        <v>50</v>
      </c>
      <c r="L27" s="335"/>
      <c r="M27" s="218" t="str">
        <f>IF(L26&lt;&gt;"",VLOOKUP(L26,$D$5:$K$8,8,0),"")</f>
        <v>Bagnolet</v>
      </c>
      <c r="N27" s="219"/>
      <c r="O27" s="219"/>
      <c r="P27" s="219"/>
      <c r="Q27" s="219"/>
      <c r="R27" s="220"/>
      <c r="S27" s="337"/>
      <c r="T27" s="221" t="s">
        <v>50</v>
      </c>
      <c r="X27" s="57"/>
      <c r="Y27" s="58"/>
      <c r="Z27" s="58"/>
      <c r="AA27" s="58"/>
      <c r="AH27" s="63"/>
      <c r="AI27" s="63"/>
    </row>
    <row r="28" spans="1:35" ht="11.25" customHeight="1" x14ac:dyDescent="0.2">
      <c r="B28" s="331"/>
      <c r="C28" s="159" t="s">
        <v>47</v>
      </c>
      <c r="D28" s="160"/>
      <c r="E28" s="160"/>
      <c r="F28" s="160"/>
      <c r="G28" s="160"/>
      <c r="H28" s="170"/>
      <c r="I28" s="161" t="s">
        <v>11</v>
      </c>
      <c r="J28" s="338">
        <v>4</v>
      </c>
      <c r="K28" s="340" t="s">
        <v>23</v>
      </c>
      <c r="L28" s="159" t="s">
        <v>47</v>
      </c>
      <c r="M28" s="162"/>
      <c r="N28" s="160"/>
      <c r="O28" s="160"/>
      <c r="P28" s="160"/>
      <c r="Q28" s="170"/>
      <c r="R28" s="161" t="s">
        <v>11</v>
      </c>
      <c r="S28" s="338">
        <v>0</v>
      </c>
      <c r="T28" s="340"/>
      <c r="X28" s="57"/>
      <c r="Y28" s="58"/>
      <c r="Z28" s="58"/>
      <c r="AA28" s="58"/>
      <c r="AH28" s="63"/>
      <c r="AI28" s="63"/>
    </row>
    <row r="29" spans="1:35" ht="33" customHeight="1" thickBot="1" x14ac:dyDescent="0.25">
      <c r="B29" s="331"/>
      <c r="C29" s="157"/>
      <c r="D29" s="158"/>
      <c r="E29" s="158"/>
      <c r="F29" s="158"/>
      <c r="G29" s="158"/>
      <c r="H29" s="171"/>
      <c r="I29" s="208"/>
      <c r="J29" s="339"/>
      <c r="K29" s="341"/>
      <c r="L29" s="157"/>
      <c r="M29" s="163"/>
      <c r="N29" s="158"/>
      <c r="O29" s="158"/>
      <c r="P29" s="158"/>
      <c r="Q29" s="171"/>
      <c r="R29" s="208"/>
      <c r="S29" s="339"/>
      <c r="T29" s="341"/>
      <c r="X29" s="58"/>
      <c r="Y29" s="58"/>
      <c r="Z29" s="58"/>
      <c r="AA29" s="58"/>
      <c r="AH29" s="63"/>
      <c r="AI29" s="63"/>
    </row>
    <row r="30" spans="1:35" ht="15" customHeight="1" x14ac:dyDescent="0.25">
      <c r="B30" s="138"/>
      <c r="C30" s="147"/>
      <c r="D30" s="147"/>
      <c r="E30" s="147"/>
      <c r="F30" s="147"/>
      <c r="G30" s="147"/>
      <c r="H30" s="147"/>
      <c r="J30" s="148"/>
      <c r="K30" s="149"/>
      <c r="L30" s="151"/>
      <c r="M30" s="151"/>
      <c r="N30" s="151"/>
      <c r="O30" s="151"/>
      <c r="P30" s="151"/>
      <c r="Q30" s="151"/>
      <c r="R30" s="146"/>
      <c r="S30" s="152"/>
      <c r="T30" s="150"/>
      <c r="X30" s="58"/>
      <c r="Y30" s="58"/>
      <c r="Z30" s="58"/>
      <c r="AA30" s="58"/>
      <c r="AH30" s="63"/>
      <c r="AI30" s="63"/>
    </row>
    <row r="31" spans="1:35" s="53" customFormat="1" ht="14.25" customHeight="1" thickBot="1" x14ac:dyDescent="0.25">
      <c r="A31"/>
      <c r="B31" s="330" t="s">
        <v>52</v>
      </c>
      <c r="C31" s="203" t="s">
        <v>45</v>
      </c>
      <c r="D31" s="201"/>
      <c r="E31" s="201"/>
      <c r="F31" s="201"/>
      <c r="G31" s="201"/>
      <c r="H31" s="201"/>
      <c r="I31" s="201"/>
      <c r="J31" s="201"/>
      <c r="K31" s="201"/>
      <c r="L31" s="202" t="s">
        <v>46</v>
      </c>
      <c r="M31" s="202"/>
      <c r="N31" s="202"/>
      <c r="O31" s="202"/>
      <c r="P31" s="202"/>
      <c r="Q31" s="202"/>
      <c r="R31" s="202"/>
      <c r="S31" s="202"/>
      <c r="T31" s="204"/>
      <c r="U31"/>
      <c r="V31"/>
      <c r="W31"/>
      <c r="X31" s="55"/>
      <c r="Y31" s="54"/>
      <c r="Z31" s="54"/>
      <c r="AA31" s="54"/>
      <c r="AH31" s="56"/>
    </row>
    <row r="32" spans="1:35" ht="16.5" customHeight="1" x14ac:dyDescent="0.2">
      <c r="B32" s="331"/>
      <c r="C32" s="334">
        <f>IF(A2=3,2,IF(A2=4,1,""))</f>
        <v>1</v>
      </c>
      <c r="D32" s="215" t="str">
        <f>IF(C32&lt;&gt;"",VLOOKUP(C32,$D$5:$K$8,2,0),"")</f>
        <v>EL MOUMNI Ismaïl</v>
      </c>
      <c r="E32" s="215"/>
      <c r="F32" s="215"/>
      <c r="G32" s="215"/>
      <c r="H32" s="215"/>
      <c r="I32" s="216"/>
      <c r="J32" s="336" t="s">
        <v>48</v>
      </c>
      <c r="K32" s="217" t="s">
        <v>49</v>
      </c>
      <c r="L32" s="334">
        <f>IF(A2=3,3,IF(A2=4,4,""))</f>
        <v>4</v>
      </c>
      <c r="M32" s="215" t="str">
        <f>IF(L32&lt;&gt;"",VLOOKUP(L32,$D$5:$K$8,2,0),"")</f>
        <v>CHAREF ADAM</v>
      </c>
      <c r="N32" s="215"/>
      <c r="O32" s="215"/>
      <c r="P32" s="215"/>
      <c r="Q32" s="215"/>
      <c r="R32" s="216"/>
      <c r="S32" s="336" t="s">
        <v>48</v>
      </c>
      <c r="T32" s="217" t="s">
        <v>49</v>
      </c>
      <c r="X32" s="57"/>
      <c r="Y32" s="58"/>
      <c r="Z32" s="58"/>
      <c r="AA32" s="58"/>
      <c r="AH32" s="63"/>
      <c r="AI32" s="63"/>
    </row>
    <row r="33" spans="2:35" ht="16.5" customHeight="1" x14ac:dyDescent="0.2">
      <c r="B33" s="331"/>
      <c r="C33" s="335"/>
      <c r="D33" s="218" t="str">
        <f>IF(C32&lt;&gt;"",VLOOKUP(C32,$D$5:$K$8,8,0),"")</f>
        <v>Rouen ASPTT</v>
      </c>
      <c r="E33" s="219"/>
      <c r="F33" s="219"/>
      <c r="G33" s="219"/>
      <c r="H33" s="219"/>
      <c r="I33" s="220"/>
      <c r="J33" s="337"/>
      <c r="K33" s="221" t="s">
        <v>50</v>
      </c>
      <c r="L33" s="335"/>
      <c r="M33" s="218" t="str">
        <f>IF(L32&lt;&gt;"",VLOOKUP(L32,$D$5:$K$8,8,0),"")</f>
        <v>Bagnolet</v>
      </c>
      <c r="N33" s="219"/>
      <c r="O33" s="219"/>
      <c r="P33" s="219"/>
      <c r="Q33" s="219"/>
      <c r="R33" s="220"/>
      <c r="S33" s="337"/>
      <c r="T33" s="221" t="s">
        <v>50</v>
      </c>
      <c r="X33" s="57"/>
      <c r="Y33" s="58"/>
      <c r="Z33" s="58"/>
      <c r="AA33" s="58"/>
      <c r="AH33" s="63"/>
      <c r="AI33" s="63"/>
    </row>
    <row r="34" spans="2:35" ht="11.25" customHeight="1" x14ac:dyDescent="0.2">
      <c r="B34" s="331"/>
      <c r="C34" s="159" t="s">
        <v>53</v>
      </c>
      <c r="D34" s="160"/>
      <c r="E34" s="160"/>
      <c r="F34" s="160"/>
      <c r="G34" s="160"/>
      <c r="H34" s="170"/>
      <c r="I34" s="161" t="s">
        <v>11</v>
      </c>
      <c r="J34" s="338">
        <v>4</v>
      </c>
      <c r="K34" s="340" t="s">
        <v>23</v>
      </c>
      <c r="L34" s="159" t="s">
        <v>53</v>
      </c>
      <c r="M34" s="162"/>
      <c r="N34" s="160"/>
      <c r="O34" s="160"/>
      <c r="P34" s="160"/>
      <c r="Q34" s="170"/>
      <c r="R34" s="161" t="s">
        <v>11</v>
      </c>
      <c r="S34" s="338">
        <v>0</v>
      </c>
      <c r="T34" s="340"/>
      <c r="X34" s="57"/>
      <c r="Y34" s="58"/>
      <c r="Z34" s="58"/>
      <c r="AA34" s="58"/>
      <c r="AH34" s="63"/>
      <c r="AI34" s="63"/>
    </row>
    <row r="35" spans="2:35" ht="33" customHeight="1" thickBot="1" x14ac:dyDescent="0.25">
      <c r="B35" s="331"/>
      <c r="C35" s="157"/>
      <c r="D35" s="158"/>
      <c r="E35" s="158"/>
      <c r="F35" s="158"/>
      <c r="G35" s="158"/>
      <c r="H35" s="171"/>
      <c r="I35" s="208"/>
      <c r="J35" s="339"/>
      <c r="K35" s="341"/>
      <c r="L35" s="157"/>
      <c r="M35" s="163"/>
      <c r="N35" s="158"/>
      <c r="O35" s="158"/>
      <c r="P35" s="158"/>
      <c r="Q35" s="171"/>
      <c r="R35" s="208"/>
      <c r="S35" s="339"/>
      <c r="T35" s="341"/>
      <c r="X35" s="58"/>
      <c r="Y35" s="58"/>
      <c r="Z35" s="58"/>
      <c r="AA35" s="58"/>
      <c r="AH35" s="63"/>
      <c r="AI35" s="63"/>
    </row>
    <row r="36" spans="2:35" ht="16.5" customHeight="1" x14ac:dyDescent="0.2">
      <c r="B36" s="331"/>
      <c r="C36" s="334">
        <f>IF(A2=4,2,"")</f>
        <v>2</v>
      </c>
      <c r="D36" s="215" t="str">
        <f>IF(C36&lt;&gt;"",VLOOKUP(C36,$D$5:$K$8,2,0),"")</f>
        <v>RAHOU Youssef</v>
      </c>
      <c r="E36" s="215"/>
      <c r="F36" s="215"/>
      <c r="G36" s="215"/>
      <c r="H36" s="215"/>
      <c r="I36" s="216"/>
      <c r="J36" s="336" t="s">
        <v>48</v>
      </c>
      <c r="K36" s="217" t="s">
        <v>49</v>
      </c>
      <c r="L36" s="334">
        <f>IF(A2=4,3,"")</f>
        <v>3</v>
      </c>
      <c r="M36" s="215" t="str">
        <f>IF(L36&lt;&gt;"",VLOOKUP(L36,$D$5:$K$8,2,0),"")</f>
        <v>MENDY Lys</v>
      </c>
      <c r="N36" s="215"/>
      <c r="O36" s="215"/>
      <c r="P36" s="215"/>
      <c r="Q36" s="215"/>
      <c r="R36" s="216"/>
      <c r="S36" s="336" t="s">
        <v>48</v>
      </c>
      <c r="T36" s="217" t="s">
        <v>49</v>
      </c>
      <c r="X36" s="57"/>
      <c r="Y36" s="58"/>
      <c r="Z36" s="58"/>
      <c r="AA36" s="58"/>
      <c r="AH36" s="63"/>
      <c r="AI36" s="63"/>
    </row>
    <row r="37" spans="2:35" ht="16.5" customHeight="1" x14ac:dyDescent="0.2">
      <c r="B37" s="331"/>
      <c r="C37" s="335"/>
      <c r="D37" s="218" t="str">
        <f>IF(C36&lt;&gt;"",VLOOKUP(C36,$D$5:$K$8,8,0),"")</f>
        <v>Rosny sous Bois</v>
      </c>
      <c r="E37" s="219"/>
      <c r="F37" s="219"/>
      <c r="G37" s="219"/>
      <c r="H37" s="219"/>
      <c r="I37" s="220"/>
      <c r="J37" s="337"/>
      <c r="K37" s="221" t="s">
        <v>50</v>
      </c>
      <c r="L37" s="335"/>
      <c r="M37" s="218" t="str">
        <f>IF(L36&lt;&gt;"",VLOOKUP(L36,$D$5:$K$8,8,0),"")</f>
        <v>Le Havre CL</v>
      </c>
      <c r="N37" s="219"/>
      <c r="O37" s="219"/>
      <c r="P37" s="219"/>
      <c r="Q37" s="219"/>
      <c r="R37" s="220"/>
      <c r="S37" s="337"/>
      <c r="T37" s="221" t="s">
        <v>50</v>
      </c>
      <c r="X37" s="57"/>
      <c r="Y37" s="58"/>
      <c r="Z37" s="58"/>
      <c r="AA37" s="58"/>
      <c r="AH37" s="63"/>
      <c r="AI37" s="63"/>
    </row>
    <row r="38" spans="2:35" ht="11.25" customHeight="1" x14ac:dyDescent="0.2">
      <c r="B38" s="331"/>
      <c r="C38" s="159" t="s">
        <v>53</v>
      </c>
      <c r="D38" s="160"/>
      <c r="E38" s="160"/>
      <c r="F38" s="160"/>
      <c r="G38" s="160"/>
      <c r="H38" s="170"/>
      <c r="I38" s="161" t="s">
        <v>11</v>
      </c>
      <c r="J38" s="338">
        <v>0</v>
      </c>
      <c r="K38" s="340"/>
      <c r="L38" s="159" t="s">
        <v>53</v>
      </c>
      <c r="M38" s="162"/>
      <c r="N38" s="160"/>
      <c r="O38" s="160"/>
      <c r="P38" s="160"/>
      <c r="Q38" s="170"/>
      <c r="R38" s="161" t="s">
        <v>11</v>
      </c>
      <c r="S38" s="338">
        <v>4</v>
      </c>
      <c r="T38" s="340" t="s">
        <v>23</v>
      </c>
      <c r="X38" s="57"/>
      <c r="Y38" s="58"/>
      <c r="Z38" s="58"/>
      <c r="AA38" s="58"/>
      <c r="AH38" s="63"/>
      <c r="AI38" s="63"/>
    </row>
    <row r="39" spans="2:35" ht="33" customHeight="1" thickBot="1" x14ac:dyDescent="0.25">
      <c r="B39" s="331"/>
      <c r="C39" s="157"/>
      <c r="D39" s="158"/>
      <c r="E39" s="158"/>
      <c r="F39" s="158"/>
      <c r="G39" s="158"/>
      <c r="H39" s="171"/>
      <c r="I39" s="208"/>
      <c r="J39" s="339"/>
      <c r="K39" s="341"/>
      <c r="L39" s="157"/>
      <c r="M39" s="163"/>
      <c r="N39" s="158"/>
      <c r="O39" s="158"/>
      <c r="P39" s="158"/>
      <c r="Q39" s="171"/>
      <c r="R39" s="208"/>
      <c r="S39" s="339"/>
      <c r="T39" s="341"/>
      <c r="X39" s="58"/>
      <c r="Y39" s="58"/>
      <c r="Z39" s="58"/>
      <c r="AA39" s="58"/>
      <c r="AH39" s="63"/>
      <c r="AI39" s="63"/>
    </row>
    <row r="40" spans="2:35" ht="15" customHeight="1" x14ac:dyDescent="0.2">
      <c r="B40" s="166"/>
      <c r="C40" s="165"/>
      <c r="D40" s="164"/>
      <c r="E40" s="164"/>
      <c r="F40" s="164"/>
      <c r="G40" s="164"/>
      <c r="H40" s="164"/>
      <c r="I40" s="167"/>
      <c r="J40" s="168"/>
      <c r="K40" s="169"/>
      <c r="L40" s="165"/>
      <c r="M40" s="165"/>
      <c r="N40" s="164"/>
      <c r="O40" s="164"/>
      <c r="P40" s="164"/>
      <c r="Q40" s="164"/>
      <c r="R40" s="167"/>
      <c r="S40" s="168"/>
      <c r="T40" s="169"/>
      <c r="X40" s="58"/>
      <c r="Y40" s="58"/>
      <c r="Z40" s="58"/>
      <c r="AA40" s="58"/>
      <c r="AH40" s="63"/>
      <c r="AI40" s="63"/>
    </row>
    <row r="41" spans="2:35" ht="35.1" customHeight="1" x14ac:dyDescent="0.2">
      <c r="C41" s="333" t="s">
        <v>42</v>
      </c>
      <c r="D41" s="333"/>
      <c r="E41" s="333"/>
      <c r="F41" s="333"/>
      <c r="G41" s="344" t="s">
        <v>62</v>
      </c>
      <c r="H41" s="344"/>
      <c r="I41" s="344"/>
      <c r="J41" s="344"/>
      <c r="K41" s="344"/>
      <c r="L41" s="344"/>
      <c r="M41" s="344"/>
      <c r="N41" s="344"/>
      <c r="O41" s="344"/>
      <c r="P41" s="344"/>
      <c r="Q41" s="344"/>
      <c r="R41" s="344"/>
      <c r="S41" s="344"/>
      <c r="T41" s="344"/>
      <c r="Z41" s="63"/>
      <c r="AA41" s="63"/>
    </row>
    <row r="42" spans="2:35" ht="35.1" customHeight="1" x14ac:dyDescent="0.2">
      <c r="C42" s="342" t="s">
        <v>33</v>
      </c>
      <c r="D42" s="342"/>
      <c r="E42" s="342"/>
      <c r="F42" s="342"/>
      <c r="G42" s="345" t="s">
        <v>41</v>
      </c>
      <c r="H42" s="345"/>
      <c r="I42" s="345"/>
      <c r="J42" s="345"/>
      <c r="K42" s="345"/>
      <c r="L42" s="345"/>
      <c r="M42" s="345"/>
      <c r="N42" s="345"/>
      <c r="O42" s="345"/>
      <c r="P42" s="345"/>
      <c r="Q42" s="345"/>
      <c r="R42" s="345"/>
      <c r="S42" s="345"/>
      <c r="T42" s="345"/>
      <c r="Z42" s="53"/>
    </row>
    <row r="43" spans="2:35" ht="65.25" customHeight="1" x14ac:dyDescent="0.25"/>
    <row r="44" spans="2:35" ht="15" hidden="1" customHeight="1" x14ac:dyDescent="0.25"/>
    <row r="45" spans="2:35" ht="15" hidden="1" customHeight="1" x14ac:dyDescent="0.25"/>
    <row r="46" spans="2:35" ht="15" hidden="1" customHeight="1" x14ac:dyDescent="0.25"/>
    <row r="47" spans="2:35" ht="15" hidden="1" customHeight="1" x14ac:dyDescent="0.25"/>
    <row r="48" spans="2:35" ht="15" hidden="1" customHeight="1" x14ac:dyDescent="0.25"/>
    <row r="49" ht="15" hidden="1" customHeight="1" x14ac:dyDescent="0.25"/>
    <row r="50" ht="0" hidden="1" customHeight="1" x14ac:dyDescent="0.25"/>
    <row r="51" ht="0" hidden="1" customHeight="1" x14ac:dyDescent="0.25"/>
  </sheetData>
  <sheetProtection sheet="1" objects="1" scenarios="1"/>
  <mergeCells count="60">
    <mergeCell ref="S36:S37"/>
    <mergeCell ref="C42:F42"/>
    <mergeCell ref="G42:T42"/>
    <mergeCell ref="J38:J39"/>
    <mergeCell ref="K38:K39"/>
    <mergeCell ref="S38:S39"/>
    <mergeCell ref="T38:T39"/>
    <mergeCell ref="C41:F41"/>
    <mergeCell ref="G41:T41"/>
    <mergeCell ref="J28:J29"/>
    <mergeCell ref="K28:K29"/>
    <mergeCell ref="S28:S29"/>
    <mergeCell ref="T28:T29"/>
    <mergeCell ref="B31:B39"/>
    <mergeCell ref="C32:C33"/>
    <mergeCell ref="J32:J33"/>
    <mergeCell ref="L32:L33"/>
    <mergeCell ref="S32:S33"/>
    <mergeCell ref="J34:J35"/>
    <mergeCell ref="K34:K35"/>
    <mergeCell ref="S34:S35"/>
    <mergeCell ref="T34:T35"/>
    <mergeCell ref="C36:C37"/>
    <mergeCell ref="J36:J37"/>
    <mergeCell ref="L36:L37"/>
    <mergeCell ref="S24:S25"/>
    <mergeCell ref="T24:T25"/>
    <mergeCell ref="C26:C27"/>
    <mergeCell ref="J26:J27"/>
    <mergeCell ref="L26:L27"/>
    <mergeCell ref="S26:S27"/>
    <mergeCell ref="J18:J19"/>
    <mergeCell ref="K18:K19"/>
    <mergeCell ref="S18:S19"/>
    <mergeCell ref="T18:T19"/>
    <mergeCell ref="B21:B29"/>
    <mergeCell ref="C22:C23"/>
    <mergeCell ref="J22:J23"/>
    <mergeCell ref="L22:L23"/>
    <mergeCell ref="S22:S23"/>
    <mergeCell ref="J24:J25"/>
    <mergeCell ref="B11:B19"/>
    <mergeCell ref="C12:C13"/>
    <mergeCell ref="J12:J13"/>
    <mergeCell ref="L12:L13"/>
    <mergeCell ref="S12:S13"/>
    <mergeCell ref="K24:K25"/>
    <mergeCell ref="J14:J15"/>
    <mergeCell ref="K14:K15"/>
    <mergeCell ref="S14:S15"/>
    <mergeCell ref="T14:T15"/>
    <mergeCell ref="C16:C17"/>
    <mergeCell ref="J16:J17"/>
    <mergeCell ref="L16:L17"/>
    <mergeCell ref="S16:S17"/>
    <mergeCell ref="O2:T2"/>
    <mergeCell ref="S4:T4"/>
    <mergeCell ref="AA6:AC6"/>
    <mergeCell ref="AA7:AC7"/>
    <mergeCell ref="AA8:AC8"/>
  </mergeCells>
  <dataValidations count="2">
    <dataValidation type="list" allowBlank="1" showInputMessage="1" showErrorMessage="1" sqref="K14:K15 T38:T39 K38:K39 T34:T35 K34:K35 T28:T29 K28:K29 T24:T25 K24:K25 T18:T19 K18:K19 T14:T15">
      <formula1>"VT,VP,VS,VA,VF,VB,VD,V3"</formula1>
    </dataValidation>
    <dataValidation type="whole" allowBlank="1" showInputMessage="1" showErrorMessage="1" errorTitle="ERREUR" error="Il faut saisir un chiffre de 1 à 4" sqref="C5:C8">
      <formula1>1</formula1>
      <formula2>4</formula2>
    </dataValidation>
  </dataValidations>
  <printOptions horizontalCentered="1"/>
  <pageMargins left="0" right="0" top="0" bottom="0" header="0" footer="0"/>
  <pageSetup paperSize="9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>
    <tabColor rgb="FF00B050"/>
    <pageSetUpPr autoPageBreaks="0" fitToPage="1"/>
  </sheetPr>
  <dimension ref="A1:AJ51"/>
  <sheetViews>
    <sheetView showGridLines="0" showRowColHeaders="0" zoomScaleNormal="100" workbookViewId="0"/>
  </sheetViews>
  <sheetFormatPr baseColWidth="10" defaultColWidth="0" defaultRowHeight="0" customHeight="1" zeroHeight="1" x14ac:dyDescent="0.25"/>
  <cols>
    <col min="1" max="1" width="9.625" customWidth="1"/>
    <col min="2" max="2" width="4.875" customWidth="1"/>
    <col min="3" max="8" width="4.625" customWidth="1"/>
    <col min="9" max="9" width="4.625" style="69" customWidth="1"/>
    <col min="10" max="20" width="4.625" customWidth="1"/>
    <col min="21" max="21" width="1.625" customWidth="1"/>
    <col min="22" max="22" width="25.375" customWidth="1"/>
    <col min="23" max="23" width="10.75" hidden="1" customWidth="1"/>
    <col min="24" max="24" width="3.875" hidden="1" customWidth="1"/>
    <col min="25" max="25" width="4.75" hidden="1" customWidth="1"/>
    <col min="26" max="26" width="10" hidden="1" customWidth="1"/>
    <col min="27" max="27" width="5" hidden="1" customWidth="1"/>
    <col min="28" max="36" width="0" hidden="1" customWidth="1"/>
    <col min="37" max="16384" width="11" hidden="1"/>
  </cols>
  <sheetData>
    <row r="1" spans="1:36" ht="28.5" customHeight="1" thickBot="1" x14ac:dyDescent="0.25">
      <c r="C1" s="51"/>
      <c r="D1" s="51"/>
      <c r="E1" s="51"/>
      <c r="F1" s="51"/>
      <c r="G1" s="51"/>
      <c r="H1" s="51"/>
      <c r="I1" s="136"/>
      <c r="J1" s="134"/>
      <c r="K1" s="134"/>
      <c r="L1" s="10"/>
      <c r="M1" s="10"/>
      <c r="N1" s="10"/>
      <c r="O1" s="10"/>
      <c r="P1" s="10"/>
      <c r="Q1" s="10"/>
      <c r="R1" s="10"/>
      <c r="S1" s="135"/>
      <c r="T1" s="61"/>
      <c r="U1" s="61"/>
      <c r="V1" s="61"/>
      <c r="W1" s="61"/>
      <c r="X1" s="133"/>
      <c r="Y1" s="61"/>
      <c r="Z1" s="61"/>
      <c r="AA1" s="133"/>
    </row>
    <row r="2" spans="1:36" ht="30" customHeight="1" thickBot="1" x14ac:dyDescent="0.3">
      <c r="A2" s="138">
        <f>SUMPRODUCT((recap!C7:C66=C2)*(recap!D7:D66=L2)*recap!I7:I66)</f>
        <v>4</v>
      </c>
      <c r="C2" s="173" t="s">
        <v>72</v>
      </c>
      <c r="D2" s="174"/>
      <c r="E2" s="174"/>
      <c r="F2" s="174"/>
      <c r="G2" s="174"/>
      <c r="H2" s="175"/>
      <c r="K2" s="156" t="s">
        <v>35</v>
      </c>
      <c r="L2" s="257">
        <v>16</v>
      </c>
      <c r="M2" s="183"/>
      <c r="O2" s="332" t="str">
        <f>Nature_competition</f>
        <v>COUPE DE DREUX POUSSINS BENJAMINS - 26 novembre 2017</v>
      </c>
      <c r="P2" s="332"/>
      <c r="Q2" s="332"/>
      <c r="R2" s="332"/>
      <c r="S2" s="332"/>
      <c r="T2" s="332"/>
      <c r="U2" s="52"/>
      <c r="V2" s="52"/>
      <c r="W2" s="52"/>
      <c r="X2" s="52"/>
      <c r="Y2" s="52"/>
      <c r="Z2" s="229" t="s">
        <v>68</v>
      </c>
      <c r="AA2" s="52"/>
    </row>
    <row r="3" spans="1:36" ht="24" customHeight="1" x14ac:dyDescent="0.2">
      <c r="B3" s="138"/>
      <c r="C3" s="145"/>
      <c r="D3" s="145"/>
      <c r="E3" s="145"/>
      <c r="F3" s="145"/>
      <c r="G3" s="145"/>
      <c r="H3" s="51"/>
      <c r="I3" s="145"/>
      <c r="L3" s="132"/>
      <c r="M3" s="132"/>
      <c r="N3" s="131"/>
      <c r="O3" s="131"/>
      <c r="P3" s="131"/>
      <c r="Q3" s="131"/>
      <c r="S3" s="144"/>
      <c r="T3" s="52"/>
      <c r="U3" s="52"/>
      <c r="V3" s="52"/>
      <c r="W3" s="52"/>
      <c r="X3" s="52"/>
      <c r="Y3" s="52"/>
      <c r="Z3" s="227">
        <f>COUNTIF(Z5:Z16,"")</f>
        <v>6</v>
      </c>
    </row>
    <row r="4" spans="1:36" ht="15.75" x14ac:dyDescent="0.25">
      <c r="C4" s="60" t="s">
        <v>39</v>
      </c>
      <c r="D4" s="129" t="s">
        <v>43</v>
      </c>
      <c r="E4" s="59" t="s">
        <v>44</v>
      </c>
      <c r="G4" s="69"/>
      <c r="H4" s="69"/>
      <c r="J4" s="69"/>
      <c r="K4" s="69"/>
      <c r="L4" s="69"/>
      <c r="M4" s="153" t="s">
        <v>38</v>
      </c>
      <c r="N4" s="128" t="s">
        <v>34</v>
      </c>
      <c r="O4" s="128" t="s">
        <v>21</v>
      </c>
      <c r="P4" s="128" t="s">
        <v>23</v>
      </c>
      <c r="Q4" s="128" t="s">
        <v>67</v>
      </c>
      <c r="R4" s="128" t="s">
        <v>22</v>
      </c>
      <c r="S4" s="343" t="s">
        <v>14</v>
      </c>
      <c r="T4" s="343"/>
      <c r="W4" s="228" t="s">
        <v>16</v>
      </c>
      <c r="X4" s="228" t="s">
        <v>60</v>
      </c>
      <c r="Y4" s="228" t="s">
        <v>59</v>
      </c>
      <c r="Z4" s="228" t="s">
        <v>58</v>
      </c>
      <c r="AA4" s="58"/>
      <c r="AB4" s="58"/>
      <c r="AC4" s="58"/>
      <c r="AD4" s="62"/>
      <c r="AE4" s="62"/>
      <c r="AF4" s="62"/>
      <c r="AG4" s="62"/>
      <c r="AH4" s="62"/>
      <c r="AI4" s="62"/>
      <c r="AJ4" s="64"/>
    </row>
    <row r="5" spans="1:36" ht="20.25" customHeight="1" x14ac:dyDescent="0.2">
      <c r="A5" s="214" t="s">
        <v>24</v>
      </c>
      <c r="B5" s="172"/>
      <c r="C5" s="141">
        <v>2</v>
      </c>
      <c r="D5" s="142">
        <f>IF(A2&gt;0,1,"")</f>
        <v>1</v>
      </c>
      <c r="E5" s="154" t="str">
        <f>IF(ISNA(VLOOKUP($C$2&amp;"-"&amp;$L$2&amp;"-"&amp;D5,bdd_complete,11,0)),"",VLOOKUP($C$2&amp;"-"&amp;$L$2&amp;"-"&amp;D5,bdd_complete,11,0)&amp;" "&amp;VLOOKUP($C$2&amp;"-"&amp;$L$2&amp;"-"&amp;D5,bdd_complete,12,0))</f>
        <v>KHADAEV Mansur</v>
      </c>
      <c r="F5" s="154"/>
      <c r="G5" s="154"/>
      <c r="H5" s="154"/>
      <c r="I5" s="154"/>
      <c r="J5" s="154"/>
      <c r="K5" s="154" t="str">
        <f>IF(D5&lt;&gt;"",VLOOKUP($C$2&amp;"-"&amp;$L$2&amp;"-"&amp;D5,bdd_complete,13,0),"")</f>
        <v>Orléans</v>
      </c>
      <c r="L5" s="154"/>
      <c r="M5" s="143"/>
      <c r="N5" s="209">
        <f>IF(AND(E5&lt;&gt;"",$Z$3&lt;12),SUMPRODUCT(($W$5:$W$16=E5)*($Z$5:$Z$16&lt;&gt;"")),"")</f>
        <v>2</v>
      </c>
      <c r="O5" s="210">
        <f>IF(AND(E5&lt;&gt;"",$Z$3&lt;12),SUMPRODUCT(($W$5:$W$16=E5)*($Y$5:$Y$16)),"")</f>
        <v>6</v>
      </c>
      <c r="P5" s="211">
        <f>IF(AND(E5&lt;&gt;"",$Z$3&lt;12),SUMPRODUCT(($W$5:$W$16=E5)*($Z$5:$Z$16=$P$4)),"")</f>
        <v>0</v>
      </c>
      <c r="Q5" s="211">
        <f>IF(AND(E5&lt;&gt;"",$Z$3&lt;12),SUMPRODUCT(($W$5:$W$16=E5)*($Z$5:$Z$16=$Q$4)),"")</f>
        <v>0</v>
      </c>
      <c r="R5" s="211">
        <f>IF(AND(E5&lt;&gt;"",$Z$3&lt;12),SUMPRODUCT(($W$5:$W$16=E5)*($X$5:$X$16)),"")</f>
        <v>0</v>
      </c>
      <c r="S5" s="234">
        <f>IF(D5&lt;&gt;"",VLOOKUP($C$2&amp;"-"&amp;$L$2&amp;"-"&amp;D5,bdd_complete,6,0),"")</f>
        <v>54.5</v>
      </c>
      <c r="T5" s="235"/>
      <c r="U5" s="140"/>
      <c r="V5" s="140"/>
      <c r="W5" s="205" t="str">
        <f>D12</f>
        <v>KHADAEV Mansur</v>
      </c>
      <c r="X5" s="206">
        <f>I15</f>
        <v>0</v>
      </c>
      <c r="Y5" s="206">
        <f>J14</f>
        <v>3</v>
      </c>
      <c r="Z5" s="207" t="str">
        <f>IF(K14&lt;&gt;"",K14,"")</f>
        <v>VP</v>
      </c>
      <c r="AD5" s="62"/>
      <c r="AE5" s="62"/>
      <c r="AF5" s="62"/>
      <c r="AG5" s="62"/>
      <c r="AH5" s="62"/>
      <c r="AI5" s="62"/>
      <c r="AJ5" s="64"/>
    </row>
    <row r="6" spans="1:36" ht="20.25" customHeight="1" thickBot="1" x14ac:dyDescent="0.25">
      <c r="B6" s="172"/>
      <c r="C6" s="141">
        <v>4</v>
      </c>
      <c r="D6" s="142">
        <f>IF(A2&gt;1,2,"")</f>
        <v>2</v>
      </c>
      <c r="E6" s="154" t="str">
        <f>IF(ISNA(VLOOKUP($C$2&amp;"-"&amp;$L$2&amp;"-"&amp;D6,bdd_complete,11,0)),"",VLOOKUP($C$2&amp;"-"&amp;$L$2&amp;"-"&amp;D6,bdd_complete,11,0)&amp;" "&amp;VLOOKUP($C$2&amp;"-"&amp;$L$2&amp;"-"&amp;D6,bdd_complete,12,0))</f>
        <v>KHADJIEV Ziyaoudine</v>
      </c>
      <c r="F6" s="154"/>
      <c r="G6" s="154"/>
      <c r="H6" s="154"/>
      <c r="I6" s="154"/>
      <c r="J6" s="154"/>
      <c r="K6" s="154" t="str">
        <f>IF(D6&lt;&gt;"",VLOOKUP($C$2&amp;"-"&amp;$L$2&amp;"-"&amp;D6,bdd_complete,13,0),"")</f>
        <v>Orléans</v>
      </c>
      <c r="L6" s="154"/>
      <c r="M6" s="143"/>
      <c r="N6" s="209">
        <f>IF(AND(E6&lt;&gt;"",$Z$3&lt;12),SUMPRODUCT(($W$5:$W$16=E6)*($Z$5:$Z$16&lt;&gt;"")),"")</f>
        <v>0</v>
      </c>
      <c r="O6" s="210">
        <f>IF(AND(E6&lt;&gt;"",$Z$3&lt;12),SUMPRODUCT(($W$5:$W$16=E6)*($Y$5:$Y$16)),"")</f>
        <v>0</v>
      </c>
      <c r="P6" s="211">
        <f>IF(AND(E6&lt;&gt;"",$Z$3&lt;12),SUMPRODUCT(($W$5:$W$16=E6)*($Z$5:$Z$16=$P$4)),"")</f>
        <v>0</v>
      </c>
      <c r="Q6" s="211">
        <f>IF(AND(E6&lt;&gt;"",$Z$3&lt;12),SUMPRODUCT(($W$5:$W$16=E6)*($Z$5:$Z$16=$Q$4)),"")</f>
        <v>0</v>
      </c>
      <c r="R6" s="211">
        <f>IF(AND(E6&lt;&gt;"",$Z$3&lt;12),SUMPRODUCT(($W$5:$W$16=E6)*($X$5:$X$16)),"")</f>
        <v>0</v>
      </c>
      <c r="S6" s="234">
        <f>IF(D6&lt;&gt;"",VLOOKUP($C$2&amp;"-"&amp;$L$2&amp;"-"&amp;D6,bdd_complete,6,0),"")</f>
        <v>54.6</v>
      </c>
      <c r="T6" s="235"/>
      <c r="W6" s="205" t="str">
        <f>M12</f>
        <v>KHADJIEV Ziyaoudine</v>
      </c>
      <c r="X6" s="206">
        <f>R15</f>
        <v>0</v>
      </c>
      <c r="Y6" s="206">
        <f>S14</f>
        <v>0</v>
      </c>
      <c r="Z6" s="207" t="str">
        <f>IF(T14&lt;&gt;"",T14,"")</f>
        <v/>
      </c>
      <c r="AA6" s="346"/>
      <c r="AB6" s="346"/>
      <c r="AC6" s="346"/>
      <c r="AD6" s="62"/>
      <c r="AE6" s="62"/>
      <c r="AF6" s="62"/>
      <c r="AG6" s="62"/>
      <c r="AH6" s="62"/>
      <c r="AI6" s="62"/>
      <c r="AJ6" s="64"/>
    </row>
    <row r="7" spans="1:36" ht="20.25" customHeight="1" thickTop="1" x14ac:dyDescent="0.2">
      <c r="A7" s="137" t="s">
        <v>36</v>
      </c>
      <c r="B7" s="172"/>
      <c r="C7" s="141">
        <v>1</v>
      </c>
      <c r="D7" s="142">
        <f>IF(A2&gt;2,3,"")</f>
        <v>3</v>
      </c>
      <c r="E7" s="154" t="str">
        <f>IF(ISNA(VLOOKUP($C$2&amp;"-"&amp;$L$2&amp;"-"&amp;D7,bdd_complete,11,0)),"",VLOOKUP($C$2&amp;"-"&amp;$L$2&amp;"-"&amp;D7,bdd_complete,11,0)&amp;" "&amp;VLOOKUP($C$2&amp;"-"&amp;$L$2&amp;"-"&amp;D7,bdd_complete,12,0))</f>
        <v>BENDJEDDOU CHABANE</v>
      </c>
      <c r="F7" s="154"/>
      <c r="G7" s="154"/>
      <c r="H7" s="154"/>
      <c r="I7" s="154"/>
      <c r="J7" s="154"/>
      <c r="K7" s="154" t="str">
        <f>IF(D7&lt;&gt;"",VLOOKUP($C$2&amp;"-"&amp;$L$2&amp;"-"&amp;D7,bdd_complete,13,0),"")</f>
        <v>Bagnolet</v>
      </c>
      <c r="L7" s="154"/>
      <c r="M7" s="143"/>
      <c r="N7" s="209">
        <f>IF(AND(E7&lt;&gt;"",$Z$3&lt;12),SUMPRODUCT(($W$5:$W$16=E7)*($Z$5:$Z$16&lt;&gt;"")),"")</f>
        <v>3</v>
      </c>
      <c r="O7" s="210">
        <f>IF(AND(E7&lt;&gt;"",$Z$3&lt;12),SUMPRODUCT(($W$5:$W$16=E7)*($Y$5:$Y$16)),"")</f>
        <v>12</v>
      </c>
      <c r="P7" s="211">
        <f>IF(AND(E7&lt;&gt;"",$Z$3&lt;12),SUMPRODUCT(($W$5:$W$16=E7)*($Z$5:$Z$16=$P$4)),"")</f>
        <v>3</v>
      </c>
      <c r="Q7" s="211">
        <f>IF(AND(E7&lt;&gt;"",$Z$3&lt;12),SUMPRODUCT(($W$5:$W$16=E7)*($Z$5:$Z$16=$Q$4)),"")</f>
        <v>0</v>
      </c>
      <c r="R7" s="211">
        <f>IF(AND(E7&lt;&gt;"",$Z$3&lt;12),SUMPRODUCT(($W$5:$W$16=E7)*($X$5:$X$16)),"")</f>
        <v>0</v>
      </c>
      <c r="S7" s="234">
        <f>IF(D7&lt;&gt;"",VLOOKUP($C$2&amp;"-"&amp;$L$2&amp;"-"&amp;D7,bdd_complete,6,0),"")</f>
        <v>52.95</v>
      </c>
      <c r="T7" s="235"/>
      <c r="W7" s="205" t="str">
        <f>D16</f>
        <v>BENDJEDDOU CHABANE</v>
      </c>
      <c r="X7" s="206">
        <f>I19</f>
        <v>0</v>
      </c>
      <c r="Y7" s="206">
        <f>J18</f>
        <v>4</v>
      </c>
      <c r="Z7" s="207" t="str">
        <f>IF(K18&lt;&gt;"",K18,"")</f>
        <v>VT</v>
      </c>
      <c r="AA7" s="346"/>
      <c r="AB7" s="346"/>
      <c r="AC7" s="346"/>
      <c r="AD7" s="62"/>
      <c r="AE7" s="62"/>
      <c r="AF7" s="62"/>
      <c r="AG7" s="62"/>
      <c r="AH7" s="62"/>
      <c r="AI7" s="62"/>
      <c r="AJ7" s="64"/>
    </row>
    <row r="8" spans="1:36" ht="20.25" customHeight="1" x14ac:dyDescent="0.2">
      <c r="A8" s="139" t="s">
        <v>37</v>
      </c>
      <c r="B8" s="172"/>
      <c r="C8" s="141">
        <v>3</v>
      </c>
      <c r="D8" s="281">
        <f>IF(A2&gt;3,4,"")</f>
        <v>4</v>
      </c>
      <c r="E8" s="241" t="str">
        <f>IF(ISNA(VLOOKUP($C$2&amp;"-"&amp;$L$2&amp;"-"&amp;D8,bdd_complete,11,0)),"",VLOOKUP($C$2&amp;"-"&amp;$L$2&amp;"-"&amp;D8,bdd_complete,11,0)&amp;" "&amp;VLOOKUP($C$2&amp;"-"&amp;$L$2&amp;"-"&amp;D8,bdd_complete,12,0))</f>
        <v>GAGLIANO Mathieu</v>
      </c>
      <c r="F8" s="241"/>
      <c r="G8" s="241"/>
      <c r="H8" s="241"/>
      <c r="I8" s="241"/>
      <c r="J8" s="241"/>
      <c r="K8" s="241" t="str">
        <f>IF(D8&lt;&gt;"",VLOOKUP($C$2&amp;"-"&amp;$L$2&amp;"-"&amp;D8,bdd_complete,13,0),"")</f>
        <v>Rosny sous Bois</v>
      </c>
      <c r="L8" s="241"/>
      <c r="M8" s="282"/>
      <c r="N8" s="209">
        <f>IF(AND(E8&lt;&gt;"",$Z$3&lt;12),SUMPRODUCT(($W$5:$W$16=E8)*($Z$5:$Z$16&lt;&gt;"")),"")</f>
        <v>1</v>
      </c>
      <c r="O8" s="210">
        <f>IF(AND(E8&lt;&gt;"",$Z$3&lt;12),SUMPRODUCT(($W$5:$W$16=E8)*($Y$5:$Y$16)),"")</f>
        <v>3</v>
      </c>
      <c r="P8" s="211">
        <f>IF(AND(E8&lt;&gt;"",$Z$3&lt;12),SUMPRODUCT(($W$5:$W$16=E8)*($Z$5:$Z$16=$P$4)),"")</f>
        <v>0</v>
      </c>
      <c r="Q8" s="211">
        <f>IF(AND(E8&lt;&gt;"",$Z$3&lt;12),SUMPRODUCT(($W$5:$W$16=E8)*($Z$5:$Z$16=$Q$4)),"")</f>
        <v>0</v>
      </c>
      <c r="R8" s="211">
        <f>IF(AND(E8&lt;&gt;"",$Z$3&lt;12),SUMPRODUCT(($W$5:$W$16=E8)*($X$5:$X$16)),"")</f>
        <v>0</v>
      </c>
      <c r="S8" s="234">
        <f>IF(D8&lt;&gt;"",VLOOKUP($C$2&amp;"-"&amp;$L$2&amp;"-"&amp;D8,bdd_complete,6,0),"")</f>
        <v>53.7</v>
      </c>
      <c r="T8" s="235"/>
      <c r="W8" s="205" t="str">
        <f>M16</f>
        <v>GAGLIANO Mathieu</v>
      </c>
      <c r="X8" s="206">
        <f>R19</f>
        <v>0</v>
      </c>
      <c r="Y8" s="206">
        <f>S18</f>
        <v>0</v>
      </c>
      <c r="Z8" s="207" t="str">
        <f>IF(T18&lt;&gt;"",T18,"")</f>
        <v/>
      </c>
      <c r="AA8" s="346"/>
      <c r="AB8" s="346"/>
      <c r="AC8" s="346"/>
      <c r="AD8" s="62"/>
      <c r="AE8" s="62"/>
      <c r="AF8" s="62"/>
      <c r="AG8" s="62"/>
      <c r="AH8" s="62"/>
      <c r="AI8" s="62"/>
      <c r="AJ8" s="64"/>
    </row>
    <row r="9" spans="1:36" ht="23.25" customHeight="1" x14ac:dyDescent="0.25">
      <c r="A9" s="212" t="s">
        <v>61</v>
      </c>
      <c r="B9" s="213"/>
      <c r="D9" s="69"/>
      <c r="E9" s="69"/>
      <c r="F9" s="69"/>
      <c r="G9" s="69"/>
      <c r="H9" s="69"/>
      <c r="I9"/>
      <c r="S9" s="144"/>
      <c r="W9" s="205" t="str">
        <f>D22</f>
        <v>KHADAEV Mansur</v>
      </c>
      <c r="X9" s="206">
        <f>I25</f>
        <v>0</v>
      </c>
      <c r="Y9" s="206">
        <f>J24</f>
        <v>0</v>
      </c>
      <c r="Z9" s="207" t="str">
        <f>IF(K24&lt;&gt;"",K24,"")</f>
        <v/>
      </c>
      <c r="AA9" s="52"/>
      <c r="AB9" s="52"/>
      <c r="AC9" s="52"/>
    </row>
    <row r="10" spans="1:36" s="140" customFormat="1" ht="25.5" customHeight="1" x14ac:dyDescent="0.2">
      <c r="A10" s="53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  <c r="R10" s="155"/>
      <c r="S10" s="155"/>
      <c r="T10" s="130" t="str">
        <f>IF(OR(A2=0,A2&gt;2),"3 lutteurs =&gt; Tour 1 : 1-2 / Tour 2 : 3-1 / Tour 3 : 2-3          4 lutteurs =&gt; Tour 1 : 1-2, 3-4  / Tour 2 : 1-3,  2-4  / Tour 3 : 1-4, 2-3","")</f>
        <v>3 lutteurs =&gt; Tour 1 : 1-2 / Tour 2 : 3-1 / Tour 3 : 2-3          4 lutteurs =&gt; Tour 1 : 1-2, 3-4  / Tour 2 : 1-3,  2-4  / Tour 3 : 1-4, 2-3</v>
      </c>
      <c r="U10" s="155"/>
      <c r="V10" s="155"/>
      <c r="W10" s="205" t="str">
        <f>M22</f>
        <v>BENDJEDDOU CHABANE</v>
      </c>
      <c r="X10" s="206">
        <f>R25</f>
        <v>0</v>
      </c>
      <c r="Y10" s="206">
        <f>S24</f>
        <v>4</v>
      </c>
      <c r="Z10" s="207" t="str">
        <f>IF(T24&lt;&gt;"",T24,"")</f>
        <v>VT</v>
      </c>
      <c r="AA10" s="155"/>
      <c r="AB10" s="155"/>
      <c r="AC10" s="155"/>
    </row>
    <row r="11" spans="1:36" s="53" customFormat="1" ht="14.25" customHeight="1" thickBot="1" x14ac:dyDescent="0.25">
      <c r="A11"/>
      <c r="B11" s="330" t="s">
        <v>40</v>
      </c>
      <c r="C11" s="203" t="s">
        <v>45</v>
      </c>
      <c r="D11" s="201"/>
      <c r="E11" s="201"/>
      <c r="F11" s="201"/>
      <c r="G11" s="201"/>
      <c r="H11" s="201"/>
      <c r="I11" s="201"/>
      <c r="J11" s="201"/>
      <c r="K11" s="201"/>
      <c r="L11" s="202" t="s">
        <v>46</v>
      </c>
      <c r="M11" s="202"/>
      <c r="N11" s="202"/>
      <c r="O11" s="202"/>
      <c r="P11" s="202"/>
      <c r="Q11" s="202"/>
      <c r="R11" s="202"/>
      <c r="S11" s="202"/>
      <c r="T11" s="204"/>
      <c r="U11"/>
      <c r="V11"/>
      <c r="W11" s="205" t="str">
        <f>D26</f>
        <v>KHADJIEV Ziyaoudine</v>
      </c>
      <c r="X11" s="206">
        <f>I29</f>
        <v>0</v>
      </c>
      <c r="Y11" s="206">
        <f>J28</f>
        <v>0</v>
      </c>
      <c r="Z11" s="207" t="str">
        <f>IF(K28&lt;&gt;"",K28,"")</f>
        <v/>
      </c>
      <c r="AA11" s="54"/>
      <c r="AH11" s="56"/>
    </row>
    <row r="12" spans="1:36" ht="16.5" customHeight="1" x14ac:dyDescent="0.2">
      <c r="B12" s="331"/>
      <c r="C12" s="334">
        <f>IF(A2&gt;1,1,"")</f>
        <v>1</v>
      </c>
      <c r="D12" s="215" t="str">
        <f>IF(C12&lt;&gt;"",VLOOKUP(C12,$D$5:$K$8,2,0),"")</f>
        <v>KHADAEV Mansur</v>
      </c>
      <c r="E12" s="215"/>
      <c r="F12" s="215"/>
      <c r="G12" s="215"/>
      <c r="H12" s="215"/>
      <c r="I12" s="216"/>
      <c r="J12" s="336" t="s">
        <v>48</v>
      </c>
      <c r="K12" s="217" t="s">
        <v>49</v>
      </c>
      <c r="L12" s="334">
        <f>IF(A2&gt;1,2,"")</f>
        <v>2</v>
      </c>
      <c r="M12" s="215" t="str">
        <f>IF(L12&lt;&gt;"",VLOOKUP(L12,$D$5:$K$8,2,0),"")</f>
        <v>KHADJIEV Ziyaoudine</v>
      </c>
      <c r="N12" s="215"/>
      <c r="O12" s="215"/>
      <c r="P12" s="215"/>
      <c r="Q12" s="215"/>
      <c r="R12" s="216"/>
      <c r="S12" s="336" t="s">
        <v>48</v>
      </c>
      <c r="T12" s="217" t="s">
        <v>49</v>
      </c>
      <c r="W12" s="205" t="str">
        <f>M26</f>
        <v>GAGLIANO Mathieu</v>
      </c>
      <c r="X12" s="206">
        <f>R29</f>
        <v>0</v>
      </c>
      <c r="Y12" s="206">
        <f>S28</f>
        <v>3</v>
      </c>
      <c r="Z12" s="207" t="str">
        <f>IF(T28&lt;&gt;"",T28,"")</f>
        <v>VP</v>
      </c>
      <c r="AA12" s="58"/>
      <c r="AH12" s="63"/>
      <c r="AI12" s="63"/>
    </row>
    <row r="13" spans="1:36" ht="16.5" customHeight="1" x14ac:dyDescent="0.2">
      <c r="B13" s="331"/>
      <c r="C13" s="335"/>
      <c r="D13" s="218" t="str">
        <f>IF(C12&lt;&gt;"",VLOOKUP(C12,$D$5:$K$8,8,0),"")</f>
        <v>Orléans</v>
      </c>
      <c r="E13" s="219"/>
      <c r="F13" s="219"/>
      <c r="G13" s="219"/>
      <c r="H13" s="219"/>
      <c r="I13" s="220"/>
      <c r="J13" s="337"/>
      <c r="K13" s="221" t="s">
        <v>50</v>
      </c>
      <c r="L13" s="335"/>
      <c r="M13" s="218" t="str">
        <f>IF(L12&lt;&gt;"",VLOOKUP(L12,$D$5:$K$8,8,0),"")</f>
        <v>Orléans</v>
      </c>
      <c r="N13" s="219"/>
      <c r="O13" s="219"/>
      <c r="P13" s="219"/>
      <c r="Q13" s="219"/>
      <c r="R13" s="220"/>
      <c r="S13" s="337"/>
      <c r="T13" s="221" t="s">
        <v>50</v>
      </c>
      <c r="W13" s="205" t="str">
        <f>D32</f>
        <v>KHADAEV Mansur</v>
      </c>
      <c r="X13" s="206">
        <f>I35</f>
        <v>0</v>
      </c>
      <c r="Y13" s="206">
        <f>J34</f>
        <v>3</v>
      </c>
      <c r="Z13" s="207" t="str">
        <f>IF(K34&lt;&gt;"",K34,"")</f>
        <v>VP</v>
      </c>
      <c r="AA13" s="58"/>
      <c r="AH13" s="63"/>
      <c r="AI13" s="63"/>
    </row>
    <row r="14" spans="1:36" ht="11.25" customHeight="1" x14ac:dyDescent="0.2">
      <c r="B14" s="331"/>
      <c r="C14" s="159" t="s">
        <v>53</v>
      </c>
      <c r="D14" s="160"/>
      <c r="E14" s="160"/>
      <c r="F14" s="160"/>
      <c r="G14" s="160"/>
      <c r="H14" s="170"/>
      <c r="I14" s="161" t="s">
        <v>11</v>
      </c>
      <c r="J14" s="338">
        <v>3</v>
      </c>
      <c r="K14" s="340" t="s">
        <v>689</v>
      </c>
      <c r="L14" s="159" t="s">
        <v>53</v>
      </c>
      <c r="M14" s="162"/>
      <c r="N14" s="160"/>
      <c r="O14" s="160"/>
      <c r="P14" s="160"/>
      <c r="Q14" s="170"/>
      <c r="R14" s="161" t="s">
        <v>11</v>
      </c>
      <c r="S14" s="338">
        <v>0</v>
      </c>
      <c r="T14" s="340"/>
      <c r="W14" s="205" t="str">
        <f>M32</f>
        <v>GAGLIANO Mathieu</v>
      </c>
      <c r="X14" s="206">
        <f>R35</f>
        <v>0</v>
      </c>
      <c r="Y14" s="206">
        <f>S34</f>
        <v>0</v>
      </c>
      <c r="Z14" s="207" t="str">
        <f>IF(T34&lt;&gt;"",T34,"")</f>
        <v/>
      </c>
      <c r="AA14" s="58"/>
      <c r="AH14" s="63"/>
      <c r="AI14" s="63"/>
    </row>
    <row r="15" spans="1:36" ht="33" customHeight="1" thickBot="1" x14ac:dyDescent="0.25">
      <c r="B15" s="331"/>
      <c r="C15" s="157"/>
      <c r="D15" s="158"/>
      <c r="E15" s="158"/>
      <c r="F15" s="158"/>
      <c r="G15" s="158"/>
      <c r="H15" s="171"/>
      <c r="I15" s="208"/>
      <c r="J15" s="339"/>
      <c r="K15" s="341"/>
      <c r="L15" s="157"/>
      <c r="M15" s="163"/>
      <c r="N15" s="158"/>
      <c r="O15" s="158"/>
      <c r="P15" s="158"/>
      <c r="Q15" s="171"/>
      <c r="R15" s="208"/>
      <c r="S15" s="339"/>
      <c r="T15" s="341"/>
      <c r="W15" s="205" t="str">
        <f>D36</f>
        <v>KHADJIEV Ziyaoudine</v>
      </c>
      <c r="X15" s="206">
        <f>I39</f>
        <v>0</v>
      </c>
      <c r="Y15" s="206">
        <f>J38</f>
        <v>0</v>
      </c>
      <c r="Z15" s="207" t="str">
        <f>IF(K38&lt;&gt;"",K38,"")</f>
        <v/>
      </c>
      <c r="AA15" s="58"/>
      <c r="AH15" s="63"/>
      <c r="AI15" s="63"/>
    </row>
    <row r="16" spans="1:36" ht="16.5" customHeight="1" x14ac:dyDescent="0.2">
      <c r="B16" s="331"/>
      <c r="C16" s="334">
        <f>IF(A2=4,3,"")</f>
        <v>3</v>
      </c>
      <c r="D16" s="215" t="str">
        <f>IF(C16&lt;&gt;"",VLOOKUP(C16,$D$5:$K$8,2,0),"")</f>
        <v>BENDJEDDOU CHABANE</v>
      </c>
      <c r="E16" s="215"/>
      <c r="F16" s="215"/>
      <c r="G16" s="215"/>
      <c r="H16" s="215"/>
      <c r="I16" s="216"/>
      <c r="J16" s="336" t="s">
        <v>48</v>
      </c>
      <c r="K16" s="217" t="s">
        <v>49</v>
      </c>
      <c r="L16" s="334">
        <f>IF(A2=4,4,"")</f>
        <v>4</v>
      </c>
      <c r="M16" s="215" t="str">
        <f>IF(L16&lt;&gt;"",VLOOKUP(L16,$D$5:$K$8,2,0),"")</f>
        <v>GAGLIANO Mathieu</v>
      </c>
      <c r="N16" s="215"/>
      <c r="O16" s="215"/>
      <c r="P16" s="215"/>
      <c r="Q16" s="215"/>
      <c r="R16" s="216"/>
      <c r="S16" s="336" t="s">
        <v>48</v>
      </c>
      <c r="T16" s="217" t="s">
        <v>49</v>
      </c>
      <c r="W16" s="205" t="str">
        <f>M36</f>
        <v>BENDJEDDOU CHABANE</v>
      </c>
      <c r="X16" s="206">
        <f>R39</f>
        <v>0</v>
      </c>
      <c r="Y16" s="206">
        <f>S38</f>
        <v>4</v>
      </c>
      <c r="Z16" s="207" t="str">
        <f>IF(T38&lt;&gt;"",T38,"")</f>
        <v>VT</v>
      </c>
      <c r="AA16" s="58"/>
      <c r="AH16" s="63"/>
      <c r="AI16" s="63"/>
    </row>
    <row r="17" spans="1:35" ht="16.5" customHeight="1" x14ac:dyDescent="0.2">
      <c r="B17" s="331"/>
      <c r="C17" s="335"/>
      <c r="D17" s="218"/>
      <c r="E17" s="219"/>
      <c r="F17" s="219"/>
      <c r="G17" s="219"/>
      <c r="H17" s="219"/>
      <c r="I17" s="220"/>
      <c r="J17" s="337"/>
      <c r="K17" s="221" t="s">
        <v>50</v>
      </c>
      <c r="L17" s="335"/>
      <c r="M17" s="218" t="str">
        <f>IF(L16&lt;&gt;"",VLOOKUP(L16,$D$5:$K$8,8,0),"")</f>
        <v>Rosny sous Bois</v>
      </c>
      <c r="N17" s="219"/>
      <c r="O17" s="219"/>
      <c r="P17" s="219"/>
      <c r="Q17" s="219"/>
      <c r="R17" s="220"/>
      <c r="S17" s="337"/>
      <c r="T17" s="221" t="s">
        <v>50</v>
      </c>
      <c r="X17" s="57"/>
      <c r="Y17" s="58"/>
      <c r="Z17" s="58"/>
      <c r="AA17" s="58"/>
      <c r="AH17" s="63"/>
      <c r="AI17" s="63"/>
    </row>
    <row r="18" spans="1:35" ht="11.25" customHeight="1" x14ac:dyDescent="0.2">
      <c r="B18" s="331"/>
      <c r="C18" s="159" t="s">
        <v>53</v>
      </c>
      <c r="D18" s="160"/>
      <c r="E18" s="160"/>
      <c r="F18" s="160"/>
      <c r="G18" s="160"/>
      <c r="H18" s="170"/>
      <c r="I18" s="161" t="s">
        <v>11</v>
      </c>
      <c r="J18" s="338">
        <v>4</v>
      </c>
      <c r="K18" s="340" t="s">
        <v>23</v>
      </c>
      <c r="L18" s="159" t="s">
        <v>53</v>
      </c>
      <c r="M18" s="162"/>
      <c r="N18" s="160"/>
      <c r="O18" s="160"/>
      <c r="P18" s="160"/>
      <c r="Q18" s="170"/>
      <c r="R18" s="161" t="s">
        <v>11</v>
      </c>
      <c r="S18" s="338">
        <v>0</v>
      </c>
      <c r="T18" s="340"/>
      <c r="X18" s="57"/>
      <c r="Y18" s="58"/>
      <c r="Z18" s="58"/>
      <c r="AA18" s="58"/>
      <c r="AH18" s="63"/>
      <c r="AI18" s="63"/>
    </row>
    <row r="19" spans="1:35" ht="33" customHeight="1" thickBot="1" x14ac:dyDescent="0.25">
      <c r="B19" s="331"/>
      <c r="C19" s="157"/>
      <c r="D19" s="158"/>
      <c r="E19" s="158"/>
      <c r="F19" s="158"/>
      <c r="G19" s="158"/>
      <c r="H19" s="171"/>
      <c r="I19" s="208"/>
      <c r="J19" s="339"/>
      <c r="K19" s="341"/>
      <c r="L19" s="157"/>
      <c r="M19" s="163"/>
      <c r="N19" s="158"/>
      <c r="O19" s="158"/>
      <c r="P19" s="158"/>
      <c r="Q19" s="171"/>
      <c r="R19" s="208"/>
      <c r="S19" s="339"/>
      <c r="T19" s="341"/>
      <c r="X19" s="58"/>
      <c r="Y19" s="58"/>
      <c r="Z19" s="58"/>
      <c r="AA19" s="58"/>
      <c r="AH19" s="63"/>
      <c r="AI19" s="63"/>
    </row>
    <row r="20" spans="1:35" ht="15" customHeight="1" x14ac:dyDescent="0.25">
      <c r="B20" s="138"/>
      <c r="C20" s="147"/>
      <c r="D20" s="147"/>
      <c r="E20" s="147"/>
      <c r="F20" s="147"/>
      <c r="G20" s="147"/>
      <c r="H20" s="147"/>
      <c r="J20" s="148"/>
      <c r="K20" s="149"/>
      <c r="L20" s="151"/>
      <c r="M20" s="151"/>
      <c r="N20" s="151"/>
      <c r="O20" s="151"/>
      <c r="P20" s="151"/>
      <c r="Q20" s="151"/>
      <c r="R20" s="146"/>
      <c r="S20" s="152"/>
      <c r="T20" s="150"/>
      <c r="X20" s="58"/>
      <c r="Y20" s="58"/>
      <c r="Z20" s="58"/>
      <c r="AA20" s="58"/>
      <c r="AH20" s="63"/>
      <c r="AI20" s="63"/>
    </row>
    <row r="21" spans="1:35" s="53" customFormat="1" ht="14.25" customHeight="1" thickBot="1" x14ac:dyDescent="0.25">
      <c r="A21"/>
      <c r="B21" s="330" t="s">
        <v>51</v>
      </c>
      <c r="C21" s="203" t="s">
        <v>45</v>
      </c>
      <c r="D21" s="201"/>
      <c r="E21" s="201"/>
      <c r="F21" s="201"/>
      <c r="G21" s="201"/>
      <c r="H21" s="201"/>
      <c r="I21" s="201"/>
      <c r="J21" s="201"/>
      <c r="K21" s="201"/>
      <c r="L21" s="202" t="s">
        <v>46</v>
      </c>
      <c r="M21" s="202"/>
      <c r="N21" s="202"/>
      <c r="O21" s="202"/>
      <c r="P21" s="202"/>
      <c r="Q21" s="202"/>
      <c r="R21" s="202"/>
      <c r="S21" s="202"/>
      <c r="T21" s="204"/>
      <c r="U21"/>
      <c r="V21"/>
      <c r="W21"/>
      <c r="X21" s="55"/>
      <c r="Y21" s="54"/>
      <c r="Z21" s="54"/>
      <c r="AA21" s="54"/>
      <c r="AH21" s="56"/>
    </row>
    <row r="22" spans="1:35" ht="16.5" customHeight="1" x14ac:dyDescent="0.2">
      <c r="B22" s="331"/>
      <c r="C22" s="334">
        <f>IF(A2=3,3,IF(A2=4,1,""))</f>
        <v>1</v>
      </c>
      <c r="D22" s="215" t="str">
        <f>IF(C22&lt;&gt;"",VLOOKUP(C22,$D$5:$K$8,2,0),"")</f>
        <v>KHADAEV Mansur</v>
      </c>
      <c r="E22" s="215"/>
      <c r="F22" s="215"/>
      <c r="G22" s="215"/>
      <c r="H22" s="215"/>
      <c r="I22" s="216"/>
      <c r="J22" s="336" t="s">
        <v>48</v>
      </c>
      <c r="K22" s="217" t="s">
        <v>49</v>
      </c>
      <c r="L22" s="334">
        <f>IF(A2=3,1,IF(A2=4,3,""))</f>
        <v>3</v>
      </c>
      <c r="M22" s="215" t="str">
        <f>IF(L22&lt;&gt;"",VLOOKUP(L22,$D$5:$K$8,2,0),"")</f>
        <v>BENDJEDDOU CHABANE</v>
      </c>
      <c r="N22" s="215"/>
      <c r="O22" s="215"/>
      <c r="P22" s="215"/>
      <c r="Q22" s="215"/>
      <c r="R22" s="216"/>
      <c r="S22" s="336" t="s">
        <v>48</v>
      </c>
      <c r="T22" s="217" t="s">
        <v>49</v>
      </c>
      <c r="X22" s="57"/>
      <c r="Y22" s="58"/>
      <c r="Z22" s="58"/>
      <c r="AA22" s="58"/>
      <c r="AH22" s="63"/>
      <c r="AI22" s="63"/>
    </row>
    <row r="23" spans="1:35" ht="16.5" customHeight="1" x14ac:dyDescent="0.2">
      <c r="B23" s="331"/>
      <c r="C23" s="335"/>
      <c r="D23" s="218" t="str">
        <f>IF(C22&lt;&gt;"",VLOOKUP(C22,$D$5:$K$8,8,0),"")</f>
        <v>Orléans</v>
      </c>
      <c r="E23" s="219"/>
      <c r="F23" s="219"/>
      <c r="G23" s="219"/>
      <c r="H23" s="219"/>
      <c r="I23" s="220"/>
      <c r="J23" s="337"/>
      <c r="K23" s="221" t="s">
        <v>50</v>
      </c>
      <c r="L23" s="335"/>
      <c r="M23" s="218" t="str">
        <f>IF(L22&lt;&gt;"",VLOOKUP(L22,$D$5:$K$8,8,0),"")</f>
        <v>Bagnolet</v>
      </c>
      <c r="N23" s="219"/>
      <c r="O23" s="219"/>
      <c r="P23" s="219"/>
      <c r="Q23" s="219"/>
      <c r="R23" s="220"/>
      <c r="S23" s="337"/>
      <c r="T23" s="221" t="s">
        <v>50</v>
      </c>
      <c r="X23" s="57"/>
      <c r="Y23" s="58"/>
      <c r="Z23" s="58"/>
      <c r="AA23" s="58"/>
      <c r="AH23" s="63"/>
      <c r="AI23" s="63"/>
    </row>
    <row r="24" spans="1:35" ht="11.25" customHeight="1" x14ac:dyDescent="0.2">
      <c r="B24" s="331"/>
      <c r="C24" s="159" t="s">
        <v>53</v>
      </c>
      <c r="D24" s="160"/>
      <c r="E24" s="160"/>
      <c r="F24" s="160"/>
      <c r="G24" s="160"/>
      <c r="H24" s="170"/>
      <c r="I24" s="161" t="s">
        <v>11</v>
      </c>
      <c r="J24" s="338">
        <v>0</v>
      </c>
      <c r="K24" s="340"/>
      <c r="L24" s="159" t="s">
        <v>53</v>
      </c>
      <c r="M24" s="162"/>
      <c r="N24" s="160"/>
      <c r="O24" s="160"/>
      <c r="P24" s="160"/>
      <c r="Q24" s="170"/>
      <c r="R24" s="161" t="s">
        <v>11</v>
      </c>
      <c r="S24" s="338">
        <v>4</v>
      </c>
      <c r="T24" s="340" t="s">
        <v>23</v>
      </c>
      <c r="X24" s="57"/>
      <c r="Y24" s="58"/>
      <c r="Z24" s="58"/>
      <c r="AA24" s="58"/>
      <c r="AH24" s="63"/>
      <c r="AI24" s="63"/>
    </row>
    <row r="25" spans="1:35" ht="33" customHeight="1" thickBot="1" x14ac:dyDescent="0.25">
      <c r="B25" s="331"/>
      <c r="C25" s="157"/>
      <c r="D25" s="158"/>
      <c r="E25" s="158"/>
      <c r="F25" s="158"/>
      <c r="G25" s="158"/>
      <c r="H25" s="171"/>
      <c r="I25" s="208"/>
      <c r="J25" s="339"/>
      <c r="K25" s="341"/>
      <c r="L25" s="157"/>
      <c r="M25" s="163"/>
      <c r="N25" s="158"/>
      <c r="O25" s="158"/>
      <c r="P25" s="158"/>
      <c r="Q25" s="171"/>
      <c r="R25" s="208"/>
      <c r="S25" s="339"/>
      <c r="T25" s="341"/>
      <c r="X25" s="58"/>
      <c r="Y25" s="58"/>
      <c r="Z25" s="58"/>
      <c r="AA25" s="58"/>
      <c r="AH25" s="63"/>
      <c r="AI25" s="63"/>
    </row>
    <row r="26" spans="1:35" ht="16.5" customHeight="1" x14ac:dyDescent="0.2">
      <c r="B26" s="331"/>
      <c r="C26" s="334">
        <f>IF(A2=4,2,"")</f>
        <v>2</v>
      </c>
      <c r="D26" s="215" t="str">
        <f>IF(C26&lt;&gt;"",VLOOKUP(C26,$D$5:$K$8,2,0),"")</f>
        <v>KHADJIEV Ziyaoudine</v>
      </c>
      <c r="E26" s="215"/>
      <c r="F26" s="215"/>
      <c r="G26" s="215"/>
      <c r="H26" s="215"/>
      <c r="I26" s="216"/>
      <c r="J26" s="336" t="s">
        <v>48</v>
      </c>
      <c r="K26" s="217" t="s">
        <v>49</v>
      </c>
      <c r="L26" s="334">
        <f>IF(A2=4,4,"")</f>
        <v>4</v>
      </c>
      <c r="M26" s="215" t="str">
        <f>IF(L26&lt;&gt;"",VLOOKUP(L26,$D$5:$K$8,2,0),"")</f>
        <v>GAGLIANO Mathieu</v>
      </c>
      <c r="N26" s="215"/>
      <c r="O26" s="215"/>
      <c r="P26" s="215"/>
      <c r="Q26" s="215"/>
      <c r="R26" s="216"/>
      <c r="S26" s="336" t="s">
        <v>48</v>
      </c>
      <c r="T26" s="217" t="s">
        <v>49</v>
      </c>
      <c r="X26" s="57"/>
      <c r="Y26" s="58"/>
      <c r="Z26" s="58"/>
      <c r="AA26" s="58"/>
      <c r="AH26" s="63"/>
      <c r="AI26" s="63"/>
    </row>
    <row r="27" spans="1:35" ht="16.5" customHeight="1" x14ac:dyDescent="0.2">
      <c r="B27" s="331"/>
      <c r="C27" s="335"/>
      <c r="D27" s="218" t="str">
        <f>IF(C26&lt;&gt;"",VLOOKUP(C26,$D$5:$K$8,8,0),"")</f>
        <v>Orléans</v>
      </c>
      <c r="E27" s="219"/>
      <c r="F27" s="219"/>
      <c r="G27" s="219"/>
      <c r="H27" s="219"/>
      <c r="I27" s="220"/>
      <c r="J27" s="337"/>
      <c r="K27" s="221" t="s">
        <v>50</v>
      </c>
      <c r="L27" s="335"/>
      <c r="M27" s="218" t="str">
        <f>IF(L26&lt;&gt;"",VLOOKUP(L26,$D$5:$K$8,8,0),"")</f>
        <v>Rosny sous Bois</v>
      </c>
      <c r="N27" s="219"/>
      <c r="O27" s="219"/>
      <c r="P27" s="219"/>
      <c r="Q27" s="219"/>
      <c r="R27" s="220"/>
      <c r="S27" s="337"/>
      <c r="T27" s="221" t="s">
        <v>50</v>
      </c>
      <c r="X27" s="57"/>
      <c r="Y27" s="58"/>
      <c r="Z27" s="58"/>
      <c r="AA27" s="58"/>
      <c r="AH27" s="63"/>
      <c r="AI27" s="63"/>
    </row>
    <row r="28" spans="1:35" ht="11.25" customHeight="1" x14ac:dyDescent="0.2">
      <c r="B28" s="331"/>
      <c r="C28" s="159" t="s">
        <v>47</v>
      </c>
      <c r="D28" s="160"/>
      <c r="E28" s="160"/>
      <c r="F28" s="160"/>
      <c r="G28" s="160"/>
      <c r="H28" s="170"/>
      <c r="I28" s="161" t="s">
        <v>11</v>
      </c>
      <c r="J28" s="338">
        <v>0</v>
      </c>
      <c r="K28" s="340"/>
      <c r="L28" s="159" t="s">
        <v>47</v>
      </c>
      <c r="M28" s="162"/>
      <c r="N28" s="160"/>
      <c r="O28" s="160"/>
      <c r="P28" s="160"/>
      <c r="Q28" s="170"/>
      <c r="R28" s="161" t="s">
        <v>11</v>
      </c>
      <c r="S28" s="338">
        <v>3</v>
      </c>
      <c r="T28" s="340" t="s">
        <v>689</v>
      </c>
      <c r="X28" s="57"/>
      <c r="Y28" s="58"/>
      <c r="Z28" s="58"/>
      <c r="AA28" s="58"/>
      <c r="AH28" s="63"/>
      <c r="AI28" s="63"/>
    </row>
    <row r="29" spans="1:35" ht="33" customHeight="1" thickBot="1" x14ac:dyDescent="0.25">
      <c r="B29" s="331"/>
      <c r="C29" s="157"/>
      <c r="D29" s="158"/>
      <c r="E29" s="158"/>
      <c r="F29" s="158"/>
      <c r="G29" s="158"/>
      <c r="H29" s="171"/>
      <c r="I29" s="208"/>
      <c r="J29" s="339"/>
      <c r="K29" s="341"/>
      <c r="L29" s="157"/>
      <c r="M29" s="163"/>
      <c r="N29" s="158"/>
      <c r="O29" s="158"/>
      <c r="P29" s="158"/>
      <c r="Q29" s="171"/>
      <c r="R29" s="208"/>
      <c r="S29" s="339"/>
      <c r="T29" s="341"/>
      <c r="X29" s="58"/>
      <c r="Y29" s="58"/>
      <c r="Z29" s="58"/>
      <c r="AA29" s="58"/>
      <c r="AH29" s="63"/>
      <c r="AI29" s="63"/>
    </row>
    <row r="30" spans="1:35" ht="15" customHeight="1" x14ac:dyDescent="0.25">
      <c r="B30" s="138"/>
      <c r="C30" s="147"/>
      <c r="D30" s="147"/>
      <c r="E30" s="147"/>
      <c r="F30" s="147"/>
      <c r="G30" s="147"/>
      <c r="H30" s="147"/>
      <c r="J30" s="148"/>
      <c r="K30" s="149"/>
      <c r="L30" s="151"/>
      <c r="M30" s="151"/>
      <c r="N30" s="151"/>
      <c r="O30" s="151"/>
      <c r="P30" s="151"/>
      <c r="Q30" s="151"/>
      <c r="R30" s="146"/>
      <c r="S30" s="152"/>
      <c r="T30" s="150"/>
      <c r="X30" s="58"/>
      <c r="Y30" s="58"/>
      <c r="Z30" s="58"/>
      <c r="AA30" s="58"/>
      <c r="AH30" s="63"/>
      <c r="AI30" s="63"/>
    </row>
    <row r="31" spans="1:35" s="53" customFormat="1" ht="14.25" customHeight="1" thickBot="1" x14ac:dyDescent="0.25">
      <c r="A31"/>
      <c r="B31" s="330" t="s">
        <v>52</v>
      </c>
      <c r="C31" s="203" t="s">
        <v>45</v>
      </c>
      <c r="D31" s="201"/>
      <c r="E31" s="201"/>
      <c r="F31" s="201"/>
      <c r="G31" s="201"/>
      <c r="H31" s="201"/>
      <c r="I31" s="201"/>
      <c r="J31" s="201"/>
      <c r="K31" s="201"/>
      <c r="L31" s="202" t="s">
        <v>46</v>
      </c>
      <c r="M31" s="202"/>
      <c r="N31" s="202"/>
      <c r="O31" s="202"/>
      <c r="P31" s="202"/>
      <c r="Q31" s="202"/>
      <c r="R31" s="202"/>
      <c r="S31" s="202"/>
      <c r="T31" s="204"/>
      <c r="U31"/>
      <c r="V31"/>
      <c r="W31"/>
      <c r="X31" s="55"/>
      <c r="Y31" s="54"/>
      <c r="Z31" s="54"/>
      <c r="AA31" s="54"/>
      <c r="AH31" s="56"/>
    </row>
    <row r="32" spans="1:35" ht="16.5" customHeight="1" x14ac:dyDescent="0.2">
      <c r="B32" s="331"/>
      <c r="C32" s="334">
        <f>IF(A2=3,2,IF(A2=4,1,""))</f>
        <v>1</v>
      </c>
      <c r="D32" s="215" t="str">
        <f>IF(C32&lt;&gt;"",VLOOKUP(C32,$D$5:$K$8,2,0),"")</f>
        <v>KHADAEV Mansur</v>
      </c>
      <c r="E32" s="215"/>
      <c r="F32" s="215"/>
      <c r="G32" s="215"/>
      <c r="H32" s="215"/>
      <c r="I32" s="216"/>
      <c r="J32" s="336" t="s">
        <v>48</v>
      </c>
      <c r="K32" s="217" t="s">
        <v>49</v>
      </c>
      <c r="L32" s="334">
        <f>IF(A2=3,3,IF(A2=4,4,""))</f>
        <v>4</v>
      </c>
      <c r="M32" s="215" t="str">
        <f>IF(L32&lt;&gt;"",VLOOKUP(L32,$D$5:$K$8,2,0),"")</f>
        <v>GAGLIANO Mathieu</v>
      </c>
      <c r="N32" s="215"/>
      <c r="O32" s="215"/>
      <c r="P32" s="215"/>
      <c r="Q32" s="215"/>
      <c r="R32" s="216"/>
      <c r="S32" s="336" t="s">
        <v>48</v>
      </c>
      <c r="T32" s="217" t="s">
        <v>49</v>
      </c>
      <c r="X32" s="57"/>
      <c r="Y32" s="58"/>
      <c r="Z32" s="58"/>
      <c r="AA32" s="58"/>
      <c r="AH32" s="63"/>
      <c r="AI32" s="63"/>
    </row>
    <row r="33" spans="2:35" ht="16.5" customHeight="1" x14ac:dyDescent="0.2">
      <c r="B33" s="331"/>
      <c r="C33" s="335"/>
      <c r="D33" s="218" t="str">
        <f>IF(C32&lt;&gt;"",VLOOKUP(C32,$D$5:$K$8,8,0),"")</f>
        <v>Orléans</v>
      </c>
      <c r="E33" s="219"/>
      <c r="F33" s="219"/>
      <c r="G33" s="219"/>
      <c r="H33" s="219"/>
      <c r="I33" s="220"/>
      <c r="J33" s="337"/>
      <c r="K33" s="221" t="s">
        <v>50</v>
      </c>
      <c r="L33" s="335"/>
      <c r="M33" s="218" t="str">
        <f>IF(L32&lt;&gt;"",VLOOKUP(L32,$D$5:$K$8,8,0),"")</f>
        <v>Rosny sous Bois</v>
      </c>
      <c r="N33" s="219"/>
      <c r="O33" s="219"/>
      <c r="P33" s="219"/>
      <c r="Q33" s="219"/>
      <c r="R33" s="220"/>
      <c r="S33" s="337"/>
      <c r="T33" s="221" t="s">
        <v>50</v>
      </c>
      <c r="X33" s="57"/>
      <c r="Y33" s="58"/>
      <c r="Z33" s="58"/>
      <c r="AA33" s="58"/>
      <c r="AH33" s="63"/>
      <c r="AI33" s="63"/>
    </row>
    <row r="34" spans="2:35" ht="11.25" customHeight="1" x14ac:dyDescent="0.2">
      <c r="B34" s="331"/>
      <c r="C34" s="159" t="s">
        <v>53</v>
      </c>
      <c r="D34" s="160"/>
      <c r="E34" s="160"/>
      <c r="F34" s="160"/>
      <c r="G34" s="160"/>
      <c r="H34" s="170"/>
      <c r="I34" s="161" t="s">
        <v>11</v>
      </c>
      <c r="J34" s="338">
        <v>3</v>
      </c>
      <c r="K34" s="340" t="s">
        <v>689</v>
      </c>
      <c r="L34" s="159" t="s">
        <v>53</v>
      </c>
      <c r="M34" s="162"/>
      <c r="N34" s="160"/>
      <c r="O34" s="160"/>
      <c r="P34" s="160"/>
      <c r="Q34" s="170"/>
      <c r="R34" s="161" t="s">
        <v>11</v>
      </c>
      <c r="S34" s="338">
        <v>0</v>
      </c>
      <c r="T34" s="340"/>
      <c r="X34" s="57"/>
      <c r="Y34" s="58"/>
      <c r="Z34" s="58"/>
      <c r="AA34" s="58"/>
      <c r="AH34" s="63"/>
      <c r="AI34" s="63"/>
    </row>
    <row r="35" spans="2:35" ht="33" customHeight="1" thickBot="1" x14ac:dyDescent="0.25">
      <c r="B35" s="331"/>
      <c r="C35" s="157"/>
      <c r="D35" s="158"/>
      <c r="E35" s="158"/>
      <c r="F35" s="158"/>
      <c r="G35" s="158"/>
      <c r="H35" s="171"/>
      <c r="I35" s="208"/>
      <c r="J35" s="339"/>
      <c r="K35" s="341"/>
      <c r="L35" s="157"/>
      <c r="M35" s="163"/>
      <c r="N35" s="158"/>
      <c r="O35" s="158"/>
      <c r="P35" s="158"/>
      <c r="Q35" s="171"/>
      <c r="R35" s="208"/>
      <c r="S35" s="339"/>
      <c r="T35" s="341"/>
      <c r="X35" s="58"/>
      <c r="Y35" s="58"/>
      <c r="Z35" s="58"/>
      <c r="AA35" s="58"/>
      <c r="AH35" s="63"/>
      <c r="AI35" s="63"/>
    </row>
    <row r="36" spans="2:35" ht="16.5" customHeight="1" x14ac:dyDescent="0.2">
      <c r="B36" s="331"/>
      <c r="C36" s="334">
        <f>IF(A2=4,2,"")</f>
        <v>2</v>
      </c>
      <c r="D36" s="215" t="str">
        <f>IF(C36&lt;&gt;"",VLOOKUP(C36,$D$5:$K$8,2,0),"")</f>
        <v>KHADJIEV Ziyaoudine</v>
      </c>
      <c r="E36" s="215"/>
      <c r="F36" s="215"/>
      <c r="G36" s="215"/>
      <c r="H36" s="215"/>
      <c r="I36" s="216"/>
      <c r="J36" s="336" t="s">
        <v>48</v>
      </c>
      <c r="K36" s="217" t="s">
        <v>49</v>
      </c>
      <c r="L36" s="334">
        <f>IF(A2=4,3,"")</f>
        <v>3</v>
      </c>
      <c r="M36" s="215" t="str">
        <f>IF(L36&lt;&gt;"",VLOOKUP(L36,$D$5:$K$8,2,0),"")</f>
        <v>BENDJEDDOU CHABANE</v>
      </c>
      <c r="N36" s="215"/>
      <c r="O36" s="215"/>
      <c r="P36" s="215"/>
      <c r="Q36" s="215"/>
      <c r="R36" s="216"/>
      <c r="S36" s="336" t="s">
        <v>48</v>
      </c>
      <c r="T36" s="217" t="s">
        <v>49</v>
      </c>
      <c r="X36" s="57"/>
      <c r="Y36" s="58"/>
      <c r="Z36" s="58"/>
      <c r="AA36" s="58"/>
      <c r="AH36" s="63"/>
      <c r="AI36" s="63"/>
    </row>
    <row r="37" spans="2:35" ht="16.5" customHeight="1" x14ac:dyDescent="0.2">
      <c r="B37" s="331"/>
      <c r="C37" s="335"/>
      <c r="D37" s="218" t="str">
        <f>IF(C36&lt;&gt;"",VLOOKUP(C36,$D$5:$K$8,8,0),"")</f>
        <v>Orléans</v>
      </c>
      <c r="E37" s="219"/>
      <c r="F37" s="219"/>
      <c r="G37" s="219"/>
      <c r="H37" s="219"/>
      <c r="I37" s="220"/>
      <c r="J37" s="337"/>
      <c r="K37" s="221" t="s">
        <v>50</v>
      </c>
      <c r="L37" s="335"/>
      <c r="M37" s="218" t="str">
        <f>IF(L36&lt;&gt;"",VLOOKUP(L36,$D$5:$K$8,8,0),"")</f>
        <v>Bagnolet</v>
      </c>
      <c r="N37" s="219"/>
      <c r="O37" s="219"/>
      <c r="P37" s="219"/>
      <c r="Q37" s="219"/>
      <c r="R37" s="220"/>
      <c r="S37" s="337"/>
      <c r="T37" s="221" t="s">
        <v>50</v>
      </c>
      <c r="X37" s="57"/>
      <c r="Y37" s="58"/>
      <c r="Z37" s="58"/>
      <c r="AA37" s="58"/>
      <c r="AH37" s="63"/>
      <c r="AI37" s="63"/>
    </row>
    <row r="38" spans="2:35" ht="11.25" customHeight="1" x14ac:dyDescent="0.2">
      <c r="B38" s="331"/>
      <c r="C38" s="159" t="s">
        <v>53</v>
      </c>
      <c r="D38" s="160"/>
      <c r="E38" s="160"/>
      <c r="F38" s="160"/>
      <c r="G38" s="160"/>
      <c r="H38" s="170"/>
      <c r="I38" s="161" t="s">
        <v>11</v>
      </c>
      <c r="J38" s="338">
        <v>0</v>
      </c>
      <c r="K38" s="340"/>
      <c r="L38" s="159" t="s">
        <v>53</v>
      </c>
      <c r="M38" s="162"/>
      <c r="N38" s="160"/>
      <c r="O38" s="160"/>
      <c r="P38" s="160"/>
      <c r="Q38" s="170"/>
      <c r="R38" s="161" t="s">
        <v>11</v>
      </c>
      <c r="S38" s="338">
        <v>4</v>
      </c>
      <c r="T38" s="340" t="s">
        <v>23</v>
      </c>
      <c r="X38" s="57"/>
      <c r="Y38" s="58"/>
      <c r="Z38" s="58"/>
      <c r="AA38" s="58"/>
      <c r="AH38" s="63"/>
      <c r="AI38" s="63"/>
    </row>
    <row r="39" spans="2:35" ht="33" customHeight="1" thickBot="1" x14ac:dyDescent="0.25">
      <c r="B39" s="331"/>
      <c r="C39" s="157"/>
      <c r="D39" s="158"/>
      <c r="E39" s="158"/>
      <c r="F39" s="158"/>
      <c r="G39" s="158"/>
      <c r="H39" s="171"/>
      <c r="I39" s="208"/>
      <c r="J39" s="339"/>
      <c r="K39" s="341"/>
      <c r="L39" s="157"/>
      <c r="M39" s="163"/>
      <c r="N39" s="158"/>
      <c r="O39" s="158"/>
      <c r="P39" s="158"/>
      <c r="Q39" s="171"/>
      <c r="R39" s="208"/>
      <c r="S39" s="339"/>
      <c r="T39" s="341"/>
      <c r="X39" s="58"/>
      <c r="Y39" s="58"/>
      <c r="Z39" s="58"/>
      <c r="AA39" s="58"/>
      <c r="AH39" s="63"/>
      <c r="AI39" s="63"/>
    </row>
    <row r="40" spans="2:35" ht="15" customHeight="1" x14ac:dyDescent="0.2">
      <c r="B40" s="166"/>
      <c r="C40" s="165"/>
      <c r="D40" s="164"/>
      <c r="E40" s="164"/>
      <c r="F40" s="164"/>
      <c r="G40" s="164"/>
      <c r="H40" s="164"/>
      <c r="I40" s="167"/>
      <c r="J40" s="168"/>
      <c r="K40" s="169"/>
      <c r="L40" s="165"/>
      <c r="M40" s="165"/>
      <c r="N40" s="164"/>
      <c r="O40" s="164"/>
      <c r="P40" s="164"/>
      <c r="Q40" s="164"/>
      <c r="R40" s="167"/>
      <c r="S40" s="168"/>
      <c r="T40" s="169"/>
      <c r="X40" s="58"/>
      <c r="Y40" s="58"/>
      <c r="Z40" s="58"/>
      <c r="AA40" s="58"/>
      <c r="AH40" s="63"/>
      <c r="AI40" s="63"/>
    </row>
    <row r="41" spans="2:35" ht="35.1" customHeight="1" x14ac:dyDescent="0.2">
      <c r="C41" s="333" t="s">
        <v>42</v>
      </c>
      <c r="D41" s="333"/>
      <c r="E41" s="333"/>
      <c r="F41" s="333"/>
      <c r="G41" s="344" t="s">
        <v>62</v>
      </c>
      <c r="H41" s="344"/>
      <c r="I41" s="344"/>
      <c r="J41" s="344"/>
      <c r="K41" s="344"/>
      <c r="L41" s="344"/>
      <c r="M41" s="344"/>
      <c r="N41" s="344"/>
      <c r="O41" s="344"/>
      <c r="P41" s="344"/>
      <c r="Q41" s="344"/>
      <c r="R41" s="344"/>
      <c r="S41" s="344"/>
      <c r="T41" s="344"/>
      <c r="Z41" s="63"/>
      <c r="AA41" s="63"/>
    </row>
    <row r="42" spans="2:35" ht="35.1" customHeight="1" x14ac:dyDescent="0.2">
      <c r="C42" s="342" t="s">
        <v>33</v>
      </c>
      <c r="D42" s="342"/>
      <c r="E42" s="342"/>
      <c r="F42" s="342"/>
      <c r="G42" s="345" t="s">
        <v>41</v>
      </c>
      <c r="H42" s="345"/>
      <c r="I42" s="345"/>
      <c r="J42" s="345"/>
      <c r="K42" s="345"/>
      <c r="L42" s="345"/>
      <c r="M42" s="345"/>
      <c r="N42" s="345"/>
      <c r="O42" s="345"/>
      <c r="P42" s="345"/>
      <c r="Q42" s="345"/>
      <c r="R42" s="345"/>
      <c r="S42" s="345"/>
      <c r="T42" s="345"/>
      <c r="Z42" s="53"/>
    </row>
    <row r="43" spans="2:35" ht="65.25" customHeight="1" x14ac:dyDescent="0.25"/>
    <row r="44" spans="2:35" ht="15" hidden="1" customHeight="1" x14ac:dyDescent="0.25"/>
    <row r="45" spans="2:35" ht="15" hidden="1" customHeight="1" x14ac:dyDescent="0.25"/>
    <row r="46" spans="2:35" ht="15" hidden="1" customHeight="1" x14ac:dyDescent="0.25"/>
    <row r="47" spans="2:35" ht="15" hidden="1" customHeight="1" x14ac:dyDescent="0.25"/>
    <row r="48" spans="2:35" ht="15" hidden="1" customHeight="1" x14ac:dyDescent="0.25"/>
    <row r="49" ht="15" hidden="1" customHeight="1" x14ac:dyDescent="0.25"/>
    <row r="50" ht="0" hidden="1" customHeight="1" x14ac:dyDescent="0.25"/>
    <row r="51" ht="0" hidden="1" customHeight="1" x14ac:dyDescent="0.25"/>
  </sheetData>
  <sheetProtection sheet="1" objects="1" scenarios="1"/>
  <mergeCells count="60">
    <mergeCell ref="S36:S37"/>
    <mergeCell ref="C42:F42"/>
    <mergeCell ref="G42:T42"/>
    <mergeCell ref="J38:J39"/>
    <mergeCell ref="K38:K39"/>
    <mergeCell ref="S38:S39"/>
    <mergeCell ref="T38:T39"/>
    <mergeCell ref="C41:F41"/>
    <mergeCell ref="G41:T41"/>
    <mergeCell ref="J28:J29"/>
    <mergeCell ref="K28:K29"/>
    <mergeCell ref="S28:S29"/>
    <mergeCell ref="T28:T29"/>
    <mergeCell ref="B31:B39"/>
    <mergeCell ref="C32:C33"/>
    <mergeCell ref="J32:J33"/>
    <mergeCell ref="L32:L33"/>
    <mergeCell ref="S32:S33"/>
    <mergeCell ref="J34:J35"/>
    <mergeCell ref="K34:K35"/>
    <mergeCell ref="S34:S35"/>
    <mergeCell ref="T34:T35"/>
    <mergeCell ref="C36:C37"/>
    <mergeCell ref="J36:J37"/>
    <mergeCell ref="L36:L37"/>
    <mergeCell ref="S24:S25"/>
    <mergeCell ref="T24:T25"/>
    <mergeCell ref="C26:C27"/>
    <mergeCell ref="J26:J27"/>
    <mergeCell ref="L26:L27"/>
    <mergeCell ref="S26:S27"/>
    <mergeCell ref="J18:J19"/>
    <mergeCell ref="K18:K19"/>
    <mergeCell ref="S18:S19"/>
    <mergeCell ref="T18:T19"/>
    <mergeCell ref="B21:B29"/>
    <mergeCell ref="C22:C23"/>
    <mergeCell ref="J22:J23"/>
    <mergeCell ref="L22:L23"/>
    <mergeCell ref="S22:S23"/>
    <mergeCell ref="J24:J25"/>
    <mergeCell ref="B11:B19"/>
    <mergeCell ref="C12:C13"/>
    <mergeCell ref="J12:J13"/>
    <mergeCell ref="L12:L13"/>
    <mergeCell ref="S12:S13"/>
    <mergeCell ref="K24:K25"/>
    <mergeCell ref="J14:J15"/>
    <mergeCell ref="K14:K15"/>
    <mergeCell ref="S14:S15"/>
    <mergeCell ref="T14:T15"/>
    <mergeCell ref="C16:C17"/>
    <mergeCell ref="J16:J17"/>
    <mergeCell ref="L16:L17"/>
    <mergeCell ref="S16:S17"/>
    <mergeCell ref="O2:T2"/>
    <mergeCell ref="S4:T4"/>
    <mergeCell ref="AA6:AC6"/>
    <mergeCell ref="AA7:AC7"/>
    <mergeCell ref="AA8:AC8"/>
  </mergeCells>
  <dataValidations count="2">
    <dataValidation type="list" allowBlank="1" showInputMessage="1" showErrorMessage="1" sqref="K14:K15 T38:T39 K38:K39 T34:T35 K34:K35 T28:T29 K28:K29 T24:T25 K24:K25 T18:T19 K18:K19 T14:T15">
      <formula1>"VT,VP,VS,VA,VF,VB,VD,V3"</formula1>
    </dataValidation>
    <dataValidation type="whole" allowBlank="1" showInputMessage="1" showErrorMessage="1" errorTitle="ERREUR" error="Il faut saisir un chiffre de 1 à 4" sqref="C5:C8">
      <formula1>1</formula1>
      <formula2>4</formula2>
    </dataValidation>
  </dataValidations>
  <printOptions horizontalCentered="1"/>
  <pageMargins left="0" right="0" top="0" bottom="0" header="0" footer="0"/>
  <pageSetup paperSize="9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>
    <tabColor rgb="FF00B050"/>
    <pageSetUpPr autoPageBreaks="0" fitToPage="1"/>
  </sheetPr>
  <dimension ref="A1:AJ51"/>
  <sheetViews>
    <sheetView showGridLines="0" showRowColHeaders="0" zoomScaleNormal="100" workbookViewId="0"/>
  </sheetViews>
  <sheetFormatPr baseColWidth="10" defaultColWidth="0" defaultRowHeight="0" customHeight="1" zeroHeight="1" x14ac:dyDescent="0.25"/>
  <cols>
    <col min="1" max="1" width="9.625" customWidth="1"/>
    <col min="2" max="2" width="4.875" customWidth="1"/>
    <col min="3" max="8" width="4.625" customWidth="1"/>
    <col min="9" max="9" width="4.625" style="69" customWidth="1"/>
    <col min="10" max="20" width="4.625" customWidth="1"/>
    <col min="21" max="21" width="1.625" customWidth="1"/>
    <col min="22" max="22" width="25.375" customWidth="1"/>
    <col min="23" max="23" width="10.75" hidden="1" customWidth="1"/>
    <col min="24" max="24" width="3.875" hidden="1" customWidth="1"/>
    <col min="25" max="25" width="4.75" hidden="1" customWidth="1"/>
    <col min="26" max="26" width="10" hidden="1" customWidth="1"/>
    <col min="27" max="27" width="5" hidden="1" customWidth="1"/>
    <col min="28" max="36" width="0" hidden="1" customWidth="1"/>
    <col min="37" max="16384" width="11" hidden="1"/>
  </cols>
  <sheetData>
    <row r="1" spans="1:36" ht="28.5" customHeight="1" thickBot="1" x14ac:dyDescent="0.25">
      <c r="C1" s="51"/>
      <c r="D1" s="51"/>
      <c r="E1" s="51"/>
      <c r="F1" s="51"/>
      <c r="G1" s="51"/>
      <c r="H1" s="51"/>
      <c r="I1" s="136"/>
      <c r="J1" s="134"/>
      <c r="K1" s="134"/>
      <c r="L1" s="10"/>
      <c r="M1" s="10"/>
      <c r="N1" s="10"/>
      <c r="O1" s="10"/>
      <c r="P1" s="10"/>
      <c r="Q1" s="10"/>
      <c r="R1" s="10"/>
      <c r="S1" s="135"/>
      <c r="T1" s="61"/>
      <c r="U1" s="61"/>
      <c r="V1" s="61"/>
      <c r="W1" s="61"/>
      <c r="X1" s="133"/>
      <c r="Y1" s="61"/>
      <c r="Z1" s="61"/>
      <c r="AA1" s="133"/>
    </row>
    <row r="2" spans="1:36" ht="30" customHeight="1" thickBot="1" x14ac:dyDescent="0.3">
      <c r="A2" s="138">
        <f>SUMPRODUCT((recap!C7:C66=C2)*(recap!D7:D66=L2)*recap!I7:I66)</f>
        <v>3</v>
      </c>
      <c r="C2" s="173" t="s">
        <v>72</v>
      </c>
      <c r="D2" s="174"/>
      <c r="E2" s="174"/>
      <c r="F2" s="174"/>
      <c r="G2" s="174"/>
      <c r="H2" s="175"/>
      <c r="K2" s="156" t="s">
        <v>35</v>
      </c>
      <c r="L2" s="257">
        <v>17</v>
      </c>
      <c r="M2" s="183"/>
      <c r="O2" s="332" t="str">
        <f>Nature_competition</f>
        <v>COUPE DE DREUX POUSSINS BENJAMINS - 26 novembre 2017</v>
      </c>
      <c r="P2" s="332"/>
      <c r="Q2" s="332"/>
      <c r="R2" s="332"/>
      <c r="S2" s="332"/>
      <c r="T2" s="332"/>
      <c r="U2" s="52"/>
      <c r="V2" s="52"/>
      <c r="W2" s="52"/>
      <c r="X2" s="52"/>
      <c r="Y2" s="52"/>
      <c r="Z2" s="229" t="s">
        <v>68</v>
      </c>
      <c r="AA2" s="52"/>
    </row>
    <row r="3" spans="1:36" ht="24" customHeight="1" x14ac:dyDescent="0.2">
      <c r="B3" s="138"/>
      <c r="C3" s="145"/>
      <c r="D3" s="145"/>
      <c r="E3" s="145"/>
      <c r="F3" s="145"/>
      <c r="G3" s="145"/>
      <c r="H3" s="51"/>
      <c r="I3" s="145"/>
      <c r="L3" s="132"/>
      <c r="M3" s="132"/>
      <c r="N3" s="131"/>
      <c r="O3" s="131"/>
      <c r="P3" s="131"/>
      <c r="Q3" s="131"/>
      <c r="S3" s="144"/>
      <c r="T3" s="52"/>
      <c r="U3" s="52"/>
      <c r="V3" s="52"/>
      <c r="W3" s="52"/>
      <c r="X3" s="52"/>
      <c r="Y3" s="52"/>
      <c r="Z3" s="227">
        <f>COUNTIF(Z5:Z16,"")</f>
        <v>9</v>
      </c>
    </row>
    <row r="4" spans="1:36" ht="15.75" x14ac:dyDescent="0.25">
      <c r="C4" s="60" t="s">
        <v>39</v>
      </c>
      <c r="D4" s="129" t="s">
        <v>43</v>
      </c>
      <c r="E4" s="59" t="s">
        <v>44</v>
      </c>
      <c r="G4" s="69"/>
      <c r="H4" s="69"/>
      <c r="J4" s="69"/>
      <c r="K4" s="69"/>
      <c r="L4" s="69"/>
      <c r="M4" s="153" t="s">
        <v>38</v>
      </c>
      <c r="N4" s="128" t="s">
        <v>34</v>
      </c>
      <c r="O4" s="128" t="s">
        <v>21</v>
      </c>
      <c r="P4" s="128" t="s">
        <v>23</v>
      </c>
      <c r="Q4" s="128" t="s">
        <v>67</v>
      </c>
      <c r="R4" s="128" t="s">
        <v>22</v>
      </c>
      <c r="S4" s="343" t="s">
        <v>14</v>
      </c>
      <c r="T4" s="343"/>
      <c r="W4" s="228" t="s">
        <v>16</v>
      </c>
      <c r="X4" s="228" t="s">
        <v>60</v>
      </c>
      <c r="Y4" s="228" t="s">
        <v>59</v>
      </c>
      <c r="Z4" s="228" t="s">
        <v>58</v>
      </c>
      <c r="AA4" s="58"/>
      <c r="AB4" s="58"/>
      <c r="AC4" s="58"/>
      <c r="AD4" s="62"/>
      <c r="AE4" s="62"/>
      <c r="AF4" s="62"/>
      <c r="AG4" s="62"/>
      <c r="AH4" s="62"/>
      <c r="AI4" s="62"/>
      <c r="AJ4" s="64"/>
    </row>
    <row r="5" spans="1:36" ht="20.25" customHeight="1" x14ac:dyDescent="0.2">
      <c r="A5" s="214" t="s">
        <v>24</v>
      </c>
      <c r="B5" s="172"/>
      <c r="C5" s="141">
        <v>2</v>
      </c>
      <c r="D5" s="142">
        <f>IF(A2&gt;0,1,"")</f>
        <v>1</v>
      </c>
      <c r="E5" s="154" t="str">
        <f>IF(ISNA(VLOOKUP($C$2&amp;"-"&amp;$L$2&amp;"-"&amp;D5,bdd_complete,11,0)),"",VLOOKUP($C$2&amp;"-"&amp;$L$2&amp;"-"&amp;D5,bdd_complete,11,0)&amp;" "&amp;VLOOKUP($C$2&amp;"-"&amp;$L$2&amp;"-"&amp;D5,bdd_complete,12,0))</f>
        <v>OMAR Kilyane</v>
      </c>
      <c r="F5" s="154"/>
      <c r="G5" s="154"/>
      <c r="H5" s="154"/>
      <c r="I5" s="154"/>
      <c r="J5" s="154"/>
      <c r="K5" s="154" t="str">
        <f>IF(D5&lt;&gt;"",VLOOKUP($C$2&amp;"-"&amp;$L$2&amp;"-"&amp;D5,bdd_complete,13,0),"")</f>
        <v>Ivry/Seine</v>
      </c>
      <c r="L5" s="154"/>
      <c r="M5" s="143"/>
      <c r="N5" s="209">
        <f>IF(AND(E5&lt;&gt;"",$Z$3&lt;12),SUMPRODUCT(($W$5:$W$16=E5)*($Z$5:$Z$16&lt;&gt;"")),"")</f>
        <v>1</v>
      </c>
      <c r="O5" s="210">
        <f>IF(AND(E5&lt;&gt;"",$Z$3&lt;12),SUMPRODUCT(($W$5:$W$16=E5)*($Y$5:$Y$16)),"")</f>
        <v>4</v>
      </c>
      <c r="P5" s="211">
        <f>IF(AND(E5&lt;&gt;"",$Z$3&lt;12),SUMPRODUCT(($W$5:$W$16=E5)*($Z$5:$Z$16=$P$4)),"")</f>
        <v>0</v>
      </c>
      <c r="Q5" s="211">
        <f>IF(AND(E5&lt;&gt;"",$Z$3&lt;12),SUMPRODUCT(($W$5:$W$16=E5)*($Z$5:$Z$16=$Q$4)),"")</f>
        <v>1</v>
      </c>
      <c r="R5" s="211">
        <f>IF(AND(E5&lt;&gt;"",$Z$3&lt;12),SUMPRODUCT(($W$5:$W$16=E5)*($X$5:$X$16)),"")</f>
        <v>0</v>
      </c>
      <c r="S5" s="234">
        <f>IF(D5&lt;&gt;"",VLOOKUP($C$2&amp;"-"&amp;$L$2&amp;"-"&amp;D5,bdd_complete,6,0),"")</f>
        <v>59.4</v>
      </c>
      <c r="T5" s="235"/>
      <c r="U5" s="140"/>
      <c r="V5" s="140"/>
      <c r="W5" s="205" t="str">
        <f>D12</f>
        <v>OMAR Kilyane</v>
      </c>
      <c r="X5" s="206">
        <f>I15</f>
        <v>0</v>
      </c>
      <c r="Y5" s="206">
        <f>J14</f>
        <v>4</v>
      </c>
      <c r="Z5" s="207" t="str">
        <f>IF(K14&lt;&gt;"",K14,"")</f>
        <v>VS</v>
      </c>
      <c r="AD5" s="62"/>
      <c r="AE5" s="62"/>
      <c r="AF5" s="62"/>
      <c r="AG5" s="62"/>
      <c r="AH5" s="62"/>
      <c r="AI5" s="62"/>
      <c r="AJ5" s="64"/>
    </row>
    <row r="6" spans="1:36" ht="20.25" customHeight="1" thickBot="1" x14ac:dyDescent="0.25">
      <c r="B6" s="172"/>
      <c r="C6" s="141">
        <v>3</v>
      </c>
      <c r="D6" s="142">
        <f>IF(A2&gt;1,2,"")</f>
        <v>2</v>
      </c>
      <c r="E6" s="154" t="str">
        <f>IF(ISNA(VLOOKUP($C$2&amp;"-"&amp;$L$2&amp;"-"&amp;D6,bdd_complete,11,0)),"",VLOOKUP($C$2&amp;"-"&amp;$L$2&amp;"-"&amp;D6,bdd_complete,11,0)&amp;" "&amp;VLOOKUP($C$2&amp;"-"&amp;$L$2&amp;"-"&amp;D6,bdd_complete,12,0))</f>
        <v>LEPELLETIER Paul</v>
      </c>
      <c r="F6" s="154"/>
      <c r="G6" s="154"/>
      <c r="H6" s="154"/>
      <c r="I6" s="154"/>
      <c r="J6" s="154"/>
      <c r="K6" s="154" t="str">
        <f>IF(D6&lt;&gt;"",VLOOKUP($C$2&amp;"-"&amp;$L$2&amp;"-"&amp;D6,bdd_complete,13,0),"")</f>
        <v>Balleroy</v>
      </c>
      <c r="L6" s="154"/>
      <c r="M6" s="143"/>
      <c r="N6" s="209">
        <f>IF(AND(E6&lt;&gt;"",$Z$3&lt;12),SUMPRODUCT(($W$5:$W$16=E6)*($Z$5:$Z$16&lt;&gt;"")),"")</f>
        <v>0</v>
      </c>
      <c r="O6" s="210">
        <f>IF(AND(E6&lt;&gt;"",$Z$3&lt;12),SUMPRODUCT(($W$5:$W$16=E6)*($Y$5:$Y$16)),"")</f>
        <v>0</v>
      </c>
      <c r="P6" s="211">
        <f>IF(AND(E6&lt;&gt;"",$Z$3&lt;12),SUMPRODUCT(($W$5:$W$16=E6)*($Z$5:$Z$16=$P$4)),"")</f>
        <v>0</v>
      </c>
      <c r="Q6" s="211">
        <f>IF(AND(E6&lt;&gt;"",$Z$3&lt;12),SUMPRODUCT(($W$5:$W$16=E6)*($Z$5:$Z$16=$Q$4)),"")</f>
        <v>0</v>
      </c>
      <c r="R6" s="211">
        <f>IF(AND(E6&lt;&gt;"",$Z$3&lt;12),SUMPRODUCT(($W$5:$W$16=E6)*($X$5:$X$16)),"")</f>
        <v>0</v>
      </c>
      <c r="S6" s="234">
        <f>IF(D6&lt;&gt;"",VLOOKUP($C$2&amp;"-"&amp;$L$2&amp;"-"&amp;D6,bdd_complete,6,0),"")</f>
        <v>62.5</v>
      </c>
      <c r="T6" s="235"/>
      <c r="W6" s="205" t="str">
        <f>M12</f>
        <v>LEPELLETIER Paul</v>
      </c>
      <c r="X6" s="206">
        <f>R15</f>
        <v>0</v>
      </c>
      <c r="Y6" s="206">
        <f>S14</f>
        <v>0</v>
      </c>
      <c r="Z6" s="207" t="str">
        <f>IF(T14&lt;&gt;"",T14,"")</f>
        <v/>
      </c>
      <c r="AA6" s="346"/>
      <c r="AB6" s="346"/>
      <c r="AC6" s="346"/>
      <c r="AD6" s="62"/>
      <c r="AE6" s="62"/>
      <c r="AF6" s="62"/>
      <c r="AG6" s="62"/>
      <c r="AH6" s="62"/>
      <c r="AI6" s="62"/>
      <c r="AJ6" s="64"/>
    </row>
    <row r="7" spans="1:36" ht="20.25" customHeight="1" thickTop="1" x14ac:dyDescent="0.2">
      <c r="A7" s="137" t="s">
        <v>36</v>
      </c>
      <c r="B7" s="172"/>
      <c r="C7" s="141">
        <v>1</v>
      </c>
      <c r="D7" s="142">
        <f>IF(A2&gt;2,3,"")</f>
        <v>3</v>
      </c>
      <c r="E7" s="154" t="str">
        <f>IF(ISNA(VLOOKUP($C$2&amp;"-"&amp;$L$2&amp;"-"&amp;D7,bdd_complete,11,0)),"",VLOOKUP($C$2&amp;"-"&amp;$L$2&amp;"-"&amp;D7,bdd_complete,11,0)&amp;" "&amp;VLOOKUP($C$2&amp;"-"&amp;$L$2&amp;"-"&amp;D7,bdd_complete,12,0))</f>
        <v>SOLTOUKHANOV Salman</v>
      </c>
      <c r="F7" s="154"/>
      <c r="G7" s="154"/>
      <c r="H7" s="154"/>
      <c r="I7" s="154"/>
      <c r="J7" s="154"/>
      <c r="K7" s="154" t="str">
        <f>IF(D7&lt;&gt;"",VLOOKUP($C$2&amp;"-"&amp;$L$2&amp;"-"&amp;D7,bdd_complete,13,0),"")</f>
        <v>Le Havre CL</v>
      </c>
      <c r="L7" s="154"/>
      <c r="M7" s="143"/>
      <c r="N7" s="209">
        <f>IF(AND(E7&lt;&gt;"",$Z$3&lt;12),SUMPRODUCT(($W$5:$W$16=E7)*($Z$5:$Z$16&lt;&gt;"")),"")</f>
        <v>2</v>
      </c>
      <c r="O7" s="210">
        <f>IF(AND(E7&lt;&gt;"",$Z$3&lt;12),SUMPRODUCT(($W$5:$W$16=E7)*($Y$5:$Y$16)),"")</f>
        <v>7</v>
      </c>
      <c r="P7" s="211">
        <f>IF(AND(E7&lt;&gt;"",$Z$3&lt;12),SUMPRODUCT(($W$5:$W$16=E7)*($Z$5:$Z$16=$P$4)),"")</f>
        <v>1</v>
      </c>
      <c r="Q7" s="211">
        <f>IF(AND(E7&lt;&gt;"",$Z$3&lt;12),SUMPRODUCT(($W$5:$W$16=E7)*($Z$5:$Z$16=$Q$4)),"")</f>
        <v>0</v>
      </c>
      <c r="R7" s="211">
        <f>IF(AND(E7&lt;&gt;"",$Z$3&lt;12),SUMPRODUCT(($W$5:$W$16=E7)*($X$5:$X$16)),"")</f>
        <v>0</v>
      </c>
      <c r="S7" s="234">
        <f>IF(D7&lt;&gt;"",VLOOKUP($C$2&amp;"-"&amp;$L$2&amp;"-"&amp;D7,bdd_complete,6,0),"")</f>
        <v>63.35</v>
      </c>
      <c r="T7" s="235"/>
      <c r="W7" s="205" t="str">
        <f>D16</f>
        <v/>
      </c>
      <c r="X7" s="206">
        <f>I19</f>
        <v>0</v>
      </c>
      <c r="Y7" s="206">
        <f>J18</f>
        <v>0</v>
      </c>
      <c r="Z7" s="207" t="str">
        <f>IF(K18&lt;&gt;"",K18,"")</f>
        <v/>
      </c>
      <c r="AA7" s="346"/>
      <c r="AB7" s="346"/>
      <c r="AC7" s="346"/>
      <c r="AD7" s="62"/>
      <c r="AE7" s="62"/>
      <c r="AF7" s="62"/>
      <c r="AG7" s="62"/>
      <c r="AH7" s="62"/>
      <c r="AI7" s="62"/>
      <c r="AJ7" s="64"/>
    </row>
    <row r="8" spans="1:36" ht="20.25" customHeight="1" x14ac:dyDescent="0.2">
      <c r="A8" s="139" t="s">
        <v>37</v>
      </c>
      <c r="B8" s="172"/>
      <c r="C8" s="141"/>
      <c r="D8" s="281" t="str">
        <f>IF(A2&gt;3,4,"")</f>
        <v/>
      </c>
      <c r="E8" s="241" t="str">
        <f>IF(ISNA(VLOOKUP($C$2&amp;"-"&amp;$L$2&amp;"-"&amp;D8,bdd_complete,11,0)),"",VLOOKUP($C$2&amp;"-"&amp;$L$2&amp;"-"&amp;D8,bdd_complete,11,0)&amp;" "&amp;VLOOKUP($C$2&amp;"-"&amp;$L$2&amp;"-"&amp;D8,bdd_complete,12,0))</f>
        <v/>
      </c>
      <c r="F8" s="241"/>
      <c r="G8" s="241"/>
      <c r="H8" s="241"/>
      <c r="I8" s="241"/>
      <c r="J8" s="241"/>
      <c r="K8" s="241" t="str">
        <f>IF(D8&lt;&gt;"",VLOOKUP($C$2&amp;"-"&amp;$L$2&amp;"-"&amp;D8,bdd_complete,13,0),"")</f>
        <v/>
      </c>
      <c r="L8" s="241"/>
      <c r="M8" s="282"/>
      <c r="N8" s="209" t="str">
        <f>IF(AND(E8&lt;&gt;"",$Z$3&lt;12),SUMPRODUCT(($W$5:$W$16=E8)*($Z$5:$Z$16&lt;&gt;"")),"")</f>
        <v/>
      </c>
      <c r="O8" s="210" t="str">
        <f>IF(AND(E8&lt;&gt;"",$Z$3&lt;12),SUMPRODUCT(($W$5:$W$16=E8)*($Y$5:$Y$16)),"")</f>
        <v/>
      </c>
      <c r="P8" s="211" t="str">
        <f>IF(AND(E8&lt;&gt;"",$Z$3&lt;12),SUMPRODUCT(($W$5:$W$16=E8)*($Z$5:$Z$16=$P$4)),"")</f>
        <v/>
      </c>
      <c r="Q8" s="211" t="str">
        <f>IF(AND(E8&lt;&gt;"",$Z$3&lt;12),SUMPRODUCT(($W$5:$W$16=E8)*($Z$5:$Z$16=$Q$4)),"")</f>
        <v/>
      </c>
      <c r="R8" s="211" t="str">
        <f>IF(AND(E8&lt;&gt;"",$Z$3&lt;12),SUMPRODUCT(($W$5:$W$16=E8)*($X$5:$X$16)),"")</f>
        <v/>
      </c>
      <c r="S8" s="234" t="str">
        <f>IF(D8&lt;&gt;"",VLOOKUP($C$2&amp;"-"&amp;$L$2&amp;"-"&amp;D8,bdd_complete,6,0),"")</f>
        <v/>
      </c>
      <c r="T8" s="235"/>
      <c r="W8" s="205" t="str">
        <f>M16</f>
        <v/>
      </c>
      <c r="X8" s="206">
        <f>R19</f>
        <v>0</v>
      </c>
      <c r="Y8" s="206">
        <f>S18</f>
        <v>0</v>
      </c>
      <c r="Z8" s="207" t="str">
        <f>IF(T18&lt;&gt;"",T18,"")</f>
        <v/>
      </c>
      <c r="AA8" s="346"/>
      <c r="AB8" s="346"/>
      <c r="AC8" s="346"/>
      <c r="AD8" s="62"/>
      <c r="AE8" s="62"/>
      <c r="AF8" s="62"/>
      <c r="AG8" s="62"/>
      <c r="AH8" s="62"/>
      <c r="AI8" s="62"/>
      <c r="AJ8" s="64"/>
    </row>
    <row r="9" spans="1:36" ht="23.25" customHeight="1" x14ac:dyDescent="0.25">
      <c r="A9" s="212" t="s">
        <v>61</v>
      </c>
      <c r="B9" s="213"/>
      <c r="D9" s="69"/>
      <c r="E9" s="69"/>
      <c r="F9" s="69"/>
      <c r="G9" s="69"/>
      <c r="H9" s="69"/>
      <c r="I9"/>
      <c r="S9" s="144"/>
      <c r="W9" s="205" t="str">
        <f>D22</f>
        <v>SOLTOUKHANOV Salman</v>
      </c>
      <c r="X9" s="206">
        <f>I25</f>
        <v>0</v>
      </c>
      <c r="Y9" s="206">
        <f>J24</f>
        <v>3</v>
      </c>
      <c r="Z9" s="207" t="str">
        <f>IF(K24&lt;&gt;"",K24,"")</f>
        <v>VP</v>
      </c>
      <c r="AA9" s="52"/>
      <c r="AB9" s="52"/>
      <c r="AC9" s="52"/>
    </row>
    <row r="10" spans="1:36" s="140" customFormat="1" ht="25.5" customHeight="1" x14ac:dyDescent="0.2">
      <c r="A10" s="53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  <c r="R10" s="155"/>
      <c r="S10" s="155"/>
      <c r="T10" s="130" t="str">
        <f>IF(OR(A2=0,A2&gt;2),"3 lutteurs =&gt; Tour 1 : 1-2 / Tour 2 : 3-1 / Tour 3 : 2-3          4 lutteurs =&gt; Tour 1 : 1-2, 3-4  / Tour 2 : 1-3,  2-4  / Tour 3 : 1-4, 2-3","")</f>
        <v>3 lutteurs =&gt; Tour 1 : 1-2 / Tour 2 : 3-1 / Tour 3 : 2-3          4 lutteurs =&gt; Tour 1 : 1-2, 3-4  / Tour 2 : 1-3,  2-4  / Tour 3 : 1-4, 2-3</v>
      </c>
      <c r="U10" s="155"/>
      <c r="V10" s="155"/>
      <c r="W10" s="205" t="str">
        <f>M22</f>
        <v>OMAR Kilyane</v>
      </c>
      <c r="X10" s="206">
        <f>R25</f>
        <v>0</v>
      </c>
      <c r="Y10" s="206">
        <f>S24</f>
        <v>0</v>
      </c>
      <c r="Z10" s="207" t="str">
        <f>IF(T24&lt;&gt;"",T24,"")</f>
        <v/>
      </c>
      <c r="AA10" s="155"/>
      <c r="AB10" s="155"/>
      <c r="AC10" s="155"/>
    </row>
    <row r="11" spans="1:36" s="53" customFormat="1" ht="14.25" customHeight="1" thickBot="1" x14ac:dyDescent="0.25">
      <c r="A11"/>
      <c r="B11" s="330" t="s">
        <v>40</v>
      </c>
      <c r="C11" s="203" t="s">
        <v>45</v>
      </c>
      <c r="D11" s="201"/>
      <c r="E11" s="201"/>
      <c r="F11" s="201"/>
      <c r="G11" s="201"/>
      <c r="H11" s="201"/>
      <c r="I11" s="201"/>
      <c r="J11" s="201"/>
      <c r="K11" s="201"/>
      <c r="L11" s="202" t="s">
        <v>46</v>
      </c>
      <c r="M11" s="202"/>
      <c r="N11" s="202"/>
      <c r="O11" s="202"/>
      <c r="P11" s="202"/>
      <c r="Q11" s="202"/>
      <c r="R11" s="202"/>
      <c r="S11" s="202"/>
      <c r="T11" s="204"/>
      <c r="U11"/>
      <c r="V11"/>
      <c r="W11" s="205" t="str">
        <f>D26</f>
        <v/>
      </c>
      <c r="X11" s="206">
        <f>I29</f>
        <v>0</v>
      </c>
      <c r="Y11" s="206">
        <f>J28</f>
        <v>0</v>
      </c>
      <c r="Z11" s="207" t="str">
        <f>IF(K28&lt;&gt;"",K28,"")</f>
        <v/>
      </c>
      <c r="AA11" s="54"/>
      <c r="AH11" s="56"/>
    </row>
    <row r="12" spans="1:36" ht="16.5" customHeight="1" x14ac:dyDescent="0.2">
      <c r="B12" s="331"/>
      <c r="C12" s="334">
        <f>IF(A2&gt;1,1,"")</f>
        <v>1</v>
      </c>
      <c r="D12" s="215" t="str">
        <f>IF(C12&lt;&gt;"",VLOOKUP(C12,$D$5:$K$8,2,0),"")</f>
        <v>OMAR Kilyane</v>
      </c>
      <c r="E12" s="215"/>
      <c r="F12" s="215"/>
      <c r="G12" s="215"/>
      <c r="H12" s="215"/>
      <c r="I12" s="216"/>
      <c r="J12" s="336" t="s">
        <v>48</v>
      </c>
      <c r="K12" s="217" t="s">
        <v>49</v>
      </c>
      <c r="L12" s="334">
        <f>IF(A2&gt;1,2,"")</f>
        <v>2</v>
      </c>
      <c r="M12" s="215" t="str">
        <f>IF(L12&lt;&gt;"",VLOOKUP(L12,$D$5:$K$8,2,0),"")</f>
        <v>LEPELLETIER Paul</v>
      </c>
      <c r="N12" s="215"/>
      <c r="O12" s="215"/>
      <c r="P12" s="215"/>
      <c r="Q12" s="215"/>
      <c r="R12" s="216"/>
      <c r="S12" s="336" t="s">
        <v>48</v>
      </c>
      <c r="T12" s="217" t="s">
        <v>49</v>
      </c>
      <c r="W12" s="205" t="str">
        <f>M26</f>
        <v/>
      </c>
      <c r="X12" s="206">
        <f>R29</f>
        <v>0</v>
      </c>
      <c r="Y12" s="206">
        <f>S28</f>
        <v>0</v>
      </c>
      <c r="Z12" s="207" t="str">
        <f>IF(T28&lt;&gt;"",T28,"")</f>
        <v/>
      </c>
      <c r="AA12" s="58"/>
      <c r="AH12" s="63"/>
      <c r="AI12" s="63"/>
    </row>
    <row r="13" spans="1:36" ht="16.5" customHeight="1" x14ac:dyDescent="0.2">
      <c r="B13" s="331"/>
      <c r="C13" s="335"/>
      <c r="D13" s="218" t="str">
        <f>IF(C12&lt;&gt;"",VLOOKUP(C12,$D$5:$K$8,8,0),"")</f>
        <v>Ivry/Seine</v>
      </c>
      <c r="E13" s="219"/>
      <c r="F13" s="219"/>
      <c r="G13" s="219"/>
      <c r="H13" s="219"/>
      <c r="I13" s="220"/>
      <c r="J13" s="337"/>
      <c r="K13" s="221" t="s">
        <v>50</v>
      </c>
      <c r="L13" s="335"/>
      <c r="M13" s="218" t="str">
        <f>IF(L12&lt;&gt;"",VLOOKUP(L12,$D$5:$K$8,8,0),"")</f>
        <v>Balleroy</v>
      </c>
      <c r="N13" s="219"/>
      <c r="O13" s="219"/>
      <c r="P13" s="219"/>
      <c r="Q13" s="219"/>
      <c r="R13" s="220"/>
      <c r="S13" s="337"/>
      <c r="T13" s="221" t="s">
        <v>50</v>
      </c>
      <c r="W13" s="205" t="str">
        <f>D32</f>
        <v>LEPELLETIER Paul</v>
      </c>
      <c r="X13" s="206">
        <f>I35</f>
        <v>0</v>
      </c>
      <c r="Y13" s="206">
        <f>J34</f>
        <v>0</v>
      </c>
      <c r="Z13" s="207" t="str">
        <f>IF(K34&lt;&gt;"",K34,"")</f>
        <v/>
      </c>
      <c r="AA13" s="58"/>
      <c r="AH13" s="63"/>
      <c r="AI13" s="63"/>
    </row>
    <row r="14" spans="1:36" ht="11.25" customHeight="1" x14ac:dyDescent="0.2">
      <c r="B14" s="331"/>
      <c r="C14" s="159" t="s">
        <v>53</v>
      </c>
      <c r="D14" s="160"/>
      <c r="E14" s="160"/>
      <c r="F14" s="160"/>
      <c r="G14" s="160"/>
      <c r="H14" s="170"/>
      <c r="I14" s="161" t="s">
        <v>11</v>
      </c>
      <c r="J14" s="338">
        <v>4</v>
      </c>
      <c r="K14" s="340" t="s">
        <v>67</v>
      </c>
      <c r="L14" s="159" t="s">
        <v>53</v>
      </c>
      <c r="M14" s="162"/>
      <c r="N14" s="160"/>
      <c r="O14" s="160"/>
      <c r="P14" s="160"/>
      <c r="Q14" s="170"/>
      <c r="R14" s="161" t="s">
        <v>11</v>
      </c>
      <c r="S14" s="338">
        <v>0</v>
      </c>
      <c r="T14" s="340"/>
      <c r="W14" s="205" t="str">
        <f>M32</f>
        <v>SOLTOUKHANOV Salman</v>
      </c>
      <c r="X14" s="206">
        <f>R35</f>
        <v>0</v>
      </c>
      <c r="Y14" s="206">
        <f>S34</f>
        <v>4</v>
      </c>
      <c r="Z14" s="207" t="str">
        <f>IF(T34&lt;&gt;"",T34,"")</f>
        <v>VT</v>
      </c>
      <c r="AA14" s="58"/>
      <c r="AH14" s="63"/>
      <c r="AI14" s="63"/>
    </row>
    <row r="15" spans="1:36" ht="33" customHeight="1" thickBot="1" x14ac:dyDescent="0.25">
      <c r="B15" s="331"/>
      <c r="C15" s="157"/>
      <c r="D15" s="158"/>
      <c r="E15" s="158"/>
      <c r="F15" s="158"/>
      <c r="G15" s="158"/>
      <c r="H15" s="171"/>
      <c r="I15" s="208"/>
      <c r="J15" s="339"/>
      <c r="K15" s="341"/>
      <c r="L15" s="157"/>
      <c r="M15" s="163"/>
      <c r="N15" s="158"/>
      <c r="O15" s="158"/>
      <c r="P15" s="158"/>
      <c r="Q15" s="171"/>
      <c r="R15" s="208"/>
      <c r="S15" s="339"/>
      <c r="T15" s="341"/>
      <c r="W15" s="205" t="str">
        <f>D36</f>
        <v/>
      </c>
      <c r="X15" s="206">
        <f>I39</f>
        <v>0</v>
      </c>
      <c r="Y15" s="206">
        <f>J38</f>
        <v>0</v>
      </c>
      <c r="Z15" s="207" t="str">
        <f>IF(K38&lt;&gt;"",K38,"")</f>
        <v/>
      </c>
      <c r="AA15" s="58"/>
      <c r="AH15" s="63"/>
      <c r="AI15" s="63"/>
    </row>
    <row r="16" spans="1:36" ht="16.5" hidden="1" customHeight="1" x14ac:dyDescent="0.2">
      <c r="B16" s="331"/>
      <c r="C16" s="334" t="str">
        <f>IF(A2=4,3,"")</f>
        <v/>
      </c>
      <c r="D16" s="215" t="str">
        <f>IF(C16&lt;&gt;"",VLOOKUP(C16,$D$5:$K$8,2,0),"")</f>
        <v/>
      </c>
      <c r="E16" s="215"/>
      <c r="F16" s="215"/>
      <c r="G16" s="215"/>
      <c r="H16" s="215"/>
      <c r="I16" s="216"/>
      <c r="J16" s="336" t="s">
        <v>48</v>
      </c>
      <c r="K16" s="217" t="s">
        <v>49</v>
      </c>
      <c r="L16" s="334" t="str">
        <f>IF(A2=4,4,"")</f>
        <v/>
      </c>
      <c r="M16" s="215" t="str">
        <f>IF(L16&lt;&gt;"",VLOOKUP(L16,$D$5:$K$8,2,0),"")</f>
        <v/>
      </c>
      <c r="N16" s="215"/>
      <c r="O16" s="215"/>
      <c r="P16" s="215"/>
      <c r="Q16" s="215"/>
      <c r="R16" s="216"/>
      <c r="S16" s="336" t="s">
        <v>48</v>
      </c>
      <c r="T16" s="217" t="s">
        <v>49</v>
      </c>
      <c r="W16" s="205" t="str">
        <f>M36</f>
        <v/>
      </c>
      <c r="X16" s="206">
        <f>R39</f>
        <v>0</v>
      </c>
      <c r="Y16" s="206">
        <f>S38</f>
        <v>0</v>
      </c>
      <c r="Z16" s="207" t="str">
        <f>IF(T38&lt;&gt;"",T38,"")</f>
        <v/>
      </c>
      <c r="AA16" s="58"/>
      <c r="AH16" s="63"/>
      <c r="AI16" s="63"/>
    </row>
    <row r="17" spans="1:35" ht="16.5" hidden="1" customHeight="1" x14ac:dyDescent="0.2">
      <c r="B17" s="331"/>
      <c r="C17" s="335"/>
      <c r="D17" s="218"/>
      <c r="E17" s="219"/>
      <c r="F17" s="219"/>
      <c r="G17" s="219"/>
      <c r="H17" s="219"/>
      <c r="I17" s="220"/>
      <c r="J17" s="337"/>
      <c r="K17" s="221" t="s">
        <v>50</v>
      </c>
      <c r="L17" s="335"/>
      <c r="M17" s="218" t="str">
        <f>IF(L16&lt;&gt;"",VLOOKUP(L16,$D$5:$K$8,8,0),"")</f>
        <v/>
      </c>
      <c r="N17" s="219"/>
      <c r="O17" s="219"/>
      <c r="P17" s="219"/>
      <c r="Q17" s="219"/>
      <c r="R17" s="220"/>
      <c r="S17" s="337"/>
      <c r="T17" s="221" t="s">
        <v>50</v>
      </c>
      <c r="X17" s="57"/>
      <c r="Y17" s="58"/>
      <c r="Z17" s="58"/>
      <c r="AA17" s="58"/>
      <c r="AH17" s="63"/>
      <c r="AI17" s="63"/>
    </row>
    <row r="18" spans="1:35" ht="11.25" hidden="1" customHeight="1" x14ac:dyDescent="0.2">
      <c r="B18" s="331"/>
      <c r="C18" s="159" t="s">
        <v>53</v>
      </c>
      <c r="D18" s="160"/>
      <c r="E18" s="160"/>
      <c r="F18" s="160"/>
      <c r="G18" s="160"/>
      <c r="H18" s="170"/>
      <c r="I18" s="161" t="s">
        <v>11</v>
      </c>
      <c r="J18" s="338"/>
      <c r="K18" s="340"/>
      <c r="L18" s="159" t="s">
        <v>53</v>
      </c>
      <c r="M18" s="162"/>
      <c r="N18" s="160"/>
      <c r="O18" s="160"/>
      <c r="P18" s="160"/>
      <c r="Q18" s="170"/>
      <c r="R18" s="161" t="s">
        <v>11</v>
      </c>
      <c r="S18" s="338"/>
      <c r="T18" s="340"/>
      <c r="X18" s="57"/>
      <c r="Y18" s="58"/>
      <c r="Z18" s="58"/>
      <c r="AA18" s="58"/>
      <c r="AH18" s="63"/>
      <c r="AI18" s="63"/>
    </row>
    <row r="19" spans="1:35" ht="32.1" hidden="1" customHeight="1" thickBot="1" x14ac:dyDescent="0.25">
      <c r="B19" s="331"/>
      <c r="C19" s="157"/>
      <c r="D19" s="158"/>
      <c r="E19" s="158"/>
      <c r="F19" s="158"/>
      <c r="G19" s="158"/>
      <c r="H19" s="171"/>
      <c r="I19" s="208"/>
      <c r="J19" s="339"/>
      <c r="K19" s="341"/>
      <c r="L19" s="157"/>
      <c r="M19" s="163"/>
      <c r="N19" s="158"/>
      <c r="O19" s="158"/>
      <c r="P19" s="158"/>
      <c r="Q19" s="171"/>
      <c r="R19" s="208"/>
      <c r="S19" s="339"/>
      <c r="T19" s="341"/>
      <c r="X19" s="58"/>
      <c r="Y19" s="58"/>
      <c r="Z19" s="58"/>
      <c r="AA19" s="58"/>
      <c r="AH19" s="63"/>
      <c r="AI19" s="63"/>
    </row>
    <row r="20" spans="1:35" ht="15" customHeight="1" x14ac:dyDescent="0.25">
      <c r="B20" s="138"/>
      <c r="C20" s="147"/>
      <c r="D20" s="147"/>
      <c r="E20" s="147"/>
      <c r="F20" s="147"/>
      <c r="G20" s="147"/>
      <c r="H20" s="147"/>
      <c r="J20" s="148"/>
      <c r="K20" s="149"/>
      <c r="L20" s="151"/>
      <c r="M20" s="151"/>
      <c r="N20" s="151"/>
      <c r="O20" s="151"/>
      <c r="P20" s="151"/>
      <c r="Q20" s="151"/>
      <c r="R20" s="146"/>
      <c r="S20" s="152"/>
      <c r="T20" s="150"/>
      <c r="X20" s="58"/>
      <c r="Y20" s="58"/>
      <c r="Z20" s="58"/>
      <c r="AA20" s="58"/>
      <c r="AH20" s="63"/>
      <c r="AI20" s="63"/>
    </row>
    <row r="21" spans="1:35" s="53" customFormat="1" ht="14.25" customHeight="1" thickBot="1" x14ac:dyDescent="0.25">
      <c r="A21"/>
      <c r="B21" s="330" t="s">
        <v>51</v>
      </c>
      <c r="C21" s="203" t="s">
        <v>45</v>
      </c>
      <c r="D21" s="201"/>
      <c r="E21" s="201"/>
      <c r="F21" s="201"/>
      <c r="G21" s="201"/>
      <c r="H21" s="201"/>
      <c r="I21" s="201"/>
      <c r="J21" s="201"/>
      <c r="K21" s="201"/>
      <c r="L21" s="202" t="s">
        <v>46</v>
      </c>
      <c r="M21" s="202"/>
      <c r="N21" s="202"/>
      <c r="O21" s="202"/>
      <c r="P21" s="202"/>
      <c r="Q21" s="202"/>
      <c r="R21" s="202"/>
      <c r="S21" s="202"/>
      <c r="T21" s="204"/>
      <c r="U21"/>
      <c r="V21"/>
      <c r="W21"/>
      <c r="X21" s="55"/>
      <c r="Y21" s="54"/>
      <c r="Z21" s="54"/>
      <c r="AA21" s="54"/>
      <c r="AH21" s="56"/>
    </row>
    <row r="22" spans="1:35" ht="16.5" customHeight="1" x14ac:dyDescent="0.2">
      <c r="B22" s="331"/>
      <c r="C22" s="334">
        <f>IF(A2=3,3,IF(A2=4,1,""))</f>
        <v>3</v>
      </c>
      <c r="D22" s="215" t="str">
        <f>IF(C22&lt;&gt;"",VLOOKUP(C22,$D$5:$K$8,2,0),"")</f>
        <v>SOLTOUKHANOV Salman</v>
      </c>
      <c r="E22" s="215"/>
      <c r="F22" s="215"/>
      <c r="G22" s="215"/>
      <c r="H22" s="215"/>
      <c r="I22" s="216"/>
      <c r="J22" s="336" t="s">
        <v>48</v>
      </c>
      <c r="K22" s="217" t="s">
        <v>49</v>
      </c>
      <c r="L22" s="334">
        <f>IF(A2=3,1,IF(A2=4,3,""))</f>
        <v>1</v>
      </c>
      <c r="M22" s="215" t="str">
        <f>IF(L22&lt;&gt;"",VLOOKUP(L22,$D$5:$K$8,2,0),"")</f>
        <v>OMAR Kilyane</v>
      </c>
      <c r="N22" s="215"/>
      <c r="O22" s="215"/>
      <c r="P22" s="215"/>
      <c r="Q22" s="215"/>
      <c r="R22" s="216"/>
      <c r="S22" s="336" t="s">
        <v>48</v>
      </c>
      <c r="T22" s="217" t="s">
        <v>49</v>
      </c>
      <c r="X22" s="57"/>
      <c r="Y22" s="58"/>
      <c r="Z22" s="58"/>
      <c r="AA22" s="58"/>
      <c r="AH22" s="63"/>
      <c r="AI22" s="63"/>
    </row>
    <row r="23" spans="1:35" ht="16.5" customHeight="1" x14ac:dyDescent="0.2">
      <c r="B23" s="331"/>
      <c r="C23" s="335"/>
      <c r="D23" s="218" t="str">
        <f>IF(C22&lt;&gt;"",VLOOKUP(C22,$D$5:$K$8,8,0),"")</f>
        <v>Le Havre CL</v>
      </c>
      <c r="E23" s="219"/>
      <c r="F23" s="219"/>
      <c r="G23" s="219"/>
      <c r="H23" s="219"/>
      <c r="I23" s="220"/>
      <c r="J23" s="337"/>
      <c r="K23" s="221" t="s">
        <v>50</v>
      </c>
      <c r="L23" s="335"/>
      <c r="M23" s="218" t="str">
        <f>IF(L22&lt;&gt;"",VLOOKUP(L22,$D$5:$K$8,8,0),"")</f>
        <v>Ivry/Seine</v>
      </c>
      <c r="N23" s="219"/>
      <c r="O23" s="219"/>
      <c r="P23" s="219"/>
      <c r="Q23" s="219"/>
      <c r="R23" s="220"/>
      <c r="S23" s="337"/>
      <c r="T23" s="221" t="s">
        <v>50</v>
      </c>
      <c r="X23" s="57"/>
      <c r="Y23" s="58"/>
      <c r="Z23" s="58"/>
      <c r="AA23" s="58"/>
      <c r="AH23" s="63"/>
      <c r="AI23" s="63"/>
    </row>
    <row r="24" spans="1:35" ht="11.25" customHeight="1" x14ac:dyDescent="0.2">
      <c r="B24" s="331"/>
      <c r="C24" s="159" t="s">
        <v>53</v>
      </c>
      <c r="D24" s="160"/>
      <c r="E24" s="160"/>
      <c r="F24" s="160"/>
      <c r="G24" s="160"/>
      <c r="H24" s="170"/>
      <c r="I24" s="161" t="s">
        <v>11</v>
      </c>
      <c r="J24" s="338">
        <v>3</v>
      </c>
      <c r="K24" s="340" t="s">
        <v>689</v>
      </c>
      <c r="L24" s="159" t="s">
        <v>53</v>
      </c>
      <c r="M24" s="162"/>
      <c r="N24" s="160"/>
      <c r="O24" s="160"/>
      <c r="P24" s="160"/>
      <c r="Q24" s="170"/>
      <c r="R24" s="161" t="s">
        <v>11</v>
      </c>
      <c r="S24" s="338">
        <v>0</v>
      </c>
      <c r="T24" s="340"/>
      <c r="X24" s="57"/>
      <c r="Y24" s="58"/>
      <c r="Z24" s="58"/>
      <c r="AA24" s="58"/>
      <c r="AH24" s="63"/>
      <c r="AI24" s="63"/>
    </row>
    <row r="25" spans="1:35" ht="33" customHeight="1" thickBot="1" x14ac:dyDescent="0.25">
      <c r="B25" s="331"/>
      <c r="C25" s="157"/>
      <c r="D25" s="158"/>
      <c r="E25" s="158"/>
      <c r="F25" s="158"/>
      <c r="G25" s="158"/>
      <c r="H25" s="171"/>
      <c r="I25" s="208"/>
      <c r="J25" s="339"/>
      <c r="K25" s="341"/>
      <c r="L25" s="157"/>
      <c r="M25" s="163"/>
      <c r="N25" s="158"/>
      <c r="O25" s="158"/>
      <c r="P25" s="158"/>
      <c r="Q25" s="171"/>
      <c r="R25" s="208"/>
      <c r="S25" s="339"/>
      <c r="T25" s="341"/>
      <c r="X25" s="58"/>
      <c r="Y25" s="58"/>
      <c r="Z25" s="58"/>
      <c r="AA25" s="58"/>
      <c r="AH25" s="63"/>
      <c r="AI25" s="63"/>
    </row>
    <row r="26" spans="1:35" ht="16.5" hidden="1" customHeight="1" x14ac:dyDescent="0.2">
      <c r="B26" s="331"/>
      <c r="C26" s="334" t="str">
        <f>IF(A2=4,2,"")</f>
        <v/>
      </c>
      <c r="D26" s="215" t="str">
        <f>IF(C26&lt;&gt;"",VLOOKUP(C26,$D$5:$K$8,2,0),"")</f>
        <v/>
      </c>
      <c r="E26" s="215"/>
      <c r="F26" s="215"/>
      <c r="G26" s="215"/>
      <c r="H26" s="215"/>
      <c r="I26" s="216"/>
      <c r="J26" s="336" t="s">
        <v>48</v>
      </c>
      <c r="K26" s="217" t="s">
        <v>49</v>
      </c>
      <c r="L26" s="334" t="str">
        <f>IF(A2=4,4,"")</f>
        <v/>
      </c>
      <c r="M26" s="215" t="str">
        <f>IF(L26&lt;&gt;"",VLOOKUP(L26,$D$5:$K$8,2,0),"")</f>
        <v/>
      </c>
      <c r="N26" s="215"/>
      <c r="O26" s="215"/>
      <c r="P26" s="215"/>
      <c r="Q26" s="215"/>
      <c r="R26" s="216"/>
      <c r="S26" s="336" t="s">
        <v>48</v>
      </c>
      <c r="T26" s="217" t="s">
        <v>49</v>
      </c>
      <c r="X26" s="57"/>
      <c r="Y26" s="58"/>
      <c r="Z26" s="58"/>
      <c r="AA26" s="58"/>
      <c r="AH26" s="63"/>
      <c r="AI26" s="63"/>
    </row>
    <row r="27" spans="1:35" ht="16.5" hidden="1" customHeight="1" x14ac:dyDescent="0.2">
      <c r="B27" s="331"/>
      <c r="C27" s="335"/>
      <c r="D27" s="218" t="str">
        <f>IF(C26&lt;&gt;"",VLOOKUP(C26,$D$5:$K$8,8,0),"")</f>
        <v/>
      </c>
      <c r="E27" s="219"/>
      <c r="F27" s="219"/>
      <c r="G27" s="219"/>
      <c r="H27" s="219"/>
      <c r="I27" s="220"/>
      <c r="J27" s="337"/>
      <c r="K27" s="221" t="s">
        <v>50</v>
      </c>
      <c r="L27" s="335"/>
      <c r="M27" s="218" t="str">
        <f>IF(L26&lt;&gt;"",VLOOKUP(L26,$D$5:$K$8,8,0),"")</f>
        <v/>
      </c>
      <c r="N27" s="219"/>
      <c r="O27" s="219"/>
      <c r="P27" s="219"/>
      <c r="Q27" s="219"/>
      <c r="R27" s="220"/>
      <c r="S27" s="337"/>
      <c r="T27" s="221" t="s">
        <v>50</v>
      </c>
      <c r="X27" s="57"/>
      <c r="Y27" s="58"/>
      <c r="Z27" s="58"/>
      <c r="AA27" s="58"/>
      <c r="AH27" s="63"/>
      <c r="AI27" s="63"/>
    </row>
    <row r="28" spans="1:35" ht="11.25" hidden="1" customHeight="1" x14ac:dyDescent="0.2">
      <c r="B28" s="331"/>
      <c r="C28" s="159" t="s">
        <v>47</v>
      </c>
      <c r="D28" s="160"/>
      <c r="E28" s="160"/>
      <c r="F28" s="160"/>
      <c r="G28" s="160"/>
      <c r="H28" s="170"/>
      <c r="I28" s="161" t="s">
        <v>11</v>
      </c>
      <c r="J28" s="338"/>
      <c r="K28" s="340"/>
      <c r="L28" s="159" t="s">
        <v>47</v>
      </c>
      <c r="M28" s="162"/>
      <c r="N28" s="160"/>
      <c r="O28" s="160"/>
      <c r="P28" s="160"/>
      <c r="Q28" s="170"/>
      <c r="R28" s="161" t="s">
        <v>11</v>
      </c>
      <c r="S28" s="338"/>
      <c r="T28" s="340"/>
      <c r="X28" s="57"/>
      <c r="Y28" s="58"/>
      <c r="Z28" s="58"/>
      <c r="AA28" s="58"/>
      <c r="AH28" s="63"/>
      <c r="AI28" s="63"/>
    </row>
    <row r="29" spans="1:35" ht="33" hidden="1" customHeight="1" thickBot="1" x14ac:dyDescent="0.25">
      <c r="B29" s="331"/>
      <c r="C29" s="157"/>
      <c r="D29" s="158"/>
      <c r="E29" s="158"/>
      <c r="F29" s="158"/>
      <c r="G29" s="158"/>
      <c r="H29" s="171"/>
      <c r="I29" s="208"/>
      <c r="J29" s="339"/>
      <c r="K29" s="341"/>
      <c r="L29" s="157"/>
      <c r="M29" s="163"/>
      <c r="N29" s="158"/>
      <c r="O29" s="158"/>
      <c r="P29" s="158"/>
      <c r="Q29" s="171"/>
      <c r="R29" s="208"/>
      <c r="S29" s="339"/>
      <c r="T29" s="341"/>
      <c r="X29" s="58"/>
      <c r="Y29" s="58"/>
      <c r="Z29" s="58"/>
      <c r="AA29" s="58"/>
      <c r="AH29" s="63"/>
      <c r="AI29" s="63"/>
    </row>
    <row r="30" spans="1:35" ht="15" customHeight="1" x14ac:dyDescent="0.25">
      <c r="B30" s="138"/>
      <c r="C30" s="147"/>
      <c r="D30" s="147"/>
      <c r="E30" s="147"/>
      <c r="F30" s="147"/>
      <c r="G30" s="147"/>
      <c r="H30" s="147"/>
      <c r="J30" s="148"/>
      <c r="K30" s="149"/>
      <c r="L30" s="151"/>
      <c r="M30" s="151"/>
      <c r="N30" s="151"/>
      <c r="O30" s="151"/>
      <c r="P30" s="151"/>
      <c r="Q30" s="151"/>
      <c r="R30" s="146"/>
      <c r="S30" s="152"/>
      <c r="T30" s="150"/>
      <c r="X30" s="58"/>
      <c r="Y30" s="58"/>
      <c r="Z30" s="58"/>
      <c r="AA30" s="58"/>
      <c r="AH30" s="63"/>
      <c r="AI30" s="63"/>
    </row>
    <row r="31" spans="1:35" s="53" customFormat="1" ht="14.25" customHeight="1" thickBot="1" x14ac:dyDescent="0.25">
      <c r="A31"/>
      <c r="B31" s="330" t="s">
        <v>52</v>
      </c>
      <c r="C31" s="203" t="s">
        <v>45</v>
      </c>
      <c r="D31" s="201"/>
      <c r="E31" s="201"/>
      <c r="F31" s="201"/>
      <c r="G31" s="201"/>
      <c r="H31" s="201"/>
      <c r="I31" s="201"/>
      <c r="J31" s="201"/>
      <c r="K31" s="201"/>
      <c r="L31" s="202" t="s">
        <v>46</v>
      </c>
      <c r="M31" s="202"/>
      <c r="N31" s="202"/>
      <c r="O31" s="202"/>
      <c r="P31" s="202"/>
      <c r="Q31" s="202"/>
      <c r="R31" s="202"/>
      <c r="S31" s="202"/>
      <c r="T31" s="204"/>
      <c r="U31"/>
      <c r="V31"/>
      <c r="W31"/>
      <c r="X31" s="55"/>
      <c r="Y31" s="54"/>
      <c r="Z31" s="54"/>
      <c r="AA31" s="54"/>
      <c r="AH31" s="56"/>
    </row>
    <row r="32" spans="1:35" ht="16.5" customHeight="1" x14ac:dyDescent="0.2">
      <c r="B32" s="331"/>
      <c r="C32" s="334">
        <f>IF(A2=3,2,IF(A2=4,1,""))</f>
        <v>2</v>
      </c>
      <c r="D32" s="215" t="str">
        <f>IF(C32&lt;&gt;"",VLOOKUP(C32,$D$5:$K$8,2,0),"")</f>
        <v>LEPELLETIER Paul</v>
      </c>
      <c r="E32" s="215"/>
      <c r="F32" s="215"/>
      <c r="G32" s="215"/>
      <c r="H32" s="215"/>
      <c r="I32" s="216"/>
      <c r="J32" s="336" t="s">
        <v>48</v>
      </c>
      <c r="K32" s="217" t="s">
        <v>49</v>
      </c>
      <c r="L32" s="334">
        <f>IF(A2=3,3,IF(A2=4,4,""))</f>
        <v>3</v>
      </c>
      <c r="M32" s="215" t="str">
        <f>IF(L32&lt;&gt;"",VLOOKUP(L32,$D$5:$K$8,2,0),"")</f>
        <v>SOLTOUKHANOV Salman</v>
      </c>
      <c r="N32" s="215"/>
      <c r="O32" s="215"/>
      <c r="P32" s="215"/>
      <c r="Q32" s="215"/>
      <c r="R32" s="216"/>
      <c r="S32" s="336" t="s">
        <v>48</v>
      </c>
      <c r="T32" s="217" t="s">
        <v>49</v>
      </c>
      <c r="X32" s="57"/>
      <c r="Y32" s="58"/>
      <c r="Z32" s="58"/>
      <c r="AA32" s="58"/>
      <c r="AH32" s="63"/>
      <c r="AI32" s="63"/>
    </row>
    <row r="33" spans="2:35" ht="16.5" customHeight="1" x14ac:dyDescent="0.2">
      <c r="B33" s="331"/>
      <c r="C33" s="335"/>
      <c r="D33" s="218" t="str">
        <f>IF(C32&lt;&gt;"",VLOOKUP(C32,$D$5:$K$8,8,0),"")</f>
        <v>Balleroy</v>
      </c>
      <c r="E33" s="219"/>
      <c r="F33" s="219"/>
      <c r="G33" s="219"/>
      <c r="H33" s="219"/>
      <c r="I33" s="220"/>
      <c r="J33" s="337"/>
      <c r="K33" s="221" t="s">
        <v>50</v>
      </c>
      <c r="L33" s="335"/>
      <c r="M33" s="218" t="str">
        <f>IF(L32&lt;&gt;"",VLOOKUP(L32,$D$5:$K$8,8,0),"")</f>
        <v>Le Havre CL</v>
      </c>
      <c r="N33" s="219"/>
      <c r="O33" s="219"/>
      <c r="P33" s="219"/>
      <c r="Q33" s="219"/>
      <c r="R33" s="220"/>
      <c r="S33" s="337"/>
      <c r="T33" s="221" t="s">
        <v>50</v>
      </c>
      <c r="X33" s="57"/>
      <c r="Y33" s="58"/>
      <c r="Z33" s="58"/>
      <c r="AA33" s="58"/>
      <c r="AH33" s="63"/>
      <c r="AI33" s="63"/>
    </row>
    <row r="34" spans="2:35" ht="11.25" customHeight="1" x14ac:dyDescent="0.2">
      <c r="B34" s="331"/>
      <c r="C34" s="159" t="s">
        <v>53</v>
      </c>
      <c r="D34" s="160"/>
      <c r="E34" s="160"/>
      <c r="F34" s="160"/>
      <c r="G34" s="160"/>
      <c r="H34" s="170"/>
      <c r="I34" s="161" t="s">
        <v>11</v>
      </c>
      <c r="J34" s="338">
        <v>0</v>
      </c>
      <c r="K34" s="340"/>
      <c r="L34" s="159" t="s">
        <v>53</v>
      </c>
      <c r="M34" s="162"/>
      <c r="N34" s="160"/>
      <c r="O34" s="160"/>
      <c r="P34" s="160"/>
      <c r="Q34" s="170"/>
      <c r="R34" s="161" t="s">
        <v>11</v>
      </c>
      <c r="S34" s="338">
        <v>4</v>
      </c>
      <c r="T34" s="340" t="s">
        <v>23</v>
      </c>
      <c r="X34" s="57"/>
      <c r="Y34" s="58"/>
      <c r="Z34" s="58"/>
      <c r="AA34" s="58"/>
      <c r="AH34" s="63"/>
      <c r="AI34" s="63"/>
    </row>
    <row r="35" spans="2:35" ht="33" customHeight="1" thickBot="1" x14ac:dyDescent="0.25">
      <c r="B35" s="331"/>
      <c r="C35" s="157"/>
      <c r="D35" s="158"/>
      <c r="E35" s="158"/>
      <c r="F35" s="158"/>
      <c r="G35" s="158"/>
      <c r="H35" s="171"/>
      <c r="I35" s="208"/>
      <c r="J35" s="339"/>
      <c r="K35" s="341"/>
      <c r="L35" s="157"/>
      <c r="M35" s="163"/>
      <c r="N35" s="158"/>
      <c r="O35" s="158"/>
      <c r="P35" s="158"/>
      <c r="Q35" s="171"/>
      <c r="R35" s="208"/>
      <c r="S35" s="339"/>
      <c r="T35" s="341"/>
      <c r="X35" s="58"/>
      <c r="Y35" s="58"/>
      <c r="Z35" s="58"/>
      <c r="AA35" s="58"/>
      <c r="AH35" s="63"/>
      <c r="AI35" s="63"/>
    </row>
    <row r="36" spans="2:35" ht="16.5" hidden="1" customHeight="1" x14ac:dyDescent="0.2">
      <c r="B36" s="331"/>
      <c r="C36" s="334" t="str">
        <f>IF(A2=4,2,"")</f>
        <v/>
      </c>
      <c r="D36" s="215" t="str">
        <f>IF(C36&lt;&gt;"",VLOOKUP(C36,$D$5:$K$8,2,0),"")</f>
        <v/>
      </c>
      <c r="E36" s="215"/>
      <c r="F36" s="215"/>
      <c r="G36" s="215"/>
      <c r="H36" s="215"/>
      <c r="I36" s="216"/>
      <c r="J36" s="336" t="s">
        <v>48</v>
      </c>
      <c r="K36" s="217" t="s">
        <v>49</v>
      </c>
      <c r="L36" s="334" t="str">
        <f>IF(A2=4,3,"")</f>
        <v/>
      </c>
      <c r="M36" s="215" t="str">
        <f>IF(L36&lt;&gt;"",VLOOKUP(L36,$D$5:$K$8,2,0),"")</f>
        <v/>
      </c>
      <c r="N36" s="215"/>
      <c r="O36" s="215"/>
      <c r="P36" s="215"/>
      <c r="Q36" s="215"/>
      <c r="R36" s="216"/>
      <c r="S36" s="336" t="s">
        <v>48</v>
      </c>
      <c r="T36" s="217" t="s">
        <v>49</v>
      </c>
      <c r="X36" s="57"/>
      <c r="Y36" s="58"/>
      <c r="Z36" s="58"/>
      <c r="AA36" s="58"/>
      <c r="AH36" s="63"/>
      <c r="AI36" s="63"/>
    </row>
    <row r="37" spans="2:35" ht="16.5" hidden="1" customHeight="1" x14ac:dyDescent="0.2">
      <c r="B37" s="331"/>
      <c r="C37" s="335"/>
      <c r="D37" s="218" t="str">
        <f>IF(C36&lt;&gt;"",VLOOKUP(C36,$D$5:$K$8,8,0),"")</f>
        <v/>
      </c>
      <c r="E37" s="219"/>
      <c r="F37" s="219"/>
      <c r="G37" s="219"/>
      <c r="H37" s="219"/>
      <c r="I37" s="220"/>
      <c r="J37" s="337"/>
      <c r="K37" s="221" t="s">
        <v>50</v>
      </c>
      <c r="L37" s="335"/>
      <c r="M37" s="218" t="str">
        <f>IF(L36&lt;&gt;"",VLOOKUP(L36,$D$5:$K$8,8,0),"")</f>
        <v/>
      </c>
      <c r="N37" s="219"/>
      <c r="O37" s="219"/>
      <c r="P37" s="219"/>
      <c r="Q37" s="219"/>
      <c r="R37" s="220"/>
      <c r="S37" s="337"/>
      <c r="T37" s="221" t="s">
        <v>50</v>
      </c>
      <c r="X37" s="57"/>
      <c r="Y37" s="58"/>
      <c r="Z37" s="58"/>
      <c r="AA37" s="58"/>
      <c r="AH37" s="63"/>
      <c r="AI37" s="63"/>
    </row>
    <row r="38" spans="2:35" ht="11.25" hidden="1" customHeight="1" x14ac:dyDescent="0.2">
      <c r="B38" s="331"/>
      <c r="C38" s="159" t="s">
        <v>53</v>
      </c>
      <c r="D38" s="160"/>
      <c r="E38" s="160"/>
      <c r="F38" s="160"/>
      <c r="G38" s="160"/>
      <c r="H38" s="170"/>
      <c r="I38" s="161" t="s">
        <v>11</v>
      </c>
      <c r="J38" s="338"/>
      <c r="K38" s="340"/>
      <c r="L38" s="159" t="s">
        <v>53</v>
      </c>
      <c r="M38" s="162"/>
      <c r="N38" s="160"/>
      <c r="O38" s="160"/>
      <c r="P38" s="160"/>
      <c r="Q38" s="170"/>
      <c r="R38" s="161" t="s">
        <v>11</v>
      </c>
      <c r="S38" s="338"/>
      <c r="T38" s="340"/>
      <c r="X38" s="57"/>
      <c r="Y38" s="58"/>
      <c r="Z38" s="58"/>
      <c r="AA38" s="58"/>
      <c r="AH38" s="63"/>
      <c r="AI38" s="63"/>
    </row>
    <row r="39" spans="2:35" ht="33" hidden="1" customHeight="1" thickBot="1" x14ac:dyDescent="0.25">
      <c r="B39" s="331"/>
      <c r="C39" s="157"/>
      <c r="D39" s="158"/>
      <c r="E39" s="158"/>
      <c r="F39" s="158"/>
      <c r="G39" s="158"/>
      <c r="H39" s="171"/>
      <c r="I39" s="208"/>
      <c r="J39" s="339"/>
      <c r="K39" s="341"/>
      <c r="L39" s="157"/>
      <c r="M39" s="163"/>
      <c r="N39" s="158"/>
      <c r="O39" s="158"/>
      <c r="P39" s="158"/>
      <c r="Q39" s="171"/>
      <c r="R39" s="208"/>
      <c r="S39" s="339"/>
      <c r="T39" s="341"/>
      <c r="X39" s="58"/>
      <c r="Y39" s="58"/>
      <c r="Z39" s="58"/>
      <c r="AA39" s="58"/>
      <c r="AH39" s="63"/>
      <c r="AI39" s="63"/>
    </row>
    <row r="40" spans="2:35" ht="15" customHeight="1" x14ac:dyDescent="0.2">
      <c r="B40" s="166"/>
      <c r="C40" s="165"/>
      <c r="D40" s="164"/>
      <c r="E40" s="164"/>
      <c r="F40" s="164"/>
      <c r="G40" s="164"/>
      <c r="H40" s="164"/>
      <c r="I40" s="167"/>
      <c r="J40" s="168"/>
      <c r="K40" s="169"/>
      <c r="L40" s="165"/>
      <c r="M40" s="165"/>
      <c r="N40" s="164"/>
      <c r="O40" s="164"/>
      <c r="P40" s="164"/>
      <c r="Q40" s="164"/>
      <c r="R40" s="167"/>
      <c r="S40" s="168"/>
      <c r="T40" s="169"/>
      <c r="X40" s="58"/>
      <c r="Y40" s="58"/>
      <c r="Z40" s="58"/>
      <c r="AA40" s="58"/>
      <c r="AH40" s="63"/>
      <c r="AI40" s="63"/>
    </row>
    <row r="41" spans="2:35" ht="35.1" customHeight="1" x14ac:dyDescent="0.2">
      <c r="C41" s="333" t="s">
        <v>42</v>
      </c>
      <c r="D41" s="333"/>
      <c r="E41" s="333"/>
      <c r="F41" s="333"/>
      <c r="G41" s="344" t="s">
        <v>62</v>
      </c>
      <c r="H41" s="344"/>
      <c r="I41" s="344"/>
      <c r="J41" s="344"/>
      <c r="K41" s="344"/>
      <c r="L41" s="344"/>
      <c r="M41" s="344"/>
      <c r="N41" s="344"/>
      <c r="O41" s="344"/>
      <c r="P41" s="344"/>
      <c r="Q41" s="344"/>
      <c r="R41" s="344"/>
      <c r="S41" s="344"/>
      <c r="T41" s="344"/>
      <c r="Z41" s="63"/>
      <c r="AA41" s="63"/>
    </row>
    <row r="42" spans="2:35" ht="35.1" customHeight="1" x14ac:dyDescent="0.2">
      <c r="C42" s="342" t="s">
        <v>33</v>
      </c>
      <c r="D42" s="342"/>
      <c r="E42" s="342"/>
      <c r="F42" s="342"/>
      <c r="G42" s="345" t="s">
        <v>41</v>
      </c>
      <c r="H42" s="345"/>
      <c r="I42" s="345"/>
      <c r="J42" s="345"/>
      <c r="K42" s="345"/>
      <c r="L42" s="345"/>
      <c r="M42" s="345"/>
      <c r="N42" s="345"/>
      <c r="O42" s="345"/>
      <c r="P42" s="345"/>
      <c r="Q42" s="345"/>
      <c r="R42" s="345"/>
      <c r="S42" s="345"/>
      <c r="T42" s="345"/>
      <c r="Z42" s="53"/>
    </row>
    <row r="43" spans="2:35" ht="65.25" customHeight="1" x14ac:dyDescent="0.25"/>
    <row r="44" spans="2:35" ht="15" hidden="1" customHeight="1" x14ac:dyDescent="0.25"/>
    <row r="45" spans="2:35" ht="15" hidden="1" customHeight="1" x14ac:dyDescent="0.25"/>
    <row r="46" spans="2:35" ht="15" hidden="1" customHeight="1" x14ac:dyDescent="0.25"/>
    <row r="47" spans="2:35" ht="15" hidden="1" customHeight="1" x14ac:dyDescent="0.25"/>
    <row r="48" spans="2:35" ht="15" hidden="1" customHeight="1" x14ac:dyDescent="0.25"/>
    <row r="49" ht="15" hidden="1" customHeight="1" x14ac:dyDescent="0.25"/>
    <row r="50" ht="0" hidden="1" customHeight="1" x14ac:dyDescent="0.25"/>
    <row r="51" ht="0" hidden="1" customHeight="1" x14ac:dyDescent="0.25"/>
  </sheetData>
  <sheetProtection sheet="1" objects="1" scenarios="1"/>
  <mergeCells count="60">
    <mergeCell ref="S36:S37"/>
    <mergeCell ref="C42:F42"/>
    <mergeCell ref="G42:T42"/>
    <mergeCell ref="J38:J39"/>
    <mergeCell ref="K38:K39"/>
    <mergeCell ref="S38:S39"/>
    <mergeCell ref="T38:T39"/>
    <mergeCell ref="C41:F41"/>
    <mergeCell ref="G41:T41"/>
    <mergeCell ref="J28:J29"/>
    <mergeCell ref="K28:K29"/>
    <mergeCell ref="S28:S29"/>
    <mergeCell ref="T28:T29"/>
    <mergeCell ref="B31:B39"/>
    <mergeCell ref="C32:C33"/>
    <mergeCell ref="J32:J33"/>
    <mergeCell ref="L32:L33"/>
    <mergeCell ref="S32:S33"/>
    <mergeCell ref="J34:J35"/>
    <mergeCell ref="K34:K35"/>
    <mergeCell ref="S34:S35"/>
    <mergeCell ref="T34:T35"/>
    <mergeCell ref="C36:C37"/>
    <mergeCell ref="J36:J37"/>
    <mergeCell ref="L36:L37"/>
    <mergeCell ref="S24:S25"/>
    <mergeCell ref="T24:T25"/>
    <mergeCell ref="C26:C27"/>
    <mergeCell ref="J26:J27"/>
    <mergeCell ref="L26:L27"/>
    <mergeCell ref="S26:S27"/>
    <mergeCell ref="J18:J19"/>
    <mergeCell ref="K18:K19"/>
    <mergeCell ref="S18:S19"/>
    <mergeCell ref="T18:T19"/>
    <mergeCell ref="B21:B29"/>
    <mergeCell ref="C22:C23"/>
    <mergeCell ref="J22:J23"/>
    <mergeCell ref="L22:L23"/>
    <mergeCell ref="S22:S23"/>
    <mergeCell ref="J24:J25"/>
    <mergeCell ref="B11:B19"/>
    <mergeCell ref="C12:C13"/>
    <mergeCell ref="J12:J13"/>
    <mergeCell ref="L12:L13"/>
    <mergeCell ref="S12:S13"/>
    <mergeCell ref="K24:K25"/>
    <mergeCell ref="J14:J15"/>
    <mergeCell ref="K14:K15"/>
    <mergeCell ref="S14:S15"/>
    <mergeCell ref="T14:T15"/>
    <mergeCell ref="C16:C17"/>
    <mergeCell ref="J16:J17"/>
    <mergeCell ref="L16:L17"/>
    <mergeCell ref="S16:S17"/>
    <mergeCell ref="O2:T2"/>
    <mergeCell ref="S4:T4"/>
    <mergeCell ref="AA6:AC6"/>
    <mergeCell ref="AA7:AC7"/>
    <mergeCell ref="AA8:AC8"/>
  </mergeCells>
  <dataValidations count="2">
    <dataValidation type="list" allowBlank="1" showInputMessage="1" showErrorMessage="1" sqref="K14:K15 T38:T39 K38:K39 T34:T35 K34:K35 T28:T29 K28:K29 T24:T25 K24:K25 T18:T19 K18:K19 T14:T15">
      <formula1>"VT,VP,VS,VA,VF,VB,VD,V3"</formula1>
    </dataValidation>
    <dataValidation type="whole" allowBlank="1" showInputMessage="1" showErrorMessage="1" errorTitle="ERREUR" error="Il faut saisir un chiffre de 1 à 4" sqref="C5:C8">
      <formula1>1</formula1>
      <formula2>4</formula2>
    </dataValidation>
  </dataValidations>
  <printOptions horizontalCentered="1"/>
  <pageMargins left="0" right="0" top="0" bottom="0" header="0" footer="0"/>
  <pageSetup paperSize="9"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>
    <tabColor rgb="FF00B050"/>
    <pageSetUpPr autoPageBreaks="0" fitToPage="1"/>
  </sheetPr>
  <dimension ref="A1:AJ51"/>
  <sheetViews>
    <sheetView showGridLines="0" showRowColHeaders="0" zoomScaleNormal="100" workbookViewId="0"/>
  </sheetViews>
  <sheetFormatPr baseColWidth="10" defaultColWidth="0" defaultRowHeight="0" customHeight="1" zeroHeight="1" x14ac:dyDescent="0.25"/>
  <cols>
    <col min="1" max="1" width="9.625" customWidth="1"/>
    <col min="2" max="2" width="4.875" customWidth="1"/>
    <col min="3" max="8" width="4.625" customWidth="1"/>
    <col min="9" max="9" width="4.625" style="69" customWidth="1"/>
    <col min="10" max="20" width="4.625" customWidth="1"/>
    <col min="21" max="21" width="1.625" customWidth="1"/>
    <col min="22" max="22" width="25.375" customWidth="1"/>
    <col min="23" max="23" width="10.75" hidden="1" customWidth="1"/>
    <col min="24" max="24" width="3.875" hidden="1" customWidth="1"/>
    <col min="25" max="25" width="4.75" hidden="1" customWidth="1"/>
    <col min="26" max="26" width="10" hidden="1" customWidth="1"/>
    <col min="27" max="27" width="5" hidden="1" customWidth="1"/>
    <col min="28" max="36" width="0" hidden="1" customWidth="1"/>
    <col min="37" max="16384" width="11" hidden="1"/>
  </cols>
  <sheetData>
    <row r="1" spans="1:36" ht="28.5" customHeight="1" thickBot="1" x14ac:dyDescent="0.25">
      <c r="C1" s="51"/>
      <c r="D1" s="51"/>
      <c r="E1" s="51"/>
      <c r="F1" s="51"/>
      <c r="G1" s="51"/>
      <c r="H1" s="51"/>
      <c r="I1" s="136"/>
      <c r="J1" s="134"/>
      <c r="K1" s="134"/>
      <c r="L1" s="10"/>
      <c r="M1" s="10"/>
      <c r="N1" s="10"/>
      <c r="O1" s="10"/>
      <c r="P1" s="10"/>
      <c r="Q1" s="10"/>
      <c r="R1" s="10"/>
      <c r="S1" s="135"/>
      <c r="T1" s="61"/>
      <c r="U1" s="61"/>
      <c r="V1" s="61"/>
      <c r="W1" s="61"/>
      <c r="X1" s="133"/>
      <c r="Y1" s="61"/>
      <c r="Z1" s="61"/>
      <c r="AA1" s="133"/>
    </row>
    <row r="2" spans="1:36" ht="30" customHeight="1" thickBot="1" x14ac:dyDescent="0.3">
      <c r="A2" s="138">
        <f>SUMPRODUCT((recap!C7:C66=C2)*(recap!D7:D66=L2)*recap!I7:I66)</f>
        <v>3</v>
      </c>
      <c r="C2" s="173" t="s">
        <v>72</v>
      </c>
      <c r="D2" s="174"/>
      <c r="E2" s="174"/>
      <c r="F2" s="174"/>
      <c r="G2" s="174"/>
      <c r="H2" s="175"/>
      <c r="K2" s="156" t="s">
        <v>35</v>
      </c>
      <c r="L2" s="257">
        <v>18</v>
      </c>
      <c r="M2" s="183"/>
      <c r="O2" s="332" t="str">
        <f>Nature_competition</f>
        <v>COUPE DE DREUX POUSSINS BENJAMINS - 26 novembre 2017</v>
      </c>
      <c r="P2" s="332"/>
      <c r="Q2" s="332"/>
      <c r="R2" s="332"/>
      <c r="S2" s="332"/>
      <c r="T2" s="332"/>
      <c r="U2" s="52"/>
      <c r="V2" s="52"/>
      <c r="W2" s="52"/>
      <c r="X2" s="52"/>
      <c r="Y2" s="52"/>
      <c r="Z2" s="229" t="s">
        <v>68</v>
      </c>
      <c r="AA2" s="52"/>
    </row>
    <row r="3" spans="1:36" ht="24" customHeight="1" x14ac:dyDescent="0.2">
      <c r="B3" s="138"/>
      <c r="C3" s="145"/>
      <c r="D3" s="145"/>
      <c r="E3" s="145"/>
      <c r="F3" s="145"/>
      <c r="G3" s="145"/>
      <c r="H3" s="51"/>
      <c r="I3" s="145"/>
      <c r="L3" s="132"/>
      <c r="M3" s="132"/>
      <c r="N3" s="131"/>
      <c r="O3" s="131"/>
      <c r="P3" s="131"/>
      <c r="Q3" s="131"/>
      <c r="S3" s="144"/>
      <c r="T3" s="52"/>
      <c r="U3" s="52"/>
      <c r="V3" s="52"/>
      <c r="W3" s="52"/>
      <c r="X3" s="52"/>
      <c r="Y3" s="52"/>
      <c r="Z3" s="227">
        <f>COUNTIF(Z5:Z16,"")</f>
        <v>9</v>
      </c>
    </row>
    <row r="4" spans="1:36" ht="15.75" x14ac:dyDescent="0.25">
      <c r="C4" s="60" t="s">
        <v>39</v>
      </c>
      <c r="D4" s="129" t="s">
        <v>43</v>
      </c>
      <c r="E4" s="59" t="s">
        <v>44</v>
      </c>
      <c r="G4" s="69"/>
      <c r="H4" s="69"/>
      <c r="J4" s="69"/>
      <c r="K4" s="69"/>
      <c r="L4" s="69"/>
      <c r="M4" s="153" t="s">
        <v>38</v>
      </c>
      <c r="N4" s="128" t="s">
        <v>34</v>
      </c>
      <c r="O4" s="128" t="s">
        <v>21</v>
      </c>
      <c r="P4" s="128" t="s">
        <v>23</v>
      </c>
      <c r="Q4" s="128" t="s">
        <v>67</v>
      </c>
      <c r="R4" s="128" t="s">
        <v>22</v>
      </c>
      <c r="S4" s="343" t="s">
        <v>14</v>
      </c>
      <c r="T4" s="343"/>
      <c r="W4" s="228" t="s">
        <v>16</v>
      </c>
      <c r="X4" s="228" t="s">
        <v>60</v>
      </c>
      <c r="Y4" s="228" t="s">
        <v>59</v>
      </c>
      <c r="Z4" s="228" t="s">
        <v>58</v>
      </c>
      <c r="AA4" s="58"/>
      <c r="AB4" s="58"/>
      <c r="AC4" s="58"/>
      <c r="AD4" s="62"/>
      <c r="AE4" s="62"/>
      <c r="AF4" s="62"/>
      <c r="AG4" s="62"/>
      <c r="AH4" s="62"/>
      <c r="AI4" s="62"/>
      <c r="AJ4" s="64"/>
    </row>
    <row r="5" spans="1:36" ht="20.25" customHeight="1" x14ac:dyDescent="0.2">
      <c r="A5" s="214" t="s">
        <v>24</v>
      </c>
      <c r="B5" s="172"/>
      <c r="C5" s="141">
        <v>3</v>
      </c>
      <c r="D5" s="142">
        <f>IF(A2&gt;0,1,"")</f>
        <v>1</v>
      </c>
      <c r="E5" s="154" t="str">
        <f>IF(ISNA(VLOOKUP($C$2&amp;"-"&amp;$L$2&amp;"-"&amp;D5,bdd_complete,11,0)),"",VLOOKUP($C$2&amp;"-"&amp;$L$2&amp;"-"&amp;D5,bdd_complete,11,0)&amp;" "&amp;VLOOKUP($C$2&amp;"-"&amp;$L$2&amp;"-"&amp;D5,bdd_complete,12,0))</f>
        <v>CESAR Suleyman</v>
      </c>
      <c r="F5" s="154"/>
      <c r="G5" s="154"/>
      <c r="H5" s="154"/>
      <c r="I5" s="154"/>
      <c r="J5" s="154"/>
      <c r="K5" s="154" t="str">
        <f>IF(D5&lt;&gt;"",VLOOKUP($C$2&amp;"-"&amp;$L$2&amp;"-"&amp;D5,bdd_complete,13,0),"")</f>
        <v>La Ville aux Dames</v>
      </c>
      <c r="L5" s="154"/>
      <c r="M5" s="143"/>
      <c r="N5" s="209">
        <f>IF(AND(E5&lt;&gt;"",$Z$3&lt;12),SUMPRODUCT(($W$5:$W$16=E5)*($Z$5:$Z$16&lt;&gt;"")),"")</f>
        <v>0</v>
      </c>
      <c r="O5" s="210">
        <f>IF(AND(E5&lt;&gt;"",$Z$3&lt;12),SUMPRODUCT(($W$5:$W$16=E5)*($Y$5:$Y$16)),"")</f>
        <v>0</v>
      </c>
      <c r="P5" s="211">
        <f>IF(AND(E5&lt;&gt;"",$Z$3&lt;12),SUMPRODUCT(($W$5:$W$16=E5)*($Z$5:$Z$16=$P$4)),"")</f>
        <v>0</v>
      </c>
      <c r="Q5" s="211">
        <f>IF(AND(E5&lt;&gt;"",$Z$3&lt;12),SUMPRODUCT(($W$5:$W$16=E5)*($Z$5:$Z$16=$Q$4)),"")</f>
        <v>0</v>
      </c>
      <c r="R5" s="211">
        <f>IF(AND(E5&lt;&gt;"",$Z$3&lt;12),SUMPRODUCT(($W$5:$W$16=E5)*($X$5:$X$16)),"")</f>
        <v>0</v>
      </c>
      <c r="S5" s="234">
        <f>IF(D5&lt;&gt;"",VLOOKUP($C$2&amp;"-"&amp;$L$2&amp;"-"&amp;D5,bdd_complete,6,0),"")</f>
        <v>67.599999999999994</v>
      </c>
      <c r="T5" s="235"/>
      <c r="U5" s="140"/>
      <c r="V5" s="140"/>
      <c r="W5" s="205" t="str">
        <f>D12</f>
        <v>CESAR Suleyman</v>
      </c>
      <c r="X5" s="206">
        <f>I15</f>
        <v>0</v>
      </c>
      <c r="Y5" s="206">
        <f>J14</f>
        <v>0</v>
      </c>
      <c r="Z5" s="207" t="str">
        <f>IF(K14&lt;&gt;"",K14,"")</f>
        <v/>
      </c>
      <c r="AD5" s="62"/>
      <c r="AE5" s="62"/>
      <c r="AF5" s="62"/>
      <c r="AG5" s="62"/>
      <c r="AH5" s="62"/>
      <c r="AI5" s="62"/>
      <c r="AJ5" s="64"/>
    </row>
    <row r="6" spans="1:36" ht="20.25" customHeight="1" thickBot="1" x14ac:dyDescent="0.25">
      <c r="B6" s="172"/>
      <c r="C6" s="141">
        <v>1</v>
      </c>
      <c r="D6" s="142">
        <f>IF(A2&gt;1,2,"")</f>
        <v>2</v>
      </c>
      <c r="E6" s="154" t="str">
        <f>IF(ISNA(VLOOKUP($C$2&amp;"-"&amp;$L$2&amp;"-"&amp;D6,bdd_complete,11,0)),"",VLOOKUP($C$2&amp;"-"&amp;$L$2&amp;"-"&amp;D6,bdd_complete,11,0)&amp;" "&amp;VLOOKUP($C$2&amp;"-"&amp;$L$2&amp;"-"&amp;D6,bdd_complete,12,0))</f>
        <v>HANGARD Alexandre</v>
      </c>
      <c r="F6" s="154"/>
      <c r="G6" s="154"/>
      <c r="H6" s="154"/>
      <c r="I6" s="154"/>
      <c r="J6" s="154"/>
      <c r="K6" s="154" t="str">
        <f>IF(D6&lt;&gt;"",VLOOKUP($C$2&amp;"-"&amp;$L$2&amp;"-"&amp;D6,bdd_complete,13,0),"")</f>
        <v>Créteil</v>
      </c>
      <c r="L6" s="154"/>
      <c r="M6" s="143"/>
      <c r="N6" s="209">
        <f>IF(AND(E6&lt;&gt;"",$Z$3&lt;12),SUMPRODUCT(($W$5:$W$16=E6)*($Z$5:$Z$16&lt;&gt;"")),"")</f>
        <v>2</v>
      </c>
      <c r="O6" s="210">
        <f>IF(AND(E6&lt;&gt;"",$Z$3&lt;12),SUMPRODUCT(($W$5:$W$16=E6)*($Y$5:$Y$16)),"")</f>
        <v>7</v>
      </c>
      <c r="P6" s="211">
        <f>IF(AND(E6&lt;&gt;"",$Z$3&lt;12),SUMPRODUCT(($W$5:$W$16=E6)*($Z$5:$Z$16=$P$4)),"")</f>
        <v>2</v>
      </c>
      <c r="Q6" s="211">
        <f>IF(AND(E6&lt;&gt;"",$Z$3&lt;12),SUMPRODUCT(($W$5:$W$16=E6)*($Z$5:$Z$16=$Q$4)),"")</f>
        <v>0</v>
      </c>
      <c r="R6" s="211">
        <f>IF(AND(E6&lt;&gt;"",$Z$3&lt;12),SUMPRODUCT(($W$5:$W$16=E6)*($X$5:$X$16)),"")</f>
        <v>0</v>
      </c>
      <c r="S6" s="234">
        <f>IF(D6&lt;&gt;"",VLOOKUP($C$2&amp;"-"&amp;$L$2&amp;"-"&amp;D6,bdd_complete,6,0),"")</f>
        <v>68</v>
      </c>
      <c r="T6" s="235"/>
      <c r="W6" s="205" t="str">
        <f>M12</f>
        <v>HANGARD Alexandre</v>
      </c>
      <c r="X6" s="206">
        <f>R15</f>
        <v>0</v>
      </c>
      <c r="Y6" s="206">
        <f>S14</f>
        <v>4</v>
      </c>
      <c r="Z6" s="207" t="str">
        <f>IF(T14&lt;&gt;"",T14,"")</f>
        <v>VT</v>
      </c>
      <c r="AA6" s="346"/>
      <c r="AB6" s="346"/>
      <c r="AC6" s="346"/>
      <c r="AD6" s="62"/>
      <c r="AE6" s="62"/>
      <c r="AF6" s="62"/>
      <c r="AG6" s="62"/>
      <c r="AH6" s="62"/>
      <c r="AI6" s="62"/>
      <c r="AJ6" s="64"/>
    </row>
    <row r="7" spans="1:36" ht="20.25" customHeight="1" thickTop="1" x14ac:dyDescent="0.2">
      <c r="A7" s="137" t="s">
        <v>36</v>
      </c>
      <c r="B7" s="172"/>
      <c r="C7" s="141">
        <v>2</v>
      </c>
      <c r="D7" s="142">
        <f>IF(A2&gt;2,3,"")</f>
        <v>3</v>
      </c>
      <c r="E7" s="154" t="str">
        <f>IF(ISNA(VLOOKUP($C$2&amp;"-"&amp;$L$2&amp;"-"&amp;D7,bdd_complete,11,0)),"",VLOOKUP($C$2&amp;"-"&amp;$L$2&amp;"-"&amp;D7,bdd_complete,11,0)&amp;" "&amp;VLOOKUP($C$2&amp;"-"&amp;$L$2&amp;"-"&amp;D7,bdd_complete,12,0))</f>
        <v>OULD BEY Marwen</v>
      </c>
      <c r="F7" s="154"/>
      <c r="G7" s="154"/>
      <c r="H7" s="154"/>
      <c r="I7" s="154"/>
      <c r="J7" s="154"/>
      <c r="K7" s="154" t="str">
        <f>IF(D7&lt;&gt;"",VLOOKUP($C$2&amp;"-"&amp;$L$2&amp;"-"&amp;D7,bdd_complete,13,0),"")</f>
        <v>Rosny sous Bois</v>
      </c>
      <c r="L7" s="154"/>
      <c r="M7" s="143"/>
      <c r="N7" s="209">
        <f>IF(AND(E7&lt;&gt;"",$Z$3&lt;12),SUMPRODUCT(($W$5:$W$16=E7)*($Z$5:$Z$16&lt;&gt;"")),"")</f>
        <v>1</v>
      </c>
      <c r="O7" s="210">
        <f>IF(AND(E7&lt;&gt;"",$Z$3&lt;12),SUMPRODUCT(($W$5:$W$16=E7)*($Y$5:$Y$16)),"")</f>
        <v>4</v>
      </c>
      <c r="P7" s="211">
        <f>IF(AND(E7&lt;&gt;"",$Z$3&lt;12),SUMPRODUCT(($W$5:$W$16=E7)*($Z$5:$Z$16=$P$4)),"")</f>
        <v>1</v>
      </c>
      <c r="Q7" s="211">
        <f>IF(AND(E7&lt;&gt;"",$Z$3&lt;12),SUMPRODUCT(($W$5:$W$16=E7)*($Z$5:$Z$16=$Q$4)),"")</f>
        <v>0</v>
      </c>
      <c r="R7" s="211">
        <f>IF(AND(E7&lt;&gt;"",$Z$3&lt;12),SUMPRODUCT(($W$5:$W$16=E7)*($X$5:$X$16)),"")</f>
        <v>0</v>
      </c>
      <c r="S7" s="234">
        <f>IF(D7&lt;&gt;"",VLOOKUP($C$2&amp;"-"&amp;$L$2&amp;"-"&amp;D7,bdd_complete,6,0),"")</f>
        <v>72.599999999999994</v>
      </c>
      <c r="T7" s="235"/>
      <c r="W7" s="205" t="str">
        <f>D16</f>
        <v/>
      </c>
      <c r="X7" s="206">
        <f>I19</f>
        <v>0</v>
      </c>
      <c r="Y7" s="206">
        <f>J18</f>
        <v>0</v>
      </c>
      <c r="Z7" s="207" t="str">
        <f>IF(K18&lt;&gt;"",K18,"")</f>
        <v/>
      </c>
      <c r="AA7" s="346"/>
      <c r="AB7" s="346"/>
      <c r="AC7" s="346"/>
      <c r="AD7" s="62"/>
      <c r="AE7" s="62"/>
      <c r="AF7" s="62"/>
      <c r="AG7" s="62"/>
      <c r="AH7" s="62"/>
      <c r="AI7" s="62"/>
      <c r="AJ7" s="64"/>
    </row>
    <row r="8" spans="1:36" ht="20.25" customHeight="1" x14ac:dyDescent="0.2">
      <c r="A8" s="139" t="s">
        <v>37</v>
      </c>
      <c r="B8" s="172"/>
      <c r="C8" s="141"/>
      <c r="D8" s="281" t="str">
        <f>IF(A2&gt;3,4,"")</f>
        <v/>
      </c>
      <c r="E8" s="241" t="str">
        <f>IF(ISNA(VLOOKUP($C$2&amp;"-"&amp;$L$2&amp;"-"&amp;D8,bdd_complete,11,0)),"",VLOOKUP($C$2&amp;"-"&amp;$L$2&amp;"-"&amp;D8,bdd_complete,11,0)&amp;" "&amp;VLOOKUP($C$2&amp;"-"&amp;$L$2&amp;"-"&amp;D8,bdd_complete,12,0))</f>
        <v/>
      </c>
      <c r="F8" s="241"/>
      <c r="G8" s="241"/>
      <c r="H8" s="241"/>
      <c r="I8" s="241"/>
      <c r="J8" s="241"/>
      <c r="K8" s="241" t="str">
        <f>IF(D8&lt;&gt;"",VLOOKUP($C$2&amp;"-"&amp;$L$2&amp;"-"&amp;D8,bdd_complete,13,0),"")</f>
        <v/>
      </c>
      <c r="L8" s="241"/>
      <c r="M8" s="282"/>
      <c r="N8" s="209" t="str">
        <f>IF(AND(E8&lt;&gt;"",$Z$3&lt;12),SUMPRODUCT(($W$5:$W$16=E8)*($Z$5:$Z$16&lt;&gt;"")),"")</f>
        <v/>
      </c>
      <c r="O8" s="210" t="str">
        <f>IF(AND(E8&lt;&gt;"",$Z$3&lt;12),SUMPRODUCT(($W$5:$W$16=E8)*($Y$5:$Y$16)),"")</f>
        <v/>
      </c>
      <c r="P8" s="211" t="str">
        <f>IF(AND(E8&lt;&gt;"",$Z$3&lt;12),SUMPRODUCT(($W$5:$W$16=E8)*($Z$5:$Z$16=$P$4)),"")</f>
        <v/>
      </c>
      <c r="Q8" s="211" t="str">
        <f>IF(AND(E8&lt;&gt;"",$Z$3&lt;12),SUMPRODUCT(($W$5:$W$16=E8)*($Z$5:$Z$16=$Q$4)),"")</f>
        <v/>
      </c>
      <c r="R8" s="211" t="str">
        <f>IF(AND(E8&lt;&gt;"",$Z$3&lt;12),SUMPRODUCT(($W$5:$W$16=E8)*($X$5:$X$16)),"")</f>
        <v/>
      </c>
      <c r="S8" s="234" t="str">
        <f>IF(D8&lt;&gt;"",VLOOKUP($C$2&amp;"-"&amp;$L$2&amp;"-"&amp;D8,bdd_complete,6,0),"")</f>
        <v/>
      </c>
      <c r="T8" s="235"/>
      <c r="W8" s="205" t="str">
        <f>M16</f>
        <v/>
      </c>
      <c r="X8" s="206">
        <f>R19</f>
        <v>0</v>
      </c>
      <c r="Y8" s="206">
        <f>S18</f>
        <v>0</v>
      </c>
      <c r="Z8" s="207" t="str">
        <f>IF(T18&lt;&gt;"",T18,"")</f>
        <v/>
      </c>
      <c r="AA8" s="346"/>
      <c r="AB8" s="346"/>
      <c r="AC8" s="346"/>
      <c r="AD8" s="62"/>
      <c r="AE8" s="62"/>
      <c r="AF8" s="62"/>
      <c r="AG8" s="62"/>
      <c r="AH8" s="62"/>
      <c r="AI8" s="62"/>
      <c r="AJ8" s="64"/>
    </row>
    <row r="9" spans="1:36" ht="23.25" customHeight="1" x14ac:dyDescent="0.25">
      <c r="A9" s="212" t="s">
        <v>61</v>
      </c>
      <c r="B9" s="213"/>
      <c r="D9" s="69"/>
      <c r="E9" s="69"/>
      <c r="F9" s="69"/>
      <c r="G9" s="69"/>
      <c r="H9" s="69"/>
      <c r="I9"/>
      <c r="S9" s="144"/>
      <c r="W9" s="205" t="str">
        <f>D22</f>
        <v>OULD BEY Marwen</v>
      </c>
      <c r="X9" s="206">
        <f>I25</f>
        <v>0</v>
      </c>
      <c r="Y9" s="206">
        <f>J24</f>
        <v>4</v>
      </c>
      <c r="Z9" s="207" t="str">
        <f>IF(K24&lt;&gt;"",K24,"")</f>
        <v>VT</v>
      </c>
      <c r="AA9" s="52"/>
      <c r="AB9" s="52"/>
      <c r="AC9" s="52"/>
    </row>
    <row r="10" spans="1:36" s="140" customFormat="1" ht="25.5" customHeight="1" x14ac:dyDescent="0.2">
      <c r="A10" s="53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  <c r="R10" s="155"/>
      <c r="S10" s="155"/>
      <c r="T10" s="130" t="str">
        <f>IF(OR(A2=0,A2&gt;2),"3 lutteurs =&gt; Tour 1 : 1-2 / Tour 2 : 3-1 / Tour 3 : 2-3          4 lutteurs =&gt; Tour 1 : 1-2, 3-4  / Tour 2 : 1-3,  2-4  / Tour 3 : 1-4, 2-3","")</f>
        <v>3 lutteurs =&gt; Tour 1 : 1-2 / Tour 2 : 3-1 / Tour 3 : 2-3          4 lutteurs =&gt; Tour 1 : 1-2, 3-4  / Tour 2 : 1-3,  2-4  / Tour 3 : 1-4, 2-3</v>
      </c>
      <c r="U10" s="155"/>
      <c r="V10" s="155"/>
      <c r="W10" s="205" t="str">
        <f>M22</f>
        <v>CESAR Suleyman</v>
      </c>
      <c r="X10" s="206">
        <f>R25</f>
        <v>0</v>
      </c>
      <c r="Y10" s="206">
        <f>S24</f>
        <v>0</v>
      </c>
      <c r="Z10" s="207" t="str">
        <f>IF(T24&lt;&gt;"",T24,"")</f>
        <v/>
      </c>
      <c r="AA10" s="155"/>
      <c r="AB10" s="155"/>
      <c r="AC10" s="155"/>
    </row>
    <row r="11" spans="1:36" s="53" customFormat="1" ht="14.25" customHeight="1" thickBot="1" x14ac:dyDescent="0.25">
      <c r="A11"/>
      <c r="B11" s="330" t="s">
        <v>40</v>
      </c>
      <c r="C11" s="203" t="s">
        <v>45</v>
      </c>
      <c r="D11" s="201"/>
      <c r="E11" s="201"/>
      <c r="F11" s="201"/>
      <c r="G11" s="201"/>
      <c r="H11" s="201"/>
      <c r="I11" s="201"/>
      <c r="J11" s="201"/>
      <c r="K11" s="201"/>
      <c r="L11" s="202" t="s">
        <v>46</v>
      </c>
      <c r="M11" s="202"/>
      <c r="N11" s="202"/>
      <c r="O11" s="202"/>
      <c r="P11" s="202"/>
      <c r="Q11" s="202"/>
      <c r="R11" s="202"/>
      <c r="S11" s="202"/>
      <c r="T11" s="204"/>
      <c r="U11"/>
      <c r="V11"/>
      <c r="W11" s="205" t="str">
        <f>D26</f>
        <v/>
      </c>
      <c r="X11" s="206">
        <f>I29</f>
        <v>0</v>
      </c>
      <c r="Y11" s="206">
        <f>J28</f>
        <v>0</v>
      </c>
      <c r="Z11" s="207" t="str">
        <f>IF(K28&lt;&gt;"",K28,"")</f>
        <v/>
      </c>
      <c r="AA11" s="54"/>
      <c r="AH11" s="56"/>
    </row>
    <row r="12" spans="1:36" ht="16.5" customHeight="1" x14ac:dyDescent="0.2">
      <c r="B12" s="331"/>
      <c r="C12" s="334">
        <f>IF(A2&gt;1,1,"")</f>
        <v>1</v>
      </c>
      <c r="D12" s="215" t="str">
        <f>IF(C12&lt;&gt;"",VLOOKUP(C12,$D$5:$K$8,2,0),"")</f>
        <v>CESAR Suleyman</v>
      </c>
      <c r="E12" s="215"/>
      <c r="F12" s="215"/>
      <c r="G12" s="215"/>
      <c r="H12" s="215"/>
      <c r="I12" s="216"/>
      <c r="J12" s="336" t="s">
        <v>48</v>
      </c>
      <c r="K12" s="217" t="s">
        <v>49</v>
      </c>
      <c r="L12" s="334">
        <f>IF(A2&gt;1,2,"")</f>
        <v>2</v>
      </c>
      <c r="M12" s="215" t="str">
        <f>IF(L12&lt;&gt;"",VLOOKUP(L12,$D$5:$K$8,2,0),"")</f>
        <v>HANGARD Alexandre</v>
      </c>
      <c r="N12" s="215"/>
      <c r="O12" s="215"/>
      <c r="P12" s="215"/>
      <c r="Q12" s="215"/>
      <c r="R12" s="216"/>
      <c r="S12" s="336" t="s">
        <v>48</v>
      </c>
      <c r="T12" s="217" t="s">
        <v>49</v>
      </c>
      <c r="W12" s="205" t="str">
        <f>M26</f>
        <v/>
      </c>
      <c r="X12" s="206">
        <f>R29</f>
        <v>0</v>
      </c>
      <c r="Y12" s="206">
        <f>S28</f>
        <v>0</v>
      </c>
      <c r="Z12" s="207" t="str">
        <f>IF(T28&lt;&gt;"",T28,"")</f>
        <v/>
      </c>
      <c r="AA12" s="58"/>
      <c r="AH12" s="63"/>
      <c r="AI12" s="63"/>
    </row>
    <row r="13" spans="1:36" ht="16.5" customHeight="1" x14ac:dyDescent="0.2">
      <c r="B13" s="331"/>
      <c r="C13" s="335"/>
      <c r="D13" s="218" t="str">
        <f>IF(C12&lt;&gt;"",VLOOKUP(C12,$D$5:$K$8,8,0),"")</f>
        <v>La Ville aux Dames</v>
      </c>
      <c r="E13" s="219"/>
      <c r="F13" s="219"/>
      <c r="G13" s="219"/>
      <c r="H13" s="219"/>
      <c r="I13" s="220"/>
      <c r="J13" s="337"/>
      <c r="K13" s="221" t="s">
        <v>50</v>
      </c>
      <c r="L13" s="335"/>
      <c r="M13" s="218" t="str">
        <f>IF(L12&lt;&gt;"",VLOOKUP(L12,$D$5:$K$8,8,0),"")</f>
        <v>Créteil</v>
      </c>
      <c r="N13" s="219"/>
      <c r="O13" s="219"/>
      <c r="P13" s="219"/>
      <c r="Q13" s="219"/>
      <c r="R13" s="220"/>
      <c r="S13" s="337"/>
      <c r="T13" s="221" t="s">
        <v>50</v>
      </c>
      <c r="W13" s="205" t="str">
        <f>D32</f>
        <v>HANGARD Alexandre</v>
      </c>
      <c r="X13" s="206">
        <f>I35</f>
        <v>0</v>
      </c>
      <c r="Y13" s="206">
        <f>J34</f>
        <v>3</v>
      </c>
      <c r="Z13" s="207" t="str">
        <f>IF(K34&lt;&gt;"",K34,"")</f>
        <v>VT</v>
      </c>
      <c r="AA13" s="58"/>
      <c r="AH13" s="63"/>
      <c r="AI13" s="63"/>
    </row>
    <row r="14" spans="1:36" ht="11.25" customHeight="1" x14ac:dyDescent="0.2">
      <c r="B14" s="331"/>
      <c r="C14" s="159" t="s">
        <v>53</v>
      </c>
      <c r="D14" s="160"/>
      <c r="E14" s="160"/>
      <c r="F14" s="160"/>
      <c r="G14" s="160"/>
      <c r="H14" s="170"/>
      <c r="I14" s="161" t="s">
        <v>11</v>
      </c>
      <c r="J14" s="338">
        <v>0</v>
      </c>
      <c r="K14" s="340"/>
      <c r="L14" s="159" t="s">
        <v>53</v>
      </c>
      <c r="M14" s="162"/>
      <c r="N14" s="160"/>
      <c r="O14" s="160"/>
      <c r="P14" s="160"/>
      <c r="Q14" s="170"/>
      <c r="R14" s="161" t="s">
        <v>11</v>
      </c>
      <c r="S14" s="338">
        <v>4</v>
      </c>
      <c r="T14" s="340" t="s">
        <v>23</v>
      </c>
      <c r="W14" s="205" t="str">
        <f>M32</f>
        <v>OULD BEY Marwen</v>
      </c>
      <c r="X14" s="206">
        <f>R35</f>
        <v>0</v>
      </c>
      <c r="Y14" s="206">
        <f>S34</f>
        <v>0</v>
      </c>
      <c r="Z14" s="207" t="str">
        <f>IF(T34&lt;&gt;"",T34,"")</f>
        <v/>
      </c>
      <c r="AA14" s="58"/>
      <c r="AH14" s="63"/>
      <c r="AI14" s="63"/>
    </row>
    <row r="15" spans="1:36" ht="33" customHeight="1" thickBot="1" x14ac:dyDescent="0.25">
      <c r="B15" s="331"/>
      <c r="C15" s="157"/>
      <c r="D15" s="158"/>
      <c r="E15" s="158"/>
      <c r="F15" s="158"/>
      <c r="G15" s="158"/>
      <c r="H15" s="171"/>
      <c r="I15" s="208"/>
      <c r="J15" s="339"/>
      <c r="K15" s="341"/>
      <c r="L15" s="157"/>
      <c r="M15" s="163"/>
      <c r="N15" s="158"/>
      <c r="O15" s="158"/>
      <c r="P15" s="158"/>
      <c r="Q15" s="171"/>
      <c r="R15" s="208"/>
      <c r="S15" s="339"/>
      <c r="T15" s="341"/>
      <c r="W15" s="205" t="str">
        <f>D36</f>
        <v/>
      </c>
      <c r="X15" s="206">
        <f>I39</f>
        <v>0</v>
      </c>
      <c r="Y15" s="206">
        <f>J38</f>
        <v>0</v>
      </c>
      <c r="Z15" s="207" t="str">
        <f>IF(K38&lt;&gt;"",K38,"")</f>
        <v/>
      </c>
      <c r="AA15" s="58"/>
      <c r="AH15" s="63"/>
      <c r="AI15" s="63"/>
    </row>
    <row r="16" spans="1:36" ht="16.5" hidden="1" customHeight="1" x14ac:dyDescent="0.2">
      <c r="B16" s="331"/>
      <c r="C16" s="334" t="str">
        <f>IF(A2=4,3,"")</f>
        <v/>
      </c>
      <c r="D16" s="215" t="str">
        <f>IF(C16&lt;&gt;"",VLOOKUP(C16,$D$5:$K$8,2,0),"")</f>
        <v/>
      </c>
      <c r="E16" s="215"/>
      <c r="F16" s="215"/>
      <c r="G16" s="215"/>
      <c r="H16" s="215"/>
      <c r="I16" s="216"/>
      <c r="J16" s="336" t="s">
        <v>48</v>
      </c>
      <c r="K16" s="217" t="s">
        <v>49</v>
      </c>
      <c r="L16" s="334" t="str">
        <f>IF(A2=4,4,"")</f>
        <v/>
      </c>
      <c r="M16" s="215" t="str">
        <f>IF(L16&lt;&gt;"",VLOOKUP(L16,$D$5:$K$8,2,0),"")</f>
        <v/>
      </c>
      <c r="N16" s="215"/>
      <c r="O16" s="215"/>
      <c r="P16" s="215"/>
      <c r="Q16" s="215"/>
      <c r="R16" s="216"/>
      <c r="S16" s="336" t="s">
        <v>48</v>
      </c>
      <c r="T16" s="217" t="s">
        <v>49</v>
      </c>
      <c r="W16" s="205" t="str">
        <f>M36</f>
        <v/>
      </c>
      <c r="X16" s="206">
        <f>R39</f>
        <v>0</v>
      </c>
      <c r="Y16" s="206">
        <f>S38</f>
        <v>0</v>
      </c>
      <c r="Z16" s="207" t="str">
        <f>IF(T38&lt;&gt;"",T38,"")</f>
        <v/>
      </c>
      <c r="AA16" s="58"/>
      <c r="AH16" s="63"/>
      <c r="AI16" s="63"/>
    </row>
    <row r="17" spans="1:35" ht="16.5" hidden="1" customHeight="1" x14ac:dyDescent="0.2">
      <c r="B17" s="331"/>
      <c r="C17" s="335"/>
      <c r="D17" s="218"/>
      <c r="E17" s="219"/>
      <c r="F17" s="219"/>
      <c r="G17" s="219"/>
      <c r="H17" s="219"/>
      <c r="I17" s="220"/>
      <c r="J17" s="337"/>
      <c r="K17" s="221" t="s">
        <v>50</v>
      </c>
      <c r="L17" s="335"/>
      <c r="M17" s="218" t="str">
        <f>IF(L16&lt;&gt;"",VLOOKUP(L16,$D$5:$K$8,8,0),"")</f>
        <v/>
      </c>
      <c r="N17" s="219"/>
      <c r="O17" s="219"/>
      <c r="P17" s="219"/>
      <c r="Q17" s="219"/>
      <c r="R17" s="220"/>
      <c r="S17" s="337"/>
      <c r="T17" s="221" t="s">
        <v>50</v>
      </c>
      <c r="X17" s="57"/>
      <c r="Y17" s="58"/>
      <c r="Z17" s="58"/>
      <c r="AA17" s="58"/>
      <c r="AH17" s="63"/>
      <c r="AI17" s="63"/>
    </row>
    <row r="18" spans="1:35" ht="11.25" hidden="1" customHeight="1" x14ac:dyDescent="0.2">
      <c r="B18" s="331"/>
      <c r="C18" s="159" t="s">
        <v>53</v>
      </c>
      <c r="D18" s="160"/>
      <c r="E18" s="160"/>
      <c r="F18" s="160"/>
      <c r="G18" s="160"/>
      <c r="H18" s="170"/>
      <c r="I18" s="161" t="s">
        <v>11</v>
      </c>
      <c r="J18" s="338"/>
      <c r="K18" s="340"/>
      <c r="L18" s="159" t="s">
        <v>53</v>
      </c>
      <c r="M18" s="162"/>
      <c r="N18" s="160"/>
      <c r="O18" s="160"/>
      <c r="P18" s="160"/>
      <c r="Q18" s="170"/>
      <c r="R18" s="161" t="s">
        <v>11</v>
      </c>
      <c r="S18" s="338"/>
      <c r="T18" s="340"/>
      <c r="X18" s="57"/>
      <c r="Y18" s="58"/>
      <c r="Z18" s="58"/>
      <c r="AA18" s="58"/>
      <c r="AH18" s="63"/>
      <c r="AI18" s="63"/>
    </row>
    <row r="19" spans="1:35" ht="32.1" hidden="1" customHeight="1" thickBot="1" x14ac:dyDescent="0.25">
      <c r="B19" s="331"/>
      <c r="C19" s="157"/>
      <c r="D19" s="158"/>
      <c r="E19" s="158"/>
      <c r="F19" s="158"/>
      <c r="G19" s="158"/>
      <c r="H19" s="171"/>
      <c r="I19" s="208"/>
      <c r="J19" s="339"/>
      <c r="K19" s="341"/>
      <c r="L19" s="157"/>
      <c r="M19" s="163"/>
      <c r="N19" s="158"/>
      <c r="O19" s="158"/>
      <c r="P19" s="158"/>
      <c r="Q19" s="171"/>
      <c r="R19" s="208"/>
      <c r="S19" s="339"/>
      <c r="T19" s="341"/>
      <c r="X19" s="58"/>
      <c r="Y19" s="58"/>
      <c r="Z19" s="58"/>
      <c r="AA19" s="58"/>
      <c r="AH19" s="63"/>
      <c r="AI19" s="63"/>
    </row>
    <row r="20" spans="1:35" ht="15" customHeight="1" x14ac:dyDescent="0.25">
      <c r="B20" s="138"/>
      <c r="C20" s="147"/>
      <c r="D20" s="147"/>
      <c r="E20" s="147"/>
      <c r="F20" s="147"/>
      <c r="G20" s="147"/>
      <c r="H20" s="147"/>
      <c r="J20" s="148"/>
      <c r="K20" s="149"/>
      <c r="L20" s="151"/>
      <c r="M20" s="151"/>
      <c r="N20" s="151"/>
      <c r="O20" s="151"/>
      <c r="P20" s="151"/>
      <c r="Q20" s="151"/>
      <c r="R20" s="146"/>
      <c r="S20" s="152"/>
      <c r="T20" s="150"/>
      <c r="X20" s="58"/>
      <c r="Y20" s="58"/>
      <c r="Z20" s="58"/>
      <c r="AA20" s="58"/>
      <c r="AH20" s="63"/>
      <c r="AI20" s="63"/>
    </row>
    <row r="21" spans="1:35" s="53" customFormat="1" ht="14.25" customHeight="1" thickBot="1" x14ac:dyDescent="0.25">
      <c r="A21"/>
      <c r="B21" s="330" t="s">
        <v>51</v>
      </c>
      <c r="C21" s="203" t="s">
        <v>45</v>
      </c>
      <c r="D21" s="201"/>
      <c r="E21" s="201"/>
      <c r="F21" s="201"/>
      <c r="G21" s="201"/>
      <c r="H21" s="201"/>
      <c r="I21" s="201"/>
      <c r="J21" s="201"/>
      <c r="K21" s="201"/>
      <c r="L21" s="202" t="s">
        <v>46</v>
      </c>
      <c r="M21" s="202"/>
      <c r="N21" s="202"/>
      <c r="O21" s="202"/>
      <c r="P21" s="202"/>
      <c r="Q21" s="202"/>
      <c r="R21" s="202"/>
      <c r="S21" s="202"/>
      <c r="T21" s="204"/>
      <c r="U21"/>
      <c r="V21"/>
      <c r="W21"/>
      <c r="X21" s="55"/>
      <c r="Y21" s="54"/>
      <c r="Z21" s="54"/>
      <c r="AA21" s="54"/>
      <c r="AH21" s="56"/>
    </row>
    <row r="22" spans="1:35" ht="16.5" customHeight="1" x14ac:dyDescent="0.2">
      <c r="B22" s="331"/>
      <c r="C22" s="334">
        <f>IF(A2=3,3,IF(A2=4,1,""))</f>
        <v>3</v>
      </c>
      <c r="D22" s="215" t="str">
        <f>IF(C22&lt;&gt;"",VLOOKUP(C22,$D$5:$K$8,2,0),"")</f>
        <v>OULD BEY Marwen</v>
      </c>
      <c r="E22" s="215"/>
      <c r="F22" s="215"/>
      <c r="G22" s="215"/>
      <c r="H22" s="215"/>
      <c r="I22" s="216"/>
      <c r="J22" s="336" t="s">
        <v>48</v>
      </c>
      <c r="K22" s="217" t="s">
        <v>49</v>
      </c>
      <c r="L22" s="334">
        <f>IF(A2=3,1,IF(A2=4,3,""))</f>
        <v>1</v>
      </c>
      <c r="M22" s="215" t="str">
        <f>IF(L22&lt;&gt;"",VLOOKUP(L22,$D$5:$K$8,2,0),"")</f>
        <v>CESAR Suleyman</v>
      </c>
      <c r="N22" s="215"/>
      <c r="O22" s="215"/>
      <c r="P22" s="215"/>
      <c r="Q22" s="215"/>
      <c r="R22" s="216"/>
      <c r="S22" s="336" t="s">
        <v>48</v>
      </c>
      <c r="T22" s="217" t="s">
        <v>49</v>
      </c>
      <c r="X22" s="57"/>
      <c r="Y22" s="58"/>
      <c r="Z22" s="58"/>
      <c r="AA22" s="58"/>
      <c r="AH22" s="63"/>
      <c r="AI22" s="63"/>
    </row>
    <row r="23" spans="1:35" ht="16.5" customHeight="1" x14ac:dyDescent="0.2">
      <c r="B23" s="331"/>
      <c r="C23" s="335"/>
      <c r="D23" s="218" t="str">
        <f>IF(C22&lt;&gt;"",VLOOKUP(C22,$D$5:$K$8,8,0),"")</f>
        <v>Rosny sous Bois</v>
      </c>
      <c r="E23" s="219"/>
      <c r="F23" s="219"/>
      <c r="G23" s="219"/>
      <c r="H23" s="219"/>
      <c r="I23" s="220"/>
      <c r="J23" s="337"/>
      <c r="K23" s="221" t="s">
        <v>50</v>
      </c>
      <c r="L23" s="335"/>
      <c r="M23" s="218" t="str">
        <f>IF(L22&lt;&gt;"",VLOOKUP(L22,$D$5:$K$8,8,0),"")</f>
        <v>La Ville aux Dames</v>
      </c>
      <c r="N23" s="219"/>
      <c r="O23" s="219"/>
      <c r="P23" s="219"/>
      <c r="Q23" s="219"/>
      <c r="R23" s="220"/>
      <c r="S23" s="337"/>
      <c r="T23" s="221" t="s">
        <v>50</v>
      </c>
      <c r="X23" s="57"/>
      <c r="Y23" s="58"/>
      <c r="Z23" s="58"/>
      <c r="AA23" s="58"/>
      <c r="AH23" s="63"/>
      <c r="AI23" s="63"/>
    </row>
    <row r="24" spans="1:35" ht="11.25" customHeight="1" x14ac:dyDescent="0.2">
      <c r="B24" s="331"/>
      <c r="C24" s="159" t="s">
        <v>53</v>
      </c>
      <c r="D24" s="160"/>
      <c r="E24" s="160"/>
      <c r="F24" s="160"/>
      <c r="G24" s="160"/>
      <c r="H24" s="170"/>
      <c r="I24" s="161" t="s">
        <v>11</v>
      </c>
      <c r="J24" s="338">
        <v>4</v>
      </c>
      <c r="K24" s="340" t="s">
        <v>23</v>
      </c>
      <c r="L24" s="159" t="s">
        <v>53</v>
      </c>
      <c r="M24" s="162"/>
      <c r="N24" s="160"/>
      <c r="O24" s="160"/>
      <c r="P24" s="160"/>
      <c r="Q24" s="170"/>
      <c r="R24" s="161" t="s">
        <v>11</v>
      </c>
      <c r="S24" s="338">
        <v>0</v>
      </c>
      <c r="T24" s="340"/>
      <c r="X24" s="57"/>
      <c r="Y24" s="58"/>
      <c r="Z24" s="58"/>
      <c r="AA24" s="58"/>
      <c r="AH24" s="63"/>
      <c r="AI24" s="63"/>
    </row>
    <row r="25" spans="1:35" ht="33" customHeight="1" thickBot="1" x14ac:dyDescent="0.25">
      <c r="B25" s="331"/>
      <c r="C25" s="157"/>
      <c r="D25" s="158"/>
      <c r="E25" s="158"/>
      <c r="F25" s="158"/>
      <c r="G25" s="158"/>
      <c r="H25" s="171"/>
      <c r="I25" s="208"/>
      <c r="J25" s="339"/>
      <c r="K25" s="341"/>
      <c r="L25" s="157"/>
      <c r="M25" s="163"/>
      <c r="N25" s="158"/>
      <c r="O25" s="158"/>
      <c r="P25" s="158"/>
      <c r="Q25" s="171"/>
      <c r="R25" s="208"/>
      <c r="S25" s="339"/>
      <c r="T25" s="341"/>
      <c r="X25" s="58"/>
      <c r="Y25" s="58"/>
      <c r="Z25" s="58"/>
      <c r="AA25" s="58"/>
      <c r="AH25" s="63"/>
      <c r="AI25" s="63"/>
    </row>
    <row r="26" spans="1:35" ht="16.5" hidden="1" customHeight="1" x14ac:dyDescent="0.2">
      <c r="B26" s="331"/>
      <c r="C26" s="334" t="str">
        <f>IF(A2=4,2,"")</f>
        <v/>
      </c>
      <c r="D26" s="215" t="str">
        <f>IF(C26&lt;&gt;"",VLOOKUP(C26,$D$5:$K$8,2,0),"")</f>
        <v/>
      </c>
      <c r="E26" s="215"/>
      <c r="F26" s="215"/>
      <c r="G26" s="215"/>
      <c r="H26" s="215"/>
      <c r="I26" s="216"/>
      <c r="J26" s="336" t="s">
        <v>48</v>
      </c>
      <c r="K26" s="217" t="s">
        <v>49</v>
      </c>
      <c r="L26" s="334" t="str">
        <f>IF(A2=4,4,"")</f>
        <v/>
      </c>
      <c r="M26" s="215" t="str">
        <f>IF(L26&lt;&gt;"",VLOOKUP(L26,$D$5:$K$8,2,0),"")</f>
        <v/>
      </c>
      <c r="N26" s="215"/>
      <c r="O26" s="215"/>
      <c r="P26" s="215"/>
      <c r="Q26" s="215"/>
      <c r="R26" s="216"/>
      <c r="S26" s="336" t="s">
        <v>48</v>
      </c>
      <c r="T26" s="217" t="s">
        <v>49</v>
      </c>
      <c r="X26" s="57"/>
      <c r="Y26" s="58"/>
      <c r="Z26" s="58"/>
      <c r="AA26" s="58"/>
      <c r="AH26" s="63"/>
      <c r="AI26" s="63"/>
    </row>
    <row r="27" spans="1:35" ht="16.5" hidden="1" customHeight="1" x14ac:dyDescent="0.2">
      <c r="B27" s="331"/>
      <c r="C27" s="335"/>
      <c r="D27" s="218" t="str">
        <f>IF(C26&lt;&gt;"",VLOOKUP(C26,$D$5:$K$8,8,0),"")</f>
        <v/>
      </c>
      <c r="E27" s="219"/>
      <c r="F27" s="219"/>
      <c r="G27" s="219"/>
      <c r="H27" s="219"/>
      <c r="I27" s="220"/>
      <c r="J27" s="337"/>
      <c r="K27" s="221" t="s">
        <v>50</v>
      </c>
      <c r="L27" s="335"/>
      <c r="M27" s="218" t="str">
        <f>IF(L26&lt;&gt;"",VLOOKUP(L26,$D$5:$K$8,8,0),"")</f>
        <v/>
      </c>
      <c r="N27" s="219"/>
      <c r="O27" s="219"/>
      <c r="P27" s="219"/>
      <c r="Q27" s="219"/>
      <c r="R27" s="220"/>
      <c r="S27" s="337"/>
      <c r="T27" s="221" t="s">
        <v>50</v>
      </c>
      <c r="X27" s="57"/>
      <c r="Y27" s="58"/>
      <c r="Z27" s="58"/>
      <c r="AA27" s="58"/>
      <c r="AH27" s="63"/>
      <c r="AI27" s="63"/>
    </row>
    <row r="28" spans="1:35" ht="11.25" hidden="1" customHeight="1" x14ac:dyDescent="0.2">
      <c r="B28" s="331"/>
      <c r="C28" s="159" t="s">
        <v>47</v>
      </c>
      <c r="D28" s="160"/>
      <c r="E28" s="160"/>
      <c r="F28" s="160"/>
      <c r="G28" s="160"/>
      <c r="H28" s="170"/>
      <c r="I28" s="161" t="s">
        <v>11</v>
      </c>
      <c r="J28" s="338"/>
      <c r="K28" s="340"/>
      <c r="L28" s="159" t="s">
        <v>47</v>
      </c>
      <c r="M28" s="162"/>
      <c r="N28" s="160"/>
      <c r="O28" s="160"/>
      <c r="P28" s="160"/>
      <c r="Q28" s="170"/>
      <c r="R28" s="161" t="s">
        <v>11</v>
      </c>
      <c r="S28" s="338"/>
      <c r="T28" s="340"/>
      <c r="X28" s="57"/>
      <c r="Y28" s="58"/>
      <c r="Z28" s="58"/>
      <c r="AA28" s="58"/>
      <c r="AH28" s="63"/>
      <c r="AI28" s="63"/>
    </row>
    <row r="29" spans="1:35" ht="33" hidden="1" customHeight="1" thickBot="1" x14ac:dyDescent="0.25">
      <c r="B29" s="331"/>
      <c r="C29" s="157"/>
      <c r="D29" s="158"/>
      <c r="E29" s="158"/>
      <c r="F29" s="158"/>
      <c r="G29" s="158"/>
      <c r="H29" s="171"/>
      <c r="I29" s="208"/>
      <c r="J29" s="339"/>
      <c r="K29" s="341"/>
      <c r="L29" s="157"/>
      <c r="M29" s="163"/>
      <c r="N29" s="158"/>
      <c r="O29" s="158"/>
      <c r="P29" s="158"/>
      <c r="Q29" s="171"/>
      <c r="R29" s="208"/>
      <c r="S29" s="339"/>
      <c r="T29" s="341"/>
      <c r="X29" s="58"/>
      <c r="Y29" s="58"/>
      <c r="Z29" s="58"/>
      <c r="AA29" s="58"/>
      <c r="AH29" s="63"/>
      <c r="AI29" s="63"/>
    </row>
    <row r="30" spans="1:35" ht="15" customHeight="1" x14ac:dyDescent="0.25">
      <c r="B30" s="138"/>
      <c r="C30" s="147"/>
      <c r="D30" s="147"/>
      <c r="E30" s="147"/>
      <c r="F30" s="147"/>
      <c r="G30" s="147"/>
      <c r="H30" s="147"/>
      <c r="J30" s="148"/>
      <c r="K30" s="149"/>
      <c r="L30" s="151"/>
      <c r="M30" s="151"/>
      <c r="N30" s="151"/>
      <c r="O30" s="151"/>
      <c r="P30" s="151"/>
      <c r="Q30" s="151"/>
      <c r="R30" s="146"/>
      <c r="S30" s="152"/>
      <c r="T30" s="150"/>
      <c r="X30" s="58"/>
      <c r="Y30" s="58"/>
      <c r="Z30" s="58"/>
      <c r="AA30" s="58"/>
      <c r="AH30" s="63"/>
      <c r="AI30" s="63"/>
    </row>
    <row r="31" spans="1:35" s="53" customFormat="1" ht="14.25" customHeight="1" thickBot="1" x14ac:dyDescent="0.25">
      <c r="A31"/>
      <c r="B31" s="330" t="s">
        <v>52</v>
      </c>
      <c r="C31" s="203" t="s">
        <v>45</v>
      </c>
      <c r="D31" s="201"/>
      <c r="E31" s="201"/>
      <c r="F31" s="201"/>
      <c r="G31" s="201"/>
      <c r="H31" s="201"/>
      <c r="I31" s="201"/>
      <c r="J31" s="201"/>
      <c r="K31" s="201"/>
      <c r="L31" s="202" t="s">
        <v>46</v>
      </c>
      <c r="M31" s="202"/>
      <c r="N31" s="202"/>
      <c r="O31" s="202"/>
      <c r="P31" s="202"/>
      <c r="Q31" s="202"/>
      <c r="R31" s="202"/>
      <c r="S31" s="202"/>
      <c r="T31" s="204"/>
      <c r="U31"/>
      <c r="V31"/>
      <c r="W31"/>
      <c r="X31" s="55"/>
      <c r="Y31" s="54"/>
      <c r="Z31" s="54"/>
      <c r="AA31" s="54"/>
      <c r="AH31" s="56"/>
    </row>
    <row r="32" spans="1:35" ht="16.5" customHeight="1" x14ac:dyDescent="0.2">
      <c r="B32" s="331"/>
      <c r="C32" s="334">
        <f>IF(A2=3,2,IF(A2=4,1,""))</f>
        <v>2</v>
      </c>
      <c r="D32" s="215" t="str">
        <f>IF(C32&lt;&gt;"",VLOOKUP(C32,$D$5:$K$8,2,0),"")</f>
        <v>HANGARD Alexandre</v>
      </c>
      <c r="E32" s="215"/>
      <c r="F32" s="215"/>
      <c r="G32" s="215"/>
      <c r="H32" s="215"/>
      <c r="I32" s="216"/>
      <c r="J32" s="336" t="s">
        <v>48</v>
      </c>
      <c r="K32" s="217" t="s">
        <v>49</v>
      </c>
      <c r="L32" s="334">
        <f>IF(A2=3,3,IF(A2=4,4,""))</f>
        <v>3</v>
      </c>
      <c r="M32" s="215" t="str">
        <f>IF(L32&lt;&gt;"",VLOOKUP(L32,$D$5:$K$8,2,0),"")</f>
        <v>OULD BEY Marwen</v>
      </c>
      <c r="N32" s="215"/>
      <c r="O32" s="215"/>
      <c r="P32" s="215"/>
      <c r="Q32" s="215"/>
      <c r="R32" s="216"/>
      <c r="S32" s="336" t="s">
        <v>48</v>
      </c>
      <c r="T32" s="217" t="s">
        <v>49</v>
      </c>
      <c r="X32" s="57"/>
      <c r="Y32" s="58"/>
      <c r="Z32" s="58"/>
      <c r="AA32" s="58"/>
      <c r="AH32" s="63"/>
      <c r="AI32" s="63"/>
    </row>
    <row r="33" spans="2:35" ht="16.5" customHeight="1" x14ac:dyDescent="0.2">
      <c r="B33" s="331"/>
      <c r="C33" s="335"/>
      <c r="D33" s="218" t="str">
        <f>IF(C32&lt;&gt;"",VLOOKUP(C32,$D$5:$K$8,8,0),"")</f>
        <v>Créteil</v>
      </c>
      <c r="E33" s="219"/>
      <c r="F33" s="219"/>
      <c r="G33" s="219"/>
      <c r="H33" s="219"/>
      <c r="I33" s="220"/>
      <c r="J33" s="337"/>
      <c r="K33" s="221" t="s">
        <v>50</v>
      </c>
      <c r="L33" s="335"/>
      <c r="M33" s="218" t="str">
        <f>IF(L32&lt;&gt;"",VLOOKUP(L32,$D$5:$K$8,8,0),"")</f>
        <v>Rosny sous Bois</v>
      </c>
      <c r="N33" s="219"/>
      <c r="O33" s="219"/>
      <c r="P33" s="219"/>
      <c r="Q33" s="219"/>
      <c r="R33" s="220"/>
      <c r="S33" s="337"/>
      <c r="T33" s="221" t="s">
        <v>50</v>
      </c>
      <c r="X33" s="57"/>
      <c r="Y33" s="58"/>
      <c r="Z33" s="58"/>
      <c r="AA33" s="58"/>
      <c r="AH33" s="63"/>
      <c r="AI33" s="63"/>
    </row>
    <row r="34" spans="2:35" ht="11.25" customHeight="1" x14ac:dyDescent="0.2">
      <c r="B34" s="331"/>
      <c r="C34" s="159" t="s">
        <v>53</v>
      </c>
      <c r="D34" s="160"/>
      <c r="E34" s="160"/>
      <c r="F34" s="160"/>
      <c r="G34" s="160"/>
      <c r="H34" s="170"/>
      <c r="I34" s="161" t="s">
        <v>11</v>
      </c>
      <c r="J34" s="338">
        <v>3</v>
      </c>
      <c r="K34" s="340" t="s">
        <v>23</v>
      </c>
      <c r="L34" s="159" t="s">
        <v>53</v>
      </c>
      <c r="M34" s="162"/>
      <c r="N34" s="160"/>
      <c r="O34" s="160"/>
      <c r="P34" s="160"/>
      <c r="Q34" s="170"/>
      <c r="R34" s="161" t="s">
        <v>11</v>
      </c>
      <c r="S34" s="338">
        <v>0</v>
      </c>
      <c r="T34" s="340"/>
      <c r="X34" s="57"/>
      <c r="Y34" s="58"/>
      <c r="Z34" s="58"/>
      <c r="AA34" s="58"/>
      <c r="AH34" s="63"/>
      <c r="AI34" s="63"/>
    </row>
    <row r="35" spans="2:35" ht="33" customHeight="1" thickBot="1" x14ac:dyDescent="0.25">
      <c r="B35" s="331"/>
      <c r="C35" s="157"/>
      <c r="D35" s="158"/>
      <c r="E35" s="158"/>
      <c r="F35" s="158"/>
      <c r="G35" s="158"/>
      <c r="H35" s="171"/>
      <c r="I35" s="208"/>
      <c r="J35" s="339"/>
      <c r="K35" s="341"/>
      <c r="L35" s="157"/>
      <c r="M35" s="163"/>
      <c r="N35" s="158"/>
      <c r="O35" s="158"/>
      <c r="P35" s="158"/>
      <c r="Q35" s="171"/>
      <c r="R35" s="208"/>
      <c r="S35" s="339"/>
      <c r="T35" s="341"/>
      <c r="X35" s="58"/>
      <c r="Y35" s="58"/>
      <c r="Z35" s="58"/>
      <c r="AA35" s="58"/>
      <c r="AH35" s="63"/>
      <c r="AI35" s="63"/>
    </row>
    <row r="36" spans="2:35" ht="16.5" hidden="1" customHeight="1" x14ac:dyDescent="0.2">
      <c r="B36" s="331"/>
      <c r="C36" s="334" t="str">
        <f>IF(A2=4,2,"")</f>
        <v/>
      </c>
      <c r="D36" s="215" t="str">
        <f>IF(C36&lt;&gt;"",VLOOKUP(C36,$D$5:$K$8,2,0),"")</f>
        <v/>
      </c>
      <c r="E36" s="215"/>
      <c r="F36" s="215"/>
      <c r="G36" s="215"/>
      <c r="H36" s="215"/>
      <c r="I36" s="216"/>
      <c r="J36" s="336" t="s">
        <v>48</v>
      </c>
      <c r="K36" s="217" t="s">
        <v>49</v>
      </c>
      <c r="L36" s="334" t="str">
        <f>IF(A2=4,3,"")</f>
        <v/>
      </c>
      <c r="M36" s="215" t="str">
        <f>IF(L36&lt;&gt;"",VLOOKUP(L36,$D$5:$K$8,2,0),"")</f>
        <v/>
      </c>
      <c r="N36" s="215"/>
      <c r="O36" s="215"/>
      <c r="P36" s="215"/>
      <c r="Q36" s="215"/>
      <c r="R36" s="216"/>
      <c r="S36" s="336" t="s">
        <v>48</v>
      </c>
      <c r="T36" s="217" t="s">
        <v>49</v>
      </c>
      <c r="X36" s="57"/>
      <c r="Y36" s="58"/>
      <c r="Z36" s="58"/>
      <c r="AA36" s="58"/>
      <c r="AH36" s="63"/>
      <c r="AI36" s="63"/>
    </row>
    <row r="37" spans="2:35" ht="16.5" hidden="1" customHeight="1" x14ac:dyDescent="0.2">
      <c r="B37" s="331"/>
      <c r="C37" s="335"/>
      <c r="D37" s="218" t="str">
        <f>IF(C36&lt;&gt;"",VLOOKUP(C36,$D$5:$K$8,8,0),"")</f>
        <v/>
      </c>
      <c r="E37" s="219"/>
      <c r="F37" s="219"/>
      <c r="G37" s="219"/>
      <c r="H37" s="219"/>
      <c r="I37" s="220"/>
      <c r="J37" s="337"/>
      <c r="K37" s="221" t="s">
        <v>50</v>
      </c>
      <c r="L37" s="335"/>
      <c r="M37" s="218" t="str">
        <f>IF(L36&lt;&gt;"",VLOOKUP(L36,$D$5:$K$8,8,0),"")</f>
        <v/>
      </c>
      <c r="N37" s="219"/>
      <c r="O37" s="219"/>
      <c r="P37" s="219"/>
      <c r="Q37" s="219"/>
      <c r="R37" s="220"/>
      <c r="S37" s="337"/>
      <c r="T37" s="221" t="s">
        <v>50</v>
      </c>
      <c r="X37" s="57"/>
      <c r="Y37" s="58"/>
      <c r="Z37" s="58"/>
      <c r="AA37" s="58"/>
      <c r="AH37" s="63"/>
      <c r="AI37" s="63"/>
    </row>
    <row r="38" spans="2:35" ht="11.25" hidden="1" customHeight="1" x14ac:dyDescent="0.2">
      <c r="B38" s="331"/>
      <c r="C38" s="159" t="s">
        <v>53</v>
      </c>
      <c r="D38" s="160"/>
      <c r="E38" s="160"/>
      <c r="F38" s="160"/>
      <c r="G38" s="160"/>
      <c r="H38" s="170"/>
      <c r="I38" s="161" t="s">
        <v>11</v>
      </c>
      <c r="J38" s="338"/>
      <c r="K38" s="340"/>
      <c r="L38" s="159" t="s">
        <v>53</v>
      </c>
      <c r="M38" s="162"/>
      <c r="N38" s="160"/>
      <c r="O38" s="160"/>
      <c r="P38" s="160"/>
      <c r="Q38" s="170"/>
      <c r="R38" s="161" t="s">
        <v>11</v>
      </c>
      <c r="S38" s="338"/>
      <c r="T38" s="340"/>
      <c r="X38" s="57"/>
      <c r="Y38" s="58"/>
      <c r="Z38" s="58"/>
      <c r="AA38" s="58"/>
      <c r="AH38" s="63"/>
      <c r="AI38" s="63"/>
    </row>
    <row r="39" spans="2:35" ht="33" hidden="1" customHeight="1" thickBot="1" x14ac:dyDescent="0.25">
      <c r="B39" s="331"/>
      <c r="C39" s="157"/>
      <c r="D39" s="158"/>
      <c r="E39" s="158"/>
      <c r="F39" s="158"/>
      <c r="G39" s="158"/>
      <c r="H39" s="171"/>
      <c r="I39" s="208"/>
      <c r="J39" s="339"/>
      <c r="K39" s="341"/>
      <c r="L39" s="157"/>
      <c r="M39" s="163"/>
      <c r="N39" s="158"/>
      <c r="O39" s="158"/>
      <c r="P39" s="158"/>
      <c r="Q39" s="171"/>
      <c r="R39" s="208"/>
      <c r="S39" s="339"/>
      <c r="T39" s="341"/>
      <c r="X39" s="58"/>
      <c r="Y39" s="58"/>
      <c r="Z39" s="58"/>
      <c r="AA39" s="58"/>
      <c r="AH39" s="63"/>
      <c r="AI39" s="63"/>
    </row>
    <row r="40" spans="2:35" ht="15" customHeight="1" x14ac:dyDescent="0.2">
      <c r="B40" s="166"/>
      <c r="C40" s="165"/>
      <c r="D40" s="164"/>
      <c r="E40" s="164"/>
      <c r="F40" s="164"/>
      <c r="G40" s="164"/>
      <c r="H40" s="164"/>
      <c r="I40" s="167"/>
      <c r="J40" s="168"/>
      <c r="K40" s="169"/>
      <c r="L40" s="165"/>
      <c r="M40" s="165"/>
      <c r="N40" s="164"/>
      <c r="O40" s="164"/>
      <c r="P40" s="164"/>
      <c r="Q40" s="164"/>
      <c r="R40" s="167"/>
      <c r="S40" s="168"/>
      <c r="T40" s="169"/>
      <c r="X40" s="58"/>
      <c r="Y40" s="58"/>
      <c r="Z40" s="58"/>
      <c r="AA40" s="58"/>
      <c r="AH40" s="63"/>
      <c r="AI40" s="63"/>
    </row>
    <row r="41" spans="2:35" ht="35.1" customHeight="1" x14ac:dyDescent="0.2">
      <c r="C41" s="333" t="s">
        <v>42</v>
      </c>
      <c r="D41" s="333"/>
      <c r="E41" s="333"/>
      <c r="F41" s="333"/>
      <c r="G41" s="344" t="s">
        <v>62</v>
      </c>
      <c r="H41" s="344"/>
      <c r="I41" s="344"/>
      <c r="J41" s="344"/>
      <c r="K41" s="344"/>
      <c r="L41" s="344"/>
      <c r="M41" s="344"/>
      <c r="N41" s="344"/>
      <c r="O41" s="344"/>
      <c r="P41" s="344"/>
      <c r="Q41" s="344"/>
      <c r="R41" s="344"/>
      <c r="S41" s="344"/>
      <c r="T41" s="344"/>
      <c r="Z41" s="63"/>
      <c r="AA41" s="63"/>
    </row>
    <row r="42" spans="2:35" ht="35.1" customHeight="1" x14ac:dyDescent="0.2">
      <c r="C42" s="342" t="s">
        <v>33</v>
      </c>
      <c r="D42" s="342"/>
      <c r="E42" s="342"/>
      <c r="F42" s="342"/>
      <c r="G42" s="345" t="s">
        <v>41</v>
      </c>
      <c r="H42" s="345"/>
      <c r="I42" s="345"/>
      <c r="J42" s="345"/>
      <c r="K42" s="345"/>
      <c r="L42" s="345"/>
      <c r="M42" s="345"/>
      <c r="N42" s="345"/>
      <c r="O42" s="345"/>
      <c r="P42" s="345"/>
      <c r="Q42" s="345"/>
      <c r="R42" s="345"/>
      <c r="S42" s="345"/>
      <c r="T42" s="345"/>
      <c r="Z42" s="53"/>
    </row>
    <row r="43" spans="2:35" ht="65.25" customHeight="1" x14ac:dyDescent="0.25"/>
    <row r="44" spans="2:35" ht="15" hidden="1" customHeight="1" x14ac:dyDescent="0.25"/>
    <row r="45" spans="2:35" ht="15" hidden="1" customHeight="1" x14ac:dyDescent="0.25"/>
    <row r="46" spans="2:35" ht="15" hidden="1" customHeight="1" x14ac:dyDescent="0.25"/>
    <row r="47" spans="2:35" ht="15" hidden="1" customHeight="1" x14ac:dyDescent="0.25"/>
    <row r="48" spans="2:35" ht="15" hidden="1" customHeight="1" x14ac:dyDescent="0.25"/>
    <row r="49" ht="15" hidden="1" customHeight="1" x14ac:dyDescent="0.25"/>
    <row r="50" ht="0" hidden="1" customHeight="1" x14ac:dyDescent="0.25"/>
    <row r="51" ht="0" hidden="1" customHeight="1" x14ac:dyDescent="0.25"/>
  </sheetData>
  <sheetProtection sheet="1" objects="1" scenarios="1"/>
  <mergeCells count="60">
    <mergeCell ref="S36:S37"/>
    <mergeCell ref="C42:F42"/>
    <mergeCell ref="G42:T42"/>
    <mergeCell ref="J38:J39"/>
    <mergeCell ref="K38:K39"/>
    <mergeCell ref="S38:S39"/>
    <mergeCell ref="T38:T39"/>
    <mergeCell ref="C41:F41"/>
    <mergeCell ref="G41:T41"/>
    <mergeCell ref="J28:J29"/>
    <mergeCell ref="K28:K29"/>
    <mergeCell ref="S28:S29"/>
    <mergeCell ref="T28:T29"/>
    <mergeCell ref="B31:B39"/>
    <mergeCell ref="C32:C33"/>
    <mergeCell ref="J32:J33"/>
    <mergeCell ref="L32:L33"/>
    <mergeCell ref="S32:S33"/>
    <mergeCell ref="J34:J35"/>
    <mergeCell ref="K34:K35"/>
    <mergeCell ref="S34:S35"/>
    <mergeCell ref="T34:T35"/>
    <mergeCell ref="C36:C37"/>
    <mergeCell ref="J36:J37"/>
    <mergeCell ref="L36:L37"/>
    <mergeCell ref="S24:S25"/>
    <mergeCell ref="T24:T25"/>
    <mergeCell ref="C26:C27"/>
    <mergeCell ref="J26:J27"/>
    <mergeCell ref="L26:L27"/>
    <mergeCell ref="S26:S27"/>
    <mergeCell ref="J18:J19"/>
    <mergeCell ref="K18:K19"/>
    <mergeCell ref="S18:S19"/>
    <mergeCell ref="T18:T19"/>
    <mergeCell ref="B21:B29"/>
    <mergeCell ref="C22:C23"/>
    <mergeCell ref="J22:J23"/>
    <mergeCell ref="L22:L23"/>
    <mergeCell ref="S22:S23"/>
    <mergeCell ref="J24:J25"/>
    <mergeCell ref="B11:B19"/>
    <mergeCell ref="C12:C13"/>
    <mergeCell ref="J12:J13"/>
    <mergeCell ref="L12:L13"/>
    <mergeCell ref="S12:S13"/>
    <mergeCell ref="K24:K25"/>
    <mergeCell ref="J14:J15"/>
    <mergeCell ref="K14:K15"/>
    <mergeCell ref="S14:S15"/>
    <mergeCell ref="T14:T15"/>
    <mergeCell ref="C16:C17"/>
    <mergeCell ref="J16:J17"/>
    <mergeCell ref="L16:L17"/>
    <mergeCell ref="S16:S17"/>
    <mergeCell ref="O2:T2"/>
    <mergeCell ref="S4:T4"/>
    <mergeCell ref="AA6:AC6"/>
    <mergeCell ref="AA7:AC7"/>
    <mergeCell ref="AA8:AC8"/>
  </mergeCells>
  <dataValidations count="2">
    <dataValidation type="list" allowBlank="1" showInputMessage="1" showErrorMessage="1" sqref="K14:K15 T38:T39 K38:K39 T34:T35 K34:K35 T28:T29 K28:K29 T24:T25 K24:K25 T18:T19 K18:K19 T14:T15">
      <formula1>"VT,VP,VS,VA,VF,VB,VD,V3"</formula1>
    </dataValidation>
    <dataValidation type="whole" allowBlank="1" showInputMessage="1" showErrorMessage="1" errorTitle="ERREUR" error="Il faut saisir un chiffre de 1 à 4" sqref="C5:C8">
      <formula1>1</formula1>
      <formula2>4</formula2>
    </dataValidation>
  </dataValidations>
  <printOptions horizontalCentered="1"/>
  <pageMargins left="0" right="0" top="0" bottom="0" header="0" footer="0"/>
  <pageSetup paperSize="9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">
    <tabColor rgb="FF00B050"/>
    <pageSetUpPr autoPageBreaks="0" fitToPage="1"/>
  </sheetPr>
  <dimension ref="A1:AJ51"/>
  <sheetViews>
    <sheetView showGridLines="0" showRowColHeaders="0" zoomScaleNormal="100" workbookViewId="0"/>
  </sheetViews>
  <sheetFormatPr baseColWidth="10" defaultColWidth="0" defaultRowHeight="0" customHeight="1" zeroHeight="1" x14ac:dyDescent="0.25"/>
  <cols>
    <col min="1" max="1" width="9.625" customWidth="1"/>
    <col min="2" max="2" width="4.875" customWidth="1"/>
    <col min="3" max="8" width="4.625" customWidth="1"/>
    <col min="9" max="9" width="4.625" style="69" customWidth="1"/>
    <col min="10" max="20" width="4.625" customWidth="1"/>
    <col min="21" max="21" width="1.625" customWidth="1"/>
    <col min="22" max="22" width="25.375" customWidth="1"/>
    <col min="23" max="23" width="10.75" hidden="1" customWidth="1"/>
    <col min="24" max="24" width="3.875" hidden="1" customWidth="1"/>
    <col min="25" max="25" width="4.75" hidden="1" customWidth="1"/>
    <col min="26" max="26" width="10" hidden="1" customWidth="1"/>
    <col min="27" max="27" width="5" hidden="1" customWidth="1"/>
    <col min="28" max="36" width="0" hidden="1" customWidth="1"/>
    <col min="37" max="16384" width="11" hidden="1"/>
  </cols>
  <sheetData>
    <row r="1" spans="1:36" ht="28.5" customHeight="1" thickBot="1" x14ac:dyDescent="0.25">
      <c r="C1" s="51"/>
      <c r="D1" s="51"/>
      <c r="E1" s="51"/>
      <c r="F1" s="51"/>
      <c r="G1" s="51"/>
      <c r="H1" s="51"/>
      <c r="I1" s="136"/>
      <c r="J1" s="134"/>
      <c r="K1" s="134"/>
      <c r="L1" s="10"/>
      <c r="M1" s="10"/>
      <c r="N1" s="10"/>
      <c r="O1" s="10"/>
      <c r="P1" s="10"/>
      <c r="Q1" s="10"/>
      <c r="R1" s="10"/>
      <c r="S1" s="135"/>
      <c r="T1" s="61"/>
      <c r="U1" s="61"/>
      <c r="V1" s="61"/>
      <c r="W1" s="61"/>
      <c r="X1" s="133"/>
      <c r="Y1" s="61"/>
      <c r="Z1" s="61"/>
      <c r="AA1" s="133"/>
    </row>
    <row r="2" spans="1:36" ht="30" customHeight="1" thickBot="1" x14ac:dyDescent="0.3">
      <c r="A2" s="138">
        <f>SUMPRODUCT((recap!C7:C66=C2)*(recap!D7:D66=L2)*recap!I7:I66)</f>
        <v>1</v>
      </c>
      <c r="C2" s="173" t="s">
        <v>72</v>
      </c>
      <c r="D2" s="174"/>
      <c r="E2" s="174"/>
      <c r="F2" s="174"/>
      <c r="G2" s="174"/>
      <c r="H2" s="175"/>
      <c r="K2" s="156" t="s">
        <v>35</v>
      </c>
      <c r="L2" s="257">
        <v>19</v>
      </c>
      <c r="M2" s="183"/>
      <c r="O2" s="332" t="str">
        <f>Nature_competition</f>
        <v>COUPE DE DREUX POUSSINS BENJAMINS - 26 novembre 2017</v>
      </c>
      <c r="P2" s="332"/>
      <c r="Q2" s="332"/>
      <c r="R2" s="332"/>
      <c r="S2" s="332"/>
      <c r="T2" s="332"/>
      <c r="U2" s="52"/>
      <c r="V2" s="52"/>
      <c r="W2" s="52"/>
      <c r="X2" s="52"/>
      <c r="Y2" s="52"/>
      <c r="Z2" s="229" t="s">
        <v>68</v>
      </c>
      <c r="AA2" s="52"/>
    </row>
    <row r="3" spans="1:36" ht="24" customHeight="1" x14ac:dyDescent="0.2">
      <c r="B3" s="138"/>
      <c r="C3" s="145"/>
      <c r="D3" s="145"/>
      <c r="E3" s="145"/>
      <c r="F3" s="145"/>
      <c r="G3" s="145"/>
      <c r="H3" s="51"/>
      <c r="I3" s="145"/>
      <c r="L3" s="132"/>
      <c r="M3" s="132"/>
      <c r="N3" s="131"/>
      <c r="O3" s="131"/>
      <c r="P3" s="131"/>
      <c r="Q3" s="131"/>
      <c r="S3" s="144"/>
      <c r="T3" s="52"/>
      <c r="U3" s="52"/>
      <c r="V3" s="52"/>
      <c r="W3" s="52"/>
      <c r="X3" s="52"/>
      <c r="Y3" s="52"/>
      <c r="Z3" s="227">
        <f>COUNTIF(Z5:Z16,"")</f>
        <v>12</v>
      </c>
    </row>
    <row r="4" spans="1:36" ht="15.75" x14ac:dyDescent="0.25">
      <c r="C4" s="60" t="s">
        <v>39</v>
      </c>
      <c r="D4" s="129" t="s">
        <v>43</v>
      </c>
      <c r="E4" s="59" t="s">
        <v>44</v>
      </c>
      <c r="G4" s="69"/>
      <c r="H4" s="69"/>
      <c r="J4" s="69"/>
      <c r="K4" s="69"/>
      <c r="L4" s="69"/>
      <c r="M4" s="153" t="s">
        <v>38</v>
      </c>
      <c r="N4" s="128" t="s">
        <v>34</v>
      </c>
      <c r="O4" s="128" t="s">
        <v>21</v>
      </c>
      <c r="P4" s="128" t="s">
        <v>23</v>
      </c>
      <c r="Q4" s="128" t="s">
        <v>67</v>
      </c>
      <c r="R4" s="128" t="s">
        <v>22</v>
      </c>
      <c r="S4" s="343" t="s">
        <v>14</v>
      </c>
      <c r="T4" s="343"/>
      <c r="W4" s="228" t="s">
        <v>16</v>
      </c>
      <c r="X4" s="228" t="s">
        <v>60</v>
      </c>
      <c r="Y4" s="228" t="s">
        <v>59</v>
      </c>
      <c r="Z4" s="228" t="s">
        <v>58</v>
      </c>
      <c r="AA4" s="58"/>
      <c r="AB4" s="58"/>
      <c r="AC4" s="58"/>
      <c r="AD4" s="62"/>
      <c r="AE4" s="62"/>
      <c r="AF4" s="62"/>
      <c r="AG4" s="62"/>
      <c r="AH4" s="62"/>
      <c r="AI4" s="62"/>
      <c r="AJ4" s="64"/>
    </row>
    <row r="5" spans="1:36" ht="20.25" customHeight="1" x14ac:dyDescent="0.2">
      <c r="A5" s="214" t="s">
        <v>24</v>
      </c>
      <c r="B5" s="172"/>
      <c r="C5" s="141">
        <v>1</v>
      </c>
      <c r="D5" s="142">
        <f>IF(A2&gt;0,1,"")</f>
        <v>1</v>
      </c>
      <c r="E5" s="154" t="str">
        <f>IF(ISNA(VLOOKUP($C$2&amp;"-"&amp;$L$2&amp;"-"&amp;D5,bdd_complete,11,0)),"",VLOOKUP($C$2&amp;"-"&amp;$L$2&amp;"-"&amp;D5,bdd_complete,11,0)&amp;" "&amp;VLOOKUP($C$2&amp;"-"&amp;$L$2&amp;"-"&amp;D5,bdd_complete,12,0))</f>
        <v>AKHMETOV Ismail</v>
      </c>
      <c r="F5" s="154"/>
      <c r="G5" s="154"/>
      <c r="H5" s="154"/>
      <c r="I5" s="154"/>
      <c r="J5" s="154"/>
      <c r="K5" s="154" t="str">
        <f>IF(D5&lt;&gt;"",VLOOKUP($C$2&amp;"-"&amp;$L$2&amp;"-"&amp;D5,bdd_complete,13,0),"")</f>
        <v>Saint-Pierre des Corps</v>
      </c>
      <c r="L5" s="154"/>
      <c r="M5" s="143"/>
      <c r="N5" s="209" t="str">
        <f>IF(AND(E5&lt;&gt;"",$Z$3&lt;12),SUMPRODUCT(($W$5:$W$16=E5)*($Z$5:$Z$16&lt;&gt;"")),"")</f>
        <v/>
      </c>
      <c r="O5" s="210" t="str">
        <f>IF(AND(E5&lt;&gt;"",$Z$3&lt;12),SUMPRODUCT(($W$5:$W$16=E5)*($Y$5:$Y$16)),"")</f>
        <v/>
      </c>
      <c r="P5" s="211" t="str">
        <f>IF(AND(E5&lt;&gt;"",$Z$3&lt;12),SUMPRODUCT(($W$5:$W$16=E5)*($Z$5:$Z$16=$P$4)),"")</f>
        <v/>
      </c>
      <c r="Q5" s="211" t="str">
        <f>IF(AND(E5&lt;&gt;"",$Z$3&lt;12),SUMPRODUCT(($W$5:$W$16=E5)*($Z$5:$Z$16=$Q$4)),"")</f>
        <v/>
      </c>
      <c r="R5" s="211" t="str">
        <f>IF(AND(E5&lt;&gt;"",$Z$3&lt;12),SUMPRODUCT(($W$5:$W$16=E5)*($X$5:$X$16)),"")</f>
        <v/>
      </c>
      <c r="S5" s="234">
        <f>IF(D5&lt;&gt;"",VLOOKUP($C$2&amp;"-"&amp;$L$2&amp;"-"&amp;D5,bdd_complete,6,0),"")</f>
        <v>78.2</v>
      </c>
      <c r="T5" s="235"/>
      <c r="U5" s="140"/>
      <c r="V5" s="140"/>
      <c r="W5" s="205" t="str">
        <f>D12</f>
        <v/>
      </c>
      <c r="X5" s="206">
        <f>I15</f>
        <v>0</v>
      </c>
      <c r="Y5" s="206">
        <f>J14</f>
        <v>0</v>
      </c>
      <c r="Z5" s="207" t="str">
        <f>IF(K14&lt;&gt;"",K14,"")</f>
        <v/>
      </c>
      <c r="AD5" s="62"/>
      <c r="AE5" s="62"/>
      <c r="AF5" s="62"/>
      <c r="AG5" s="62"/>
      <c r="AH5" s="62"/>
      <c r="AI5" s="62"/>
      <c r="AJ5" s="64"/>
    </row>
    <row r="6" spans="1:36" ht="20.25" customHeight="1" thickBot="1" x14ac:dyDescent="0.25">
      <c r="B6" s="172"/>
      <c r="C6" s="141"/>
      <c r="D6" s="142" t="str">
        <f>IF(A2&gt;1,2,"")</f>
        <v/>
      </c>
      <c r="E6" s="154" t="str">
        <f>IF(ISNA(VLOOKUP($C$2&amp;"-"&amp;$L$2&amp;"-"&amp;D6,bdd_complete,11,0)),"",VLOOKUP($C$2&amp;"-"&amp;$L$2&amp;"-"&amp;D6,bdd_complete,11,0)&amp;" "&amp;VLOOKUP($C$2&amp;"-"&amp;$L$2&amp;"-"&amp;D6,bdd_complete,12,0))</f>
        <v/>
      </c>
      <c r="F6" s="154"/>
      <c r="G6" s="154"/>
      <c r="H6" s="154"/>
      <c r="I6" s="154"/>
      <c r="J6" s="154"/>
      <c r="K6" s="154" t="str">
        <f>IF(D6&lt;&gt;"",VLOOKUP($C$2&amp;"-"&amp;$L$2&amp;"-"&amp;D6,bdd_complete,13,0),"")</f>
        <v/>
      </c>
      <c r="L6" s="154"/>
      <c r="M6" s="143"/>
      <c r="N6" s="209" t="str">
        <f>IF(AND(E6&lt;&gt;"",$Z$3&lt;12),SUMPRODUCT(($W$5:$W$16=E6)*($Z$5:$Z$16&lt;&gt;"")),"")</f>
        <v/>
      </c>
      <c r="O6" s="210" t="str">
        <f>IF(AND(E6&lt;&gt;"",$Z$3&lt;12),SUMPRODUCT(($W$5:$W$16=E6)*($Y$5:$Y$16)),"")</f>
        <v/>
      </c>
      <c r="P6" s="211" t="str">
        <f>IF(AND(E6&lt;&gt;"",$Z$3&lt;12),SUMPRODUCT(($W$5:$W$16=E6)*($Z$5:$Z$16=$P$4)),"")</f>
        <v/>
      </c>
      <c r="Q6" s="211" t="str">
        <f>IF(AND(E6&lt;&gt;"",$Z$3&lt;12),SUMPRODUCT(($W$5:$W$16=E6)*($Z$5:$Z$16=$Q$4)),"")</f>
        <v/>
      </c>
      <c r="R6" s="211" t="str">
        <f>IF(AND(E6&lt;&gt;"",$Z$3&lt;12),SUMPRODUCT(($W$5:$W$16=E6)*($X$5:$X$16)),"")</f>
        <v/>
      </c>
      <c r="S6" s="234" t="str">
        <f>IF(D6&lt;&gt;"",VLOOKUP($C$2&amp;"-"&amp;$L$2&amp;"-"&amp;D6,bdd_complete,6,0),"")</f>
        <v/>
      </c>
      <c r="T6" s="235"/>
      <c r="W6" s="205" t="str">
        <f>M12</f>
        <v/>
      </c>
      <c r="X6" s="206">
        <f>R15</f>
        <v>0</v>
      </c>
      <c r="Y6" s="206">
        <f>S14</f>
        <v>0</v>
      </c>
      <c r="Z6" s="207" t="str">
        <f>IF(T14&lt;&gt;"",T14,"")</f>
        <v/>
      </c>
      <c r="AA6" s="346"/>
      <c r="AB6" s="346"/>
      <c r="AC6" s="346"/>
      <c r="AD6" s="62"/>
      <c r="AE6" s="62"/>
      <c r="AF6" s="62"/>
      <c r="AG6" s="62"/>
      <c r="AH6" s="62"/>
      <c r="AI6" s="62"/>
      <c r="AJ6" s="64"/>
    </row>
    <row r="7" spans="1:36" ht="20.25" customHeight="1" thickTop="1" x14ac:dyDescent="0.2">
      <c r="A7" s="137" t="s">
        <v>36</v>
      </c>
      <c r="B7" s="172"/>
      <c r="C7" s="141"/>
      <c r="D7" s="142" t="str">
        <f>IF(A2&gt;2,3,"")</f>
        <v/>
      </c>
      <c r="E7" s="154" t="str">
        <f>IF(ISNA(VLOOKUP($C$2&amp;"-"&amp;$L$2&amp;"-"&amp;D7,bdd_complete,11,0)),"",VLOOKUP($C$2&amp;"-"&amp;$L$2&amp;"-"&amp;D7,bdd_complete,11,0)&amp;" "&amp;VLOOKUP($C$2&amp;"-"&amp;$L$2&amp;"-"&amp;D7,bdd_complete,12,0))</f>
        <v/>
      </c>
      <c r="F7" s="154"/>
      <c r="G7" s="154"/>
      <c r="H7" s="154"/>
      <c r="I7" s="154"/>
      <c r="J7" s="154"/>
      <c r="K7" s="154" t="str">
        <f>IF(D7&lt;&gt;"",VLOOKUP($C$2&amp;"-"&amp;$L$2&amp;"-"&amp;D7,bdd_complete,13,0),"")</f>
        <v/>
      </c>
      <c r="L7" s="154"/>
      <c r="M7" s="143"/>
      <c r="N7" s="209" t="str">
        <f>IF(AND(E7&lt;&gt;"",$Z$3&lt;12),SUMPRODUCT(($W$5:$W$16=E7)*($Z$5:$Z$16&lt;&gt;"")),"")</f>
        <v/>
      </c>
      <c r="O7" s="210" t="str">
        <f>IF(AND(E7&lt;&gt;"",$Z$3&lt;12),SUMPRODUCT(($W$5:$W$16=E7)*($Y$5:$Y$16)),"")</f>
        <v/>
      </c>
      <c r="P7" s="211" t="str">
        <f>IF(AND(E7&lt;&gt;"",$Z$3&lt;12),SUMPRODUCT(($W$5:$W$16=E7)*($Z$5:$Z$16=$P$4)),"")</f>
        <v/>
      </c>
      <c r="Q7" s="211" t="str">
        <f>IF(AND(E7&lt;&gt;"",$Z$3&lt;12),SUMPRODUCT(($W$5:$W$16=E7)*($Z$5:$Z$16=$Q$4)),"")</f>
        <v/>
      </c>
      <c r="R7" s="211" t="str">
        <f>IF(AND(E7&lt;&gt;"",$Z$3&lt;12),SUMPRODUCT(($W$5:$W$16=E7)*($X$5:$X$16)),"")</f>
        <v/>
      </c>
      <c r="S7" s="234" t="str">
        <f>IF(D7&lt;&gt;"",VLOOKUP($C$2&amp;"-"&amp;$L$2&amp;"-"&amp;D7,bdd_complete,6,0),"")</f>
        <v/>
      </c>
      <c r="T7" s="235"/>
      <c r="W7" s="205" t="str">
        <f>D16</f>
        <v/>
      </c>
      <c r="X7" s="206">
        <f>I19</f>
        <v>0</v>
      </c>
      <c r="Y7" s="206">
        <f>J18</f>
        <v>0</v>
      </c>
      <c r="Z7" s="207" t="str">
        <f>IF(K18&lt;&gt;"",K18,"")</f>
        <v/>
      </c>
      <c r="AA7" s="346"/>
      <c r="AB7" s="346"/>
      <c r="AC7" s="346"/>
      <c r="AD7" s="62"/>
      <c r="AE7" s="62"/>
      <c r="AF7" s="62"/>
      <c r="AG7" s="62"/>
      <c r="AH7" s="62"/>
      <c r="AI7" s="62"/>
      <c r="AJ7" s="64"/>
    </row>
    <row r="8" spans="1:36" ht="20.25" customHeight="1" x14ac:dyDescent="0.2">
      <c r="A8" s="139" t="s">
        <v>37</v>
      </c>
      <c r="B8" s="172"/>
      <c r="C8" s="141"/>
      <c r="D8" s="281" t="str">
        <f>IF(A2&gt;3,4,"")</f>
        <v/>
      </c>
      <c r="E8" s="241" t="str">
        <f>IF(ISNA(VLOOKUP($C$2&amp;"-"&amp;$L$2&amp;"-"&amp;D8,bdd_complete,11,0)),"",VLOOKUP($C$2&amp;"-"&amp;$L$2&amp;"-"&amp;D8,bdd_complete,11,0)&amp;" "&amp;VLOOKUP($C$2&amp;"-"&amp;$L$2&amp;"-"&amp;D8,bdd_complete,12,0))</f>
        <v/>
      </c>
      <c r="F8" s="241"/>
      <c r="G8" s="241"/>
      <c r="H8" s="241"/>
      <c r="I8" s="241"/>
      <c r="J8" s="241"/>
      <c r="K8" s="241" t="str">
        <f>IF(D8&lt;&gt;"",VLOOKUP($C$2&amp;"-"&amp;$L$2&amp;"-"&amp;D8,bdd_complete,13,0),"")</f>
        <v/>
      </c>
      <c r="L8" s="241"/>
      <c r="M8" s="282"/>
      <c r="N8" s="209" t="str">
        <f>IF(AND(E8&lt;&gt;"",$Z$3&lt;12),SUMPRODUCT(($W$5:$W$16=E8)*($Z$5:$Z$16&lt;&gt;"")),"")</f>
        <v/>
      </c>
      <c r="O8" s="210" t="str">
        <f>IF(AND(E8&lt;&gt;"",$Z$3&lt;12),SUMPRODUCT(($W$5:$W$16=E8)*($Y$5:$Y$16)),"")</f>
        <v/>
      </c>
      <c r="P8" s="211" t="str">
        <f>IF(AND(E8&lt;&gt;"",$Z$3&lt;12),SUMPRODUCT(($W$5:$W$16=E8)*($Z$5:$Z$16=$P$4)),"")</f>
        <v/>
      </c>
      <c r="Q8" s="211" t="str">
        <f>IF(AND(E8&lt;&gt;"",$Z$3&lt;12),SUMPRODUCT(($W$5:$W$16=E8)*($Z$5:$Z$16=$Q$4)),"")</f>
        <v/>
      </c>
      <c r="R8" s="211" t="str">
        <f>IF(AND(E8&lt;&gt;"",$Z$3&lt;12),SUMPRODUCT(($W$5:$W$16=E8)*($X$5:$X$16)),"")</f>
        <v/>
      </c>
      <c r="S8" s="234" t="str">
        <f>IF(D8&lt;&gt;"",VLOOKUP($C$2&amp;"-"&amp;$L$2&amp;"-"&amp;D8,bdd_complete,6,0),"")</f>
        <v/>
      </c>
      <c r="T8" s="235"/>
      <c r="W8" s="205" t="str">
        <f>M16</f>
        <v/>
      </c>
      <c r="X8" s="206">
        <f>R19</f>
        <v>0</v>
      </c>
      <c r="Y8" s="206">
        <f>S18</f>
        <v>0</v>
      </c>
      <c r="Z8" s="207" t="str">
        <f>IF(T18&lt;&gt;"",T18,"")</f>
        <v/>
      </c>
      <c r="AA8" s="346"/>
      <c r="AB8" s="346"/>
      <c r="AC8" s="346"/>
      <c r="AD8" s="62"/>
      <c r="AE8" s="62"/>
      <c r="AF8" s="62"/>
      <c r="AG8" s="62"/>
      <c r="AH8" s="62"/>
      <c r="AI8" s="62"/>
      <c r="AJ8" s="64"/>
    </row>
    <row r="9" spans="1:36" ht="23.25" customHeight="1" x14ac:dyDescent="0.25">
      <c r="A9" s="212" t="s">
        <v>61</v>
      </c>
      <c r="B9" s="213"/>
      <c r="D9" s="69"/>
      <c r="E9" s="69"/>
      <c r="F9" s="69"/>
      <c r="G9" s="69"/>
      <c r="H9" s="69"/>
      <c r="I9"/>
      <c r="S9" s="144"/>
      <c r="W9" s="205" t="str">
        <f>D22</f>
        <v/>
      </c>
      <c r="X9" s="206">
        <f>I25</f>
        <v>0</v>
      </c>
      <c r="Y9" s="206">
        <f>J24</f>
        <v>0</v>
      </c>
      <c r="Z9" s="207" t="str">
        <f>IF(K24&lt;&gt;"",K24,"")</f>
        <v/>
      </c>
      <c r="AA9" s="52"/>
      <c r="AB9" s="52"/>
      <c r="AC9" s="52"/>
    </row>
    <row r="10" spans="1:36" s="140" customFormat="1" ht="25.5" hidden="1" customHeight="1" x14ac:dyDescent="0.2">
      <c r="A10" s="53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  <c r="R10" s="155"/>
      <c r="S10" s="155"/>
      <c r="T10" s="130" t="str">
        <f>IF(OR(A2=0,A2&gt;2),"3 lutteurs =&gt; Tour 1 : 1-2 / Tour 2 : 3-1 / Tour 3 : 2-3          4 lutteurs =&gt; Tour 1 : 1-2, 3-4  / Tour 2 : 1-3,  2-4  / Tour 3 : 1-4, 2-3","")</f>
        <v/>
      </c>
      <c r="U10" s="155"/>
      <c r="V10" s="155"/>
      <c r="W10" s="205" t="str">
        <f>M22</f>
        <v/>
      </c>
      <c r="X10" s="206">
        <f>R25</f>
        <v>0</v>
      </c>
      <c r="Y10" s="206">
        <f>S24</f>
        <v>0</v>
      </c>
      <c r="Z10" s="207" t="str">
        <f>IF(T24&lt;&gt;"",T24,"")</f>
        <v/>
      </c>
      <c r="AA10" s="155"/>
      <c r="AB10" s="155"/>
      <c r="AC10" s="155"/>
    </row>
    <row r="11" spans="1:36" s="53" customFormat="1" ht="14.25" hidden="1" customHeight="1" thickBot="1" x14ac:dyDescent="0.25">
      <c r="A11"/>
      <c r="B11" s="330" t="s">
        <v>40</v>
      </c>
      <c r="C11" s="203" t="s">
        <v>45</v>
      </c>
      <c r="D11" s="201"/>
      <c r="E11" s="201"/>
      <c r="F11" s="201"/>
      <c r="G11" s="201"/>
      <c r="H11" s="201"/>
      <c r="I11" s="201"/>
      <c r="J11" s="201"/>
      <c r="K11" s="201"/>
      <c r="L11" s="202" t="s">
        <v>46</v>
      </c>
      <c r="M11" s="202"/>
      <c r="N11" s="202"/>
      <c r="O11" s="202"/>
      <c r="P11" s="202"/>
      <c r="Q11" s="202"/>
      <c r="R11" s="202"/>
      <c r="S11" s="202"/>
      <c r="T11" s="204"/>
      <c r="U11"/>
      <c r="V11"/>
      <c r="W11" s="205" t="str">
        <f>D26</f>
        <v/>
      </c>
      <c r="X11" s="206">
        <f>I29</f>
        <v>0</v>
      </c>
      <c r="Y11" s="206">
        <f>J28</f>
        <v>0</v>
      </c>
      <c r="Z11" s="207" t="str">
        <f>IF(K28&lt;&gt;"",K28,"")</f>
        <v/>
      </c>
      <c r="AA11" s="54"/>
      <c r="AH11" s="56"/>
    </row>
    <row r="12" spans="1:36" ht="16.5" hidden="1" customHeight="1" x14ac:dyDescent="0.2">
      <c r="B12" s="331"/>
      <c r="C12" s="334" t="str">
        <f>IF(A2&gt;1,1,"")</f>
        <v/>
      </c>
      <c r="D12" s="215" t="str">
        <f>IF(C12&lt;&gt;"",VLOOKUP(C12,$D$5:$K$8,2,0),"")</f>
        <v/>
      </c>
      <c r="E12" s="215"/>
      <c r="F12" s="215"/>
      <c r="G12" s="215"/>
      <c r="H12" s="215"/>
      <c r="I12" s="216"/>
      <c r="J12" s="336" t="s">
        <v>48</v>
      </c>
      <c r="K12" s="217" t="s">
        <v>49</v>
      </c>
      <c r="L12" s="334" t="str">
        <f>IF(A2&gt;1,2,"")</f>
        <v/>
      </c>
      <c r="M12" s="215" t="str">
        <f>IF(L12&lt;&gt;"",VLOOKUP(L12,$D$5:$K$8,2,0),"")</f>
        <v/>
      </c>
      <c r="N12" s="215"/>
      <c r="O12" s="215"/>
      <c r="P12" s="215"/>
      <c r="Q12" s="215"/>
      <c r="R12" s="216"/>
      <c r="S12" s="336" t="s">
        <v>48</v>
      </c>
      <c r="T12" s="217" t="s">
        <v>49</v>
      </c>
      <c r="W12" s="205" t="str">
        <f>M26</f>
        <v/>
      </c>
      <c r="X12" s="206">
        <f>R29</f>
        <v>0</v>
      </c>
      <c r="Y12" s="206">
        <f>S28</f>
        <v>0</v>
      </c>
      <c r="Z12" s="207" t="str">
        <f>IF(T28&lt;&gt;"",T28,"")</f>
        <v/>
      </c>
      <c r="AA12" s="58"/>
      <c r="AH12" s="63"/>
      <c r="AI12" s="63"/>
    </row>
    <row r="13" spans="1:36" ht="16.5" hidden="1" customHeight="1" x14ac:dyDescent="0.2">
      <c r="B13" s="331"/>
      <c r="C13" s="335"/>
      <c r="D13" s="218" t="str">
        <f>IF(C12&lt;&gt;"",VLOOKUP(C12,$D$5:$K$8,8,0),"")</f>
        <v/>
      </c>
      <c r="E13" s="219"/>
      <c r="F13" s="219"/>
      <c r="G13" s="219"/>
      <c r="H13" s="219"/>
      <c r="I13" s="220"/>
      <c r="J13" s="337"/>
      <c r="K13" s="221" t="s">
        <v>50</v>
      </c>
      <c r="L13" s="335"/>
      <c r="M13" s="218" t="str">
        <f>IF(L12&lt;&gt;"",VLOOKUP(L12,$D$5:$K$8,8,0),"")</f>
        <v/>
      </c>
      <c r="N13" s="219"/>
      <c r="O13" s="219"/>
      <c r="P13" s="219"/>
      <c r="Q13" s="219"/>
      <c r="R13" s="220"/>
      <c r="S13" s="337"/>
      <c r="T13" s="221" t="s">
        <v>50</v>
      </c>
      <c r="W13" s="205" t="str">
        <f>D32</f>
        <v/>
      </c>
      <c r="X13" s="206">
        <f>I35</f>
        <v>0</v>
      </c>
      <c r="Y13" s="206">
        <f>J34</f>
        <v>0</v>
      </c>
      <c r="Z13" s="207" t="str">
        <f>IF(K34&lt;&gt;"",K34,"")</f>
        <v/>
      </c>
      <c r="AA13" s="58"/>
      <c r="AH13" s="63"/>
      <c r="AI13" s="63"/>
    </row>
    <row r="14" spans="1:36" ht="11.25" hidden="1" customHeight="1" x14ac:dyDescent="0.2">
      <c r="B14" s="331"/>
      <c r="C14" s="159" t="s">
        <v>53</v>
      </c>
      <c r="D14" s="160"/>
      <c r="E14" s="160"/>
      <c r="F14" s="160"/>
      <c r="G14" s="160"/>
      <c r="H14" s="170"/>
      <c r="I14" s="161" t="s">
        <v>11</v>
      </c>
      <c r="J14" s="338"/>
      <c r="K14" s="340"/>
      <c r="L14" s="159" t="s">
        <v>53</v>
      </c>
      <c r="M14" s="162"/>
      <c r="N14" s="160"/>
      <c r="O14" s="160"/>
      <c r="P14" s="160"/>
      <c r="Q14" s="170"/>
      <c r="R14" s="161" t="s">
        <v>11</v>
      </c>
      <c r="S14" s="338"/>
      <c r="T14" s="340"/>
      <c r="W14" s="205" t="str">
        <f>M32</f>
        <v/>
      </c>
      <c r="X14" s="206">
        <f>R35</f>
        <v>0</v>
      </c>
      <c r="Y14" s="206">
        <f>S34</f>
        <v>0</v>
      </c>
      <c r="Z14" s="207" t="str">
        <f>IF(T34&lt;&gt;"",T34,"")</f>
        <v/>
      </c>
      <c r="AA14" s="58"/>
      <c r="AH14" s="63"/>
      <c r="AI14" s="63"/>
    </row>
    <row r="15" spans="1:36" ht="33" hidden="1" customHeight="1" thickBot="1" x14ac:dyDescent="0.25">
      <c r="B15" s="331"/>
      <c r="C15" s="157"/>
      <c r="D15" s="158"/>
      <c r="E15" s="158"/>
      <c r="F15" s="158"/>
      <c r="G15" s="158"/>
      <c r="H15" s="171"/>
      <c r="I15" s="208"/>
      <c r="J15" s="339"/>
      <c r="K15" s="341"/>
      <c r="L15" s="157"/>
      <c r="M15" s="163"/>
      <c r="N15" s="158"/>
      <c r="O15" s="158"/>
      <c r="P15" s="158"/>
      <c r="Q15" s="171"/>
      <c r="R15" s="208"/>
      <c r="S15" s="339"/>
      <c r="T15" s="341"/>
      <c r="W15" s="205" t="str">
        <f>D36</f>
        <v/>
      </c>
      <c r="X15" s="206">
        <f>I39</f>
        <v>0</v>
      </c>
      <c r="Y15" s="206">
        <f>J38</f>
        <v>0</v>
      </c>
      <c r="Z15" s="207" t="str">
        <f>IF(K38&lt;&gt;"",K38,"")</f>
        <v/>
      </c>
      <c r="AA15" s="58"/>
      <c r="AH15" s="63"/>
      <c r="AI15" s="63"/>
    </row>
    <row r="16" spans="1:36" ht="16.5" hidden="1" customHeight="1" x14ac:dyDescent="0.2">
      <c r="B16" s="331"/>
      <c r="C16" s="334" t="str">
        <f>IF(A2=4,3,"")</f>
        <v/>
      </c>
      <c r="D16" s="215" t="str">
        <f>IF(C16&lt;&gt;"",VLOOKUP(C16,$D$5:$K$8,2,0),"")</f>
        <v/>
      </c>
      <c r="E16" s="215"/>
      <c r="F16" s="215"/>
      <c r="G16" s="215"/>
      <c r="H16" s="215"/>
      <c r="I16" s="216"/>
      <c r="J16" s="336" t="s">
        <v>48</v>
      </c>
      <c r="K16" s="217" t="s">
        <v>49</v>
      </c>
      <c r="L16" s="334" t="str">
        <f>IF(A2=4,4,"")</f>
        <v/>
      </c>
      <c r="M16" s="215" t="str">
        <f>IF(L16&lt;&gt;"",VLOOKUP(L16,$D$5:$K$8,2,0),"")</f>
        <v/>
      </c>
      <c r="N16" s="215"/>
      <c r="O16" s="215"/>
      <c r="P16" s="215"/>
      <c r="Q16" s="215"/>
      <c r="R16" s="216"/>
      <c r="S16" s="336" t="s">
        <v>48</v>
      </c>
      <c r="T16" s="217" t="s">
        <v>49</v>
      </c>
      <c r="W16" s="205" t="str">
        <f>M36</f>
        <v/>
      </c>
      <c r="X16" s="206">
        <f>R39</f>
        <v>0</v>
      </c>
      <c r="Y16" s="206">
        <f>S38</f>
        <v>0</v>
      </c>
      <c r="Z16" s="207" t="str">
        <f>IF(T38&lt;&gt;"",T38,"")</f>
        <v/>
      </c>
      <c r="AA16" s="58"/>
      <c r="AH16" s="63"/>
      <c r="AI16" s="63"/>
    </row>
    <row r="17" spans="1:35" ht="16.5" hidden="1" customHeight="1" x14ac:dyDescent="0.2">
      <c r="B17" s="331"/>
      <c r="C17" s="335"/>
      <c r="D17" s="218"/>
      <c r="E17" s="219"/>
      <c r="F17" s="219"/>
      <c r="G17" s="219"/>
      <c r="H17" s="219"/>
      <c r="I17" s="220"/>
      <c r="J17" s="337"/>
      <c r="K17" s="221" t="s">
        <v>50</v>
      </c>
      <c r="L17" s="335"/>
      <c r="M17" s="218" t="str">
        <f>IF(L16&lt;&gt;"",VLOOKUP(L16,$D$5:$K$8,8,0),"")</f>
        <v/>
      </c>
      <c r="N17" s="219"/>
      <c r="O17" s="219"/>
      <c r="P17" s="219"/>
      <c r="Q17" s="219"/>
      <c r="R17" s="220"/>
      <c r="S17" s="337"/>
      <c r="T17" s="221" t="s">
        <v>50</v>
      </c>
      <c r="X17" s="57"/>
      <c r="Y17" s="58"/>
      <c r="Z17" s="58"/>
      <c r="AA17" s="58"/>
      <c r="AH17" s="63"/>
      <c r="AI17" s="63"/>
    </row>
    <row r="18" spans="1:35" ht="11.25" hidden="1" customHeight="1" x14ac:dyDescent="0.2">
      <c r="B18" s="331"/>
      <c r="C18" s="159" t="s">
        <v>53</v>
      </c>
      <c r="D18" s="160"/>
      <c r="E18" s="160"/>
      <c r="F18" s="160"/>
      <c r="G18" s="160"/>
      <c r="H18" s="170"/>
      <c r="I18" s="161" t="s">
        <v>11</v>
      </c>
      <c r="J18" s="338"/>
      <c r="K18" s="340"/>
      <c r="L18" s="159" t="s">
        <v>53</v>
      </c>
      <c r="M18" s="162"/>
      <c r="N18" s="160"/>
      <c r="O18" s="160"/>
      <c r="P18" s="160"/>
      <c r="Q18" s="170"/>
      <c r="R18" s="161" t="s">
        <v>11</v>
      </c>
      <c r="S18" s="338"/>
      <c r="T18" s="340"/>
      <c r="X18" s="57"/>
      <c r="Y18" s="58"/>
      <c r="Z18" s="58"/>
      <c r="AA18" s="58"/>
      <c r="AH18" s="63"/>
      <c r="AI18" s="63"/>
    </row>
    <row r="19" spans="1:35" ht="32.1" hidden="1" customHeight="1" thickBot="1" x14ac:dyDescent="0.25">
      <c r="B19" s="331"/>
      <c r="C19" s="157"/>
      <c r="D19" s="158"/>
      <c r="E19" s="158"/>
      <c r="F19" s="158"/>
      <c r="G19" s="158"/>
      <c r="H19" s="171"/>
      <c r="I19" s="208"/>
      <c r="J19" s="339"/>
      <c r="K19" s="341"/>
      <c r="L19" s="157"/>
      <c r="M19" s="163"/>
      <c r="N19" s="158"/>
      <c r="O19" s="158"/>
      <c r="P19" s="158"/>
      <c r="Q19" s="171"/>
      <c r="R19" s="208"/>
      <c r="S19" s="339"/>
      <c r="T19" s="341"/>
      <c r="X19" s="58"/>
      <c r="Y19" s="58"/>
      <c r="Z19" s="58"/>
      <c r="AA19" s="58"/>
      <c r="AH19" s="63"/>
      <c r="AI19" s="63"/>
    </row>
    <row r="20" spans="1:35" ht="15" hidden="1" customHeight="1" x14ac:dyDescent="0.25">
      <c r="B20" s="138"/>
      <c r="C20" s="147"/>
      <c r="D20" s="147"/>
      <c r="E20" s="147"/>
      <c r="F20" s="147"/>
      <c r="G20" s="147"/>
      <c r="H20" s="147"/>
      <c r="J20" s="148"/>
      <c r="K20" s="149"/>
      <c r="L20" s="151"/>
      <c r="M20" s="151"/>
      <c r="N20" s="151"/>
      <c r="O20" s="151"/>
      <c r="P20" s="151"/>
      <c r="Q20" s="151"/>
      <c r="R20" s="146"/>
      <c r="S20" s="152"/>
      <c r="T20" s="150"/>
      <c r="X20" s="58"/>
      <c r="Y20" s="58"/>
      <c r="Z20" s="58"/>
      <c r="AA20" s="58"/>
      <c r="AH20" s="63"/>
      <c r="AI20" s="63"/>
    </row>
    <row r="21" spans="1:35" s="53" customFormat="1" ht="14.25" hidden="1" customHeight="1" thickBot="1" x14ac:dyDescent="0.25">
      <c r="A21"/>
      <c r="B21" s="330" t="s">
        <v>51</v>
      </c>
      <c r="C21" s="203" t="s">
        <v>45</v>
      </c>
      <c r="D21" s="201"/>
      <c r="E21" s="201"/>
      <c r="F21" s="201"/>
      <c r="G21" s="201"/>
      <c r="H21" s="201"/>
      <c r="I21" s="201"/>
      <c r="J21" s="201"/>
      <c r="K21" s="201"/>
      <c r="L21" s="202" t="s">
        <v>46</v>
      </c>
      <c r="M21" s="202"/>
      <c r="N21" s="202"/>
      <c r="O21" s="202"/>
      <c r="P21" s="202"/>
      <c r="Q21" s="202"/>
      <c r="R21" s="202"/>
      <c r="S21" s="202"/>
      <c r="T21" s="204"/>
      <c r="U21"/>
      <c r="V21"/>
      <c r="W21"/>
      <c r="X21" s="55"/>
      <c r="Y21" s="54"/>
      <c r="Z21" s="54"/>
      <c r="AA21" s="54"/>
      <c r="AH21" s="56"/>
    </row>
    <row r="22" spans="1:35" ht="16.5" hidden="1" customHeight="1" x14ac:dyDescent="0.2">
      <c r="B22" s="331"/>
      <c r="C22" s="334" t="str">
        <f>IF(A2=3,3,IF(A2=4,1,""))</f>
        <v/>
      </c>
      <c r="D22" s="215" t="str">
        <f>IF(C22&lt;&gt;"",VLOOKUP(C22,$D$5:$K$8,2,0),"")</f>
        <v/>
      </c>
      <c r="E22" s="215"/>
      <c r="F22" s="215"/>
      <c r="G22" s="215"/>
      <c r="H22" s="215"/>
      <c r="I22" s="216"/>
      <c r="J22" s="336" t="s">
        <v>48</v>
      </c>
      <c r="K22" s="217" t="s">
        <v>49</v>
      </c>
      <c r="L22" s="334" t="str">
        <f>IF(A2=3,1,IF(A2=4,3,""))</f>
        <v/>
      </c>
      <c r="M22" s="215" t="str">
        <f>IF(L22&lt;&gt;"",VLOOKUP(L22,$D$5:$K$8,2,0),"")</f>
        <v/>
      </c>
      <c r="N22" s="215"/>
      <c r="O22" s="215"/>
      <c r="P22" s="215"/>
      <c r="Q22" s="215"/>
      <c r="R22" s="216"/>
      <c r="S22" s="336" t="s">
        <v>48</v>
      </c>
      <c r="T22" s="217" t="s">
        <v>49</v>
      </c>
      <c r="X22" s="57"/>
      <c r="Y22" s="58"/>
      <c r="Z22" s="58"/>
      <c r="AA22" s="58"/>
      <c r="AH22" s="63"/>
      <c r="AI22" s="63"/>
    </row>
    <row r="23" spans="1:35" ht="16.5" hidden="1" customHeight="1" x14ac:dyDescent="0.2">
      <c r="B23" s="331"/>
      <c r="C23" s="335"/>
      <c r="D23" s="218" t="str">
        <f>IF(C22&lt;&gt;"",VLOOKUP(C22,$D$5:$K$8,8,0),"")</f>
        <v/>
      </c>
      <c r="E23" s="219"/>
      <c r="F23" s="219"/>
      <c r="G23" s="219"/>
      <c r="H23" s="219"/>
      <c r="I23" s="220"/>
      <c r="J23" s="337"/>
      <c r="K23" s="221" t="s">
        <v>50</v>
      </c>
      <c r="L23" s="335"/>
      <c r="M23" s="218" t="str">
        <f>IF(L22&lt;&gt;"",VLOOKUP(L22,$D$5:$K$8,8,0),"")</f>
        <v/>
      </c>
      <c r="N23" s="219"/>
      <c r="O23" s="219"/>
      <c r="P23" s="219"/>
      <c r="Q23" s="219"/>
      <c r="R23" s="220"/>
      <c r="S23" s="337"/>
      <c r="T23" s="221" t="s">
        <v>50</v>
      </c>
      <c r="X23" s="57"/>
      <c r="Y23" s="58"/>
      <c r="Z23" s="58"/>
      <c r="AA23" s="58"/>
      <c r="AH23" s="63"/>
      <c r="AI23" s="63"/>
    </row>
    <row r="24" spans="1:35" ht="11.25" hidden="1" customHeight="1" x14ac:dyDescent="0.2">
      <c r="B24" s="331"/>
      <c r="C24" s="159" t="s">
        <v>53</v>
      </c>
      <c r="D24" s="160"/>
      <c r="E24" s="160"/>
      <c r="F24" s="160"/>
      <c r="G24" s="160"/>
      <c r="H24" s="170"/>
      <c r="I24" s="161" t="s">
        <v>11</v>
      </c>
      <c r="J24" s="338"/>
      <c r="K24" s="340"/>
      <c r="L24" s="159" t="s">
        <v>53</v>
      </c>
      <c r="M24" s="162"/>
      <c r="N24" s="160"/>
      <c r="O24" s="160"/>
      <c r="P24" s="160"/>
      <c r="Q24" s="170"/>
      <c r="R24" s="161" t="s">
        <v>11</v>
      </c>
      <c r="S24" s="338"/>
      <c r="T24" s="340"/>
      <c r="X24" s="57"/>
      <c r="Y24" s="58"/>
      <c r="Z24" s="58"/>
      <c r="AA24" s="58"/>
      <c r="AH24" s="63"/>
      <c r="AI24" s="63"/>
    </row>
    <row r="25" spans="1:35" ht="33" hidden="1" customHeight="1" thickBot="1" x14ac:dyDescent="0.25">
      <c r="B25" s="331"/>
      <c r="C25" s="157"/>
      <c r="D25" s="158"/>
      <c r="E25" s="158"/>
      <c r="F25" s="158"/>
      <c r="G25" s="158"/>
      <c r="H25" s="171"/>
      <c r="I25" s="208"/>
      <c r="J25" s="339"/>
      <c r="K25" s="341"/>
      <c r="L25" s="157"/>
      <c r="M25" s="163"/>
      <c r="N25" s="158"/>
      <c r="O25" s="158"/>
      <c r="P25" s="158"/>
      <c r="Q25" s="171"/>
      <c r="R25" s="208"/>
      <c r="S25" s="339"/>
      <c r="T25" s="341"/>
      <c r="X25" s="58"/>
      <c r="Y25" s="58"/>
      <c r="Z25" s="58"/>
      <c r="AA25" s="58"/>
      <c r="AH25" s="63"/>
      <c r="AI25" s="63"/>
    </row>
    <row r="26" spans="1:35" ht="16.5" hidden="1" customHeight="1" x14ac:dyDescent="0.2">
      <c r="B26" s="331"/>
      <c r="C26" s="334" t="str">
        <f>IF(A2=4,2,"")</f>
        <v/>
      </c>
      <c r="D26" s="215" t="str">
        <f>IF(C26&lt;&gt;"",VLOOKUP(C26,$D$5:$K$8,2,0),"")</f>
        <v/>
      </c>
      <c r="E26" s="215"/>
      <c r="F26" s="215"/>
      <c r="G26" s="215"/>
      <c r="H26" s="215"/>
      <c r="I26" s="216"/>
      <c r="J26" s="336" t="s">
        <v>48</v>
      </c>
      <c r="K26" s="217" t="s">
        <v>49</v>
      </c>
      <c r="L26" s="334" t="str">
        <f>IF(A2=4,4,"")</f>
        <v/>
      </c>
      <c r="M26" s="215" t="str">
        <f>IF(L26&lt;&gt;"",VLOOKUP(L26,$D$5:$K$8,2,0),"")</f>
        <v/>
      </c>
      <c r="N26" s="215"/>
      <c r="O26" s="215"/>
      <c r="P26" s="215"/>
      <c r="Q26" s="215"/>
      <c r="R26" s="216"/>
      <c r="S26" s="336" t="s">
        <v>48</v>
      </c>
      <c r="T26" s="217" t="s">
        <v>49</v>
      </c>
      <c r="X26" s="57"/>
      <c r="Y26" s="58"/>
      <c r="Z26" s="58"/>
      <c r="AA26" s="58"/>
      <c r="AH26" s="63"/>
      <c r="AI26" s="63"/>
    </row>
    <row r="27" spans="1:35" ht="16.5" hidden="1" customHeight="1" x14ac:dyDescent="0.2">
      <c r="B27" s="331"/>
      <c r="C27" s="335"/>
      <c r="D27" s="218" t="str">
        <f>IF(C26&lt;&gt;"",VLOOKUP(C26,$D$5:$K$8,8,0),"")</f>
        <v/>
      </c>
      <c r="E27" s="219"/>
      <c r="F27" s="219"/>
      <c r="G27" s="219"/>
      <c r="H27" s="219"/>
      <c r="I27" s="220"/>
      <c r="J27" s="337"/>
      <c r="K27" s="221" t="s">
        <v>50</v>
      </c>
      <c r="L27" s="335"/>
      <c r="M27" s="218" t="str">
        <f>IF(L26&lt;&gt;"",VLOOKUP(L26,$D$5:$K$8,8,0),"")</f>
        <v/>
      </c>
      <c r="N27" s="219"/>
      <c r="O27" s="219"/>
      <c r="P27" s="219"/>
      <c r="Q27" s="219"/>
      <c r="R27" s="220"/>
      <c r="S27" s="337"/>
      <c r="T27" s="221" t="s">
        <v>50</v>
      </c>
      <c r="X27" s="57"/>
      <c r="Y27" s="58"/>
      <c r="Z27" s="58"/>
      <c r="AA27" s="58"/>
      <c r="AH27" s="63"/>
      <c r="AI27" s="63"/>
    </row>
    <row r="28" spans="1:35" ht="11.25" hidden="1" customHeight="1" x14ac:dyDescent="0.2">
      <c r="B28" s="331"/>
      <c r="C28" s="159" t="s">
        <v>47</v>
      </c>
      <c r="D28" s="160"/>
      <c r="E28" s="160"/>
      <c r="F28" s="160"/>
      <c r="G28" s="160"/>
      <c r="H28" s="170"/>
      <c r="I28" s="161" t="s">
        <v>11</v>
      </c>
      <c r="J28" s="338"/>
      <c r="K28" s="340"/>
      <c r="L28" s="159" t="s">
        <v>47</v>
      </c>
      <c r="M28" s="162"/>
      <c r="N28" s="160"/>
      <c r="O28" s="160"/>
      <c r="P28" s="160"/>
      <c r="Q28" s="170"/>
      <c r="R28" s="161" t="s">
        <v>11</v>
      </c>
      <c r="S28" s="338"/>
      <c r="T28" s="340"/>
      <c r="X28" s="57"/>
      <c r="Y28" s="58"/>
      <c r="Z28" s="58"/>
      <c r="AA28" s="58"/>
      <c r="AH28" s="63"/>
      <c r="AI28" s="63"/>
    </row>
    <row r="29" spans="1:35" ht="33" hidden="1" customHeight="1" thickBot="1" x14ac:dyDescent="0.25">
      <c r="B29" s="331"/>
      <c r="C29" s="157"/>
      <c r="D29" s="158"/>
      <c r="E29" s="158"/>
      <c r="F29" s="158"/>
      <c r="G29" s="158"/>
      <c r="H29" s="171"/>
      <c r="I29" s="208"/>
      <c r="J29" s="339"/>
      <c r="K29" s="341"/>
      <c r="L29" s="157"/>
      <c r="M29" s="163"/>
      <c r="N29" s="158"/>
      <c r="O29" s="158"/>
      <c r="P29" s="158"/>
      <c r="Q29" s="171"/>
      <c r="R29" s="208"/>
      <c r="S29" s="339"/>
      <c r="T29" s="341"/>
      <c r="X29" s="58"/>
      <c r="Y29" s="58"/>
      <c r="Z29" s="58"/>
      <c r="AA29" s="58"/>
      <c r="AH29" s="63"/>
      <c r="AI29" s="63"/>
    </row>
    <row r="30" spans="1:35" ht="15" hidden="1" customHeight="1" x14ac:dyDescent="0.25">
      <c r="B30" s="138"/>
      <c r="C30" s="147"/>
      <c r="D30" s="147"/>
      <c r="E30" s="147"/>
      <c r="F30" s="147"/>
      <c r="G30" s="147"/>
      <c r="H30" s="147"/>
      <c r="J30" s="148"/>
      <c r="K30" s="149"/>
      <c r="L30" s="151"/>
      <c r="M30" s="151"/>
      <c r="N30" s="151"/>
      <c r="O30" s="151"/>
      <c r="P30" s="151"/>
      <c r="Q30" s="151"/>
      <c r="R30" s="146"/>
      <c r="S30" s="152"/>
      <c r="T30" s="150"/>
      <c r="X30" s="58"/>
      <c r="Y30" s="58"/>
      <c r="Z30" s="58"/>
      <c r="AA30" s="58"/>
      <c r="AH30" s="63"/>
      <c r="AI30" s="63"/>
    </row>
    <row r="31" spans="1:35" s="53" customFormat="1" ht="14.25" hidden="1" customHeight="1" thickBot="1" x14ac:dyDescent="0.25">
      <c r="A31"/>
      <c r="B31" s="330" t="s">
        <v>52</v>
      </c>
      <c r="C31" s="203" t="s">
        <v>45</v>
      </c>
      <c r="D31" s="201"/>
      <c r="E31" s="201"/>
      <c r="F31" s="201"/>
      <c r="G31" s="201"/>
      <c r="H31" s="201"/>
      <c r="I31" s="201"/>
      <c r="J31" s="201"/>
      <c r="K31" s="201"/>
      <c r="L31" s="202" t="s">
        <v>46</v>
      </c>
      <c r="M31" s="202"/>
      <c r="N31" s="202"/>
      <c r="O31" s="202"/>
      <c r="P31" s="202"/>
      <c r="Q31" s="202"/>
      <c r="R31" s="202"/>
      <c r="S31" s="202"/>
      <c r="T31" s="204"/>
      <c r="U31"/>
      <c r="V31"/>
      <c r="W31"/>
      <c r="X31" s="55"/>
      <c r="Y31" s="54"/>
      <c r="Z31" s="54"/>
      <c r="AA31" s="54"/>
      <c r="AH31" s="56"/>
    </row>
    <row r="32" spans="1:35" ht="16.5" hidden="1" customHeight="1" x14ac:dyDescent="0.2">
      <c r="B32" s="331"/>
      <c r="C32" s="334" t="str">
        <f>IF(A2=3,2,IF(A2=4,1,""))</f>
        <v/>
      </c>
      <c r="D32" s="215" t="str">
        <f>IF(C32&lt;&gt;"",VLOOKUP(C32,$D$5:$K$8,2,0),"")</f>
        <v/>
      </c>
      <c r="E32" s="215"/>
      <c r="F32" s="215"/>
      <c r="G32" s="215"/>
      <c r="H32" s="215"/>
      <c r="I32" s="216"/>
      <c r="J32" s="336" t="s">
        <v>48</v>
      </c>
      <c r="K32" s="217" t="s">
        <v>49</v>
      </c>
      <c r="L32" s="334" t="str">
        <f>IF(A2=3,3,IF(A2=4,4,""))</f>
        <v/>
      </c>
      <c r="M32" s="215" t="str">
        <f>IF(L32&lt;&gt;"",VLOOKUP(L32,$D$5:$K$8,2,0),"")</f>
        <v/>
      </c>
      <c r="N32" s="215"/>
      <c r="O32" s="215"/>
      <c r="P32" s="215"/>
      <c r="Q32" s="215"/>
      <c r="R32" s="216"/>
      <c r="S32" s="336" t="s">
        <v>48</v>
      </c>
      <c r="T32" s="217" t="s">
        <v>49</v>
      </c>
      <c r="X32" s="57"/>
      <c r="Y32" s="58"/>
      <c r="Z32" s="58"/>
      <c r="AA32" s="58"/>
      <c r="AH32" s="63"/>
      <c r="AI32" s="63"/>
    </row>
    <row r="33" spans="2:35" ht="16.5" hidden="1" customHeight="1" x14ac:dyDescent="0.2">
      <c r="B33" s="331"/>
      <c r="C33" s="335"/>
      <c r="D33" s="218" t="str">
        <f>IF(C32&lt;&gt;"",VLOOKUP(C32,$D$5:$K$8,8,0),"")</f>
        <v/>
      </c>
      <c r="E33" s="219"/>
      <c r="F33" s="219"/>
      <c r="G33" s="219"/>
      <c r="H33" s="219"/>
      <c r="I33" s="220"/>
      <c r="J33" s="337"/>
      <c r="K33" s="221" t="s">
        <v>50</v>
      </c>
      <c r="L33" s="335"/>
      <c r="M33" s="218" t="str">
        <f>IF(L32&lt;&gt;"",VLOOKUP(L32,$D$5:$K$8,8,0),"")</f>
        <v/>
      </c>
      <c r="N33" s="219"/>
      <c r="O33" s="219"/>
      <c r="P33" s="219"/>
      <c r="Q33" s="219"/>
      <c r="R33" s="220"/>
      <c r="S33" s="337"/>
      <c r="T33" s="221" t="s">
        <v>50</v>
      </c>
      <c r="X33" s="57"/>
      <c r="Y33" s="58"/>
      <c r="Z33" s="58"/>
      <c r="AA33" s="58"/>
      <c r="AH33" s="63"/>
      <c r="AI33" s="63"/>
    </row>
    <row r="34" spans="2:35" ht="11.25" hidden="1" customHeight="1" x14ac:dyDescent="0.2">
      <c r="B34" s="331"/>
      <c r="C34" s="159" t="s">
        <v>53</v>
      </c>
      <c r="D34" s="160"/>
      <c r="E34" s="160"/>
      <c r="F34" s="160"/>
      <c r="G34" s="160"/>
      <c r="H34" s="170"/>
      <c r="I34" s="161" t="s">
        <v>11</v>
      </c>
      <c r="J34" s="338"/>
      <c r="K34" s="340"/>
      <c r="L34" s="159" t="s">
        <v>53</v>
      </c>
      <c r="M34" s="162"/>
      <c r="N34" s="160"/>
      <c r="O34" s="160"/>
      <c r="P34" s="160"/>
      <c r="Q34" s="170"/>
      <c r="R34" s="161" t="s">
        <v>11</v>
      </c>
      <c r="S34" s="338"/>
      <c r="T34" s="340"/>
      <c r="X34" s="57"/>
      <c r="Y34" s="58"/>
      <c r="Z34" s="58"/>
      <c r="AA34" s="58"/>
      <c r="AH34" s="63"/>
      <c r="AI34" s="63"/>
    </row>
    <row r="35" spans="2:35" ht="33" hidden="1" customHeight="1" thickBot="1" x14ac:dyDescent="0.25">
      <c r="B35" s="331"/>
      <c r="C35" s="157"/>
      <c r="D35" s="158"/>
      <c r="E35" s="158"/>
      <c r="F35" s="158"/>
      <c r="G35" s="158"/>
      <c r="H35" s="171"/>
      <c r="I35" s="208"/>
      <c r="J35" s="339"/>
      <c r="K35" s="341"/>
      <c r="L35" s="157"/>
      <c r="M35" s="163"/>
      <c r="N35" s="158"/>
      <c r="O35" s="158"/>
      <c r="P35" s="158"/>
      <c r="Q35" s="171"/>
      <c r="R35" s="208"/>
      <c r="S35" s="339"/>
      <c r="T35" s="341"/>
      <c r="X35" s="58"/>
      <c r="Y35" s="58"/>
      <c r="Z35" s="58"/>
      <c r="AA35" s="58"/>
      <c r="AH35" s="63"/>
      <c r="AI35" s="63"/>
    </row>
    <row r="36" spans="2:35" ht="16.5" hidden="1" customHeight="1" x14ac:dyDescent="0.2">
      <c r="B36" s="331"/>
      <c r="C36" s="334" t="str">
        <f>IF(A2=4,2,"")</f>
        <v/>
      </c>
      <c r="D36" s="215" t="str">
        <f>IF(C36&lt;&gt;"",VLOOKUP(C36,$D$5:$K$8,2,0),"")</f>
        <v/>
      </c>
      <c r="E36" s="215"/>
      <c r="F36" s="215"/>
      <c r="G36" s="215"/>
      <c r="H36" s="215"/>
      <c r="I36" s="216"/>
      <c r="J36" s="336" t="s">
        <v>48</v>
      </c>
      <c r="K36" s="217" t="s">
        <v>49</v>
      </c>
      <c r="L36" s="334" t="str">
        <f>IF(A2=4,3,"")</f>
        <v/>
      </c>
      <c r="M36" s="215" t="str">
        <f>IF(L36&lt;&gt;"",VLOOKUP(L36,$D$5:$K$8,2,0),"")</f>
        <v/>
      </c>
      <c r="N36" s="215"/>
      <c r="O36" s="215"/>
      <c r="P36" s="215"/>
      <c r="Q36" s="215"/>
      <c r="R36" s="216"/>
      <c r="S36" s="336" t="s">
        <v>48</v>
      </c>
      <c r="T36" s="217" t="s">
        <v>49</v>
      </c>
      <c r="X36" s="57"/>
      <c r="Y36" s="58"/>
      <c r="Z36" s="58"/>
      <c r="AA36" s="58"/>
      <c r="AH36" s="63"/>
      <c r="AI36" s="63"/>
    </row>
    <row r="37" spans="2:35" ht="16.5" hidden="1" customHeight="1" x14ac:dyDescent="0.2">
      <c r="B37" s="331"/>
      <c r="C37" s="335"/>
      <c r="D37" s="218" t="str">
        <f>IF(C36&lt;&gt;"",VLOOKUP(C36,$D$5:$K$8,8,0),"")</f>
        <v/>
      </c>
      <c r="E37" s="219"/>
      <c r="F37" s="219"/>
      <c r="G37" s="219"/>
      <c r="H37" s="219"/>
      <c r="I37" s="220"/>
      <c r="J37" s="337"/>
      <c r="K37" s="221" t="s">
        <v>50</v>
      </c>
      <c r="L37" s="335"/>
      <c r="M37" s="218" t="str">
        <f>IF(L36&lt;&gt;"",VLOOKUP(L36,$D$5:$K$8,8,0),"")</f>
        <v/>
      </c>
      <c r="N37" s="219"/>
      <c r="O37" s="219"/>
      <c r="P37" s="219"/>
      <c r="Q37" s="219"/>
      <c r="R37" s="220"/>
      <c r="S37" s="337"/>
      <c r="T37" s="221" t="s">
        <v>50</v>
      </c>
      <c r="X37" s="57"/>
      <c r="Y37" s="58"/>
      <c r="Z37" s="58"/>
      <c r="AA37" s="58"/>
      <c r="AH37" s="63"/>
      <c r="AI37" s="63"/>
    </row>
    <row r="38" spans="2:35" ht="11.25" hidden="1" customHeight="1" x14ac:dyDescent="0.2">
      <c r="B38" s="331"/>
      <c r="C38" s="159" t="s">
        <v>53</v>
      </c>
      <c r="D38" s="160"/>
      <c r="E38" s="160"/>
      <c r="F38" s="160"/>
      <c r="G38" s="160"/>
      <c r="H38" s="170"/>
      <c r="I38" s="161" t="s">
        <v>11</v>
      </c>
      <c r="J38" s="338"/>
      <c r="K38" s="340"/>
      <c r="L38" s="159" t="s">
        <v>53</v>
      </c>
      <c r="M38" s="162"/>
      <c r="N38" s="160"/>
      <c r="O38" s="160"/>
      <c r="P38" s="160"/>
      <c r="Q38" s="170"/>
      <c r="R38" s="161" t="s">
        <v>11</v>
      </c>
      <c r="S38" s="338"/>
      <c r="T38" s="340"/>
      <c r="X38" s="57"/>
      <c r="Y38" s="58"/>
      <c r="Z38" s="58"/>
      <c r="AA38" s="58"/>
      <c r="AH38" s="63"/>
      <c r="AI38" s="63"/>
    </row>
    <row r="39" spans="2:35" ht="33" hidden="1" customHeight="1" thickBot="1" x14ac:dyDescent="0.25">
      <c r="B39" s="331"/>
      <c r="C39" s="157"/>
      <c r="D39" s="158"/>
      <c r="E39" s="158"/>
      <c r="F39" s="158"/>
      <c r="G39" s="158"/>
      <c r="H39" s="171"/>
      <c r="I39" s="208"/>
      <c r="J39" s="339"/>
      <c r="K39" s="341"/>
      <c r="L39" s="157"/>
      <c r="M39" s="163"/>
      <c r="N39" s="158"/>
      <c r="O39" s="158"/>
      <c r="P39" s="158"/>
      <c r="Q39" s="171"/>
      <c r="R39" s="208"/>
      <c r="S39" s="339"/>
      <c r="T39" s="341"/>
      <c r="X39" s="58"/>
      <c r="Y39" s="58"/>
      <c r="Z39" s="58"/>
      <c r="AA39" s="58"/>
      <c r="AH39" s="63"/>
      <c r="AI39" s="63"/>
    </row>
    <row r="40" spans="2:35" ht="13.5" hidden="1" customHeight="1" x14ac:dyDescent="0.2">
      <c r="B40" s="166"/>
      <c r="C40" s="165"/>
      <c r="D40" s="164"/>
      <c r="E40" s="164"/>
      <c r="F40" s="164"/>
      <c r="G40" s="164"/>
      <c r="H40" s="164"/>
      <c r="I40" s="167"/>
      <c r="J40" s="168"/>
      <c r="K40" s="169"/>
      <c r="L40" s="165"/>
      <c r="M40" s="165"/>
      <c r="N40" s="164"/>
      <c r="O40" s="164"/>
      <c r="P40" s="164"/>
      <c r="Q40" s="164"/>
      <c r="R40" s="167"/>
      <c r="S40" s="168"/>
      <c r="T40" s="169"/>
      <c r="X40" s="58"/>
      <c r="Y40" s="58"/>
      <c r="Z40" s="58"/>
      <c r="AA40" s="58"/>
      <c r="AH40" s="63"/>
      <c r="AI40" s="63"/>
    </row>
    <row r="41" spans="2:35" ht="32.25" hidden="1" customHeight="1" x14ac:dyDescent="0.2">
      <c r="C41" s="333" t="s">
        <v>42</v>
      </c>
      <c r="D41" s="333"/>
      <c r="E41" s="333"/>
      <c r="F41" s="333"/>
      <c r="G41" s="344" t="s">
        <v>62</v>
      </c>
      <c r="H41" s="344"/>
      <c r="I41" s="344"/>
      <c r="J41" s="344"/>
      <c r="K41" s="344"/>
      <c r="L41" s="344"/>
      <c r="M41" s="344"/>
      <c r="N41" s="344"/>
      <c r="O41" s="344"/>
      <c r="P41" s="344"/>
      <c r="Q41" s="344"/>
      <c r="R41" s="344"/>
      <c r="S41" s="344"/>
      <c r="T41" s="344"/>
      <c r="Z41" s="63"/>
      <c r="AA41" s="63"/>
    </row>
    <row r="42" spans="2:35" ht="36.75" hidden="1" customHeight="1" x14ac:dyDescent="0.2">
      <c r="C42" s="342" t="s">
        <v>33</v>
      </c>
      <c r="D42" s="342"/>
      <c r="E42" s="342"/>
      <c r="F42" s="342"/>
      <c r="G42" s="345" t="s">
        <v>41</v>
      </c>
      <c r="H42" s="345"/>
      <c r="I42" s="345"/>
      <c r="J42" s="345"/>
      <c r="K42" s="345"/>
      <c r="L42" s="345"/>
      <c r="M42" s="345"/>
      <c r="N42" s="345"/>
      <c r="O42" s="345"/>
      <c r="P42" s="345"/>
      <c r="Q42" s="345"/>
      <c r="R42" s="345"/>
      <c r="S42" s="345"/>
      <c r="T42" s="345"/>
      <c r="Z42" s="53"/>
    </row>
    <row r="43" spans="2:35" ht="65.25" customHeight="1" x14ac:dyDescent="0.25"/>
    <row r="44" spans="2:35" ht="15" hidden="1" customHeight="1" x14ac:dyDescent="0.25"/>
    <row r="45" spans="2:35" ht="15" hidden="1" customHeight="1" x14ac:dyDescent="0.25"/>
    <row r="46" spans="2:35" ht="15" hidden="1" customHeight="1" x14ac:dyDescent="0.25"/>
    <row r="47" spans="2:35" ht="15" hidden="1" customHeight="1" x14ac:dyDescent="0.25"/>
    <row r="48" spans="2:35" ht="15" hidden="1" customHeight="1" x14ac:dyDescent="0.25"/>
    <row r="49" ht="15" hidden="1" customHeight="1" x14ac:dyDescent="0.25"/>
    <row r="50" ht="0" hidden="1" customHeight="1" x14ac:dyDescent="0.25"/>
    <row r="51" ht="0" hidden="1" customHeight="1" x14ac:dyDescent="0.25"/>
  </sheetData>
  <sheetProtection sheet="1" objects="1" scenarios="1"/>
  <mergeCells count="60">
    <mergeCell ref="S36:S37"/>
    <mergeCell ref="C42:F42"/>
    <mergeCell ref="G42:T42"/>
    <mergeCell ref="J38:J39"/>
    <mergeCell ref="K38:K39"/>
    <mergeCell ref="S38:S39"/>
    <mergeCell ref="T38:T39"/>
    <mergeCell ref="C41:F41"/>
    <mergeCell ref="G41:T41"/>
    <mergeCell ref="J28:J29"/>
    <mergeCell ref="K28:K29"/>
    <mergeCell ref="S28:S29"/>
    <mergeCell ref="T28:T29"/>
    <mergeCell ref="B31:B39"/>
    <mergeCell ref="C32:C33"/>
    <mergeCell ref="J32:J33"/>
    <mergeCell ref="L32:L33"/>
    <mergeCell ref="S32:S33"/>
    <mergeCell ref="J34:J35"/>
    <mergeCell ref="K34:K35"/>
    <mergeCell ref="S34:S35"/>
    <mergeCell ref="T34:T35"/>
    <mergeCell ref="C36:C37"/>
    <mergeCell ref="J36:J37"/>
    <mergeCell ref="L36:L37"/>
    <mergeCell ref="S24:S25"/>
    <mergeCell ref="T24:T25"/>
    <mergeCell ref="C26:C27"/>
    <mergeCell ref="J26:J27"/>
    <mergeCell ref="L26:L27"/>
    <mergeCell ref="S26:S27"/>
    <mergeCell ref="J18:J19"/>
    <mergeCell ref="K18:K19"/>
    <mergeCell ref="S18:S19"/>
    <mergeCell ref="T18:T19"/>
    <mergeCell ref="B21:B29"/>
    <mergeCell ref="C22:C23"/>
    <mergeCell ref="J22:J23"/>
    <mergeCell ref="L22:L23"/>
    <mergeCell ref="S22:S23"/>
    <mergeCell ref="J24:J25"/>
    <mergeCell ref="B11:B19"/>
    <mergeCell ref="C12:C13"/>
    <mergeCell ref="J12:J13"/>
    <mergeCell ref="L12:L13"/>
    <mergeCell ref="S12:S13"/>
    <mergeCell ref="K24:K25"/>
    <mergeCell ref="J14:J15"/>
    <mergeCell ref="K14:K15"/>
    <mergeCell ref="S14:S15"/>
    <mergeCell ref="T14:T15"/>
    <mergeCell ref="C16:C17"/>
    <mergeCell ref="J16:J17"/>
    <mergeCell ref="L16:L17"/>
    <mergeCell ref="S16:S17"/>
    <mergeCell ref="O2:T2"/>
    <mergeCell ref="S4:T4"/>
    <mergeCell ref="AA6:AC6"/>
    <mergeCell ref="AA7:AC7"/>
    <mergeCell ref="AA8:AC8"/>
  </mergeCells>
  <dataValidations count="2">
    <dataValidation type="list" allowBlank="1" showInputMessage="1" showErrorMessage="1" sqref="K14:K15 T38:T39 K38:K39 T34:T35 K34:K35 T28:T29 K28:K29 T24:T25 K24:K25 T18:T19 K18:K19 T14:T15">
      <formula1>"VT,VP,VS,VA,VF,VB,VD,V3"</formula1>
    </dataValidation>
    <dataValidation type="whole" allowBlank="1" showInputMessage="1" showErrorMessage="1" errorTitle="ERREUR" error="Il faut saisir un chiffre de 1 à 4" sqref="C5:C8">
      <formula1>1</formula1>
      <formula2>4</formula2>
    </dataValidation>
  </dataValidations>
  <printOptions horizontalCentered="1"/>
  <pageMargins left="0" right="0" top="0" bottom="0" header="0" footer="0"/>
  <pageSetup paperSize="9" orientation="portrait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>
    <tabColor rgb="FF00B050"/>
    <pageSetUpPr autoPageBreaks="0" fitToPage="1"/>
  </sheetPr>
  <dimension ref="A1:AJ51"/>
  <sheetViews>
    <sheetView showGridLines="0" showRowColHeaders="0" zoomScaleNormal="100" workbookViewId="0">
      <selection activeCell="O6" sqref="O6"/>
    </sheetView>
  </sheetViews>
  <sheetFormatPr baseColWidth="10" defaultColWidth="0" defaultRowHeight="0" customHeight="1" zeroHeight="1" x14ac:dyDescent="0.25"/>
  <cols>
    <col min="1" max="1" width="9.625" customWidth="1"/>
    <col min="2" max="2" width="4.875" customWidth="1"/>
    <col min="3" max="8" width="4.625" customWidth="1"/>
    <col min="9" max="9" width="4.625" style="69" customWidth="1"/>
    <col min="10" max="20" width="4.625" customWidth="1"/>
    <col min="21" max="21" width="1.625" customWidth="1"/>
    <col min="22" max="22" width="25.375" customWidth="1"/>
    <col min="23" max="23" width="10.75" hidden="1" customWidth="1"/>
    <col min="24" max="24" width="3.875" hidden="1" customWidth="1"/>
    <col min="25" max="25" width="4.75" hidden="1" customWidth="1"/>
    <col min="26" max="26" width="10" hidden="1" customWidth="1"/>
    <col min="27" max="27" width="5" hidden="1" customWidth="1"/>
    <col min="28" max="36" width="0" hidden="1" customWidth="1"/>
    <col min="37" max="16384" width="11" hidden="1"/>
  </cols>
  <sheetData>
    <row r="1" spans="1:36" ht="28.5" customHeight="1" thickBot="1" x14ac:dyDescent="0.25">
      <c r="C1" s="51"/>
      <c r="D1" s="51"/>
      <c r="E1" s="51"/>
      <c r="F1" s="51"/>
      <c r="G1" s="51"/>
      <c r="H1" s="51"/>
      <c r="I1" s="136"/>
      <c r="J1" s="134"/>
      <c r="K1" s="134"/>
      <c r="L1" s="10"/>
      <c r="M1" s="10"/>
      <c r="N1" s="10"/>
      <c r="O1" s="10"/>
      <c r="P1" s="10"/>
      <c r="Q1" s="10"/>
      <c r="R1" s="10"/>
      <c r="S1" s="135"/>
      <c r="T1" s="61"/>
      <c r="U1" s="61"/>
      <c r="V1" s="61"/>
      <c r="W1" s="61"/>
      <c r="X1" s="133"/>
      <c r="Y1" s="61"/>
      <c r="Z1" s="61"/>
      <c r="AA1" s="133"/>
    </row>
    <row r="2" spans="1:36" ht="30" customHeight="1" thickBot="1" x14ac:dyDescent="0.3">
      <c r="A2" s="138">
        <f>SUMPRODUCT((recap!C7:C66=C2)*(recap!D7:D66=L2)*recap!I7:I66)</f>
        <v>0</v>
      </c>
      <c r="C2" s="173" t="s">
        <v>79</v>
      </c>
      <c r="D2" s="174"/>
      <c r="E2" s="174"/>
      <c r="F2" s="174"/>
      <c r="G2" s="174"/>
      <c r="H2" s="175"/>
      <c r="K2" s="156" t="s">
        <v>35</v>
      </c>
      <c r="L2" s="257">
        <v>1</v>
      </c>
      <c r="M2" s="183"/>
      <c r="O2" s="332" t="str">
        <f>Nature_competition</f>
        <v>COUPE DE DREUX POUSSINS BENJAMINS - 26 novembre 2017</v>
      </c>
      <c r="P2" s="332"/>
      <c r="Q2" s="332"/>
      <c r="R2" s="332"/>
      <c r="S2" s="332"/>
      <c r="T2" s="332"/>
      <c r="U2" s="52"/>
      <c r="V2" s="52"/>
      <c r="W2" s="52"/>
      <c r="X2" s="52"/>
      <c r="Y2" s="52"/>
      <c r="Z2" s="229" t="s">
        <v>68</v>
      </c>
      <c r="AA2" s="52"/>
    </row>
    <row r="3" spans="1:36" ht="24" customHeight="1" x14ac:dyDescent="0.2">
      <c r="B3" s="138"/>
      <c r="C3" s="145"/>
      <c r="D3" s="145"/>
      <c r="E3" s="145"/>
      <c r="F3" s="145"/>
      <c r="G3" s="145"/>
      <c r="H3" s="51"/>
      <c r="I3" s="145"/>
      <c r="L3" s="132"/>
      <c r="M3" s="132"/>
      <c r="N3" s="131"/>
      <c r="O3" s="131"/>
      <c r="P3" s="131"/>
      <c r="Q3" s="131"/>
      <c r="S3" s="144"/>
      <c r="T3" s="52"/>
      <c r="U3" s="52"/>
      <c r="V3" s="52"/>
      <c r="W3" s="52"/>
      <c r="X3" s="52"/>
      <c r="Y3" s="52"/>
      <c r="Z3" s="227">
        <f>COUNTIF(Z5:Z16,"")</f>
        <v>12</v>
      </c>
    </row>
    <row r="4" spans="1:36" ht="15.75" x14ac:dyDescent="0.25">
      <c r="C4" s="60" t="s">
        <v>39</v>
      </c>
      <c r="D4" s="129" t="s">
        <v>43</v>
      </c>
      <c r="E4" s="59" t="s">
        <v>44</v>
      </c>
      <c r="G4" s="69"/>
      <c r="H4" s="69"/>
      <c r="J4" s="69"/>
      <c r="K4" s="69"/>
      <c r="L4" s="69"/>
      <c r="M4" s="153" t="s">
        <v>38</v>
      </c>
      <c r="N4" s="128" t="s">
        <v>34</v>
      </c>
      <c r="O4" s="128" t="s">
        <v>21</v>
      </c>
      <c r="P4" s="128" t="s">
        <v>23</v>
      </c>
      <c r="Q4" s="128" t="s">
        <v>67</v>
      </c>
      <c r="R4" s="128" t="s">
        <v>22</v>
      </c>
      <c r="S4" s="343" t="s">
        <v>14</v>
      </c>
      <c r="T4" s="343"/>
      <c r="W4" s="228" t="s">
        <v>16</v>
      </c>
      <c r="X4" s="228" t="s">
        <v>60</v>
      </c>
      <c r="Y4" s="228" t="s">
        <v>59</v>
      </c>
      <c r="Z4" s="228" t="s">
        <v>58</v>
      </c>
      <c r="AA4" s="58"/>
      <c r="AB4" s="58"/>
      <c r="AC4" s="58"/>
      <c r="AD4" s="62"/>
      <c r="AE4" s="62"/>
      <c r="AF4" s="62"/>
      <c r="AG4" s="62"/>
      <c r="AH4" s="62"/>
      <c r="AI4" s="62"/>
      <c r="AJ4" s="64"/>
    </row>
    <row r="5" spans="1:36" ht="20.25" customHeight="1" x14ac:dyDescent="0.2">
      <c r="A5" s="214" t="s">
        <v>24</v>
      </c>
      <c r="B5" s="172"/>
      <c r="C5" s="141"/>
      <c r="D5" s="142" t="str">
        <f>IF(A2&gt;0,1,"")</f>
        <v/>
      </c>
      <c r="E5" s="154" t="str">
        <f>IF(ISNA(VLOOKUP($C$2&amp;"-"&amp;$L$2&amp;"-"&amp;D5,bdd_complete,11,0)),"",VLOOKUP($C$2&amp;"-"&amp;$L$2&amp;"-"&amp;D5,bdd_complete,11,0)&amp;" "&amp;VLOOKUP($C$2&amp;"-"&amp;$L$2&amp;"-"&amp;D5,bdd_complete,12,0))</f>
        <v/>
      </c>
      <c r="F5" s="154"/>
      <c r="G5" s="154"/>
      <c r="H5" s="154"/>
      <c r="I5" s="154"/>
      <c r="J5" s="154"/>
      <c r="K5" s="154" t="str">
        <f>IF(D5&lt;&gt;"",VLOOKUP($C$2&amp;"-"&amp;$L$2&amp;"-"&amp;D5,bdd_complete,13,0),"")</f>
        <v/>
      </c>
      <c r="L5" s="154"/>
      <c r="M5" s="143"/>
      <c r="N5" s="209" t="str">
        <f>IF(AND(E5&lt;&gt;"",$Z$3&lt;12),SUMPRODUCT(($W$5:$W$16=E5)*($Z$5:$Z$16&lt;&gt;"")),"")</f>
        <v/>
      </c>
      <c r="O5" s="210" t="str">
        <f>IF(AND(E5&lt;&gt;"",$Z$3&lt;12),SUMPRODUCT(($W$5:$W$16=E5)*($Y$5:$Y$16)),"")</f>
        <v/>
      </c>
      <c r="P5" s="211" t="str">
        <f>IF(AND(E5&lt;&gt;"",$Z$3&lt;12),SUMPRODUCT(($W$5:$W$16=E5)*($Z$5:$Z$16=$P$4)),"")</f>
        <v/>
      </c>
      <c r="Q5" s="211" t="str">
        <f>IF(AND(E5&lt;&gt;"",$Z$3&lt;12),SUMPRODUCT(($W$5:$W$16=E5)*($Z$5:$Z$16=$Q$4)),"")</f>
        <v/>
      </c>
      <c r="R5" s="211" t="str">
        <f>IF(AND(E5&lt;&gt;"",$Z$3&lt;12),SUMPRODUCT(($W$5:$W$16=E5)*($X$5:$X$16)),"")</f>
        <v/>
      </c>
      <c r="S5" s="234" t="str">
        <f>IF(D5&lt;&gt;"",VLOOKUP($C$2&amp;"-"&amp;$L$2&amp;"-"&amp;D5,bdd_complete,6,0),"")</f>
        <v/>
      </c>
      <c r="T5" s="235"/>
      <c r="U5" s="140"/>
      <c r="V5" s="140"/>
      <c r="W5" s="205" t="str">
        <f>D12</f>
        <v/>
      </c>
      <c r="X5" s="206">
        <f>I15</f>
        <v>0</v>
      </c>
      <c r="Y5" s="206">
        <f>J14</f>
        <v>0</v>
      </c>
      <c r="Z5" s="207" t="str">
        <f>IF(K14&lt;&gt;"",K14,"")</f>
        <v/>
      </c>
      <c r="AD5" s="62"/>
      <c r="AE5" s="62"/>
      <c r="AF5" s="62"/>
      <c r="AG5" s="62"/>
      <c r="AH5" s="62"/>
      <c r="AI5" s="62"/>
      <c r="AJ5" s="64"/>
    </row>
    <row r="6" spans="1:36" ht="20.25" customHeight="1" thickBot="1" x14ac:dyDescent="0.25">
      <c r="B6" s="172"/>
      <c r="C6" s="141"/>
      <c r="D6" s="142" t="str">
        <f>IF(A2&gt;1,2,"")</f>
        <v/>
      </c>
      <c r="E6" s="154" t="str">
        <f>IF(ISNA(VLOOKUP($C$2&amp;"-"&amp;$L$2&amp;"-"&amp;D6,bdd_complete,11,0)),"",VLOOKUP($C$2&amp;"-"&amp;$L$2&amp;"-"&amp;D6,bdd_complete,11,0)&amp;" "&amp;VLOOKUP($C$2&amp;"-"&amp;$L$2&amp;"-"&amp;D6,bdd_complete,12,0))</f>
        <v/>
      </c>
      <c r="F6" s="154"/>
      <c r="G6" s="154"/>
      <c r="H6" s="154"/>
      <c r="I6" s="154"/>
      <c r="J6" s="154"/>
      <c r="K6" s="154" t="str">
        <f>IF(D6&lt;&gt;"",VLOOKUP($C$2&amp;"-"&amp;$L$2&amp;"-"&amp;D6,bdd_complete,13,0),"")</f>
        <v/>
      </c>
      <c r="L6" s="154"/>
      <c r="M6" s="143"/>
      <c r="N6" s="209" t="str">
        <f>IF(AND(E6&lt;&gt;"",$Z$3&lt;12),SUMPRODUCT(($W$5:$W$16=E6)*($Z$5:$Z$16&lt;&gt;"")),"")</f>
        <v/>
      </c>
      <c r="O6" s="210" t="str">
        <f>IF(AND(E6&lt;&gt;"",$Z$3&lt;12),SUMPRODUCT(($W$5:$W$16=E6)*($Y$5:$Y$16)),"")</f>
        <v/>
      </c>
      <c r="P6" s="211" t="str">
        <f>IF(AND(E6&lt;&gt;"",$Z$3&lt;12),SUMPRODUCT(($W$5:$W$16=E6)*($Z$5:$Z$16=$P$4)),"")</f>
        <v/>
      </c>
      <c r="Q6" s="211" t="str">
        <f>IF(AND(E6&lt;&gt;"",$Z$3&lt;12),SUMPRODUCT(($W$5:$W$16=E6)*($Z$5:$Z$16=$Q$4)),"")</f>
        <v/>
      </c>
      <c r="R6" s="211" t="str">
        <f>IF(AND(E6&lt;&gt;"",$Z$3&lt;12),SUMPRODUCT(($W$5:$W$16=E6)*($X$5:$X$16)),"")</f>
        <v/>
      </c>
      <c r="S6" s="234" t="str">
        <f>IF(D6&lt;&gt;"",VLOOKUP($C$2&amp;"-"&amp;$L$2&amp;"-"&amp;D6,bdd_complete,6,0),"")</f>
        <v/>
      </c>
      <c r="T6" s="235"/>
      <c r="W6" s="205" t="str">
        <f>M12</f>
        <v/>
      </c>
      <c r="X6" s="206">
        <f>R15</f>
        <v>0</v>
      </c>
      <c r="Y6" s="206">
        <f>S14</f>
        <v>0</v>
      </c>
      <c r="Z6" s="207" t="str">
        <f>IF(T14&lt;&gt;"",T14,"")</f>
        <v/>
      </c>
      <c r="AA6" s="346"/>
      <c r="AB6" s="346"/>
      <c r="AC6" s="346"/>
      <c r="AD6" s="62"/>
      <c r="AE6" s="62"/>
      <c r="AF6" s="62"/>
      <c r="AG6" s="62"/>
      <c r="AH6" s="62"/>
      <c r="AI6" s="62"/>
      <c r="AJ6" s="64"/>
    </row>
    <row r="7" spans="1:36" ht="20.25" customHeight="1" thickTop="1" x14ac:dyDescent="0.2">
      <c r="A7" s="137" t="s">
        <v>36</v>
      </c>
      <c r="B7" s="172"/>
      <c r="C7" s="141"/>
      <c r="D7" s="142" t="str">
        <f>IF(A2&gt;2,3,"")</f>
        <v/>
      </c>
      <c r="E7" s="154" t="str">
        <f>IF(ISNA(VLOOKUP($C$2&amp;"-"&amp;$L$2&amp;"-"&amp;D7,bdd_complete,11,0)),"",VLOOKUP($C$2&amp;"-"&amp;$L$2&amp;"-"&amp;D7,bdd_complete,11,0)&amp;" "&amp;VLOOKUP($C$2&amp;"-"&amp;$L$2&amp;"-"&amp;D7,bdd_complete,12,0))</f>
        <v/>
      </c>
      <c r="F7" s="154"/>
      <c r="G7" s="154"/>
      <c r="H7" s="154"/>
      <c r="I7" s="154"/>
      <c r="J7" s="154"/>
      <c r="K7" s="154" t="str">
        <f>IF(D7&lt;&gt;"",VLOOKUP($C$2&amp;"-"&amp;$L$2&amp;"-"&amp;D7,bdd_complete,13,0),"")</f>
        <v/>
      </c>
      <c r="L7" s="154"/>
      <c r="M7" s="143"/>
      <c r="N7" s="209" t="str">
        <f>IF(AND(E7&lt;&gt;"",$Z$3&lt;12),SUMPRODUCT(($W$5:$W$16=E7)*($Z$5:$Z$16&lt;&gt;"")),"")</f>
        <v/>
      </c>
      <c r="O7" s="210" t="str">
        <f>IF(AND(E7&lt;&gt;"",$Z$3&lt;12),SUMPRODUCT(($W$5:$W$16=E7)*($Y$5:$Y$16)),"")</f>
        <v/>
      </c>
      <c r="P7" s="211" t="str">
        <f>IF(AND(E7&lt;&gt;"",$Z$3&lt;12),SUMPRODUCT(($W$5:$W$16=E7)*($Z$5:$Z$16=$P$4)),"")</f>
        <v/>
      </c>
      <c r="Q7" s="211" t="str">
        <f>IF(AND(E7&lt;&gt;"",$Z$3&lt;12),SUMPRODUCT(($W$5:$W$16=E7)*($Z$5:$Z$16=$Q$4)),"")</f>
        <v/>
      </c>
      <c r="R7" s="211" t="str">
        <f>IF(AND(E7&lt;&gt;"",$Z$3&lt;12),SUMPRODUCT(($W$5:$W$16=E7)*($X$5:$X$16)),"")</f>
        <v/>
      </c>
      <c r="S7" s="234" t="str">
        <f>IF(D7&lt;&gt;"",VLOOKUP($C$2&amp;"-"&amp;$L$2&amp;"-"&amp;D7,bdd_complete,6,0),"")</f>
        <v/>
      </c>
      <c r="T7" s="235"/>
      <c r="W7" s="205" t="str">
        <f>D16</f>
        <v/>
      </c>
      <c r="X7" s="206">
        <f>I19</f>
        <v>0</v>
      </c>
      <c r="Y7" s="206">
        <f>J18</f>
        <v>0</v>
      </c>
      <c r="Z7" s="207" t="str">
        <f>IF(K18&lt;&gt;"",K18,"")</f>
        <v/>
      </c>
      <c r="AA7" s="346"/>
      <c r="AB7" s="346"/>
      <c r="AC7" s="346"/>
      <c r="AD7" s="62"/>
      <c r="AE7" s="62"/>
      <c r="AF7" s="62"/>
      <c r="AG7" s="62"/>
      <c r="AH7" s="62"/>
      <c r="AI7" s="62"/>
      <c r="AJ7" s="64"/>
    </row>
    <row r="8" spans="1:36" ht="20.25" customHeight="1" x14ac:dyDescent="0.2">
      <c r="A8" s="139" t="s">
        <v>37</v>
      </c>
      <c r="B8" s="172"/>
      <c r="C8" s="141"/>
      <c r="D8" s="281" t="str">
        <f>IF(A2&gt;3,4,"")</f>
        <v/>
      </c>
      <c r="E8" s="241" t="str">
        <f>IF(ISNA(VLOOKUP($C$2&amp;"-"&amp;$L$2&amp;"-"&amp;D8,bdd_complete,11,0)),"",VLOOKUP($C$2&amp;"-"&amp;$L$2&amp;"-"&amp;D8,bdd_complete,11,0)&amp;" "&amp;VLOOKUP($C$2&amp;"-"&amp;$L$2&amp;"-"&amp;D8,bdd_complete,12,0))</f>
        <v/>
      </c>
      <c r="F8" s="241"/>
      <c r="G8" s="241"/>
      <c r="H8" s="241"/>
      <c r="I8" s="241"/>
      <c r="J8" s="241"/>
      <c r="K8" s="241" t="str">
        <f>IF(D8&lt;&gt;"",VLOOKUP($C$2&amp;"-"&amp;$L$2&amp;"-"&amp;D8,bdd_complete,13,0),"")</f>
        <v/>
      </c>
      <c r="L8" s="241"/>
      <c r="M8" s="282"/>
      <c r="N8" s="209" t="str">
        <f>IF(AND(E8&lt;&gt;"",$Z$3&lt;12),SUMPRODUCT(($W$5:$W$16=E8)*($Z$5:$Z$16&lt;&gt;"")),"")</f>
        <v/>
      </c>
      <c r="O8" s="210" t="str">
        <f>IF(AND(E8&lt;&gt;"",$Z$3&lt;12),SUMPRODUCT(($W$5:$W$16=E8)*($Y$5:$Y$16)),"")</f>
        <v/>
      </c>
      <c r="P8" s="211" t="str">
        <f>IF(AND(E8&lt;&gt;"",$Z$3&lt;12),SUMPRODUCT(($W$5:$W$16=E8)*($Z$5:$Z$16=$P$4)),"")</f>
        <v/>
      </c>
      <c r="Q8" s="211" t="str">
        <f>IF(AND(E8&lt;&gt;"",$Z$3&lt;12),SUMPRODUCT(($W$5:$W$16=E8)*($Z$5:$Z$16=$Q$4)),"")</f>
        <v/>
      </c>
      <c r="R8" s="211" t="str">
        <f>IF(AND(E8&lt;&gt;"",$Z$3&lt;12),SUMPRODUCT(($W$5:$W$16=E8)*($X$5:$X$16)),"")</f>
        <v/>
      </c>
      <c r="S8" s="234" t="str">
        <f>IF(D8&lt;&gt;"",VLOOKUP($C$2&amp;"-"&amp;$L$2&amp;"-"&amp;D8,bdd_complete,6,0),"")</f>
        <v/>
      </c>
      <c r="T8" s="235"/>
      <c r="W8" s="205" t="str">
        <f>M16</f>
        <v/>
      </c>
      <c r="X8" s="206">
        <f>R19</f>
        <v>0</v>
      </c>
      <c r="Y8" s="206">
        <f>S18</f>
        <v>0</v>
      </c>
      <c r="Z8" s="207" t="str">
        <f>IF(T18&lt;&gt;"",T18,"")</f>
        <v/>
      </c>
      <c r="AA8" s="346"/>
      <c r="AB8" s="346"/>
      <c r="AC8" s="346"/>
      <c r="AD8" s="62"/>
      <c r="AE8" s="62"/>
      <c r="AF8" s="62"/>
      <c r="AG8" s="62"/>
      <c r="AH8" s="62"/>
      <c r="AI8" s="62"/>
      <c r="AJ8" s="64"/>
    </row>
    <row r="9" spans="1:36" ht="23.25" customHeight="1" x14ac:dyDescent="0.25">
      <c r="A9" s="212" t="s">
        <v>61</v>
      </c>
      <c r="B9" s="213"/>
      <c r="D9" s="69"/>
      <c r="E9" s="69"/>
      <c r="F9" s="69"/>
      <c r="G9" s="69"/>
      <c r="H9" s="69"/>
      <c r="I9"/>
      <c r="S9" s="144"/>
      <c r="W9" s="205" t="str">
        <f>D22</f>
        <v/>
      </c>
      <c r="X9" s="206">
        <f>I25</f>
        <v>0</v>
      </c>
      <c r="Y9" s="206">
        <f>J24</f>
        <v>0</v>
      </c>
      <c r="Z9" s="207" t="str">
        <f>IF(K24&lt;&gt;"",K24,"")</f>
        <v/>
      </c>
      <c r="AA9" s="52"/>
      <c r="AB9" s="52"/>
      <c r="AC9" s="52"/>
    </row>
    <row r="10" spans="1:36" s="140" customFormat="1" ht="25.5" customHeight="1" x14ac:dyDescent="0.2">
      <c r="A10" s="53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  <c r="R10" s="155"/>
      <c r="S10" s="155"/>
      <c r="T10" s="130" t="str">
        <f>IF(OR(A2=0,A2&gt;2),"3 lutteurs =&gt; Tour 1 : 1-2 / Tour 2 : 3-1 / Tour 3 : 2-3          4 lutteurs =&gt; Tour 1 : 1-2, 3-4  / Tour 2 : 1-3,  2-4  / Tour 3 : 1-4, 2-3","")</f>
        <v>3 lutteurs =&gt; Tour 1 : 1-2 / Tour 2 : 3-1 / Tour 3 : 2-3          4 lutteurs =&gt; Tour 1 : 1-2, 3-4  / Tour 2 : 1-3,  2-4  / Tour 3 : 1-4, 2-3</v>
      </c>
      <c r="U10" s="155"/>
      <c r="V10" s="155"/>
      <c r="W10" s="205" t="str">
        <f>M22</f>
        <v/>
      </c>
      <c r="X10" s="206">
        <f>R25</f>
        <v>0</v>
      </c>
      <c r="Y10" s="206">
        <f>S24</f>
        <v>0</v>
      </c>
      <c r="Z10" s="207" t="str">
        <f>IF(T24&lt;&gt;"",T24,"")</f>
        <v/>
      </c>
      <c r="AA10" s="155"/>
      <c r="AB10" s="155"/>
      <c r="AC10" s="155"/>
    </row>
    <row r="11" spans="1:36" s="53" customFormat="1" ht="14.25" customHeight="1" thickBot="1" x14ac:dyDescent="0.25">
      <c r="A11"/>
      <c r="B11" s="330" t="s">
        <v>40</v>
      </c>
      <c r="C11" s="203" t="s">
        <v>45</v>
      </c>
      <c r="D11" s="201"/>
      <c r="E11" s="201"/>
      <c r="F11" s="201"/>
      <c r="G11" s="201"/>
      <c r="H11" s="201"/>
      <c r="I11" s="201"/>
      <c r="J11" s="201"/>
      <c r="K11" s="201"/>
      <c r="L11" s="202" t="s">
        <v>46</v>
      </c>
      <c r="M11" s="202"/>
      <c r="N11" s="202"/>
      <c r="O11" s="202"/>
      <c r="P11" s="202"/>
      <c r="Q11" s="202"/>
      <c r="R11" s="202"/>
      <c r="S11" s="202"/>
      <c r="T11" s="204"/>
      <c r="U11"/>
      <c r="V11"/>
      <c r="W11" s="205" t="str">
        <f>D26</f>
        <v/>
      </c>
      <c r="X11" s="206">
        <f>I29</f>
        <v>0</v>
      </c>
      <c r="Y11" s="206">
        <f>J28</f>
        <v>0</v>
      </c>
      <c r="Z11" s="207" t="str">
        <f>IF(K28&lt;&gt;"",K28,"")</f>
        <v/>
      </c>
      <c r="AA11" s="54"/>
      <c r="AH11" s="56"/>
    </row>
    <row r="12" spans="1:36" ht="16.5" customHeight="1" x14ac:dyDescent="0.2">
      <c r="B12" s="331"/>
      <c r="C12" s="334" t="str">
        <f>IF(A2&gt;1,1,"")</f>
        <v/>
      </c>
      <c r="D12" s="215" t="str">
        <f>IF(C12&lt;&gt;"",VLOOKUP(C12,$D$5:$K$8,2,0),"")</f>
        <v/>
      </c>
      <c r="E12" s="215"/>
      <c r="F12" s="215"/>
      <c r="G12" s="215"/>
      <c r="H12" s="215"/>
      <c r="I12" s="216"/>
      <c r="J12" s="336" t="s">
        <v>48</v>
      </c>
      <c r="K12" s="217" t="s">
        <v>49</v>
      </c>
      <c r="L12" s="334" t="str">
        <f>IF(A2&gt;1,2,"")</f>
        <v/>
      </c>
      <c r="M12" s="215" t="str">
        <f>IF(L12&lt;&gt;"",VLOOKUP(L12,$D$5:$K$8,2,0),"")</f>
        <v/>
      </c>
      <c r="N12" s="215"/>
      <c r="O12" s="215"/>
      <c r="P12" s="215"/>
      <c r="Q12" s="215"/>
      <c r="R12" s="216"/>
      <c r="S12" s="336" t="s">
        <v>48</v>
      </c>
      <c r="T12" s="217" t="s">
        <v>49</v>
      </c>
      <c r="W12" s="205" t="str">
        <f>M26</f>
        <v/>
      </c>
      <c r="X12" s="206">
        <f>R29</f>
        <v>0</v>
      </c>
      <c r="Y12" s="206">
        <f>S28</f>
        <v>0</v>
      </c>
      <c r="Z12" s="207" t="str">
        <f>IF(T28&lt;&gt;"",T28,"")</f>
        <v/>
      </c>
      <c r="AA12" s="58"/>
      <c r="AH12" s="63"/>
      <c r="AI12" s="63"/>
    </row>
    <row r="13" spans="1:36" ht="16.5" customHeight="1" x14ac:dyDescent="0.2">
      <c r="B13" s="331"/>
      <c r="C13" s="335"/>
      <c r="D13" s="218" t="str">
        <f>IF(C12&lt;&gt;"",VLOOKUP(C12,$D$5:$K$8,8,0),"")</f>
        <v/>
      </c>
      <c r="E13" s="219"/>
      <c r="F13" s="219"/>
      <c r="G13" s="219"/>
      <c r="H13" s="219"/>
      <c r="I13" s="220"/>
      <c r="J13" s="337"/>
      <c r="K13" s="221" t="s">
        <v>50</v>
      </c>
      <c r="L13" s="335"/>
      <c r="M13" s="218" t="str">
        <f>IF(L12&lt;&gt;"",VLOOKUP(L12,$D$5:$K$8,8,0),"")</f>
        <v/>
      </c>
      <c r="N13" s="219"/>
      <c r="O13" s="219"/>
      <c r="P13" s="219"/>
      <c r="Q13" s="219"/>
      <c r="R13" s="220"/>
      <c r="S13" s="337"/>
      <c r="T13" s="221" t="s">
        <v>50</v>
      </c>
      <c r="W13" s="205" t="str">
        <f>D32</f>
        <v/>
      </c>
      <c r="X13" s="206">
        <f>I35</f>
        <v>0</v>
      </c>
      <c r="Y13" s="206">
        <f>J34</f>
        <v>0</v>
      </c>
      <c r="Z13" s="207" t="str">
        <f>IF(K34&lt;&gt;"",K34,"")</f>
        <v/>
      </c>
      <c r="AA13" s="58"/>
      <c r="AH13" s="63"/>
      <c r="AI13" s="63"/>
    </row>
    <row r="14" spans="1:36" ht="11.25" customHeight="1" x14ac:dyDescent="0.2">
      <c r="B14" s="331"/>
      <c r="C14" s="159" t="s">
        <v>53</v>
      </c>
      <c r="D14" s="160"/>
      <c r="E14" s="160"/>
      <c r="F14" s="160"/>
      <c r="G14" s="160"/>
      <c r="H14" s="170"/>
      <c r="I14" s="161" t="s">
        <v>11</v>
      </c>
      <c r="J14" s="338"/>
      <c r="K14" s="340"/>
      <c r="L14" s="159" t="s">
        <v>53</v>
      </c>
      <c r="M14" s="162"/>
      <c r="N14" s="160"/>
      <c r="O14" s="160"/>
      <c r="P14" s="160"/>
      <c r="Q14" s="170"/>
      <c r="R14" s="161" t="s">
        <v>11</v>
      </c>
      <c r="S14" s="338"/>
      <c r="T14" s="340"/>
      <c r="W14" s="205" t="str">
        <f>M32</f>
        <v/>
      </c>
      <c r="X14" s="206">
        <f>R35</f>
        <v>0</v>
      </c>
      <c r="Y14" s="206">
        <f>S34</f>
        <v>0</v>
      </c>
      <c r="Z14" s="207" t="str">
        <f>IF(T34&lt;&gt;"",T34,"")</f>
        <v/>
      </c>
      <c r="AA14" s="58"/>
      <c r="AH14" s="63"/>
      <c r="AI14" s="63"/>
    </row>
    <row r="15" spans="1:36" ht="33" customHeight="1" thickBot="1" x14ac:dyDescent="0.25">
      <c r="B15" s="331"/>
      <c r="C15" s="157"/>
      <c r="D15" s="158"/>
      <c r="E15" s="158"/>
      <c r="F15" s="158"/>
      <c r="G15" s="158"/>
      <c r="H15" s="171"/>
      <c r="I15" s="208"/>
      <c r="J15" s="339"/>
      <c r="K15" s="341"/>
      <c r="L15" s="157"/>
      <c r="M15" s="163"/>
      <c r="N15" s="158"/>
      <c r="O15" s="158"/>
      <c r="P15" s="158"/>
      <c r="Q15" s="171"/>
      <c r="R15" s="208"/>
      <c r="S15" s="339"/>
      <c r="T15" s="341"/>
      <c r="W15" s="205" t="str">
        <f>D36</f>
        <v/>
      </c>
      <c r="X15" s="206">
        <f>I39</f>
        <v>0</v>
      </c>
      <c r="Y15" s="206">
        <f>J38</f>
        <v>0</v>
      </c>
      <c r="Z15" s="207" t="str">
        <f>IF(K38&lt;&gt;"",K38,"")</f>
        <v/>
      </c>
      <c r="AA15" s="58"/>
      <c r="AH15" s="63"/>
      <c r="AI15" s="63"/>
    </row>
    <row r="16" spans="1:36" ht="16.5" customHeight="1" x14ac:dyDescent="0.2">
      <c r="B16" s="331"/>
      <c r="C16" s="334" t="str">
        <f>IF(A2=4,3,"")</f>
        <v/>
      </c>
      <c r="D16" s="215" t="str">
        <f>IF(C16&lt;&gt;"",VLOOKUP(C16,$D$5:$K$8,2,0),"")</f>
        <v/>
      </c>
      <c r="E16" s="215"/>
      <c r="F16" s="215"/>
      <c r="G16" s="215"/>
      <c r="H16" s="215"/>
      <c r="I16" s="216"/>
      <c r="J16" s="336" t="s">
        <v>48</v>
      </c>
      <c r="K16" s="217" t="s">
        <v>49</v>
      </c>
      <c r="L16" s="334" t="str">
        <f>IF(A2=4,4,"")</f>
        <v/>
      </c>
      <c r="M16" s="215" t="str">
        <f>IF(L16&lt;&gt;"",VLOOKUP(L16,$D$5:$K$8,2,0),"")</f>
        <v/>
      </c>
      <c r="N16" s="215"/>
      <c r="O16" s="215"/>
      <c r="P16" s="215"/>
      <c r="Q16" s="215"/>
      <c r="R16" s="216"/>
      <c r="S16" s="336" t="s">
        <v>48</v>
      </c>
      <c r="T16" s="217" t="s">
        <v>49</v>
      </c>
      <c r="W16" s="205" t="str">
        <f>M36</f>
        <v/>
      </c>
      <c r="X16" s="206">
        <f>R39</f>
        <v>0</v>
      </c>
      <c r="Y16" s="206">
        <f>S38</f>
        <v>0</v>
      </c>
      <c r="Z16" s="207" t="str">
        <f>IF(T38&lt;&gt;"",T38,"")</f>
        <v/>
      </c>
      <c r="AA16" s="58"/>
      <c r="AH16" s="63"/>
      <c r="AI16" s="63"/>
    </row>
    <row r="17" spans="1:35" ht="16.5" customHeight="1" x14ac:dyDescent="0.2">
      <c r="B17" s="331"/>
      <c r="C17" s="335"/>
      <c r="D17" s="218"/>
      <c r="E17" s="219"/>
      <c r="F17" s="219"/>
      <c r="G17" s="219"/>
      <c r="H17" s="219"/>
      <c r="I17" s="220"/>
      <c r="J17" s="337"/>
      <c r="K17" s="221" t="s">
        <v>50</v>
      </c>
      <c r="L17" s="335"/>
      <c r="M17" s="218" t="str">
        <f>IF(L16&lt;&gt;"",VLOOKUP(L16,$D$5:$K$8,8,0),"")</f>
        <v/>
      </c>
      <c r="N17" s="219"/>
      <c r="O17" s="219"/>
      <c r="P17" s="219"/>
      <c r="Q17" s="219"/>
      <c r="R17" s="220"/>
      <c r="S17" s="337"/>
      <c r="T17" s="221" t="s">
        <v>50</v>
      </c>
      <c r="X17" s="57"/>
      <c r="Y17" s="58"/>
      <c r="Z17" s="58"/>
      <c r="AA17" s="58"/>
      <c r="AH17" s="63"/>
      <c r="AI17" s="63"/>
    </row>
    <row r="18" spans="1:35" ht="11.25" customHeight="1" x14ac:dyDescent="0.2">
      <c r="B18" s="331"/>
      <c r="C18" s="159" t="s">
        <v>53</v>
      </c>
      <c r="D18" s="160"/>
      <c r="E18" s="160"/>
      <c r="F18" s="160"/>
      <c r="G18" s="160"/>
      <c r="H18" s="170"/>
      <c r="I18" s="161" t="s">
        <v>11</v>
      </c>
      <c r="J18" s="338"/>
      <c r="K18" s="340"/>
      <c r="L18" s="159" t="s">
        <v>53</v>
      </c>
      <c r="M18" s="162"/>
      <c r="N18" s="160"/>
      <c r="O18" s="160"/>
      <c r="P18" s="160"/>
      <c r="Q18" s="170"/>
      <c r="R18" s="161" t="s">
        <v>11</v>
      </c>
      <c r="S18" s="338"/>
      <c r="T18" s="340"/>
      <c r="X18" s="57"/>
      <c r="Y18" s="58"/>
      <c r="Z18" s="58"/>
      <c r="AA18" s="58"/>
      <c r="AH18" s="63"/>
      <c r="AI18" s="63"/>
    </row>
    <row r="19" spans="1:35" ht="33" customHeight="1" thickBot="1" x14ac:dyDescent="0.25">
      <c r="B19" s="331"/>
      <c r="C19" s="157"/>
      <c r="D19" s="158"/>
      <c r="E19" s="158"/>
      <c r="F19" s="158"/>
      <c r="G19" s="158"/>
      <c r="H19" s="171"/>
      <c r="I19" s="208"/>
      <c r="J19" s="339"/>
      <c r="K19" s="341"/>
      <c r="L19" s="157"/>
      <c r="M19" s="163"/>
      <c r="N19" s="158"/>
      <c r="O19" s="158"/>
      <c r="P19" s="158"/>
      <c r="Q19" s="171"/>
      <c r="R19" s="208"/>
      <c r="S19" s="339"/>
      <c r="T19" s="341"/>
      <c r="X19" s="58"/>
      <c r="Y19" s="58"/>
      <c r="Z19" s="58"/>
      <c r="AA19" s="58"/>
      <c r="AH19" s="63"/>
      <c r="AI19" s="63"/>
    </row>
    <row r="20" spans="1:35" ht="15" customHeight="1" x14ac:dyDescent="0.25">
      <c r="B20" s="138"/>
      <c r="C20" s="147"/>
      <c r="D20" s="147"/>
      <c r="E20" s="147"/>
      <c r="F20" s="147"/>
      <c r="G20" s="147"/>
      <c r="H20" s="147"/>
      <c r="J20" s="148"/>
      <c r="K20" s="149"/>
      <c r="L20" s="151"/>
      <c r="M20" s="151"/>
      <c r="N20" s="151"/>
      <c r="O20" s="151"/>
      <c r="P20" s="151"/>
      <c r="Q20" s="151"/>
      <c r="R20" s="146"/>
      <c r="S20" s="152"/>
      <c r="T20" s="150"/>
      <c r="X20" s="58"/>
      <c r="Y20" s="58"/>
      <c r="Z20" s="58"/>
      <c r="AA20" s="58"/>
      <c r="AH20" s="63"/>
      <c r="AI20" s="63"/>
    </row>
    <row r="21" spans="1:35" s="53" customFormat="1" ht="14.25" customHeight="1" thickBot="1" x14ac:dyDescent="0.25">
      <c r="A21"/>
      <c r="B21" s="330" t="s">
        <v>51</v>
      </c>
      <c r="C21" s="203" t="s">
        <v>45</v>
      </c>
      <c r="D21" s="201"/>
      <c r="E21" s="201"/>
      <c r="F21" s="201"/>
      <c r="G21" s="201"/>
      <c r="H21" s="201"/>
      <c r="I21" s="201"/>
      <c r="J21" s="201"/>
      <c r="K21" s="201"/>
      <c r="L21" s="202" t="s">
        <v>46</v>
      </c>
      <c r="M21" s="202"/>
      <c r="N21" s="202"/>
      <c r="O21" s="202"/>
      <c r="P21" s="202"/>
      <c r="Q21" s="202"/>
      <c r="R21" s="202"/>
      <c r="S21" s="202"/>
      <c r="T21" s="204"/>
      <c r="U21"/>
      <c r="V21"/>
      <c r="W21"/>
      <c r="X21" s="55"/>
      <c r="Y21" s="54"/>
      <c r="Z21" s="54"/>
      <c r="AA21" s="54"/>
      <c r="AH21" s="56"/>
    </row>
    <row r="22" spans="1:35" ht="16.5" customHeight="1" x14ac:dyDescent="0.2">
      <c r="B22" s="331"/>
      <c r="C22" s="334" t="str">
        <f>IF(A2=3,3,IF(A2=4,1,""))</f>
        <v/>
      </c>
      <c r="D22" s="215" t="str">
        <f>IF(C22&lt;&gt;"",VLOOKUP(C22,$D$5:$K$8,2,0),"")</f>
        <v/>
      </c>
      <c r="E22" s="215"/>
      <c r="F22" s="215"/>
      <c r="G22" s="215"/>
      <c r="H22" s="215"/>
      <c r="I22" s="216"/>
      <c r="J22" s="336" t="s">
        <v>48</v>
      </c>
      <c r="K22" s="217" t="s">
        <v>49</v>
      </c>
      <c r="L22" s="334" t="str">
        <f>IF(A2=3,1,IF(A2=4,3,""))</f>
        <v/>
      </c>
      <c r="M22" s="215" t="str">
        <f>IF(L22&lt;&gt;"",VLOOKUP(L22,$D$5:$K$8,2,0),"")</f>
        <v/>
      </c>
      <c r="N22" s="215"/>
      <c r="O22" s="215"/>
      <c r="P22" s="215"/>
      <c r="Q22" s="215"/>
      <c r="R22" s="216"/>
      <c r="S22" s="336" t="s">
        <v>48</v>
      </c>
      <c r="T22" s="217" t="s">
        <v>49</v>
      </c>
      <c r="X22" s="57"/>
      <c r="Y22" s="58"/>
      <c r="Z22" s="58"/>
      <c r="AA22" s="58"/>
      <c r="AH22" s="63"/>
      <c r="AI22" s="63"/>
    </row>
    <row r="23" spans="1:35" ht="16.5" customHeight="1" x14ac:dyDescent="0.2">
      <c r="B23" s="331"/>
      <c r="C23" s="335"/>
      <c r="D23" s="218" t="str">
        <f>IF(C22&lt;&gt;"",VLOOKUP(C22,$D$5:$K$8,8,0),"")</f>
        <v/>
      </c>
      <c r="E23" s="219"/>
      <c r="F23" s="219"/>
      <c r="G23" s="219"/>
      <c r="H23" s="219"/>
      <c r="I23" s="220"/>
      <c r="J23" s="337"/>
      <c r="K23" s="221" t="s">
        <v>50</v>
      </c>
      <c r="L23" s="335"/>
      <c r="M23" s="218" t="str">
        <f>IF(L22&lt;&gt;"",VLOOKUP(L22,$D$5:$K$8,8,0),"")</f>
        <v/>
      </c>
      <c r="N23" s="219"/>
      <c r="O23" s="219"/>
      <c r="P23" s="219"/>
      <c r="Q23" s="219"/>
      <c r="R23" s="220"/>
      <c r="S23" s="337"/>
      <c r="T23" s="221" t="s">
        <v>50</v>
      </c>
      <c r="X23" s="57"/>
      <c r="Y23" s="58"/>
      <c r="Z23" s="58"/>
      <c r="AA23" s="58"/>
      <c r="AH23" s="63"/>
      <c r="AI23" s="63"/>
    </row>
    <row r="24" spans="1:35" ht="11.25" customHeight="1" x14ac:dyDescent="0.2">
      <c r="B24" s="331"/>
      <c r="C24" s="159" t="s">
        <v>53</v>
      </c>
      <c r="D24" s="160"/>
      <c r="E24" s="160"/>
      <c r="F24" s="160"/>
      <c r="G24" s="160"/>
      <c r="H24" s="170"/>
      <c r="I24" s="161" t="s">
        <v>11</v>
      </c>
      <c r="J24" s="338"/>
      <c r="K24" s="340"/>
      <c r="L24" s="159" t="s">
        <v>53</v>
      </c>
      <c r="M24" s="162"/>
      <c r="N24" s="160"/>
      <c r="O24" s="160"/>
      <c r="P24" s="160"/>
      <c r="Q24" s="170"/>
      <c r="R24" s="161" t="s">
        <v>11</v>
      </c>
      <c r="S24" s="338"/>
      <c r="T24" s="340"/>
      <c r="X24" s="57"/>
      <c r="Y24" s="58"/>
      <c r="Z24" s="58"/>
      <c r="AA24" s="58"/>
      <c r="AH24" s="63"/>
      <c r="AI24" s="63"/>
    </row>
    <row r="25" spans="1:35" ht="33" customHeight="1" thickBot="1" x14ac:dyDescent="0.25">
      <c r="B25" s="331"/>
      <c r="C25" s="157"/>
      <c r="D25" s="158"/>
      <c r="E25" s="158"/>
      <c r="F25" s="158"/>
      <c r="G25" s="158"/>
      <c r="H25" s="171"/>
      <c r="I25" s="208"/>
      <c r="J25" s="339"/>
      <c r="K25" s="341"/>
      <c r="L25" s="157"/>
      <c r="M25" s="163"/>
      <c r="N25" s="158"/>
      <c r="O25" s="158"/>
      <c r="P25" s="158"/>
      <c r="Q25" s="171"/>
      <c r="R25" s="208"/>
      <c r="S25" s="339"/>
      <c r="T25" s="341"/>
      <c r="X25" s="58"/>
      <c r="Y25" s="58"/>
      <c r="Z25" s="58"/>
      <c r="AA25" s="58"/>
      <c r="AH25" s="63"/>
      <c r="AI25" s="63"/>
    </row>
    <row r="26" spans="1:35" ht="16.5" customHeight="1" x14ac:dyDescent="0.2">
      <c r="B26" s="331"/>
      <c r="C26" s="334" t="str">
        <f>IF(A2=4,2,"")</f>
        <v/>
      </c>
      <c r="D26" s="215" t="str">
        <f>IF(C26&lt;&gt;"",VLOOKUP(C26,$D$5:$K$8,2,0),"")</f>
        <v/>
      </c>
      <c r="E26" s="215"/>
      <c r="F26" s="215"/>
      <c r="G26" s="215"/>
      <c r="H26" s="215"/>
      <c r="I26" s="216"/>
      <c r="J26" s="336" t="s">
        <v>48</v>
      </c>
      <c r="K26" s="217" t="s">
        <v>49</v>
      </c>
      <c r="L26" s="334" t="str">
        <f>IF(A2=4,4,"")</f>
        <v/>
      </c>
      <c r="M26" s="215" t="str">
        <f>IF(L26&lt;&gt;"",VLOOKUP(L26,$D$5:$K$8,2,0),"")</f>
        <v/>
      </c>
      <c r="N26" s="215"/>
      <c r="O26" s="215"/>
      <c r="P26" s="215"/>
      <c r="Q26" s="215"/>
      <c r="R26" s="216"/>
      <c r="S26" s="336" t="s">
        <v>48</v>
      </c>
      <c r="T26" s="217" t="s">
        <v>49</v>
      </c>
      <c r="X26" s="57"/>
      <c r="Y26" s="58"/>
      <c r="Z26" s="58"/>
      <c r="AA26" s="58"/>
      <c r="AH26" s="63"/>
      <c r="AI26" s="63"/>
    </row>
    <row r="27" spans="1:35" ht="16.5" customHeight="1" x14ac:dyDescent="0.2">
      <c r="B27" s="331"/>
      <c r="C27" s="335"/>
      <c r="D27" s="218" t="str">
        <f>IF(C26&lt;&gt;"",VLOOKUP(C26,$D$5:$K$8,8,0),"")</f>
        <v/>
      </c>
      <c r="E27" s="219"/>
      <c r="F27" s="219"/>
      <c r="G27" s="219"/>
      <c r="H27" s="219"/>
      <c r="I27" s="220"/>
      <c r="J27" s="337"/>
      <c r="K27" s="221" t="s">
        <v>50</v>
      </c>
      <c r="L27" s="335"/>
      <c r="M27" s="218" t="str">
        <f>IF(L26&lt;&gt;"",VLOOKUP(L26,$D$5:$K$8,8,0),"")</f>
        <v/>
      </c>
      <c r="N27" s="219"/>
      <c r="O27" s="219"/>
      <c r="P27" s="219"/>
      <c r="Q27" s="219"/>
      <c r="R27" s="220"/>
      <c r="S27" s="337"/>
      <c r="T27" s="221" t="s">
        <v>50</v>
      </c>
      <c r="X27" s="57"/>
      <c r="Y27" s="58"/>
      <c r="Z27" s="58"/>
      <c r="AA27" s="58"/>
      <c r="AH27" s="63"/>
      <c r="AI27" s="63"/>
    </row>
    <row r="28" spans="1:35" ht="11.25" customHeight="1" x14ac:dyDescent="0.2">
      <c r="B28" s="331"/>
      <c r="C28" s="159" t="s">
        <v>47</v>
      </c>
      <c r="D28" s="160"/>
      <c r="E28" s="160"/>
      <c r="F28" s="160"/>
      <c r="G28" s="160"/>
      <c r="H28" s="170"/>
      <c r="I28" s="161" t="s">
        <v>11</v>
      </c>
      <c r="J28" s="338"/>
      <c r="K28" s="340"/>
      <c r="L28" s="159" t="s">
        <v>47</v>
      </c>
      <c r="M28" s="162"/>
      <c r="N28" s="160"/>
      <c r="O28" s="160"/>
      <c r="P28" s="160"/>
      <c r="Q28" s="170"/>
      <c r="R28" s="161" t="s">
        <v>11</v>
      </c>
      <c r="S28" s="338"/>
      <c r="T28" s="340"/>
      <c r="X28" s="57"/>
      <c r="Y28" s="58"/>
      <c r="Z28" s="58"/>
      <c r="AA28" s="58"/>
      <c r="AH28" s="63"/>
      <c r="AI28" s="63"/>
    </row>
    <row r="29" spans="1:35" ht="33" customHeight="1" thickBot="1" x14ac:dyDescent="0.25">
      <c r="B29" s="331"/>
      <c r="C29" s="157"/>
      <c r="D29" s="158"/>
      <c r="E29" s="158"/>
      <c r="F29" s="158"/>
      <c r="G29" s="158"/>
      <c r="H29" s="171"/>
      <c r="I29" s="208"/>
      <c r="J29" s="339"/>
      <c r="K29" s="341"/>
      <c r="L29" s="157"/>
      <c r="M29" s="163"/>
      <c r="N29" s="158"/>
      <c r="O29" s="158"/>
      <c r="P29" s="158"/>
      <c r="Q29" s="171"/>
      <c r="R29" s="208"/>
      <c r="S29" s="339"/>
      <c r="T29" s="341"/>
      <c r="X29" s="58"/>
      <c r="Y29" s="58"/>
      <c r="Z29" s="58"/>
      <c r="AA29" s="58"/>
      <c r="AH29" s="63"/>
      <c r="AI29" s="63"/>
    </row>
    <row r="30" spans="1:35" ht="15" customHeight="1" x14ac:dyDescent="0.25">
      <c r="B30" s="138"/>
      <c r="C30" s="147"/>
      <c r="D30" s="147"/>
      <c r="E30" s="147"/>
      <c r="F30" s="147"/>
      <c r="G30" s="147"/>
      <c r="H30" s="147"/>
      <c r="J30" s="148"/>
      <c r="K30" s="149"/>
      <c r="L30" s="151"/>
      <c r="M30" s="151"/>
      <c r="N30" s="151"/>
      <c r="O30" s="151"/>
      <c r="P30" s="151"/>
      <c r="Q30" s="151"/>
      <c r="R30" s="146"/>
      <c r="S30" s="152"/>
      <c r="T30" s="150"/>
      <c r="X30" s="58"/>
      <c r="Y30" s="58"/>
      <c r="Z30" s="58"/>
      <c r="AA30" s="58"/>
      <c r="AH30" s="63"/>
      <c r="AI30" s="63"/>
    </row>
    <row r="31" spans="1:35" s="53" customFormat="1" ht="14.25" customHeight="1" thickBot="1" x14ac:dyDescent="0.25">
      <c r="A31"/>
      <c r="B31" s="330" t="s">
        <v>52</v>
      </c>
      <c r="C31" s="203" t="s">
        <v>45</v>
      </c>
      <c r="D31" s="201"/>
      <c r="E31" s="201"/>
      <c r="F31" s="201"/>
      <c r="G31" s="201"/>
      <c r="H31" s="201"/>
      <c r="I31" s="201"/>
      <c r="J31" s="201"/>
      <c r="K31" s="201"/>
      <c r="L31" s="202" t="s">
        <v>46</v>
      </c>
      <c r="M31" s="202"/>
      <c r="N31" s="202"/>
      <c r="O31" s="202"/>
      <c r="P31" s="202"/>
      <c r="Q31" s="202"/>
      <c r="R31" s="202"/>
      <c r="S31" s="202"/>
      <c r="T31" s="204"/>
      <c r="U31"/>
      <c r="V31"/>
      <c r="W31"/>
      <c r="X31" s="55"/>
      <c r="Y31" s="54"/>
      <c r="Z31" s="54"/>
      <c r="AA31" s="54"/>
      <c r="AH31" s="56"/>
    </row>
    <row r="32" spans="1:35" ht="16.5" customHeight="1" x14ac:dyDescent="0.2">
      <c r="B32" s="331"/>
      <c r="C32" s="334" t="str">
        <f>IF(A2=3,2,IF(A2=4,1,""))</f>
        <v/>
      </c>
      <c r="D32" s="215" t="str">
        <f>IF(C32&lt;&gt;"",VLOOKUP(C32,$D$5:$K$8,2,0),"")</f>
        <v/>
      </c>
      <c r="E32" s="215"/>
      <c r="F32" s="215"/>
      <c r="G32" s="215"/>
      <c r="H32" s="215"/>
      <c r="I32" s="216"/>
      <c r="J32" s="336" t="s">
        <v>48</v>
      </c>
      <c r="K32" s="217" t="s">
        <v>49</v>
      </c>
      <c r="L32" s="334" t="str">
        <f>IF(A2=3,3,IF(A2=4,4,""))</f>
        <v/>
      </c>
      <c r="M32" s="215" t="str">
        <f>IF(L32&lt;&gt;"",VLOOKUP(L32,$D$5:$K$8,2,0),"")</f>
        <v/>
      </c>
      <c r="N32" s="215"/>
      <c r="O32" s="215"/>
      <c r="P32" s="215"/>
      <c r="Q32" s="215"/>
      <c r="R32" s="216"/>
      <c r="S32" s="336" t="s">
        <v>48</v>
      </c>
      <c r="T32" s="217" t="s">
        <v>49</v>
      </c>
      <c r="X32" s="57"/>
      <c r="Y32" s="58"/>
      <c r="Z32" s="58"/>
      <c r="AA32" s="58"/>
      <c r="AH32" s="63"/>
      <c r="AI32" s="63"/>
    </row>
    <row r="33" spans="2:35" ht="16.5" customHeight="1" x14ac:dyDescent="0.2">
      <c r="B33" s="331"/>
      <c r="C33" s="335"/>
      <c r="D33" s="218" t="str">
        <f>IF(C32&lt;&gt;"",VLOOKUP(C32,$D$5:$K$8,8,0),"")</f>
        <v/>
      </c>
      <c r="E33" s="219"/>
      <c r="F33" s="219"/>
      <c r="G33" s="219"/>
      <c r="H33" s="219"/>
      <c r="I33" s="220"/>
      <c r="J33" s="337"/>
      <c r="K33" s="221" t="s">
        <v>50</v>
      </c>
      <c r="L33" s="335"/>
      <c r="M33" s="218" t="str">
        <f>IF(L32&lt;&gt;"",VLOOKUP(L32,$D$5:$K$8,8,0),"")</f>
        <v/>
      </c>
      <c r="N33" s="219"/>
      <c r="O33" s="219"/>
      <c r="P33" s="219"/>
      <c r="Q33" s="219"/>
      <c r="R33" s="220"/>
      <c r="S33" s="337"/>
      <c r="T33" s="221" t="s">
        <v>50</v>
      </c>
      <c r="X33" s="57"/>
      <c r="Y33" s="58"/>
      <c r="Z33" s="58"/>
      <c r="AA33" s="58"/>
      <c r="AH33" s="63"/>
      <c r="AI33" s="63"/>
    </row>
    <row r="34" spans="2:35" ht="11.25" customHeight="1" x14ac:dyDescent="0.2">
      <c r="B34" s="331"/>
      <c r="C34" s="159" t="s">
        <v>53</v>
      </c>
      <c r="D34" s="160"/>
      <c r="E34" s="160"/>
      <c r="F34" s="160"/>
      <c r="G34" s="160"/>
      <c r="H34" s="170"/>
      <c r="I34" s="161" t="s">
        <v>11</v>
      </c>
      <c r="J34" s="338"/>
      <c r="K34" s="340"/>
      <c r="L34" s="159" t="s">
        <v>53</v>
      </c>
      <c r="M34" s="162"/>
      <c r="N34" s="160"/>
      <c r="O34" s="160"/>
      <c r="P34" s="160"/>
      <c r="Q34" s="170"/>
      <c r="R34" s="161" t="s">
        <v>11</v>
      </c>
      <c r="S34" s="338"/>
      <c r="T34" s="340"/>
      <c r="X34" s="57"/>
      <c r="Y34" s="58"/>
      <c r="Z34" s="58"/>
      <c r="AA34" s="58"/>
      <c r="AH34" s="63"/>
      <c r="AI34" s="63"/>
    </row>
    <row r="35" spans="2:35" ht="33" customHeight="1" thickBot="1" x14ac:dyDescent="0.25">
      <c r="B35" s="331"/>
      <c r="C35" s="157"/>
      <c r="D35" s="158"/>
      <c r="E35" s="158"/>
      <c r="F35" s="158"/>
      <c r="G35" s="158"/>
      <c r="H35" s="171"/>
      <c r="I35" s="208"/>
      <c r="J35" s="339"/>
      <c r="K35" s="341"/>
      <c r="L35" s="157"/>
      <c r="M35" s="163"/>
      <c r="N35" s="158"/>
      <c r="O35" s="158"/>
      <c r="P35" s="158"/>
      <c r="Q35" s="171"/>
      <c r="R35" s="208"/>
      <c r="S35" s="339"/>
      <c r="T35" s="341"/>
      <c r="X35" s="58"/>
      <c r="Y35" s="58"/>
      <c r="Z35" s="58"/>
      <c r="AA35" s="58"/>
      <c r="AH35" s="63"/>
      <c r="AI35" s="63"/>
    </row>
    <row r="36" spans="2:35" ht="16.5" customHeight="1" x14ac:dyDescent="0.2">
      <c r="B36" s="331"/>
      <c r="C36" s="334" t="str">
        <f>IF(A2=4,2,"")</f>
        <v/>
      </c>
      <c r="D36" s="215" t="str">
        <f>IF(C36&lt;&gt;"",VLOOKUP(C36,$D$5:$K$8,2,0),"")</f>
        <v/>
      </c>
      <c r="E36" s="215"/>
      <c r="F36" s="215"/>
      <c r="G36" s="215"/>
      <c r="H36" s="215"/>
      <c r="I36" s="216"/>
      <c r="J36" s="336" t="s">
        <v>48</v>
      </c>
      <c r="K36" s="217" t="s">
        <v>49</v>
      </c>
      <c r="L36" s="334" t="str">
        <f>IF(A2=4,3,"")</f>
        <v/>
      </c>
      <c r="M36" s="215" t="str">
        <f>IF(L36&lt;&gt;"",VLOOKUP(L36,$D$5:$K$8,2,0),"")</f>
        <v/>
      </c>
      <c r="N36" s="215"/>
      <c r="O36" s="215"/>
      <c r="P36" s="215"/>
      <c r="Q36" s="215"/>
      <c r="R36" s="216"/>
      <c r="S36" s="336" t="s">
        <v>48</v>
      </c>
      <c r="T36" s="217" t="s">
        <v>49</v>
      </c>
      <c r="X36" s="57"/>
      <c r="Y36" s="58"/>
      <c r="Z36" s="58"/>
      <c r="AA36" s="58"/>
      <c r="AH36" s="63"/>
      <c r="AI36" s="63"/>
    </row>
    <row r="37" spans="2:35" ht="16.5" customHeight="1" x14ac:dyDescent="0.2">
      <c r="B37" s="331"/>
      <c r="C37" s="335"/>
      <c r="D37" s="218" t="str">
        <f>IF(C36&lt;&gt;"",VLOOKUP(C36,$D$5:$K$8,8,0),"")</f>
        <v/>
      </c>
      <c r="E37" s="219"/>
      <c r="F37" s="219"/>
      <c r="G37" s="219"/>
      <c r="H37" s="219"/>
      <c r="I37" s="220"/>
      <c r="J37" s="337"/>
      <c r="K37" s="221" t="s">
        <v>50</v>
      </c>
      <c r="L37" s="335"/>
      <c r="M37" s="218" t="str">
        <f>IF(L36&lt;&gt;"",VLOOKUP(L36,$D$5:$K$8,8,0),"")</f>
        <v/>
      </c>
      <c r="N37" s="219"/>
      <c r="O37" s="219"/>
      <c r="P37" s="219"/>
      <c r="Q37" s="219"/>
      <c r="R37" s="220"/>
      <c r="S37" s="337"/>
      <c r="T37" s="221" t="s">
        <v>50</v>
      </c>
      <c r="X37" s="57"/>
      <c r="Y37" s="58"/>
      <c r="Z37" s="58"/>
      <c r="AA37" s="58"/>
      <c r="AH37" s="63"/>
      <c r="AI37" s="63"/>
    </row>
    <row r="38" spans="2:35" ht="11.25" customHeight="1" x14ac:dyDescent="0.2">
      <c r="B38" s="331"/>
      <c r="C38" s="159" t="s">
        <v>53</v>
      </c>
      <c r="D38" s="160"/>
      <c r="E38" s="160"/>
      <c r="F38" s="160"/>
      <c r="G38" s="160"/>
      <c r="H38" s="170"/>
      <c r="I38" s="161" t="s">
        <v>11</v>
      </c>
      <c r="J38" s="338"/>
      <c r="K38" s="340"/>
      <c r="L38" s="159" t="s">
        <v>53</v>
      </c>
      <c r="M38" s="162"/>
      <c r="N38" s="160"/>
      <c r="O38" s="160"/>
      <c r="P38" s="160"/>
      <c r="Q38" s="170"/>
      <c r="R38" s="161" t="s">
        <v>11</v>
      </c>
      <c r="S38" s="338"/>
      <c r="T38" s="340"/>
      <c r="X38" s="57"/>
      <c r="Y38" s="58"/>
      <c r="Z38" s="58"/>
      <c r="AA38" s="58"/>
      <c r="AH38" s="63"/>
      <c r="AI38" s="63"/>
    </row>
    <row r="39" spans="2:35" ht="33" customHeight="1" thickBot="1" x14ac:dyDescent="0.25">
      <c r="B39" s="331"/>
      <c r="C39" s="157"/>
      <c r="D39" s="158"/>
      <c r="E39" s="158"/>
      <c r="F39" s="158"/>
      <c r="G39" s="158"/>
      <c r="H39" s="171"/>
      <c r="I39" s="208"/>
      <c r="J39" s="339"/>
      <c r="K39" s="341"/>
      <c r="L39" s="157"/>
      <c r="M39" s="163"/>
      <c r="N39" s="158"/>
      <c r="O39" s="158"/>
      <c r="P39" s="158"/>
      <c r="Q39" s="171"/>
      <c r="R39" s="208"/>
      <c r="S39" s="339"/>
      <c r="T39" s="341"/>
      <c r="X39" s="58"/>
      <c r="Y39" s="58"/>
      <c r="Z39" s="58"/>
      <c r="AA39" s="58"/>
      <c r="AH39" s="63"/>
      <c r="AI39" s="63"/>
    </row>
    <row r="40" spans="2:35" ht="15" customHeight="1" x14ac:dyDescent="0.2">
      <c r="B40" s="166"/>
      <c r="C40" s="165"/>
      <c r="D40" s="164"/>
      <c r="E40" s="164"/>
      <c r="F40" s="164"/>
      <c r="G40" s="164"/>
      <c r="H40" s="164"/>
      <c r="I40" s="167"/>
      <c r="J40" s="168"/>
      <c r="K40" s="169"/>
      <c r="L40" s="165"/>
      <c r="M40" s="165"/>
      <c r="N40" s="164"/>
      <c r="O40" s="164"/>
      <c r="P40" s="164"/>
      <c r="Q40" s="164"/>
      <c r="R40" s="167"/>
      <c r="S40" s="168"/>
      <c r="T40" s="169"/>
      <c r="X40" s="58"/>
      <c r="Y40" s="58"/>
      <c r="Z40" s="58"/>
      <c r="AA40" s="58"/>
      <c r="AH40" s="63"/>
      <c r="AI40" s="63"/>
    </row>
    <row r="41" spans="2:35" ht="35.1" customHeight="1" x14ac:dyDescent="0.2">
      <c r="C41" s="333" t="s">
        <v>42</v>
      </c>
      <c r="D41" s="333"/>
      <c r="E41" s="333"/>
      <c r="F41" s="333"/>
      <c r="G41" s="344" t="s">
        <v>62</v>
      </c>
      <c r="H41" s="344"/>
      <c r="I41" s="344"/>
      <c r="J41" s="344"/>
      <c r="K41" s="344"/>
      <c r="L41" s="344"/>
      <c r="M41" s="344"/>
      <c r="N41" s="344"/>
      <c r="O41" s="344"/>
      <c r="P41" s="344"/>
      <c r="Q41" s="344"/>
      <c r="R41" s="344"/>
      <c r="S41" s="344"/>
      <c r="T41" s="344"/>
      <c r="Z41" s="63"/>
      <c r="AA41" s="63"/>
    </row>
    <row r="42" spans="2:35" ht="35.1" customHeight="1" x14ac:dyDescent="0.2">
      <c r="C42" s="342" t="s">
        <v>33</v>
      </c>
      <c r="D42" s="342"/>
      <c r="E42" s="342"/>
      <c r="F42" s="342"/>
      <c r="G42" s="345" t="s">
        <v>41</v>
      </c>
      <c r="H42" s="345"/>
      <c r="I42" s="345"/>
      <c r="J42" s="345"/>
      <c r="K42" s="345"/>
      <c r="L42" s="345"/>
      <c r="M42" s="345"/>
      <c r="N42" s="345"/>
      <c r="O42" s="345"/>
      <c r="P42" s="345"/>
      <c r="Q42" s="345"/>
      <c r="R42" s="345"/>
      <c r="S42" s="345"/>
      <c r="T42" s="345"/>
      <c r="Z42" s="53"/>
    </row>
    <row r="43" spans="2:35" ht="65.25" customHeight="1" x14ac:dyDescent="0.25"/>
    <row r="44" spans="2:35" ht="15" hidden="1" customHeight="1" x14ac:dyDescent="0.25"/>
    <row r="45" spans="2:35" ht="15" hidden="1" customHeight="1" x14ac:dyDescent="0.25"/>
    <row r="46" spans="2:35" ht="15" hidden="1" customHeight="1" x14ac:dyDescent="0.25"/>
    <row r="47" spans="2:35" ht="15" hidden="1" customHeight="1" x14ac:dyDescent="0.25"/>
    <row r="48" spans="2:35" ht="15" hidden="1" customHeight="1" x14ac:dyDescent="0.25"/>
    <row r="49" ht="15" hidden="1" customHeight="1" x14ac:dyDescent="0.25"/>
    <row r="50" ht="0" hidden="1" customHeight="1" x14ac:dyDescent="0.25"/>
    <row r="51" ht="0" hidden="1" customHeight="1" x14ac:dyDescent="0.25"/>
  </sheetData>
  <sheetProtection sheet="1" objects="1" scenarios="1"/>
  <mergeCells count="60">
    <mergeCell ref="O2:T2"/>
    <mergeCell ref="S4:T4"/>
    <mergeCell ref="AA6:AC6"/>
    <mergeCell ref="AA7:AC7"/>
    <mergeCell ref="AA8:AC8"/>
    <mergeCell ref="J14:J15"/>
    <mergeCell ref="K14:K15"/>
    <mergeCell ref="S14:S15"/>
    <mergeCell ref="T14:T15"/>
    <mergeCell ref="C16:C17"/>
    <mergeCell ref="J16:J17"/>
    <mergeCell ref="L16:L17"/>
    <mergeCell ref="S16:S17"/>
    <mergeCell ref="J18:J19"/>
    <mergeCell ref="K18:K19"/>
    <mergeCell ref="S18:S19"/>
    <mergeCell ref="T18:T19"/>
    <mergeCell ref="B21:B29"/>
    <mergeCell ref="C22:C23"/>
    <mergeCell ref="J22:J23"/>
    <mergeCell ref="L22:L23"/>
    <mergeCell ref="S22:S23"/>
    <mergeCell ref="J24:J25"/>
    <mergeCell ref="B11:B19"/>
    <mergeCell ref="C12:C13"/>
    <mergeCell ref="J12:J13"/>
    <mergeCell ref="L12:L13"/>
    <mergeCell ref="S12:S13"/>
    <mergeCell ref="K24:K25"/>
    <mergeCell ref="S24:S25"/>
    <mergeCell ref="T24:T25"/>
    <mergeCell ref="C26:C27"/>
    <mergeCell ref="J26:J27"/>
    <mergeCell ref="L26:L27"/>
    <mergeCell ref="S26:S27"/>
    <mergeCell ref="J28:J29"/>
    <mergeCell ref="K28:K29"/>
    <mergeCell ref="S28:S29"/>
    <mergeCell ref="T28:T29"/>
    <mergeCell ref="B31:B39"/>
    <mergeCell ref="C32:C33"/>
    <mergeCell ref="J32:J33"/>
    <mergeCell ref="L32:L33"/>
    <mergeCell ref="S32:S33"/>
    <mergeCell ref="J34:J35"/>
    <mergeCell ref="K34:K35"/>
    <mergeCell ref="S34:S35"/>
    <mergeCell ref="T34:T35"/>
    <mergeCell ref="C36:C37"/>
    <mergeCell ref="J36:J37"/>
    <mergeCell ref="L36:L37"/>
    <mergeCell ref="S36:S37"/>
    <mergeCell ref="C42:F42"/>
    <mergeCell ref="G42:T42"/>
    <mergeCell ref="J38:J39"/>
    <mergeCell ref="K38:K39"/>
    <mergeCell ref="S38:S39"/>
    <mergeCell ref="T38:T39"/>
    <mergeCell ref="C41:F41"/>
    <mergeCell ref="G41:T41"/>
  </mergeCells>
  <dataValidations count="2">
    <dataValidation type="list" allowBlank="1" showInputMessage="1" showErrorMessage="1" sqref="K14:K15 T38:T39 K38:K39 T34:T35 K34:K35 T28:T29 K28:K29 T24:T25 K24:K25 T18:T19 K18:K19 T14:T15">
      <formula1>"VT,VP,VS,VA,VF,VB,VD,V3"</formula1>
    </dataValidation>
    <dataValidation type="whole" allowBlank="1" showInputMessage="1" showErrorMessage="1" errorTitle="ERREUR" error="Il faut saisir un chiffre de 1 à 4" sqref="C5:C8">
      <formula1>1</formula1>
      <formula2>4</formula2>
    </dataValidation>
  </dataValidations>
  <printOptions horizontalCentered="1"/>
  <pageMargins left="0" right="0" top="0" bottom="0" header="0" footer="0"/>
  <pageSetup paperSize="9" orientation="portrait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>
    <tabColor rgb="FF00B050"/>
    <pageSetUpPr autoPageBreaks="0" fitToPage="1"/>
  </sheetPr>
  <dimension ref="A1:AJ51"/>
  <sheetViews>
    <sheetView showGridLines="0" showRowColHeaders="0" zoomScaleNormal="100" workbookViewId="0"/>
  </sheetViews>
  <sheetFormatPr baseColWidth="10" defaultColWidth="0" defaultRowHeight="0" customHeight="1" zeroHeight="1" x14ac:dyDescent="0.25"/>
  <cols>
    <col min="1" max="1" width="9.625" customWidth="1"/>
    <col min="2" max="2" width="4.875" customWidth="1"/>
    <col min="3" max="8" width="4.625" customWidth="1"/>
    <col min="9" max="9" width="4.625" style="69" customWidth="1"/>
    <col min="10" max="20" width="4.625" customWidth="1"/>
    <col min="21" max="21" width="1.625" customWidth="1"/>
    <col min="22" max="22" width="25.375" customWidth="1"/>
    <col min="23" max="23" width="10.75" hidden="1" customWidth="1"/>
    <col min="24" max="24" width="3.875" hidden="1" customWidth="1"/>
    <col min="25" max="25" width="4.75" hidden="1" customWidth="1"/>
    <col min="26" max="26" width="10" hidden="1" customWidth="1"/>
    <col min="27" max="27" width="5" hidden="1" customWidth="1"/>
    <col min="28" max="36" width="0" hidden="1" customWidth="1"/>
    <col min="37" max="16384" width="11" hidden="1"/>
  </cols>
  <sheetData>
    <row r="1" spans="1:36" ht="28.5" customHeight="1" thickBot="1" x14ac:dyDescent="0.25">
      <c r="C1" s="51"/>
      <c r="D1" s="51"/>
      <c r="E1" s="51"/>
      <c r="F1" s="51"/>
      <c r="G1" s="51"/>
      <c r="H1" s="51"/>
      <c r="I1" s="136"/>
      <c r="J1" s="134"/>
      <c r="K1" s="134"/>
      <c r="L1" s="10"/>
      <c r="M1" s="10"/>
      <c r="N1" s="10"/>
      <c r="O1" s="10"/>
      <c r="P1" s="10"/>
      <c r="Q1" s="10"/>
      <c r="R1" s="10"/>
      <c r="S1" s="135"/>
      <c r="T1" s="61"/>
      <c r="U1" s="61"/>
      <c r="V1" s="61"/>
      <c r="W1" s="61"/>
      <c r="X1" s="133"/>
      <c r="Y1" s="61"/>
      <c r="Z1" s="61"/>
      <c r="AA1" s="133"/>
    </row>
    <row r="2" spans="1:36" ht="30" customHeight="1" thickBot="1" x14ac:dyDescent="0.3">
      <c r="A2" s="138">
        <f>SUMPRODUCT((recap!C7:C66=C2)*(recap!D7:D66=L2)*recap!I7:I66)</f>
        <v>4</v>
      </c>
      <c r="C2" s="173" t="s">
        <v>79</v>
      </c>
      <c r="D2" s="174"/>
      <c r="E2" s="174"/>
      <c r="F2" s="174"/>
      <c r="G2" s="174"/>
      <c r="H2" s="175"/>
      <c r="K2" s="156" t="s">
        <v>35</v>
      </c>
      <c r="L2" s="257">
        <v>20</v>
      </c>
      <c r="M2" s="183"/>
      <c r="O2" s="332" t="str">
        <f>Nature_competition</f>
        <v>COUPE DE DREUX POUSSINS BENJAMINS - 26 novembre 2017</v>
      </c>
      <c r="P2" s="332"/>
      <c r="Q2" s="332"/>
      <c r="R2" s="332"/>
      <c r="S2" s="332"/>
      <c r="T2" s="332"/>
      <c r="U2" s="52"/>
      <c r="V2" s="52"/>
      <c r="W2" s="52"/>
      <c r="X2" s="52"/>
      <c r="Y2" s="52"/>
      <c r="Z2" s="229" t="s">
        <v>68</v>
      </c>
      <c r="AA2" s="52"/>
    </row>
    <row r="3" spans="1:36" ht="24" customHeight="1" x14ac:dyDescent="0.2">
      <c r="B3" s="138"/>
      <c r="C3" s="145"/>
      <c r="D3" s="145"/>
      <c r="E3" s="145"/>
      <c r="F3" s="145"/>
      <c r="G3" s="145"/>
      <c r="H3" s="51"/>
      <c r="I3" s="145"/>
      <c r="L3" s="132"/>
      <c r="M3" s="132"/>
      <c r="N3" s="131"/>
      <c r="O3" s="131"/>
      <c r="P3" s="131"/>
      <c r="Q3" s="131"/>
      <c r="S3" s="144"/>
      <c r="T3" s="52"/>
      <c r="U3" s="52"/>
      <c r="V3" s="52"/>
      <c r="W3" s="52"/>
      <c r="X3" s="52"/>
      <c r="Y3" s="52"/>
      <c r="Z3" s="227">
        <f>COUNTIF(Z5:Z16,"")</f>
        <v>6</v>
      </c>
    </row>
    <row r="4" spans="1:36" ht="15.75" x14ac:dyDescent="0.25">
      <c r="C4" s="60" t="s">
        <v>39</v>
      </c>
      <c r="D4" s="129" t="s">
        <v>43</v>
      </c>
      <c r="E4" s="59" t="s">
        <v>44</v>
      </c>
      <c r="G4" s="69"/>
      <c r="H4" s="69"/>
      <c r="J4" s="69"/>
      <c r="K4" s="69"/>
      <c r="L4" s="69"/>
      <c r="M4" s="153" t="s">
        <v>38</v>
      </c>
      <c r="N4" s="128" t="s">
        <v>34</v>
      </c>
      <c r="O4" s="128" t="s">
        <v>21</v>
      </c>
      <c r="P4" s="128" t="s">
        <v>23</v>
      </c>
      <c r="Q4" s="128" t="s">
        <v>67</v>
      </c>
      <c r="R4" s="128" t="s">
        <v>22</v>
      </c>
      <c r="S4" s="343" t="s">
        <v>14</v>
      </c>
      <c r="T4" s="343"/>
      <c r="W4" s="228" t="s">
        <v>16</v>
      </c>
      <c r="X4" s="228" t="s">
        <v>60</v>
      </c>
      <c r="Y4" s="228" t="s">
        <v>59</v>
      </c>
      <c r="Z4" s="228" t="s">
        <v>58</v>
      </c>
      <c r="AA4" s="58"/>
      <c r="AB4" s="58"/>
      <c r="AC4" s="58"/>
      <c r="AD4" s="62"/>
      <c r="AE4" s="62"/>
      <c r="AF4" s="62"/>
      <c r="AG4" s="62"/>
      <c r="AH4" s="62"/>
      <c r="AI4" s="62"/>
      <c r="AJ4" s="64"/>
    </row>
    <row r="5" spans="1:36" ht="20.25" customHeight="1" x14ac:dyDescent="0.2">
      <c r="A5" s="214" t="s">
        <v>24</v>
      </c>
      <c r="B5" s="172"/>
      <c r="C5" s="141">
        <v>1</v>
      </c>
      <c r="D5" s="142">
        <f>IF(A2&gt;0,1,"")</f>
        <v>1</v>
      </c>
      <c r="E5" s="154" t="str">
        <f>IF(ISNA(VLOOKUP($C$2&amp;"-"&amp;$L$2&amp;"-"&amp;D5,bdd_complete,11,0)),"",VLOOKUP($C$2&amp;"-"&amp;$L$2&amp;"-"&amp;D5,bdd_complete,11,0)&amp;" "&amp;VLOOKUP($C$2&amp;"-"&amp;$L$2&amp;"-"&amp;D5,bdd_complete,12,0))</f>
        <v>MEDJEBER Islem</v>
      </c>
      <c r="F5" s="154"/>
      <c r="G5" s="154"/>
      <c r="H5" s="154"/>
      <c r="I5" s="154"/>
      <c r="J5" s="154"/>
      <c r="K5" s="154" t="str">
        <f>IF(D5&lt;&gt;"",VLOOKUP($C$2&amp;"-"&amp;$L$2&amp;"-"&amp;D5,bdd_complete,13,0),"")</f>
        <v>Créteil</v>
      </c>
      <c r="L5" s="154"/>
      <c r="M5" s="143"/>
      <c r="N5" s="209">
        <f>IF(AND(E5&lt;&gt;"",$Z$3&lt;12),SUMPRODUCT(($W$5:$W$16=E5)*($Z$5:$Z$16&lt;&gt;"")),"")</f>
        <v>3</v>
      </c>
      <c r="O5" s="210">
        <f>IF(AND(E5&lt;&gt;"",$Z$3&lt;12),SUMPRODUCT(($W$5:$W$16=E5)*($Y$5:$Y$16)),"")</f>
        <v>11</v>
      </c>
      <c r="P5" s="211">
        <f>IF(AND(E5&lt;&gt;"",$Z$3&lt;12),SUMPRODUCT(($W$5:$W$16=E5)*($Z$5:$Z$16=$P$4)),"")</f>
        <v>2</v>
      </c>
      <c r="Q5" s="211">
        <f>IF(AND(E5&lt;&gt;"",$Z$3&lt;12),SUMPRODUCT(($W$5:$W$16=E5)*($Z$5:$Z$16=$Q$4)),"")</f>
        <v>0</v>
      </c>
      <c r="R5" s="211">
        <f>IF(AND(E5&lt;&gt;"",$Z$3&lt;12),SUMPRODUCT(($W$5:$W$16=E5)*($X$5:$X$16)),"")</f>
        <v>0</v>
      </c>
      <c r="S5" s="234">
        <f>IF(D5&lt;&gt;"",VLOOKUP($C$2&amp;"-"&amp;$L$2&amp;"-"&amp;D5,bdd_complete,6,0),"")</f>
        <v>23.6</v>
      </c>
      <c r="T5" s="235"/>
      <c r="U5" s="140"/>
      <c r="V5" s="140"/>
      <c r="W5" s="205" t="str">
        <f>D12</f>
        <v>MEDJEBER Islem</v>
      </c>
      <c r="X5" s="206">
        <f>I15</f>
        <v>0</v>
      </c>
      <c r="Y5" s="206">
        <f>J14</f>
        <v>4</v>
      </c>
      <c r="Z5" s="207" t="str">
        <f>IF(K14&lt;&gt;"",K14,"")</f>
        <v>VT</v>
      </c>
      <c r="AD5" s="62"/>
      <c r="AE5" s="62"/>
      <c r="AF5" s="62"/>
      <c r="AG5" s="62"/>
      <c r="AH5" s="62"/>
      <c r="AI5" s="62"/>
      <c r="AJ5" s="64"/>
    </row>
    <row r="6" spans="1:36" ht="20.25" customHeight="1" thickBot="1" x14ac:dyDescent="0.25">
      <c r="B6" s="172"/>
      <c r="C6" s="141">
        <v>3</v>
      </c>
      <c r="D6" s="142">
        <f>IF(A2&gt;1,2,"")</f>
        <v>2</v>
      </c>
      <c r="E6" s="154" t="str">
        <f>IF(ISNA(VLOOKUP($C$2&amp;"-"&amp;$L$2&amp;"-"&amp;D6,bdd_complete,11,0)),"",VLOOKUP($C$2&amp;"-"&amp;$L$2&amp;"-"&amp;D6,bdd_complete,11,0)&amp;" "&amp;VLOOKUP($C$2&amp;"-"&amp;$L$2&amp;"-"&amp;D6,bdd_complete,12,0))</f>
        <v>MAZE Ryan</v>
      </c>
      <c r="F6" s="154"/>
      <c r="G6" s="154"/>
      <c r="H6" s="154"/>
      <c r="I6" s="154"/>
      <c r="J6" s="154"/>
      <c r="K6" s="154" t="str">
        <f>IF(D6&lt;&gt;"",VLOOKUP($C$2&amp;"-"&amp;$L$2&amp;"-"&amp;D6,bdd_complete,13,0),"")</f>
        <v>Dreux OL Atlas</v>
      </c>
      <c r="L6" s="154"/>
      <c r="M6" s="143"/>
      <c r="N6" s="209">
        <f>IF(AND(E6&lt;&gt;"",$Z$3&lt;12),SUMPRODUCT(($W$5:$W$16=E6)*($Z$5:$Z$16&lt;&gt;"")),"")</f>
        <v>1</v>
      </c>
      <c r="O6" s="210">
        <f>IF(AND(E6&lt;&gt;"",$Z$3&lt;12),SUMPRODUCT(($W$5:$W$16=E6)*($Y$5:$Y$16)),"")</f>
        <v>3</v>
      </c>
      <c r="P6" s="211">
        <f>IF(AND(E6&lt;&gt;"",$Z$3&lt;12),SUMPRODUCT(($W$5:$W$16=E6)*($Z$5:$Z$16=$P$4)),"")</f>
        <v>0</v>
      </c>
      <c r="Q6" s="211">
        <f>IF(AND(E6&lt;&gt;"",$Z$3&lt;12),SUMPRODUCT(($W$5:$W$16=E6)*($Z$5:$Z$16=$Q$4)),"")</f>
        <v>0</v>
      </c>
      <c r="R6" s="211">
        <f>IF(AND(E6&lt;&gt;"",$Z$3&lt;12),SUMPRODUCT(($W$5:$W$16=E6)*($X$5:$X$16)),"")</f>
        <v>0</v>
      </c>
      <c r="S6" s="234">
        <f>IF(D6&lt;&gt;"",VLOOKUP($C$2&amp;"-"&amp;$L$2&amp;"-"&amp;D6,bdd_complete,6,0),"")</f>
        <v>24</v>
      </c>
      <c r="T6" s="235"/>
      <c r="W6" s="205" t="str">
        <f>M12</f>
        <v>MAZE Ryan</v>
      </c>
      <c r="X6" s="206">
        <f>R15</f>
        <v>0</v>
      </c>
      <c r="Y6" s="206">
        <f>S14</f>
        <v>0</v>
      </c>
      <c r="Z6" s="207" t="str">
        <f>IF(T14&lt;&gt;"",T14,"")</f>
        <v/>
      </c>
      <c r="AA6" s="346"/>
      <c r="AB6" s="346"/>
      <c r="AC6" s="346"/>
      <c r="AD6" s="62"/>
      <c r="AE6" s="62"/>
      <c r="AF6" s="62"/>
      <c r="AG6" s="62"/>
      <c r="AH6" s="62"/>
      <c r="AI6" s="62"/>
      <c r="AJ6" s="64"/>
    </row>
    <row r="7" spans="1:36" ht="20.25" customHeight="1" thickTop="1" x14ac:dyDescent="0.2">
      <c r="A7" s="137" t="s">
        <v>36</v>
      </c>
      <c r="B7" s="172"/>
      <c r="C7" s="141">
        <v>2</v>
      </c>
      <c r="D7" s="142">
        <f>IF(A2&gt;2,3,"")</f>
        <v>3</v>
      </c>
      <c r="E7" s="154" t="str">
        <f>IF(ISNA(VLOOKUP($C$2&amp;"-"&amp;$L$2&amp;"-"&amp;D7,bdd_complete,11,0)),"",VLOOKUP($C$2&amp;"-"&amp;$L$2&amp;"-"&amp;D7,bdd_complete,11,0)&amp;" "&amp;VLOOKUP($C$2&amp;"-"&amp;$L$2&amp;"-"&amp;D7,bdd_complete,12,0))</f>
        <v>BROSSIER Manon</v>
      </c>
      <c r="F7" s="154"/>
      <c r="G7" s="154"/>
      <c r="H7" s="154"/>
      <c r="I7" s="154"/>
      <c r="J7" s="154"/>
      <c r="K7" s="154" t="str">
        <f>IF(D7&lt;&gt;"",VLOOKUP($C$2&amp;"-"&amp;$L$2&amp;"-"&amp;D7,bdd_complete,13,0),"")</f>
        <v>Joué les Tours CL</v>
      </c>
      <c r="L7" s="154"/>
      <c r="M7" s="143"/>
      <c r="N7" s="209">
        <f>IF(AND(E7&lt;&gt;"",$Z$3&lt;12),SUMPRODUCT(($W$5:$W$16=E7)*($Z$5:$Z$16&lt;&gt;"")),"")</f>
        <v>2</v>
      </c>
      <c r="O7" s="210">
        <f>IF(AND(E7&lt;&gt;"",$Z$3&lt;12),SUMPRODUCT(($W$5:$W$16=E7)*($Y$5:$Y$16)),"")</f>
        <v>9</v>
      </c>
      <c r="P7" s="211">
        <f>IF(AND(E7&lt;&gt;"",$Z$3&lt;12),SUMPRODUCT(($W$5:$W$16=E7)*($Z$5:$Z$16=$P$4)),"")</f>
        <v>2</v>
      </c>
      <c r="Q7" s="211">
        <f>IF(AND(E7&lt;&gt;"",$Z$3&lt;12),SUMPRODUCT(($W$5:$W$16=E7)*($Z$5:$Z$16=$Q$4)),"")</f>
        <v>0</v>
      </c>
      <c r="R7" s="211">
        <f>IF(AND(E7&lt;&gt;"",$Z$3&lt;12),SUMPRODUCT(($W$5:$W$16=E7)*($X$5:$X$16)),"")</f>
        <v>0</v>
      </c>
      <c r="S7" s="234">
        <f>IF(D7&lt;&gt;"",VLOOKUP($C$2&amp;"-"&amp;$L$2&amp;"-"&amp;D7,bdd_complete,6,0),"")</f>
        <v>24</v>
      </c>
      <c r="T7" s="235"/>
      <c r="W7" s="205" t="str">
        <f>D16</f>
        <v>BROSSIER Manon</v>
      </c>
      <c r="X7" s="206">
        <f>I19</f>
        <v>0</v>
      </c>
      <c r="Y7" s="206">
        <f>J18</f>
        <v>4</v>
      </c>
      <c r="Z7" s="207" t="str">
        <f>IF(K18&lt;&gt;"",K18,"")</f>
        <v>VT</v>
      </c>
      <c r="AA7" s="346"/>
      <c r="AB7" s="346"/>
      <c r="AC7" s="346"/>
      <c r="AD7" s="62"/>
      <c r="AE7" s="62"/>
      <c r="AF7" s="62"/>
      <c r="AG7" s="62"/>
      <c r="AH7" s="62"/>
      <c r="AI7" s="62"/>
      <c r="AJ7" s="64"/>
    </row>
    <row r="8" spans="1:36" ht="20.25" customHeight="1" x14ac:dyDescent="0.2">
      <c r="A8" s="139" t="s">
        <v>37</v>
      </c>
      <c r="B8" s="172"/>
      <c r="C8" s="141">
        <v>4</v>
      </c>
      <c r="D8" s="281">
        <f>IF(A2&gt;3,4,"")</f>
        <v>4</v>
      </c>
      <c r="E8" s="241" t="str">
        <f>IF(ISNA(VLOOKUP($C$2&amp;"-"&amp;$L$2&amp;"-"&amp;D8,bdd_complete,11,0)),"",VLOOKUP($C$2&amp;"-"&amp;$L$2&amp;"-"&amp;D8,bdd_complete,11,0)&amp;" "&amp;VLOOKUP($C$2&amp;"-"&amp;$L$2&amp;"-"&amp;D8,bdd_complete,12,0))</f>
        <v>MEBASTI Elyes</v>
      </c>
      <c r="F8" s="241"/>
      <c r="G8" s="241"/>
      <c r="H8" s="241"/>
      <c r="I8" s="241"/>
      <c r="J8" s="241"/>
      <c r="K8" s="241" t="str">
        <f>IF(D8&lt;&gt;"",VLOOKUP($C$2&amp;"-"&amp;$L$2&amp;"-"&amp;D8,bdd_complete,13,0),"")</f>
        <v>Créteil</v>
      </c>
      <c r="L8" s="241"/>
      <c r="M8" s="282"/>
      <c r="N8" s="209">
        <f>IF(AND(E8&lt;&gt;"",$Z$3&lt;12),SUMPRODUCT(($W$5:$W$16=E8)*($Z$5:$Z$16&lt;&gt;"")),"")</f>
        <v>0</v>
      </c>
      <c r="O8" s="210">
        <f>IF(AND(E8&lt;&gt;"",$Z$3&lt;12),SUMPRODUCT(($W$5:$W$16=E8)*($Y$5:$Y$16)),"")</f>
        <v>0</v>
      </c>
      <c r="P8" s="211">
        <f>IF(AND(E8&lt;&gt;"",$Z$3&lt;12),SUMPRODUCT(($W$5:$W$16=E8)*($Z$5:$Z$16=$P$4)),"")</f>
        <v>0</v>
      </c>
      <c r="Q8" s="211">
        <f>IF(AND(E8&lt;&gt;"",$Z$3&lt;12),SUMPRODUCT(($W$5:$W$16=E8)*($Z$5:$Z$16=$Q$4)),"")</f>
        <v>0</v>
      </c>
      <c r="R8" s="211">
        <f>IF(AND(E8&lt;&gt;"",$Z$3&lt;12),SUMPRODUCT(($W$5:$W$16=E8)*($X$5:$X$16)),"")</f>
        <v>0</v>
      </c>
      <c r="S8" s="234">
        <f>IF(D8&lt;&gt;"",VLOOKUP($C$2&amp;"-"&amp;$L$2&amp;"-"&amp;D8,bdd_complete,6,0),"")</f>
        <v>25.6</v>
      </c>
      <c r="T8" s="235"/>
      <c r="W8" s="205" t="str">
        <f>M16</f>
        <v>MEBASTI Elyes</v>
      </c>
      <c r="X8" s="206">
        <f>R19</f>
        <v>0</v>
      </c>
      <c r="Y8" s="206">
        <f>S18</f>
        <v>0</v>
      </c>
      <c r="Z8" s="207" t="str">
        <f>IF(T18&lt;&gt;"",T18,"")</f>
        <v/>
      </c>
      <c r="AA8" s="346"/>
      <c r="AB8" s="346"/>
      <c r="AC8" s="346"/>
      <c r="AD8" s="62"/>
      <c r="AE8" s="62"/>
      <c r="AF8" s="62"/>
      <c r="AG8" s="62"/>
      <c r="AH8" s="62"/>
      <c r="AI8" s="62"/>
      <c r="AJ8" s="64"/>
    </row>
    <row r="9" spans="1:36" ht="23.25" customHeight="1" x14ac:dyDescent="0.25">
      <c r="A9" s="212" t="s">
        <v>61</v>
      </c>
      <c r="B9" s="213"/>
      <c r="D9" s="69"/>
      <c r="E9" s="69"/>
      <c r="F9" s="69"/>
      <c r="G9" s="69"/>
      <c r="H9" s="69"/>
      <c r="I9"/>
      <c r="S9" s="144"/>
      <c r="W9" s="205" t="str">
        <f>D22</f>
        <v>MEDJEBER Islem</v>
      </c>
      <c r="X9" s="206">
        <f>I25</f>
        <v>0</v>
      </c>
      <c r="Y9" s="206">
        <f>J24</f>
        <v>3</v>
      </c>
      <c r="Z9" s="207" t="str">
        <f>IF(K24&lt;&gt;"",K24,"")</f>
        <v>VP</v>
      </c>
      <c r="AA9" s="52"/>
      <c r="AB9" s="52"/>
      <c r="AC9" s="52"/>
    </row>
    <row r="10" spans="1:36" s="140" customFormat="1" ht="25.5" customHeight="1" x14ac:dyDescent="0.2">
      <c r="A10" s="53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  <c r="R10" s="155"/>
      <c r="S10" s="155"/>
      <c r="T10" s="130" t="str">
        <f>IF(OR(A2=0,A2&gt;2),"3 lutteurs =&gt; Tour 1 : 1-2 / Tour 2 : 3-1 / Tour 3 : 2-3          4 lutteurs =&gt; Tour 1 : 1-2, 3-4  / Tour 2 : 1-3,  2-4  / Tour 3 : 1-4, 2-3","")</f>
        <v>3 lutteurs =&gt; Tour 1 : 1-2 / Tour 2 : 3-1 / Tour 3 : 2-3          4 lutteurs =&gt; Tour 1 : 1-2, 3-4  / Tour 2 : 1-3,  2-4  / Tour 3 : 1-4, 2-3</v>
      </c>
      <c r="U10" s="155"/>
      <c r="V10" s="155"/>
      <c r="W10" s="205" t="str">
        <f>M22</f>
        <v>BROSSIER Manon</v>
      </c>
      <c r="X10" s="206">
        <f>R25</f>
        <v>0</v>
      </c>
      <c r="Y10" s="206">
        <f>S24</f>
        <v>1</v>
      </c>
      <c r="Z10" s="207" t="str">
        <f>IF(T24&lt;&gt;"",T24,"")</f>
        <v/>
      </c>
      <c r="AA10" s="155"/>
      <c r="AB10" s="155"/>
      <c r="AC10" s="155"/>
    </row>
    <row r="11" spans="1:36" s="53" customFormat="1" ht="14.25" customHeight="1" thickBot="1" x14ac:dyDescent="0.25">
      <c r="A11"/>
      <c r="B11" s="330" t="s">
        <v>40</v>
      </c>
      <c r="C11" s="203" t="s">
        <v>45</v>
      </c>
      <c r="D11" s="201"/>
      <c r="E11" s="201"/>
      <c r="F11" s="201"/>
      <c r="G11" s="201"/>
      <c r="H11" s="201"/>
      <c r="I11" s="201"/>
      <c r="J11" s="201"/>
      <c r="K11" s="201"/>
      <c r="L11" s="202" t="s">
        <v>46</v>
      </c>
      <c r="M11" s="202"/>
      <c r="N11" s="202"/>
      <c r="O11" s="202"/>
      <c r="P11" s="202"/>
      <c r="Q11" s="202"/>
      <c r="R11" s="202"/>
      <c r="S11" s="202"/>
      <c r="T11" s="204"/>
      <c r="U11"/>
      <c r="V11"/>
      <c r="W11" s="205" t="str">
        <f>D26</f>
        <v>MAZE Ryan</v>
      </c>
      <c r="X11" s="206">
        <f>I29</f>
        <v>0</v>
      </c>
      <c r="Y11" s="206">
        <f>J28</f>
        <v>3</v>
      </c>
      <c r="Z11" s="207" t="str">
        <f>IF(K28&lt;&gt;"",K28,"")</f>
        <v>VP</v>
      </c>
      <c r="AA11" s="54"/>
      <c r="AH11" s="56"/>
    </row>
    <row r="12" spans="1:36" ht="16.5" customHeight="1" x14ac:dyDescent="0.2">
      <c r="B12" s="331"/>
      <c r="C12" s="334">
        <f>IF(A2&gt;1,1,"")</f>
        <v>1</v>
      </c>
      <c r="D12" s="215" t="str">
        <f>IF(C12&lt;&gt;"",VLOOKUP(C12,$D$5:$K$8,2,0),"")</f>
        <v>MEDJEBER Islem</v>
      </c>
      <c r="E12" s="215"/>
      <c r="F12" s="215"/>
      <c r="G12" s="215"/>
      <c r="H12" s="215"/>
      <c r="I12" s="216"/>
      <c r="J12" s="336" t="s">
        <v>48</v>
      </c>
      <c r="K12" s="217" t="s">
        <v>49</v>
      </c>
      <c r="L12" s="334">
        <f>IF(A2&gt;1,2,"")</f>
        <v>2</v>
      </c>
      <c r="M12" s="215" t="str">
        <f>IF(L12&lt;&gt;"",VLOOKUP(L12,$D$5:$K$8,2,0),"")</f>
        <v>MAZE Ryan</v>
      </c>
      <c r="N12" s="215"/>
      <c r="O12" s="215"/>
      <c r="P12" s="215"/>
      <c r="Q12" s="215"/>
      <c r="R12" s="216"/>
      <c r="S12" s="336" t="s">
        <v>48</v>
      </c>
      <c r="T12" s="217" t="s">
        <v>49</v>
      </c>
      <c r="W12" s="205" t="str">
        <f>M26</f>
        <v>MEBASTI Elyes</v>
      </c>
      <c r="X12" s="206">
        <f>R29</f>
        <v>0</v>
      </c>
      <c r="Y12" s="206">
        <f>S28</f>
        <v>0</v>
      </c>
      <c r="Z12" s="207" t="str">
        <f>IF(T28&lt;&gt;"",T28,"")</f>
        <v/>
      </c>
      <c r="AA12" s="58"/>
      <c r="AH12" s="63"/>
      <c r="AI12" s="63"/>
    </row>
    <row r="13" spans="1:36" ht="16.5" customHeight="1" x14ac:dyDescent="0.2">
      <c r="B13" s="331"/>
      <c r="C13" s="335"/>
      <c r="D13" s="218" t="str">
        <f>IF(C12&lt;&gt;"",VLOOKUP(C12,$D$5:$K$8,8,0),"")</f>
        <v>Créteil</v>
      </c>
      <c r="E13" s="219"/>
      <c r="F13" s="219"/>
      <c r="G13" s="219"/>
      <c r="H13" s="219"/>
      <c r="I13" s="220"/>
      <c r="J13" s="337"/>
      <c r="K13" s="221" t="s">
        <v>50</v>
      </c>
      <c r="L13" s="335"/>
      <c r="M13" s="218" t="str">
        <f>IF(L12&lt;&gt;"",VLOOKUP(L12,$D$5:$K$8,8,0),"")</f>
        <v>Dreux OL Atlas</v>
      </c>
      <c r="N13" s="219"/>
      <c r="O13" s="219"/>
      <c r="P13" s="219"/>
      <c r="Q13" s="219"/>
      <c r="R13" s="220"/>
      <c r="S13" s="337"/>
      <c r="T13" s="221" t="s">
        <v>50</v>
      </c>
      <c r="W13" s="205" t="str">
        <f>D32</f>
        <v>MEDJEBER Islem</v>
      </c>
      <c r="X13" s="206">
        <f>I35</f>
        <v>0</v>
      </c>
      <c r="Y13" s="206">
        <f>J34</f>
        <v>4</v>
      </c>
      <c r="Z13" s="207" t="str">
        <f>IF(K34&lt;&gt;"",K34,"")</f>
        <v>VT</v>
      </c>
      <c r="AA13" s="58"/>
      <c r="AH13" s="63"/>
      <c r="AI13" s="63"/>
    </row>
    <row r="14" spans="1:36" ht="11.25" customHeight="1" x14ac:dyDescent="0.2">
      <c r="B14" s="331"/>
      <c r="C14" s="159" t="s">
        <v>53</v>
      </c>
      <c r="D14" s="160"/>
      <c r="E14" s="160"/>
      <c r="F14" s="160"/>
      <c r="G14" s="160"/>
      <c r="H14" s="170"/>
      <c r="I14" s="161" t="s">
        <v>11</v>
      </c>
      <c r="J14" s="338">
        <v>4</v>
      </c>
      <c r="K14" s="340" t="s">
        <v>23</v>
      </c>
      <c r="L14" s="159" t="s">
        <v>53</v>
      </c>
      <c r="M14" s="162"/>
      <c r="N14" s="160"/>
      <c r="O14" s="160"/>
      <c r="P14" s="160"/>
      <c r="Q14" s="170"/>
      <c r="R14" s="161" t="s">
        <v>11</v>
      </c>
      <c r="S14" s="338">
        <v>0</v>
      </c>
      <c r="T14" s="340"/>
      <c r="W14" s="205" t="str">
        <f>M32</f>
        <v>MEBASTI Elyes</v>
      </c>
      <c r="X14" s="206">
        <f>R35</f>
        <v>0</v>
      </c>
      <c r="Y14" s="206">
        <f>S34</f>
        <v>0</v>
      </c>
      <c r="Z14" s="207" t="str">
        <f>IF(T34&lt;&gt;"",T34,"")</f>
        <v/>
      </c>
      <c r="AA14" s="58"/>
      <c r="AH14" s="63"/>
      <c r="AI14" s="63"/>
    </row>
    <row r="15" spans="1:36" ht="33" customHeight="1" thickBot="1" x14ac:dyDescent="0.25">
      <c r="B15" s="331"/>
      <c r="C15" s="157"/>
      <c r="D15" s="158"/>
      <c r="E15" s="158"/>
      <c r="F15" s="158"/>
      <c r="G15" s="158"/>
      <c r="H15" s="171"/>
      <c r="I15" s="208"/>
      <c r="J15" s="339"/>
      <c r="K15" s="341"/>
      <c r="L15" s="157"/>
      <c r="M15" s="163"/>
      <c r="N15" s="158"/>
      <c r="O15" s="158"/>
      <c r="P15" s="158"/>
      <c r="Q15" s="171"/>
      <c r="R15" s="208"/>
      <c r="S15" s="339"/>
      <c r="T15" s="341"/>
      <c r="W15" s="205" t="str">
        <f>D36</f>
        <v>MAZE Ryan</v>
      </c>
      <c r="X15" s="206">
        <f>I39</f>
        <v>0</v>
      </c>
      <c r="Y15" s="206">
        <f>J38</f>
        <v>0</v>
      </c>
      <c r="Z15" s="207" t="str">
        <f>IF(K38&lt;&gt;"",K38,"")</f>
        <v/>
      </c>
      <c r="AA15" s="58"/>
      <c r="AH15" s="63"/>
      <c r="AI15" s="63"/>
    </row>
    <row r="16" spans="1:36" ht="16.5" customHeight="1" x14ac:dyDescent="0.2">
      <c r="B16" s="331"/>
      <c r="C16" s="334">
        <f>IF(A2=4,3,"")</f>
        <v>3</v>
      </c>
      <c r="D16" s="215" t="str">
        <f>IF(C16&lt;&gt;"",VLOOKUP(C16,$D$5:$K$8,2,0),"")</f>
        <v>BROSSIER Manon</v>
      </c>
      <c r="E16" s="215"/>
      <c r="F16" s="215"/>
      <c r="G16" s="215"/>
      <c r="H16" s="215"/>
      <c r="I16" s="216"/>
      <c r="J16" s="336" t="s">
        <v>48</v>
      </c>
      <c r="K16" s="217" t="s">
        <v>49</v>
      </c>
      <c r="L16" s="334">
        <f>IF(A2=4,4,"")</f>
        <v>4</v>
      </c>
      <c r="M16" s="215" t="str">
        <f>IF(L16&lt;&gt;"",VLOOKUP(L16,$D$5:$K$8,2,0),"")</f>
        <v>MEBASTI Elyes</v>
      </c>
      <c r="N16" s="215"/>
      <c r="O16" s="215"/>
      <c r="P16" s="215"/>
      <c r="Q16" s="215"/>
      <c r="R16" s="216"/>
      <c r="S16" s="336" t="s">
        <v>48</v>
      </c>
      <c r="T16" s="217" t="s">
        <v>49</v>
      </c>
      <c r="W16" s="205" t="str">
        <f>M36</f>
        <v>BROSSIER Manon</v>
      </c>
      <c r="X16" s="206">
        <f>R39</f>
        <v>0</v>
      </c>
      <c r="Y16" s="206">
        <f>S38</f>
        <v>4</v>
      </c>
      <c r="Z16" s="207" t="str">
        <f>IF(T38&lt;&gt;"",T38,"")</f>
        <v>VT</v>
      </c>
      <c r="AA16" s="58"/>
      <c r="AH16" s="63"/>
      <c r="AI16" s="63"/>
    </row>
    <row r="17" spans="1:35" ht="16.5" customHeight="1" x14ac:dyDescent="0.2">
      <c r="B17" s="331"/>
      <c r="C17" s="335"/>
      <c r="D17" s="218"/>
      <c r="E17" s="219"/>
      <c r="F17" s="219"/>
      <c r="G17" s="219"/>
      <c r="H17" s="219"/>
      <c r="I17" s="220"/>
      <c r="J17" s="337"/>
      <c r="K17" s="221" t="s">
        <v>50</v>
      </c>
      <c r="L17" s="335"/>
      <c r="M17" s="218" t="str">
        <f>IF(L16&lt;&gt;"",VLOOKUP(L16,$D$5:$K$8,8,0),"")</f>
        <v>Créteil</v>
      </c>
      <c r="N17" s="219"/>
      <c r="O17" s="219"/>
      <c r="P17" s="219"/>
      <c r="Q17" s="219"/>
      <c r="R17" s="220"/>
      <c r="S17" s="337"/>
      <c r="T17" s="221" t="s">
        <v>50</v>
      </c>
      <c r="X17" s="57"/>
      <c r="Y17" s="58"/>
      <c r="Z17" s="58"/>
      <c r="AA17" s="58"/>
      <c r="AH17" s="63"/>
      <c r="AI17" s="63"/>
    </row>
    <row r="18" spans="1:35" ht="11.25" customHeight="1" x14ac:dyDescent="0.2">
      <c r="B18" s="331"/>
      <c r="C18" s="159" t="s">
        <v>53</v>
      </c>
      <c r="D18" s="160"/>
      <c r="E18" s="160"/>
      <c r="F18" s="160"/>
      <c r="G18" s="160"/>
      <c r="H18" s="170"/>
      <c r="I18" s="161" t="s">
        <v>11</v>
      </c>
      <c r="J18" s="338">
        <v>4</v>
      </c>
      <c r="K18" s="340" t="s">
        <v>23</v>
      </c>
      <c r="L18" s="159" t="s">
        <v>53</v>
      </c>
      <c r="M18" s="162"/>
      <c r="N18" s="160"/>
      <c r="O18" s="160"/>
      <c r="P18" s="160"/>
      <c r="Q18" s="170"/>
      <c r="R18" s="161" t="s">
        <v>11</v>
      </c>
      <c r="S18" s="338">
        <v>0</v>
      </c>
      <c r="T18" s="340"/>
      <c r="X18" s="57"/>
      <c r="Y18" s="58"/>
      <c r="Z18" s="58"/>
      <c r="AA18" s="58"/>
      <c r="AH18" s="63"/>
      <c r="AI18" s="63"/>
    </row>
    <row r="19" spans="1:35" ht="33" customHeight="1" thickBot="1" x14ac:dyDescent="0.25">
      <c r="B19" s="331"/>
      <c r="C19" s="157"/>
      <c r="D19" s="158"/>
      <c r="E19" s="158"/>
      <c r="F19" s="158"/>
      <c r="G19" s="158"/>
      <c r="H19" s="171"/>
      <c r="I19" s="208"/>
      <c r="J19" s="339"/>
      <c r="K19" s="341"/>
      <c r="L19" s="157"/>
      <c r="M19" s="163"/>
      <c r="N19" s="158"/>
      <c r="O19" s="158"/>
      <c r="P19" s="158"/>
      <c r="Q19" s="171"/>
      <c r="R19" s="208"/>
      <c r="S19" s="339"/>
      <c r="T19" s="341"/>
      <c r="X19" s="58"/>
      <c r="Y19" s="58"/>
      <c r="Z19" s="58"/>
      <c r="AA19" s="58"/>
      <c r="AH19" s="63"/>
      <c r="AI19" s="63"/>
    </row>
    <row r="20" spans="1:35" ht="15" customHeight="1" x14ac:dyDescent="0.25">
      <c r="B20" s="138"/>
      <c r="C20" s="147"/>
      <c r="D20" s="147"/>
      <c r="E20" s="147"/>
      <c r="F20" s="147"/>
      <c r="G20" s="147"/>
      <c r="H20" s="147"/>
      <c r="J20" s="148"/>
      <c r="K20" s="149"/>
      <c r="L20" s="151"/>
      <c r="M20" s="151"/>
      <c r="N20" s="151"/>
      <c r="O20" s="151"/>
      <c r="P20" s="151"/>
      <c r="Q20" s="151"/>
      <c r="R20" s="146"/>
      <c r="S20" s="152"/>
      <c r="T20" s="150"/>
      <c r="X20" s="58"/>
      <c r="Y20" s="58"/>
      <c r="Z20" s="58"/>
      <c r="AA20" s="58"/>
      <c r="AH20" s="63"/>
      <c r="AI20" s="63"/>
    </row>
    <row r="21" spans="1:35" s="53" customFormat="1" ht="14.25" customHeight="1" thickBot="1" x14ac:dyDescent="0.25">
      <c r="A21"/>
      <c r="B21" s="330" t="s">
        <v>51</v>
      </c>
      <c r="C21" s="203" t="s">
        <v>45</v>
      </c>
      <c r="D21" s="201"/>
      <c r="E21" s="201"/>
      <c r="F21" s="201"/>
      <c r="G21" s="201"/>
      <c r="H21" s="201"/>
      <c r="I21" s="201"/>
      <c r="J21" s="201"/>
      <c r="K21" s="201"/>
      <c r="L21" s="202" t="s">
        <v>46</v>
      </c>
      <c r="M21" s="202"/>
      <c r="N21" s="202"/>
      <c r="O21" s="202"/>
      <c r="P21" s="202"/>
      <c r="Q21" s="202"/>
      <c r="R21" s="202"/>
      <c r="S21" s="202"/>
      <c r="T21" s="204"/>
      <c r="U21"/>
      <c r="V21"/>
      <c r="W21"/>
      <c r="X21" s="55"/>
      <c r="Y21" s="54"/>
      <c r="Z21" s="54"/>
      <c r="AA21" s="54"/>
      <c r="AH21" s="56"/>
    </row>
    <row r="22" spans="1:35" ht="16.5" customHeight="1" x14ac:dyDescent="0.2">
      <c r="B22" s="331"/>
      <c r="C22" s="334">
        <f>IF(A2=3,3,IF(A2=4,1,""))</f>
        <v>1</v>
      </c>
      <c r="D22" s="215" t="str">
        <f>IF(C22&lt;&gt;"",VLOOKUP(C22,$D$5:$K$8,2,0),"")</f>
        <v>MEDJEBER Islem</v>
      </c>
      <c r="E22" s="215"/>
      <c r="F22" s="215"/>
      <c r="G22" s="215"/>
      <c r="H22" s="215"/>
      <c r="I22" s="216"/>
      <c r="J22" s="336" t="s">
        <v>48</v>
      </c>
      <c r="K22" s="217" t="s">
        <v>49</v>
      </c>
      <c r="L22" s="334">
        <f>IF(A2=3,1,IF(A2=4,3,""))</f>
        <v>3</v>
      </c>
      <c r="M22" s="215" t="str">
        <f>IF(L22&lt;&gt;"",VLOOKUP(L22,$D$5:$K$8,2,0),"")</f>
        <v>BROSSIER Manon</v>
      </c>
      <c r="N22" s="215"/>
      <c r="O22" s="215"/>
      <c r="P22" s="215"/>
      <c r="Q22" s="215"/>
      <c r="R22" s="216"/>
      <c r="S22" s="336" t="s">
        <v>48</v>
      </c>
      <c r="T22" s="217" t="s">
        <v>49</v>
      </c>
      <c r="X22" s="57"/>
      <c r="Y22" s="58"/>
      <c r="Z22" s="58"/>
      <c r="AA22" s="58"/>
      <c r="AH22" s="63"/>
      <c r="AI22" s="63"/>
    </row>
    <row r="23" spans="1:35" ht="16.5" customHeight="1" x14ac:dyDescent="0.2">
      <c r="B23" s="331"/>
      <c r="C23" s="335"/>
      <c r="D23" s="218" t="str">
        <f>IF(C22&lt;&gt;"",VLOOKUP(C22,$D$5:$K$8,8,0),"")</f>
        <v>Créteil</v>
      </c>
      <c r="E23" s="219"/>
      <c r="F23" s="219"/>
      <c r="G23" s="219"/>
      <c r="H23" s="219"/>
      <c r="I23" s="220"/>
      <c r="J23" s="337"/>
      <c r="K23" s="221" t="s">
        <v>50</v>
      </c>
      <c r="L23" s="335"/>
      <c r="M23" s="218" t="str">
        <f>IF(L22&lt;&gt;"",VLOOKUP(L22,$D$5:$K$8,8,0),"")</f>
        <v>Joué les Tours CL</v>
      </c>
      <c r="N23" s="219"/>
      <c r="O23" s="219"/>
      <c r="P23" s="219"/>
      <c r="Q23" s="219"/>
      <c r="R23" s="220"/>
      <c r="S23" s="337"/>
      <c r="T23" s="221" t="s">
        <v>50</v>
      </c>
      <c r="X23" s="57"/>
      <c r="Y23" s="58"/>
      <c r="Z23" s="58"/>
      <c r="AA23" s="58"/>
      <c r="AH23" s="63"/>
      <c r="AI23" s="63"/>
    </row>
    <row r="24" spans="1:35" ht="11.25" customHeight="1" x14ac:dyDescent="0.2">
      <c r="B24" s="331"/>
      <c r="C24" s="159" t="s">
        <v>53</v>
      </c>
      <c r="D24" s="160"/>
      <c r="E24" s="160"/>
      <c r="F24" s="160"/>
      <c r="G24" s="160"/>
      <c r="H24" s="170"/>
      <c r="I24" s="161" t="s">
        <v>11</v>
      </c>
      <c r="J24" s="338">
        <v>3</v>
      </c>
      <c r="K24" s="340" t="s">
        <v>689</v>
      </c>
      <c r="L24" s="159" t="s">
        <v>53</v>
      </c>
      <c r="M24" s="162"/>
      <c r="N24" s="160"/>
      <c r="O24" s="160"/>
      <c r="P24" s="160"/>
      <c r="Q24" s="170"/>
      <c r="R24" s="161" t="s">
        <v>11</v>
      </c>
      <c r="S24" s="338">
        <v>1</v>
      </c>
      <c r="T24" s="340"/>
      <c r="X24" s="57"/>
      <c r="Y24" s="58"/>
      <c r="Z24" s="58"/>
      <c r="AA24" s="58"/>
      <c r="AH24" s="63"/>
      <c r="AI24" s="63"/>
    </row>
    <row r="25" spans="1:35" ht="33" customHeight="1" thickBot="1" x14ac:dyDescent="0.25">
      <c r="B25" s="331"/>
      <c r="C25" s="157"/>
      <c r="D25" s="158"/>
      <c r="E25" s="158"/>
      <c r="F25" s="158"/>
      <c r="G25" s="158"/>
      <c r="H25" s="171"/>
      <c r="I25" s="208"/>
      <c r="J25" s="339"/>
      <c r="K25" s="341"/>
      <c r="L25" s="157"/>
      <c r="M25" s="163"/>
      <c r="N25" s="158"/>
      <c r="O25" s="158"/>
      <c r="P25" s="158"/>
      <c r="Q25" s="171"/>
      <c r="R25" s="208"/>
      <c r="S25" s="339"/>
      <c r="T25" s="341"/>
      <c r="X25" s="58"/>
      <c r="Y25" s="58"/>
      <c r="Z25" s="58"/>
      <c r="AA25" s="58"/>
      <c r="AH25" s="63"/>
      <c r="AI25" s="63"/>
    </row>
    <row r="26" spans="1:35" ht="16.5" customHeight="1" x14ac:dyDescent="0.2">
      <c r="B26" s="331"/>
      <c r="C26" s="334">
        <f>IF(A2=4,2,"")</f>
        <v>2</v>
      </c>
      <c r="D26" s="215" t="str">
        <f>IF(C26&lt;&gt;"",VLOOKUP(C26,$D$5:$K$8,2,0),"")</f>
        <v>MAZE Ryan</v>
      </c>
      <c r="E26" s="215"/>
      <c r="F26" s="215"/>
      <c r="G26" s="215"/>
      <c r="H26" s="215"/>
      <c r="I26" s="216"/>
      <c r="J26" s="336" t="s">
        <v>48</v>
      </c>
      <c r="K26" s="217" t="s">
        <v>49</v>
      </c>
      <c r="L26" s="334">
        <f>IF(A2=4,4,"")</f>
        <v>4</v>
      </c>
      <c r="M26" s="215" t="str">
        <f>IF(L26&lt;&gt;"",VLOOKUP(L26,$D$5:$K$8,2,0),"")</f>
        <v>MEBASTI Elyes</v>
      </c>
      <c r="N26" s="215"/>
      <c r="O26" s="215"/>
      <c r="P26" s="215"/>
      <c r="Q26" s="215"/>
      <c r="R26" s="216"/>
      <c r="S26" s="336" t="s">
        <v>48</v>
      </c>
      <c r="T26" s="217" t="s">
        <v>49</v>
      </c>
      <c r="X26" s="57"/>
      <c r="Y26" s="58"/>
      <c r="Z26" s="58"/>
      <c r="AA26" s="58"/>
      <c r="AH26" s="63"/>
      <c r="AI26" s="63"/>
    </row>
    <row r="27" spans="1:35" ht="16.5" customHeight="1" x14ac:dyDescent="0.2">
      <c r="B27" s="331"/>
      <c r="C27" s="335"/>
      <c r="D27" s="218" t="str">
        <f>IF(C26&lt;&gt;"",VLOOKUP(C26,$D$5:$K$8,8,0),"")</f>
        <v>Dreux OL Atlas</v>
      </c>
      <c r="E27" s="219"/>
      <c r="F27" s="219"/>
      <c r="G27" s="219"/>
      <c r="H27" s="219"/>
      <c r="I27" s="220"/>
      <c r="J27" s="337"/>
      <c r="K27" s="221" t="s">
        <v>50</v>
      </c>
      <c r="L27" s="335"/>
      <c r="M27" s="218" t="str">
        <f>IF(L26&lt;&gt;"",VLOOKUP(L26,$D$5:$K$8,8,0),"")</f>
        <v>Créteil</v>
      </c>
      <c r="N27" s="219"/>
      <c r="O27" s="219"/>
      <c r="P27" s="219"/>
      <c r="Q27" s="219"/>
      <c r="R27" s="220"/>
      <c r="S27" s="337"/>
      <c r="T27" s="221" t="s">
        <v>50</v>
      </c>
      <c r="X27" s="57"/>
      <c r="Y27" s="58"/>
      <c r="Z27" s="58"/>
      <c r="AA27" s="58"/>
      <c r="AH27" s="63"/>
      <c r="AI27" s="63"/>
    </row>
    <row r="28" spans="1:35" ht="11.25" customHeight="1" x14ac:dyDescent="0.2">
      <c r="B28" s="331"/>
      <c r="C28" s="159" t="s">
        <v>47</v>
      </c>
      <c r="D28" s="160"/>
      <c r="E28" s="160"/>
      <c r="F28" s="160"/>
      <c r="G28" s="160"/>
      <c r="H28" s="170"/>
      <c r="I28" s="161" t="s">
        <v>11</v>
      </c>
      <c r="J28" s="338">
        <v>3</v>
      </c>
      <c r="K28" s="340" t="s">
        <v>689</v>
      </c>
      <c r="L28" s="159" t="s">
        <v>47</v>
      </c>
      <c r="M28" s="162"/>
      <c r="N28" s="160"/>
      <c r="O28" s="160"/>
      <c r="P28" s="160"/>
      <c r="Q28" s="170"/>
      <c r="R28" s="161" t="s">
        <v>11</v>
      </c>
      <c r="S28" s="338">
        <v>0</v>
      </c>
      <c r="T28" s="340"/>
      <c r="X28" s="57"/>
      <c r="Y28" s="58"/>
      <c r="Z28" s="58"/>
      <c r="AA28" s="58"/>
      <c r="AH28" s="63"/>
      <c r="AI28" s="63"/>
    </row>
    <row r="29" spans="1:35" ht="33" customHeight="1" thickBot="1" x14ac:dyDescent="0.25">
      <c r="B29" s="331"/>
      <c r="C29" s="157"/>
      <c r="D29" s="158"/>
      <c r="E29" s="158"/>
      <c r="F29" s="158"/>
      <c r="G29" s="158"/>
      <c r="H29" s="171"/>
      <c r="I29" s="208"/>
      <c r="J29" s="339"/>
      <c r="K29" s="341"/>
      <c r="L29" s="157"/>
      <c r="M29" s="163"/>
      <c r="N29" s="158"/>
      <c r="O29" s="158"/>
      <c r="P29" s="158"/>
      <c r="Q29" s="171"/>
      <c r="R29" s="208"/>
      <c r="S29" s="339"/>
      <c r="T29" s="341"/>
      <c r="X29" s="58"/>
      <c r="Y29" s="58"/>
      <c r="Z29" s="58"/>
      <c r="AA29" s="58"/>
      <c r="AH29" s="63"/>
      <c r="AI29" s="63"/>
    </row>
    <row r="30" spans="1:35" ht="15" customHeight="1" x14ac:dyDescent="0.25">
      <c r="B30" s="138"/>
      <c r="C30" s="147"/>
      <c r="D30" s="147"/>
      <c r="E30" s="147"/>
      <c r="F30" s="147"/>
      <c r="G30" s="147"/>
      <c r="H30" s="147"/>
      <c r="J30" s="148"/>
      <c r="K30" s="149"/>
      <c r="L30" s="151"/>
      <c r="M30" s="151"/>
      <c r="N30" s="151"/>
      <c r="O30" s="151"/>
      <c r="P30" s="151"/>
      <c r="Q30" s="151"/>
      <c r="R30" s="146"/>
      <c r="S30" s="152"/>
      <c r="T30" s="150"/>
      <c r="X30" s="58"/>
      <c r="Y30" s="58"/>
      <c r="Z30" s="58"/>
      <c r="AA30" s="58"/>
      <c r="AH30" s="63"/>
      <c r="AI30" s="63"/>
    </row>
    <row r="31" spans="1:35" s="53" customFormat="1" ht="14.25" customHeight="1" thickBot="1" x14ac:dyDescent="0.25">
      <c r="A31"/>
      <c r="B31" s="330" t="s">
        <v>52</v>
      </c>
      <c r="C31" s="203" t="s">
        <v>45</v>
      </c>
      <c r="D31" s="201"/>
      <c r="E31" s="201"/>
      <c r="F31" s="201"/>
      <c r="G31" s="201"/>
      <c r="H31" s="201"/>
      <c r="I31" s="201"/>
      <c r="J31" s="201"/>
      <c r="K31" s="201"/>
      <c r="L31" s="202" t="s">
        <v>46</v>
      </c>
      <c r="M31" s="202"/>
      <c r="N31" s="202"/>
      <c r="O31" s="202"/>
      <c r="P31" s="202"/>
      <c r="Q31" s="202"/>
      <c r="R31" s="202"/>
      <c r="S31" s="202"/>
      <c r="T31" s="204"/>
      <c r="U31"/>
      <c r="V31"/>
      <c r="W31"/>
      <c r="X31" s="55"/>
      <c r="Y31" s="54"/>
      <c r="Z31" s="54"/>
      <c r="AA31" s="54"/>
      <c r="AH31" s="56"/>
    </row>
    <row r="32" spans="1:35" ht="16.5" customHeight="1" x14ac:dyDescent="0.2">
      <c r="B32" s="331"/>
      <c r="C32" s="334">
        <f>IF(A2=3,2,IF(A2=4,1,""))</f>
        <v>1</v>
      </c>
      <c r="D32" s="215" t="str">
        <f>IF(C32&lt;&gt;"",VLOOKUP(C32,$D$5:$K$8,2,0),"")</f>
        <v>MEDJEBER Islem</v>
      </c>
      <c r="E32" s="215"/>
      <c r="F32" s="215"/>
      <c r="G32" s="215"/>
      <c r="H32" s="215"/>
      <c r="I32" s="216"/>
      <c r="J32" s="336" t="s">
        <v>48</v>
      </c>
      <c r="K32" s="217" t="s">
        <v>49</v>
      </c>
      <c r="L32" s="334">
        <f>IF(A2=3,3,IF(A2=4,4,""))</f>
        <v>4</v>
      </c>
      <c r="M32" s="215" t="str">
        <f>IF(L32&lt;&gt;"",VLOOKUP(L32,$D$5:$K$8,2,0),"")</f>
        <v>MEBASTI Elyes</v>
      </c>
      <c r="N32" s="215"/>
      <c r="O32" s="215"/>
      <c r="P32" s="215"/>
      <c r="Q32" s="215"/>
      <c r="R32" s="216"/>
      <c r="S32" s="336" t="s">
        <v>48</v>
      </c>
      <c r="T32" s="217" t="s">
        <v>49</v>
      </c>
      <c r="X32" s="57"/>
      <c r="Y32" s="58"/>
      <c r="Z32" s="58"/>
      <c r="AA32" s="58"/>
      <c r="AH32" s="63"/>
      <c r="AI32" s="63"/>
    </row>
    <row r="33" spans="2:35" ht="16.5" customHeight="1" x14ac:dyDescent="0.2">
      <c r="B33" s="331"/>
      <c r="C33" s="335"/>
      <c r="D33" s="218" t="str">
        <f>IF(C32&lt;&gt;"",VLOOKUP(C32,$D$5:$K$8,8,0),"")</f>
        <v>Créteil</v>
      </c>
      <c r="E33" s="219"/>
      <c r="F33" s="219"/>
      <c r="G33" s="219"/>
      <c r="H33" s="219"/>
      <c r="I33" s="220"/>
      <c r="J33" s="337"/>
      <c r="K33" s="221" t="s">
        <v>50</v>
      </c>
      <c r="L33" s="335"/>
      <c r="M33" s="218" t="str">
        <f>IF(L32&lt;&gt;"",VLOOKUP(L32,$D$5:$K$8,8,0),"")</f>
        <v>Créteil</v>
      </c>
      <c r="N33" s="219"/>
      <c r="O33" s="219"/>
      <c r="P33" s="219"/>
      <c r="Q33" s="219"/>
      <c r="R33" s="220"/>
      <c r="S33" s="337"/>
      <c r="T33" s="221" t="s">
        <v>50</v>
      </c>
      <c r="X33" s="57"/>
      <c r="Y33" s="58"/>
      <c r="Z33" s="58"/>
      <c r="AA33" s="58"/>
      <c r="AH33" s="63"/>
      <c r="AI33" s="63"/>
    </row>
    <row r="34" spans="2:35" ht="11.25" customHeight="1" x14ac:dyDescent="0.2">
      <c r="B34" s="331"/>
      <c r="C34" s="159" t="s">
        <v>53</v>
      </c>
      <c r="D34" s="160"/>
      <c r="E34" s="160"/>
      <c r="F34" s="160"/>
      <c r="G34" s="160"/>
      <c r="H34" s="170"/>
      <c r="I34" s="161" t="s">
        <v>11</v>
      </c>
      <c r="J34" s="338">
        <v>4</v>
      </c>
      <c r="K34" s="340" t="s">
        <v>23</v>
      </c>
      <c r="L34" s="159" t="s">
        <v>53</v>
      </c>
      <c r="M34" s="162"/>
      <c r="N34" s="160"/>
      <c r="O34" s="160"/>
      <c r="P34" s="160"/>
      <c r="Q34" s="170"/>
      <c r="R34" s="161" t="s">
        <v>11</v>
      </c>
      <c r="S34" s="338">
        <v>0</v>
      </c>
      <c r="T34" s="340"/>
      <c r="X34" s="57"/>
      <c r="Y34" s="58"/>
      <c r="Z34" s="58"/>
      <c r="AA34" s="58"/>
      <c r="AH34" s="63"/>
      <c r="AI34" s="63"/>
    </row>
    <row r="35" spans="2:35" ht="33" customHeight="1" thickBot="1" x14ac:dyDescent="0.25">
      <c r="B35" s="331"/>
      <c r="C35" s="157"/>
      <c r="D35" s="158"/>
      <c r="E35" s="158"/>
      <c r="F35" s="158"/>
      <c r="G35" s="158"/>
      <c r="H35" s="171"/>
      <c r="I35" s="208"/>
      <c r="J35" s="339"/>
      <c r="K35" s="341"/>
      <c r="L35" s="157"/>
      <c r="M35" s="163"/>
      <c r="N35" s="158"/>
      <c r="O35" s="158"/>
      <c r="P35" s="158"/>
      <c r="Q35" s="171"/>
      <c r="R35" s="208"/>
      <c r="S35" s="339"/>
      <c r="T35" s="341"/>
      <c r="X35" s="58"/>
      <c r="Y35" s="58"/>
      <c r="Z35" s="58"/>
      <c r="AA35" s="58"/>
      <c r="AH35" s="63"/>
      <c r="AI35" s="63"/>
    </row>
    <row r="36" spans="2:35" ht="16.5" customHeight="1" x14ac:dyDescent="0.2">
      <c r="B36" s="331"/>
      <c r="C36" s="334">
        <f>IF(A2=4,2,"")</f>
        <v>2</v>
      </c>
      <c r="D36" s="215" t="str">
        <f>IF(C36&lt;&gt;"",VLOOKUP(C36,$D$5:$K$8,2,0),"")</f>
        <v>MAZE Ryan</v>
      </c>
      <c r="E36" s="215"/>
      <c r="F36" s="215"/>
      <c r="G36" s="215"/>
      <c r="H36" s="215"/>
      <c r="I36" s="216"/>
      <c r="J36" s="336" t="s">
        <v>48</v>
      </c>
      <c r="K36" s="217" t="s">
        <v>49</v>
      </c>
      <c r="L36" s="334">
        <f>IF(A2=4,3,"")</f>
        <v>3</v>
      </c>
      <c r="M36" s="215" t="str">
        <f>IF(L36&lt;&gt;"",VLOOKUP(L36,$D$5:$K$8,2,0),"")</f>
        <v>BROSSIER Manon</v>
      </c>
      <c r="N36" s="215"/>
      <c r="O36" s="215"/>
      <c r="P36" s="215"/>
      <c r="Q36" s="215"/>
      <c r="R36" s="216"/>
      <c r="S36" s="336" t="s">
        <v>48</v>
      </c>
      <c r="T36" s="217" t="s">
        <v>49</v>
      </c>
      <c r="X36" s="57"/>
      <c r="Y36" s="58"/>
      <c r="Z36" s="58"/>
      <c r="AA36" s="58"/>
      <c r="AH36" s="63"/>
      <c r="AI36" s="63"/>
    </row>
    <row r="37" spans="2:35" ht="16.5" customHeight="1" x14ac:dyDescent="0.2">
      <c r="B37" s="331"/>
      <c r="C37" s="335"/>
      <c r="D37" s="218" t="str">
        <f>IF(C36&lt;&gt;"",VLOOKUP(C36,$D$5:$K$8,8,0),"")</f>
        <v>Dreux OL Atlas</v>
      </c>
      <c r="E37" s="219"/>
      <c r="F37" s="219"/>
      <c r="G37" s="219"/>
      <c r="H37" s="219"/>
      <c r="I37" s="220"/>
      <c r="J37" s="337"/>
      <c r="K37" s="221" t="s">
        <v>50</v>
      </c>
      <c r="L37" s="335"/>
      <c r="M37" s="218" t="str">
        <f>IF(L36&lt;&gt;"",VLOOKUP(L36,$D$5:$K$8,8,0),"")</f>
        <v>Joué les Tours CL</v>
      </c>
      <c r="N37" s="219"/>
      <c r="O37" s="219"/>
      <c r="P37" s="219"/>
      <c r="Q37" s="219"/>
      <c r="R37" s="220"/>
      <c r="S37" s="337"/>
      <c r="T37" s="221" t="s">
        <v>50</v>
      </c>
      <c r="X37" s="57"/>
      <c r="Y37" s="58"/>
      <c r="Z37" s="58"/>
      <c r="AA37" s="58"/>
      <c r="AH37" s="63"/>
      <c r="AI37" s="63"/>
    </row>
    <row r="38" spans="2:35" ht="11.25" customHeight="1" x14ac:dyDescent="0.2">
      <c r="B38" s="331"/>
      <c r="C38" s="159" t="s">
        <v>53</v>
      </c>
      <c r="D38" s="160"/>
      <c r="E38" s="160"/>
      <c r="F38" s="160"/>
      <c r="G38" s="160"/>
      <c r="H38" s="170"/>
      <c r="I38" s="161" t="s">
        <v>11</v>
      </c>
      <c r="J38" s="338">
        <v>0</v>
      </c>
      <c r="K38" s="340"/>
      <c r="L38" s="159" t="s">
        <v>53</v>
      </c>
      <c r="M38" s="162"/>
      <c r="N38" s="160"/>
      <c r="O38" s="160"/>
      <c r="P38" s="160"/>
      <c r="Q38" s="170"/>
      <c r="R38" s="161" t="s">
        <v>11</v>
      </c>
      <c r="S38" s="338">
        <v>4</v>
      </c>
      <c r="T38" s="340" t="s">
        <v>23</v>
      </c>
      <c r="X38" s="57"/>
      <c r="Y38" s="58"/>
      <c r="Z38" s="58"/>
      <c r="AA38" s="58"/>
      <c r="AH38" s="63"/>
      <c r="AI38" s="63"/>
    </row>
    <row r="39" spans="2:35" ht="33" customHeight="1" thickBot="1" x14ac:dyDescent="0.25">
      <c r="B39" s="331"/>
      <c r="C39" s="157"/>
      <c r="D39" s="158"/>
      <c r="E39" s="158"/>
      <c r="F39" s="158"/>
      <c r="G39" s="158"/>
      <c r="H39" s="171"/>
      <c r="I39" s="208"/>
      <c r="J39" s="339"/>
      <c r="K39" s="341"/>
      <c r="L39" s="157"/>
      <c r="M39" s="163"/>
      <c r="N39" s="158"/>
      <c r="O39" s="158"/>
      <c r="P39" s="158"/>
      <c r="Q39" s="171"/>
      <c r="R39" s="208"/>
      <c r="S39" s="339"/>
      <c r="T39" s="341"/>
      <c r="X39" s="58"/>
      <c r="Y39" s="58"/>
      <c r="Z39" s="58"/>
      <c r="AA39" s="58"/>
      <c r="AH39" s="63"/>
      <c r="AI39" s="63"/>
    </row>
    <row r="40" spans="2:35" ht="15" customHeight="1" x14ac:dyDescent="0.2">
      <c r="B40" s="166"/>
      <c r="C40" s="165"/>
      <c r="D40" s="164"/>
      <c r="E40" s="164"/>
      <c r="F40" s="164"/>
      <c r="G40" s="164"/>
      <c r="H40" s="164"/>
      <c r="I40" s="167"/>
      <c r="J40" s="168"/>
      <c r="K40" s="169"/>
      <c r="L40" s="165"/>
      <c r="M40" s="165"/>
      <c r="N40" s="164"/>
      <c r="O40" s="164"/>
      <c r="P40" s="164"/>
      <c r="Q40" s="164"/>
      <c r="R40" s="167"/>
      <c r="S40" s="168"/>
      <c r="T40" s="169"/>
      <c r="X40" s="58"/>
      <c r="Y40" s="58"/>
      <c r="Z40" s="58"/>
      <c r="AA40" s="58"/>
      <c r="AH40" s="63"/>
      <c r="AI40" s="63"/>
    </row>
    <row r="41" spans="2:35" ht="35.1" customHeight="1" x14ac:dyDescent="0.2">
      <c r="C41" s="333" t="s">
        <v>42</v>
      </c>
      <c r="D41" s="333"/>
      <c r="E41" s="333"/>
      <c r="F41" s="333"/>
      <c r="G41" s="344" t="s">
        <v>62</v>
      </c>
      <c r="H41" s="344"/>
      <c r="I41" s="344"/>
      <c r="J41" s="344"/>
      <c r="K41" s="344"/>
      <c r="L41" s="344"/>
      <c r="M41" s="344"/>
      <c r="N41" s="344"/>
      <c r="O41" s="344"/>
      <c r="P41" s="344"/>
      <c r="Q41" s="344"/>
      <c r="R41" s="344"/>
      <c r="S41" s="344"/>
      <c r="T41" s="344"/>
      <c r="Z41" s="63"/>
      <c r="AA41" s="63"/>
    </row>
    <row r="42" spans="2:35" ht="35.1" customHeight="1" x14ac:dyDescent="0.2">
      <c r="C42" s="342" t="s">
        <v>33</v>
      </c>
      <c r="D42" s="342"/>
      <c r="E42" s="342"/>
      <c r="F42" s="342"/>
      <c r="G42" s="345" t="s">
        <v>41</v>
      </c>
      <c r="H42" s="345"/>
      <c r="I42" s="345"/>
      <c r="J42" s="345"/>
      <c r="K42" s="345"/>
      <c r="L42" s="345"/>
      <c r="M42" s="345"/>
      <c r="N42" s="345"/>
      <c r="O42" s="345"/>
      <c r="P42" s="345"/>
      <c r="Q42" s="345"/>
      <c r="R42" s="345"/>
      <c r="S42" s="345"/>
      <c r="T42" s="345"/>
      <c r="Z42" s="53"/>
    </row>
    <row r="43" spans="2:35" ht="65.25" customHeight="1" x14ac:dyDescent="0.25"/>
    <row r="44" spans="2:35" ht="15" hidden="1" customHeight="1" x14ac:dyDescent="0.25"/>
    <row r="45" spans="2:35" ht="15" hidden="1" customHeight="1" x14ac:dyDescent="0.25"/>
    <row r="46" spans="2:35" ht="15" hidden="1" customHeight="1" x14ac:dyDescent="0.25"/>
    <row r="47" spans="2:35" ht="15" hidden="1" customHeight="1" x14ac:dyDescent="0.25"/>
    <row r="48" spans="2:35" ht="15" hidden="1" customHeight="1" x14ac:dyDescent="0.25"/>
    <row r="49" ht="15" hidden="1" customHeight="1" x14ac:dyDescent="0.25"/>
    <row r="50" ht="0" hidden="1" customHeight="1" x14ac:dyDescent="0.25"/>
    <row r="51" ht="0" hidden="1" customHeight="1" x14ac:dyDescent="0.25"/>
  </sheetData>
  <sheetProtection sheet="1" objects="1" scenarios="1"/>
  <mergeCells count="60">
    <mergeCell ref="S36:S37"/>
    <mergeCell ref="C42:F42"/>
    <mergeCell ref="G42:T42"/>
    <mergeCell ref="J38:J39"/>
    <mergeCell ref="K38:K39"/>
    <mergeCell ref="S38:S39"/>
    <mergeCell ref="T38:T39"/>
    <mergeCell ref="C41:F41"/>
    <mergeCell ref="G41:T41"/>
    <mergeCell ref="J28:J29"/>
    <mergeCell ref="K28:K29"/>
    <mergeCell ref="S28:S29"/>
    <mergeCell ref="T28:T29"/>
    <mergeCell ref="B31:B39"/>
    <mergeCell ref="C32:C33"/>
    <mergeCell ref="J32:J33"/>
    <mergeCell ref="L32:L33"/>
    <mergeCell ref="S32:S33"/>
    <mergeCell ref="J34:J35"/>
    <mergeCell ref="K34:K35"/>
    <mergeCell ref="S34:S35"/>
    <mergeCell ref="T34:T35"/>
    <mergeCell ref="C36:C37"/>
    <mergeCell ref="J36:J37"/>
    <mergeCell ref="L36:L37"/>
    <mergeCell ref="S24:S25"/>
    <mergeCell ref="T24:T25"/>
    <mergeCell ref="C26:C27"/>
    <mergeCell ref="J26:J27"/>
    <mergeCell ref="L26:L27"/>
    <mergeCell ref="S26:S27"/>
    <mergeCell ref="J18:J19"/>
    <mergeCell ref="K18:K19"/>
    <mergeCell ref="S18:S19"/>
    <mergeCell ref="T18:T19"/>
    <mergeCell ref="B21:B29"/>
    <mergeCell ref="C22:C23"/>
    <mergeCell ref="J22:J23"/>
    <mergeCell ref="L22:L23"/>
    <mergeCell ref="S22:S23"/>
    <mergeCell ref="J24:J25"/>
    <mergeCell ref="B11:B19"/>
    <mergeCell ref="C12:C13"/>
    <mergeCell ref="J12:J13"/>
    <mergeCell ref="L12:L13"/>
    <mergeCell ref="S12:S13"/>
    <mergeCell ref="K24:K25"/>
    <mergeCell ref="J14:J15"/>
    <mergeCell ref="K14:K15"/>
    <mergeCell ref="S14:S15"/>
    <mergeCell ref="T14:T15"/>
    <mergeCell ref="C16:C17"/>
    <mergeCell ref="J16:J17"/>
    <mergeCell ref="L16:L17"/>
    <mergeCell ref="S16:S17"/>
    <mergeCell ref="O2:T2"/>
    <mergeCell ref="S4:T4"/>
    <mergeCell ref="AA6:AC6"/>
    <mergeCell ref="AA7:AC7"/>
    <mergeCell ref="AA8:AC8"/>
  </mergeCells>
  <dataValidations count="2">
    <dataValidation type="list" allowBlank="1" showInputMessage="1" showErrorMessage="1" sqref="K14:K15 T38:T39 K38:K39 T34:T35 K34:K35 T28:T29 K28:K29 T24:T25 K24:K25 T18:T19 K18:K19 T14:T15">
      <formula1>"VT,VP,VS,VA,VF,VB,VD,V3"</formula1>
    </dataValidation>
    <dataValidation type="whole" allowBlank="1" showInputMessage="1" showErrorMessage="1" errorTitle="ERREUR" error="Il faut saisir un chiffre de 1 à 4" sqref="C5:C8">
      <formula1>1</formula1>
      <formula2>4</formula2>
    </dataValidation>
  </dataValidations>
  <printOptions horizontalCentered="1"/>
  <pageMargins left="0" right="0" top="0" bottom="0" header="0" footer="0"/>
  <pageSetup paperSize="9" orientation="portrait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">
    <tabColor rgb="FF00B050"/>
    <pageSetUpPr autoPageBreaks="0" fitToPage="1"/>
  </sheetPr>
  <dimension ref="A1:AJ51"/>
  <sheetViews>
    <sheetView showGridLines="0" showRowColHeaders="0" zoomScaleNormal="100" workbookViewId="0"/>
  </sheetViews>
  <sheetFormatPr baseColWidth="10" defaultColWidth="0" defaultRowHeight="0" customHeight="1" zeroHeight="1" x14ac:dyDescent="0.25"/>
  <cols>
    <col min="1" max="1" width="9.625" customWidth="1"/>
    <col min="2" max="2" width="4.875" customWidth="1"/>
    <col min="3" max="8" width="4.625" customWidth="1"/>
    <col min="9" max="9" width="4.625" style="69" customWidth="1"/>
    <col min="10" max="20" width="4.625" customWidth="1"/>
    <col min="21" max="21" width="1.625" customWidth="1"/>
    <col min="22" max="22" width="25.375" customWidth="1"/>
    <col min="23" max="23" width="10.75" hidden="1" customWidth="1"/>
    <col min="24" max="24" width="3.875" hidden="1" customWidth="1"/>
    <col min="25" max="25" width="4.75" hidden="1" customWidth="1"/>
    <col min="26" max="26" width="10" hidden="1" customWidth="1"/>
    <col min="27" max="27" width="5" hidden="1" customWidth="1"/>
    <col min="28" max="36" width="0" hidden="1" customWidth="1"/>
    <col min="37" max="16384" width="11" hidden="1"/>
  </cols>
  <sheetData>
    <row r="1" spans="1:36" ht="28.5" customHeight="1" thickBot="1" x14ac:dyDescent="0.25">
      <c r="C1" s="51"/>
      <c r="D1" s="51"/>
      <c r="E1" s="51"/>
      <c r="F1" s="51"/>
      <c r="G1" s="51"/>
      <c r="H1" s="51"/>
      <c r="I1" s="136"/>
      <c r="J1" s="134"/>
      <c r="K1" s="134"/>
      <c r="L1" s="10"/>
      <c r="M1" s="10"/>
      <c r="N1" s="10"/>
      <c r="O1" s="10"/>
      <c r="P1" s="10"/>
      <c r="Q1" s="10"/>
      <c r="R1" s="10"/>
      <c r="S1" s="135"/>
      <c r="T1" s="61"/>
      <c r="U1" s="61"/>
      <c r="V1" s="61"/>
      <c r="W1" s="61"/>
      <c r="X1" s="133"/>
      <c r="Y1" s="61"/>
      <c r="Z1" s="61"/>
      <c r="AA1" s="133"/>
    </row>
    <row r="2" spans="1:36" ht="30" customHeight="1" thickBot="1" x14ac:dyDescent="0.3">
      <c r="A2" s="138">
        <f>SUMPRODUCT((recap!C7:C66=C2)*(recap!D7:D66=L2)*recap!I7:I66)</f>
        <v>3</v>
      </c>
      <c r="C2" s="173" t="s">
        <v>79</v>
      </c>
      <c r="D2" s="174"/>
      <c r="E2" s="174"/>
      <c r="F2" s="174"/>
      <c r="G2" s="174"/>
      <c r="H2" s="175"/>
      <c r="K2" s="156" t="s">
        <v>35</v>
      </c>
      <c r="L2" s="257">
        <v>21</v>
      </c>
      <c r="M2" s="183"/>
      <c r="O2" s="332" t="str">
        <f>Nature_competition</f>
        <v>COUPE DE DREUX POUSSINS BENJAMINS - 26 novembre 2017</v>
      </c>
      <c r="P2" s="332"/>
      <c r="Q2" s="332"/>
      <c r="R2" s="332"/>
      <c r="S2" s="332"/>
      <c r="T2" s="332"/>
      <c r="U2" s="52"/>
      <c r="V2" s="52"/>
      <c r="W2" s="52"/>
      <c r="X2" s="52"/>
      <c r="Y2" s="52"/>
      <c r="Z2" s="229" t="s">
        <v>68</v>
      </c>
      <c r="AA2" s="52"/>
    </row>
    <row r="3" spans="1:36" ht="24" customHeight="1" x14ac:dyDescent="0.2">
      <c r="B3" s="138"/>
      <c r="C3" s="145"/>
      <c r="D3" s="145"/>
      <c r="E3" s="145"/>
      <c r="F3" s="145"/>
      <c r="G3" s="145"/>
      <c r="H3" s="51"/>
      <c r="I3" s="145"/>
      <c r="L3" s="132"/>
      <c r="M3" s="132"/>
      <c r="N3" s="131"/>
      <c r="O3" s="131"/>
      <c r="P3" s="131"/>
      <c r="Q3" s="131"/>
      <c r="S3" s="144"/>
      <c r="T3" s="52"/>
      <c r="U3" s="52"/>
      <c r="V3" s="52"/>
      <c r="W3" s="52"/>
      <c r="X3" s="52"/>
      <c r="Y3" s="52"/>
      <c r="Z3" s="227">
        <f>COUNTIF(Z5:Z16,"")</f>
        <v>8</v>
      </c>
    </row>
    <row r="4" spans="1:36" ht="15.75" x14ac:dyDescent="0.25">
      <c r="C4" s="60" t="s">
        <v>39</v>
      </c>
      <c r="D4" s="129" t="s">
        <v>43</v>
      </c>
      <c r="E4" s="59" t="s">
        <v>44</v>
      </c>
      <c r="G4" s="69"/>
      <c r="H4" s="69"/>
      <c r="J4" s="69"/>
      <c r="K4" s="69"/>
      <c r="L4" s="69"/>
      <c r="M4" s="153" t="s">
        <v>38</v>
      </c>
      <c r="N4" s="128" t="s">
        <v>34</v>
      </c>
      <c r="O4" s="128" t="s">
        <v>21</v>
      </c>
      <c r="P4" s="128" t="s">
        <v>23</v>
      </c>
      <c r="Q4" s="128" t="s">
        <v>67</v>
      </c>
      <c r="R4" s="128" t="s">
        <v>22</v>
      </c>
      <c r="S4" s="343" t="s">
        <v>14</v>
      </c>
      <c r="T4" s="343"/>
      <c r="W4" s="228" t="s">
        <v>16</v>
      </c>
      <c r="X4" s="228" t="s">
        <v>60</v>
      </c>
      <c r="Y4" s="228" t="s">
        <v>59</v>
      </c>
      <c r="Z4" s="228" t="s">
        <v>58</v>
      </c>
      <c r="AA4" s="58"/>
      <c r="AB4" s="58"/>
      <c r="AC4" s="58"/>
      <c r="AD4" s="62"/>
      <c r="AE4" s="62"/>
      <c r="AF4" s="62"/>
      <c r="AG4" s="62"/>
      <c r="AH4" s="62"/>
      <c r="AI4" s="62"/>
      <c r="AJ4" s="64"/>
    </row>
    <row r="5" spans="1:36" ht="20.25" customHeight="1" x14ac:dyDescent="0.2">
      <c r="A5" s="214" t="s">
        <v>24</v>
      </c>
      <c r="B5" s="172"/>
      <c r="C5" s="141">
        <v>1</v>
      </c>
      <c r="D5" s="142">
        <f>IF(A2&gt;0,1,"")</f>
        <v>1</v>
      </c>
      <c r="E5" s="154" t="str">
        <f>IF(ISNA(VLOOKUP($C$2&amp;"-"&amp;$L$2&amp;"-"&amp;D5,bdd_complete,11,0)),"",VLOOKUP($C$2&amp;"-"&amp;$L$2&amp;"-"&amp;D5,bdd_complete,11,0)&amp;" "&amp;VLOOKUP($C$2&amp;"-"&amp;$L$2&amp;"-"&amp;D5,bdd_complete,12,0))</f>
        <v>BASAYEV Abdul-Rakhman</v>
      </c>
      <c r="F5" s="154"/>
      <c r="G5" s="154"/>
      <c r="H5" s="154"/>
      <c r="I5" s="154"/>
      <c r="J5" s="154"/>
      <c r="K5" s="154" t="str">
        <f>IF(D5&lt;&gt;"",VLOOKUP($C$2&amp;"-"&amp;$L$2&amp;"-"&amp;D5,bdd_complete,13,0),"")</f>
        <v>Le Mans CLS</v>
      </c>
      <c r="L5" s="154"/>
      <c r="M5" s="143"/>
      <c r="N5" s="209">
        <f>IF(AND(E5&lt;&gt;"",$Z$3&lt;12),SUMPRODUCT(($W$5:$W$16=E5)*($Z$5:$Z$16&lt;&gt;"")),"")</f>
        <v>2</v>
      </c>
      <c r="O5" s="210">
        <f>IF(AND(E5&lt;&gt;"",$Z$3&lt;12),SUMPRODUCT(($W$5:$W$16=E5)*($Y$5:$Y$16)),"")</f>
        <v>7</v>
      </c>
      <c r="P5" s="211">
        <f>IF(AND(E5&lt;&gt;"",$Z$3&lt;12),SUMPRODUCT(($W$5:$W$16=E5)*($Z$5:$Z$16=$P$4)),"")</f>
        <v>1</v>
      </c>
      <c r="Q5" s="211">
        <f>IF(AND(E5&lt;&gt;"",$Z$3&lt;12),SUMPRODUCT(($W$5:$W$16=E5)*($Z$5:$Z$16=$Q$4)),"")</f>
        <v>0</v>
      </c>
      <c r="R5" s="211">
        <f>IF(AND(E5&lt;&gt;"",$Z$3&lt;12),SUMPRODUCT(($W$5:$W$16=E5)*($X$5:$X$16)),"")</f>
        <v>0</v>
      </c>
      <c r="S5" s="234">
        <f>IF(D5&lt;&gt;"",VLOOKUP($C$2&amp;"-"&amp;$L$2&amp;"-"&amp;D5,bdd_complete,6,0),"")</f>
        <v>25.8</v>
      </c>
      <c r="T5" s="235"/>
      <c r="U5" s="140"/>
      <c r="V5" s="140"/>
      <c r="W5" s="205" t="str">
        <f>D12</f>
        <v>BASAYEV Abdul-Rakhman</v>
      </c>
      <c r="X5" s="206">
        <f>I15</f>
        <v>0</v>
      </c>
      <c r="Y5" s="206">
        <f>J14</f>
        <v>3</v>
      </c>
      <c r="Z5" s="207" t="str">
        <f>IF(K14&lt;&gt;"",K14,"")</f>
        <v>VP</v>
      </c>
      <c r="AD5" s="62"/>
      <c r="AE5" s="62"/>
      <c r="AF5" s="62"/>
      <c r="AG5" s="62"/>
      <c r="AH5" s="62"/>
      <c r="AI5" s="62"/>
      <c r="AJ5" s="64"/>
    </row>
    <row r="6" spans="1:36" ht="20.25" customHeight="1" thickBot="1" x14ac:dyDescent="0.25">
      <c r="B6" s="172"/>
      <c r="C6" s="141">
        <v>2</v>
      </c>
      <c r="D6" s="142">
        <f>IF(A2&gt;1,2,"")</f>
        <v>2</v>
      </c>
      <c r="E6" s="154" t="str">
        <f>IF(ISNA(VLOOKUP($C$2&amp;"-"&amp;$L$2&amp;"-"&amp;D6,bdd_complete,11,0)),"",VLOOKUP($C$2&amp;"-"&amp;$L$2&amp;"-"&amp;D6,bdd_complete,11,0)&amp;" "&amp;VLOOKUP($C$2&amp;"-"&amp;$L$2&amp;"-"&amp;D6,bdd_complete,12,0))</f>
        <v>CELIN Roni</v>
      </c>
      <c r="F6" s="154"/>
      <c r="G6" s="154"/>
      <c r="H6" s="154"/>
      <c r="I6" s="154"/>
      <c r="J6" s="154"/>
      <c r="K6" s="154" t="str">
        <f>IF(D6&lt;&gt;"",VLOOKUP($C$2&amp;"-"&amp;$L$2&amp;"-"&amp;D6,bdd_complete,13,0),"")</f>
        <v>Créteil</v>
      </c>
      <c r="L6" s="154"/>
      <c r="M6" s="143"/>
      <c r="N6" s="209">
        <f>IF(AND(E6&lt;&gt;"",$Z$3&lt;12),SUMPRODUCT(($W$5:$W$16=E6)*($Z$5:$Z$16&lt;&gt;"")),"")</f>
        <v>1</v>
      </c>
      <c r="O6" s="210">
        <f>IF(AND(E6&lt;&gt;"",$Z$3&lt;12),SUMPRODUCT(($W$5:$W$16=E6)*($Y$5:$Y$16)),"")</f>
        <v>3</v>
      </c>
      <c r="P6" s="211">
        <f>IF(AND(E6&lt;&gt;"",$Z$3&lt;12),SUMPRODUCT(($W$5:$W$16=E6)*($Z$5:$Z$16=$P$4)),"")</f>
        <v>0</v>
      </c>
      <c r="Q6" s="211">
        <f>IF(AND(E6&lt;&gt;"",$Z$3&lt;12),SUMPRODUCT(($W$5:$W$16=E6)*($Z$5:$Z$16=$Q$4)),"")</f>
        <v>0</v>
      </c>
      <c r="R6" s="211">
        <f>IF(AND(E6&lt;&gt;"",$Z$3&lt;12),SUMPRODUCT(($W$5:$W$16=E6)*($X$5:$X$16)),"")</f>
        <v>0</v>
      </c>
      <c r="S6" s="234">
        <f>IF(D6&lt;&gt;"",VLOOKUP($C$2&amp;"-"&amp;$L$2&amp;"-"&amp;D6,bdd_complete,6,0),"")</f>
        <v>26.2</v>
      </c>
      <c r="T6" s="235"/>
      <c r="W6" s="205" t="str">
        <f>M12</f>
        <v>CELIN Roni</v>
      </c>
      <c r="X6" s="206">
        <f>R15</f>
        <v>0</v>
      </c>
      <c r="Y6" s="206">
        <f>S14</f>
        <v>0</v>
      </c>
      <c r="Z6" s="207" t="str">
        <f>IF(T14&lt;&gt;"",T14,"")</f>
        <v/>
      </c>
      <c r="AA6" s="346"/>
      <c r="AB6" s="346"/>
      <c r="AC6" s="346"/>
      <c r="AD6" s="62"/>
      <c r="AE6" s="62"/>
      <c r="AF6" s="62"/>
      <c r="AG6" s="62"/>
      <c r="AH6" s="62"/>
      <c r="AI6" s="62"/>
      <c r="AJ6" s="64"/>
    </row>
    <row r="7" spans="1:36" ht="20.25" customHeight="1" thickTop="1" x14ac:dyDescent="0.2">
      <c r="A7" s="137" t="s">
        <v>36</v>
      </c>
      <c r="B7" s="172"/>
      <c r="C7" s="141">
        <v>3</v>
      </c>
      <c r="D7" s="142">
        <f>IF(A2&gt;2,3,"")</f>
        <v>3</v>
      </c>
      <c r="E7" s="154" t="str">
        <f>IF(ISNA(VLOOKUP($C$2&amp;"-"&amp;$L$2&amp;"-"&amp;D7,bdd_complete,11,0)),"",VLOOKUP($C$2&amp;"-"&amp;$L$2&amp;"-"&amp;D7,bdd_complete,11,0)&amp;" "&amp;VLOOKUP($C$2&amp;"-"&amp;$L$2&amp;"-"&amp;D7,bdd_complete,12,0))</f>
        <v>SAWANEH Issa</v>
      </c>
      <c r="F7" s="154"/>
      <c r="G7" s="154"/>
      <c r="H7" s="154"/>
      <c r="I7" s="154"/>
      <c r="J7" s="154"/>
      <c r="K7" s="154" t="str">
        <f>IF(D7&lt;&gt;"",VLOOKUP($C$2&amp;"-"&amp;$L$2&amp;"-"&amp;D7,bdd_complete,13,0),"")</f>
        <v>Le Havre CL</v>
      </c>
      <c r="L7" s="154"/>
      <c r="M7" s="143"/>
      <c r="N7" s="209">
        <f>IF(AND(E7&lt;&gt;"",$Z$3&lt;12),SUMPRODUCT(($W$5:$W$16=E7)*($Z$5:$Z$16&lt;&gt;"")),"")</f>
        <v>0</v>
      </c>
      <c r="O7" s="210">
        <f>IF(AND(E7&lt;&gt;"",$Z$3&lt;12),SUMPRODUCT(($W$5:$W$16=E7)*($Y$5:$Y$16)),"")</f>
        <v>0</v>
      </c>
      <c r="P7" s="211">
        <f>IF(AND(E7&lt;&gt;"",$Z$3&lt;12),SUMPRODUCT(($W$5:$W$16=E7)*($Z$5:$Z$16=$P$4)),"")</f>
        <v>0</v>
      </c>
      <c r="Q7" s="211">
        <f>IF(AND(E7&lt;&gt;"",$Z$3&lt;12),SUMPRODUCT(($W$5:$W$16=E7)*($Z$5:$Z$16=$Q$4)),"")</f>
        <v>0</v>
      </c>
      <c r="R7" s="211">
        <f>IF(AND(E7&lt;&gt;"",$Z$3&lt;12),SUMPRODUCT(($W$5:$W$16=E7)*($X$5:$X$16)),"")</f>
        <v>0</v>
      </c>
      <c r="S7" s="234">
        <f>IF(D7&lt;&gt;"",VLOOKUP($C$2&amp;"-"&amp;$L$2&amp;"-"&amp;D7,bdd_complete,6,0),"")</f>
        <v>26.8</v>
      </c>
      <c r="T7" s="235"/>
      <c r="W7" s="205" t="str">
        <f>D16</f>
        <v/>
      </c>
      <c r="X7" s="206">
        <f>I19</f>
        <v>0</v>
      </c>
      <c r="Y7" s="206">
        <f>J18</f>
        <v>3</v>
      </c>
      <c r="Z7" s="207" t="str">
        <f>IF(K18&lt;&gt;"",K18,"")</f>
        <v>VP</v>
      </c>
      <c r="AA7" s="346"/>
      <c r="AB7" s="346"/>
      <c r="AC7" s="346"/>
      <c r="AD7" s="62"/>
      <c r="AE7" s="62"/>
      <c r="AF7" s="62"/>
      <c r="AG7" s="62"/>
      <c r="AH7" s="62"/>
      <c r="AI7" s="62"/>
      <c r="AJ7" s="64"/>
    </row>
    <row r="8" spans="1:36" ht="20.25" customHeight="1" x14ac:dyDescent="0.2">
      <c r="A8" s="139" t="s">
        <v>37</v>
      </c>
      <c r="B8" s="172"/>
      <c r="C8" s="141"/>
      <c r="D8" s="281" t="str">
        <f>IF(A2&gt;3,4,"")</f>
        <v/>
      </c>
      <c r="E8" s="241" t="str">
        <f>IF(ISNA(VLOOKUP($C$2&amp;"-"&amp;$L$2&amp;"-"&amp;D8,bdd_complete,11,0)),"",VLOOKUP($C$2&amp;"-"&amp;$L$2&amp;"-"&amp;D8,bdd_complete,11,0)&amp;" "&amp;VLOOKUP($C$2&amp;"-"&amp;$L$2&amp;"-"&amp;D8,bdd_complete,12,0))</f>
        <v/>
      </c>
      <c r="F8" s="241"/>
      <c r="G8" s="241"/>
      <c r="H8" s="241"/>
      <c r="I8" s="241"/>
      <c r="J8" s="241"/>
      <c r="K8" s="241" t="str">
        <f>IF(D8&lt;&gt;"",VLOOKUP($C$2&amp;"-"&amp;$L$2&amp;"-"&amp;D8,bdd_complete,13,0),"")</f>
        <v/>
      </c>
      <c r="L8" s="241"/>
      <c r="M8" s="282"/>
      <c r="N8" s="209" t="str">
        <f>IF(AND(E8&lt;&gt;"",$Z$3&lt;12),SUMPRODUCT(($W$5:$W$16=E8)*($Z$5:$Z$16&lt;&gt;"")),"")</f>
        <v/>
      </c>
      <c r="O8" s="210" t="str">
        <f>IF(AND(E8&lt;&gt;"",$Z$3&lt;12),SUMPRODUCT(($W$5:$W$16=E8)*($Y$5:$Y$16)),"")</f>
        <v/>
      </c>
      <c r="P8" s="211" t="str">
        <f>IF(AND(E8&lt;&gt;"",$Z$3&lt;12),SUMPRODUCT(($W$5:$W$16=E8)*($Z$5:$Z$16=$P$4)),"")</f>
        <v/>
      </c>
      <c r="Q8" s="211" t="str">
        <f>IF(AND(E8&lt;&gt;"",$Z$3&lt;12),SUMPRODUCT(($W$5:$W$16=E8)*($Z$5:$Z$16=$Q$4)),"")</f>
        <v/>
      </c>
      <c r="R8" s="211" t="str">
        <f>IF(AND(E8&lt;&gt;"",$Z$3&lt;12),SUMPRODUCT(($W$5:$W$16=E8)*($X$5:$X$16)),"")</f>
        <v/>
      </c>
      <c r="S8" s="234" t="str">
        <f>IF(D8&lt;&gt;"",VLOOKUP($C$2&amp;"-"&amp;$L$2&amp;"-"&amp;D8,bdd_complete,6,0),"")</f>
        <v/>
      </c>
      <c r="T8" s="235"/>
      <c r="W8" s="205" t="str">
        <f>M16</f>
        <v/>
      </c>
      <c r="X8" s="206">
        <f>R19</f>
        <v>0</v>
      </c>
      <c r="Y8" s="206">
        <f>S18</f>
        <v>0</v>
      </c>
      <c r="Z8" s="207" t="str">
        <f>IF(T18&lt;&gt;"",T18,"")</f>
        <v/>
      </c>
      <c r="AA8" s="346"/>
      <c r="AB8" s="346"/>
      <c r="AC8" s="346"/>
      <c r="AD8" s="62"/>
      <c r="AE8" s="62"/>
      <c r="AF8" s="62"/>
      <c r="AG8" s="62"/>
      <c r="AH8" s="62"/>
      <c r="AI8" s="62"/>
      <c r="AJ8" s="64"/>
    </row>
    <row r="9" spans="1:36" ht="23.25" customHeight="1" x14ac:dyDescent="0.25">
      <c r="A9" s="212" t="s">
        <v>61</v>
      </c>
      <c r="B9" s="213"/>
      <c r="D9" s="69"/>
      <c r="E9" s="69"/>
      <c r="F9" s="69"/>
      <c r="G9" s="69"/>
      <c r="H9" s="69"/>
      <c r="I9"/>
      <c r="S9" s="144"/>
      <c r="W9" s="205" t="str">
        <f>D22</f>
        <v>SAWANEH Issa</v>
      </c>
      <c r="X9" s="206">
        <f>I25</f>
        <v>0</v>
      </c>
      <c r="Y9" s="206">
        <f>J24</f>
        <v>0</v>
      </c>
      <c r="Z9" s="207" t="str">
        <f>IF(K24&lt;&gt;"",K24,"")</f>
        <v/>
      </c>
      <c r="AA9" s="52"/>
      <c r="AB9" s="52"/>
      <c r="AC9" s="52"/>
    </row>
    <row r="10" spans="1:36" s="140" customFormat="1" ht="25.5" customHeight="1" x14ac:dyDescent="0.2">
      <c r="A10" s="53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  <c r="R10" s="155"/>
      <c r="S10" s="155"/>
      <c r="T10" s="130" t="str">
        <f>IF(OR(A2=0,A2&gt;2),"3 lutteurs =&gt; Tour 1 : 1-2 / Tour 2 : 3-1 / Tour 3 : 2-3          4 lutteurs =&gt; Tour 1 : 1-2, 3-4  / Tour 2 : 1-3,  2-4  / Tour 3 : 1-4, 2-3","")</f>
        <v>3 lutteurs =&gt; Tour 1 : 1-2 / Tour 2 : 3-1 / Tour 3 : 2-3          4 lutteurs =&gt; Tour 1 : 1-2, 3-4  / Tour 2 : 1-3,  2-4  / Tour 3 : 1-4, 2-3</v>
      </c>
      <c r="U10" s="155"/>
      <c r="V10" s="155"/>
      <c r="W10" s="205" t="str">
        <f>M22</f>
        <v>BASAYEV Abdul-Rakhman</v>
      </c>
      <c r="X10" s="206">
        <f>R25</f>
        <v>0</v>
      </c>
      <c r="Y10" s="206">
        <f>S24</f>
        <v>4</v>
      </c>
      <c r="Z10" s="207" t="str">
        <f>IF(T24&lt;&gt;"",T24,"")</f>
        <v>VT</v>
      </c>
      <c r="AA10" s="155"/>
      <c r="AB10" s="155"/>
      <c r="AC10" s="155"/>
    </row>
    <row r="11" spans="1:36" s="53" customFormat="1" ht="14.25" customHeight="1" thickBot="1" x14ac:dyDescent="0.25">
      <c r="A11"/>
      <c r="B11" s="330" t="s">
        <v>40</v>
      </c>
      <c r="C11" s="203" t="s">
        <v>45</v>
      </c>
      <c r="D11" s="201"/>
      <c r="E11" s="201"/>
      <c r="F11" s="201"/>
      <c r="G11" s="201"/>
      <c r="H11" s="201"/>
      <c r="I11" s="201"/>
      <c r="J11" s="201"/>
      <c r="K11" s="201"/>
      <c r="L11" s="202" t="s">
        <v>46</v>
      </c>
      <c r="M11" s="202"/>
      <c r="N11" s="202"/>
      <c r="O11" s="202"/>
      <c r="P11" s="202"/>
      <c r="Q11" s="202"/>
      <c r="R11" s="202"/>
      <c r="S11" s="202"/>
      <c r="T11" s="204"/>
      <c r="U11"/>
      <c r="V11"/>
      <c r="W11" s="205" t="str">
        <f>D26</f>
        <v/>
      </c>
      <c r="X11" s="206">
        <f>I29</f>
        <v>0</v>
      </c>
      <c r="Y11" s="206">
        <f>J28</f>
        <v>0</v>
      </c>
      <c r="Z11" s="207" t="str">
        <f>IF(K28&lt;&gt;"",K28,"")</f>
        <v/>
      </c>
      <c r="AA11" s="54"/>
      <c r="AH11" s="56"/>
    </row>
    <row r="12" spans="1:36" ht="16.5" customHeight="1" x14ac:dyDescent="0.2">
      <c r="B12" s="331"/>
      <c r="C12" s="334">
        <f>IF(A2&gt;1,1,"")</f>
        <v>1</v>
      </c>
      <c r="D12" s="215" t="str">
        <f>IF(C12&lt;&gt;"",VLOOKUP(C12,$D$5:$K$8,2,0),"")</f>
        <v>BASAYEV Abdul-Rakhman</v>
      </c>
      <c r="E12" s="215"/>
      <c r="F12" s="215"/>
      <c r="G12" s="215"/>
      <c r="H12" s="215"/>
      <c r="I12" s="216"/>
      <c r="J12" s="336" t="s">
        <v>48</v>
      </c>
      <c r="K12" s="217" t="s">
        <v>49</v>
      </c>
      <c r="L12" s="334">
        <f>IF(A2&gt;1,2,"")</f>
        <v>2</v>
      </c>
      <c r="M12" s="215" t="str">
        <f>IF(L12&lt;&gt;"",VLOOKUP(L12,$D$5:$K$8,2,0),"")</f>
        <v>CELIN Roni</v>
      </c>
      <c r="N12" s="215"/>
      <c r="O12" s="215"/>
      <c r="P12" s="215"/>
      <c r="Q12" s="215"/>
      <c r="R12" s="216"/>
      <c r="S12" s="336" t="s">
        <v>48</v>
      </c>
      <c r="T12" s="217" t="s">
        <v>49</v>
      </c>
      <c r="W12" s="205" t="str">
        <f>M26</f>
        <v/>
      </c>
      <c r="X12" s="206">
        <f>R29</f>
        <v>0</v>
      </c>
      <c r="Y12" s="206">
        <f>S28</f>
        <v>0</v>
      </c>
      <c r="Z12" s="207" t="str">
        <f>IF(T28&lt;&gt;"",T28,"")</f>
        <v/>
      </c>
      <c r="AA12" s="58"/>
      <c r="AH12" s="63"/>
      <c r="AI12" s="63"/>
    </row>
    <row r="13" spans="1:36" ht="16.5" customHeight="1" x14ac:dyDescent="0.2">
      <c r="B13" s="331"/>
      <c r="C13" s="335"/>
      <c r="D13" s="218" t="str">
        <f>IF(C12&lt;&gt;"",VLOOKUP(C12,$D$5:$K$8,8,0),"")</f>
        <v>Le Mans CLS</v>
      </c>
      <c r="E13" s="219"/>
      <c r="F13" s="219"/>
      <c r="G13" s="219"/>
      <c r="H13" s="219"/>
      <c r="I13" s="220"/>
      <c r="J13" s="337"/>
      <c r="K13" s="221" t="s">
        <v>50</v>
      </c>
      <c r="L13" s="335"/>
      <c r="M13" s="218" t="str">
        <f>IF(L12&lt;&gt;"",VLOOKUP(L12,$D$5:$K$8,8,0),"")</f>
        <v>Créteil</v>
      </c>
      <c r="N13" s="219"/>
      <c r="O13" s="219"/>
      <c r="P13" s="219"/>
      <c r="Q13" s="219"/>
      <c r="R13" s="220"/>
      <c r="S13" s="337"/>
      <c r="T13" s="221" t="s">
        <v>50</v>
      </c>
      <c r="W13" s="205" t="str">
        <f>D32</f>
        <v>CELIN Roni</v>
      </c>
      <c r="X13" s="206">
        <f>I35</f>
        <v>0</v>
      </c>
      <c r="Y13" s="206">
        <f>J34</f>
        <v>3</v>
      </c>
      <c r="Z13" s="207" t="str">
        <f>IF(K34&lt;&gt;"",K34,"")</f>
        <v>VP</v>
      </c>
      <c r="AA13" s="58"/>
      <c r="AH13" s="63"/>
      <c r="AI13" s="63"/>
    </row>
    <row r="14" spans="1:36" ht="11.25" customHeight="1" x14ac:dyDescent="0.2">
      <c r="B14" s="331"/>
      <c r="C14" s="159" t="s">
        <v>53</v>
      </c>
      <c r="D14" s="160"/>
      <c r="E14" s="160"/>
      <c r="F14" s="160"/>
      <c r="G14" s="160"/>
      <c r="H14" s="170"/>
      <c r="I14" s="161" t="s">
        <v>11</v>
      </c>
      <c r="J14" s="338">
        <v>3</v>
      </c>
      <c r="K14" s="340" t="s">
        <v>689</v>
      </c>
      <c r="L14" s="159" t="s">
        <v>53</v>
      </c>
      <c r="M14" s="162"/>
      <c r="N14" s="160"/>
      <c r="O14" s="160"/>
      <c r="P14" s="160"/>
      <c r="Q14" s="170"/>
      <c r="R14" s="161" t="s">
        <v>11</v>
      </c>
      <c r="S14" s="338">
        <v>0</v>
      </c>
      <c r="T14" s="340"/>
      <c r="W14" s="205" t="str">
        <f>M32</f>
        <v>SAWANEH Issa</v>
      </c>
      <c r="X14" s="206">
        <f>R35</f>
        <v>0</v>
      </c>
      <c r="Y14" s="206">
        <f>S34</f>
        <v>0</v>
      </c>
      <c r="Z14" s="207" t="str">
        <f>IF(T34&lt;&gt;"",T34,"")</f>
        <v/>
      </c>
      <c r="AA14" s="58"/>
      <c r="AH14" s="63"/>
      <c r="AI14" s="63"/>
    </row>
    <row r="15" spans="1:36" ht="33" customHeight="1" thickBot="1" x14ac:dyDescent="0.25">
      <c r="B15" s="331"/>
      <c r="C15" s="157"/>
      <c r="D15" s="158"/>
      <c r="E15" s="158"/>
      <c r="F15" s="158"/>
      <c r="G15" s="158"/>
      <c r="H15" s="171"/>
      <c r="I15" s="208"/>
      <c r="J15" s="339"/>
      <c r="K15" s="341"/>
      <c r="L15" s="157"/>
      <c r="M15" s="163"/>
      <c r="N15" s="158"/>
      <c r="O15" s="158"/>
      <c r="P15" s="158"/>
      <c r="Q15" s="171"/>
      <c r="R15" s="208"/>
      <c r="S15" s="339"/>
      <c r="T15" s="341"/>
      <c r="W15" s="205" t="str">
        <f>D36</f>
        <v/>
      </c>
      <c r="X15" s="206">
        <f>I39</f>
        <v>0</v>
      </c>
      <c r="Y15" s="206">
        <f>J38</f>
        <v>0</v>
      </c>
      <c r="Z15" s="207" t="str">
        <f>IF(K38&lt;&gt;"",K38,"")</f>
        <v/>
      </c>
      <c r="AA15" s="58"/>
      <c r="AH15" s="63"/>
      <c r="AI15" s="63"/>
    </row>
    <row r="16" spans="1:36" ht="16.5" hidden="1" customHeight="1" x14ac:dyDescent="0.2">
      <c r="B16" s="331"/>
      <c r="C16" s="334" t="str">
        <f>IF(A2=4,3,"")</f>
        <v/>
      </c>
      <c r="D16" s="215" t="str">
        <f>IF(C16&lt;&gt;"",VLOOKUP(C16,$D$5:$K$8,2,0),"")</f>
        <v/>
      </c>
      <c r="E16" s="215"/>
      <c r="F16" s="215"/>
      <c r="G16" s="215"/>
      <c r="H16" s="215"/>
      <c r="I16" s="216"/>
      <c r="J16" s="336" t="s">
        <v>48</v>
      </c>
      <c r="K16" s="217" t="s">
        <v>49</v>
      </c>
      <c r="L16" s="334" t="str">
        <f>IF(A2=4,4,"")</f>
        <v/>
      </c>
      <c r="M16" s="215" t="str">
        <f>IF(L16&lt;&gt;"",VLOOKUP(L16,$D$5:$K$8,2,0),"")</f>
        <v/>
      </c>
      <c r="N16" s="215"/>
      <c r="O16" s="215"/>
      <c r="P16" s="215"/>
      <c r="Q16" s="215"/>
      <c r="R16" s="216"/>
      <c r="S16" s="336" t="s">
        <v>48</v>
      </c>
      <c r="T16" s="217" t="s">
        <v>49</v>
      </c>
      <c r="W16" s="205" t="str">
        <f>M36</f>
        <v/>
      </c>
      <c r="X16" s="206">
        <f>R39</f>
        <v>0</v>
      </c>
      <c r="Y16" s="206">
        <f>S38</f>
        <v>0</v>
      </c>
      <c r="Z16" s="207" t="str">
        <f>IF(T38&lt;&gt;"",T38,"")</f>
        <v/>
      </c>
      <c r="AA16" s="58"/>
      <c r="AH16" s="63"/>
      <c r="AI16" s="63"/>
    </row>
    <row r="17" spans="1:35" ht="16.5" hidden="1" customHeight="1" x14ac:dyDescent="0.2">
      <c r="B17" s="331"/>
      <c r="C17" s="335"/>
      <c r="D17" s="218"/>
      <c r="E17" s="219"/>
      <c r="F17" s="219"/>
      <c r="G17" s="219"/>
      <c r="H17" s="219"/>
      <c r="I17" s="220"/>
      <c r="J17" s="337"/>
      <c r="K17" s="221" t="s">
        <v>50</v>
      </c>
      <c r="L17" s="335"/>
      <c r="M17" s="218" t="str">
        <f>IF(L16&lt;&gt;"",VLOOKUP(L16,$D$5:$K$8,8,0),"")</f>
        <v/>
      </c>
      <c r="N17" s="219"/>
      <c r="O17" s="219"/>
      <c r="P17" s="219"/>
      <c r="Q17" s="219"/>
      <c r="R17" s="220"/>
      <c r="S17" s="337"/>
      <c r="T17" s="221" t="s">
        <v>50</v>
      </c>
      <c r="X17" s="57"/>
      <c r="Y17" s="58"/>
      <c r="Z17" s="58"/>
      <c r="AA17" s="58"/>
      <c r="AH17" s="63"/>
      <c r="AI17" s="63"/>
    </row>
    <row r="18" spans="1:35" ht="11.25" hidden="1" customHeight="1" x14ac:dyDescent="0.2">
      <c r="B18" s="331"/>
      <c r="C18" s="159" t="s">
        <v>53</v>
      </c>
      <c r="D18" s="160"/>
      <c r="E18" s="160"/>
      <c r="F18" s="160"/>
      <c r="G18" s="160"/>
      <c r="H18" s="170"/>
      <c r="I18" s="161" t="s">
        <v>11</v>
      </c>
      <c r="J18" s="338">
        <v>3</v>
      </c>
      <c r="K18" s="340" t="s">
        <v>689</v>
      </c>
      <c r="L18" s="159" t="s">
        <v>53</v>
      </c>
      <c r="M18" s="162"/>
      <c r="N18" s="160"/>
      <c r="O18" s="160"/>
      <c r="P18" s="160"/>
      <c r="Q18" s="170"/>
      <c r="R18" s="161" t="s">
        <v>11</v>
      </c>
      <c r="S18" s="338">
        <v>0</v>
      </c>
      <c r="T18" s="340"/>
      <c r="X18" s="57"/>
      <c r="Y18" s="58"/>
      <c r="Z18" s="58"/>
      <c r="AA18" s="58"/>
      <c r="AH18" s="63"/>
      <c r="AI18" s="63"/>
    </row>
    <row r="19" spans="1:35" ht="33" hidden="1" customHeight="1" thickBot="1" x14ac:dyDescent="0.25">
      <c r="B19" s="331"/>
      <c r="C19" s="157"/>
      <c r="D19" s="158"/>
      <c r="E19" s="158"/>
      <c r="F19" s="158"/>
      <c r="G19" s="158"/>
      <c r="H19" s="171"/>
      <c r="I19" s="208"/>
      <c r="J19" s="339"/>
      <c r="K19" s="341"/>
      <c r="L19" s="157"/>
      <c r="M19" s="163"/>
      <c r="N19" s="158"/>
      <c r="O19" s="158"/>
      <c r="P19" s="158"/>
      <c r="Q19" s="171"/>
      <c r="R19" s="208"/>
      <c r="S19" s="339"/>
      <c r="T19" s="341"/>
      <c r="X19" s="58"/>
      <c r="Y19" s="58"/>
      <c r="Z19" s="58"/>
      <c r="AA19" s="58"/>
      <c r="AH19" s="63"/>
      <c r="AI19" s="63"/>
    </row>
    <row r="20" spans="1:35" ht="15" customHeight="1" x14ac:dyDescent="0.25">
      <c r="B20" s="138"/>
      <c r="C20" s="147"/>
      <c r="D20" s="147"/>
      <c r="E20" s="147"/>
      <c r="F20" s="147"/>
      <c r="G20" s="147"/>
      <c r="H20" s="147"/>
      <c r="J20" s="148"/>
      <c r="K20" s="149"/>
      <c r="L20" s="151"/>
      <c r="M20" s="151"/>
      <c r="N20" s="151"/>
      <c r="O20" s="151"/>
      <c r="P20" s="151"/>
      <c r="Q20" s="151"/>
      <c r="R20" s="146"/>
      <c r="S20" s="152"/>
      <c r="T20" s="150"/>
      <c r="X20" s="58"/>
      <c r="Y20" s="58"/>
      <c r="Z20" s="58"/>
      <c r="AA20" s="58"/>
      <c r="AH20" s="63"/>
      <c r="AI20" s="63"/>
    </row>
    <row r="21" spans="1:35" s="53" customFormat="1" ht="14.25" customHeight="1" thickBot="1" x14ac:dyDescent="0.25">
      <c r="A21"/>
      <c r="B21" s="330" t="s">
        <v>51</v>
      </c>
      <c r="C21" s="203" t="s">
        <v>45</v>
      </c>
      <c r="D21" s="201"/>
      <c r="E21" s="201"/>
      <c r="F21" s="201"/>
      <c r="G21" s="201"/>
      <c r="H21" s="201"/>
      <c r="I21" s="201"/>
      <c r="J21" s="201"/>
      <c r="K21" s="201"/>
      <c r="L21" s="202" t="s">
        <v>46</v>
      </c>
      <c r="M21" s="202"/>
      <c r="N21" s="202"/>
      <c r="O21" s="202"/>
      <c r="P21" s="202"/>
      <c r="Q21" s="202"/>
      <c r="R21" s="202"/>
      <c r="S21" s="202"/>
      <c r="T21" s="204"/>
      <c r="U21"/>
      <c r="V21"/>
      <c r="W21"/>
      <c r="X21" s="55"/>
      <c r="Y21" s="54"/>
      <c r="Z21" s="54"/>
      <c r="AA21" s="54"/>
      <c r="AH21" s="56"/>
    </row>
    <row r="22" spans="1:35" ht="16.5" customHeight="1" x14ac:dyDescent="0.2">
      <c r="B22" s="331"/>
      <c r="C22" s="334">
        <f>IF(A2=3,3,IF(A2=4,1,""))</f>
        <v>3</v>
      </c>
      <c r="D22" s="215" t="str">
        <f>IF(C22&lt;&gt;"",VLOOKUP(C22,$D$5:$K$8,2,0),"")</f>
        <v>SAWANEH Issa</v>
      </c>
      <c r="E22" s="215"/>
      <c r="F22" s="215"/>
      <c r="G22" s="215"/>
      <c r="H22" s="215"/>
      <c r="I22" s="216"/>
      <c r="J22" s="336" t="s">
        <v>48</v>
      </c>
      <c r="K22" s="217" t="s">
        <v>49</v>
      </c>
      <c r="L22" s="334">
        <f>IF(A2=3,1,IF(A2=4,3,""))</f>
        <v>1</v>
      </c>
      <c r="M22" s="215" t="str">
        <f>IF(L22&lt;&gt;"",VLOOKUP(L22,$D$5:$K$8,2,0),"")</f>
        <v>BASAYEV Abdul-Rakhman</v>
      </c>
      <c r="N22" s="215"/>
      <c r="O22" s="215"/>
      <c r="P22" s="215"/>
      <c r="Q22" s="215"/>
      <c r="R22" s="216"/>
      <c r="S22" s="336" t="s">
        <v>48</v>
      </c>
      <c r="T22" s="217" t="s">
        <v>49</v>
      </c>
      <c r="X22" s="57"/>
      <c r="Y22" s="58"/>
      <c r="Z22" s="58"/>
      <c r="AA22" s="58"/>
      <c r="AH22" s="63"/>
      <c r="AI22" s="63"/>
    </row>
    <row r="23" spans="1:35" ht="16.5" customHeight="1" x14ac:dyDescent="0.2">
      <c r="B23" s="331"/>
      <c r="C23" s="335"/>
      <c r="D23" s="218" t="str">
        <f>IF(C22&lt;&gt;"",VLOOKUP(C22,$D$5:$K$8,8,0),"")</f>
        <v>Le Havre CL</v>
      </c>
      <c r="E23" s="219"/>
      <c r="F23" s="219"/>
      <c r="G23" s="219"/>
      <c r="H23" s="219"/>
      <c r="I23" s="220"/>
      <c r="J23" s="337"/>
      <c r="K23" s="221" t="s">
        <v>50</v>
      </c>
      <c r="L23" s="335"/>
      <c r="M23" s="218" t="str">
        <f>IF(L22&lt;&gt;"",VLOOKUP(L22,$D$5:$K$8,8,0),"")</f>
        <v>Le Mans CLS</v>
      </c>
      <c r="N23" s="219"/>
      <c r="O23" s="219"/>
      <c r="P23" s="219"/>
      <c r="Q23" s="219"/>
      <c r="R23" s="220"/>
      <c r="S23" s="337"/>
      <c r="T23" s="221" t="s">
        <v>50</v>
      </c>
      <c r="X23" s="57"/>
      <c r="Y23" s="58"/>
      <c r="Z23" s="58"/>
      <c r="AA23" s="58"/>
      <c r="AH23" s="63"/>
      <c r="AI23" s="63"/>
    </row>
    <row r="24" spans="1:35" ht="11.25" customHeight="1" x14ac:dyDescent="0.2">
      <c r="B24" s="331"/>
      <c r="C24" s="159" t="s">
        <v>53</v>
      </c>
      <c r="D24" s="160"/>
      <c r="E24" s="160"/>
      <c r="F24" s="160"/>
      <c r="G24" s="160"/>
      <c r="H24" s="170"/>
      <c r="I24" s="161" t="s">
        <v>11</v>
      </c>
      <c r="J24" s="338">
        <v>0</v>
      </c>
      <c r="K24" s="340"/>
      <c r="L24" s="159" t="s">
        <v>53</v>
      </c>
      <c r="M24" s="162"/>
      <c r="N24" s="160"/>
      <c r="O24" s="160"/>
      <c r="P24" s="160"/>
      <c r="Q24" s="170"/>
      <c r="R24" s="161" t="s">
        <v>11</v>
      </c>
      <c r="S24" s="338">
        <v>4</v>
      </c>
      <c r="T24" s="340" t="s">
        <v>23</v>
      </c>
      <c r="X24" s="57"/>
      <c r="Y24" s="58"/>
      <c r="Z24" s="58"/>
      <c r="AA24" s="58"/>
      <c r="AH24" s="63"/>
      <c r="AI24" s="63"/>
    </row>
    <row r="25" spans="1:35" ht="33" customHeight="1" thickBot="1" x14ac:dyDescent="0.25">
      <c r="B25" s="331"/>
      <c r="C25" s="157"/>
      <c r="D25" s="158"/>
      <c r="E25" s="158"/>
      <c r="F25" s="158"/>
      <c r="G25" s="158"/>
      <c r="H25" s="171"/>
      <c r="I25" s="208"/>
      <c r="J25" s="339"/>
      <c r="K25" s="341"/>
      <c r="L25" s="157"/>
      <c r="M25" s="163"/>
      <c r="N25" s="158"/>
      <c r="O25" s="158"/>
      <c r="P25" s="158"/>
      <c r="Q25" s="171"/>
      <c r="R25" s="208"/>
      <c r="S25" s="339"/>
      <c r="T25" s="341"/>
      <c r="X25" s="58"/>
      <c r="Y25" s="58"/>
      <c r="Z25" s="58"/>
      <c r="AA25" s="58"/>
      <c r="AH25" s="63"/>
      <c r="AI25" s="63"/>
    </row>
    <row r="26" spans="1:35" ht="16.5" hidden="1" customHeight="1" x14ac:dyDescent="0.2">
      <c r="B26" s="331"/>
      <c r="C26" s="334" t="str">
        <f>IF(A2=4,2,"")</f>
        <v/>
      </c>
      <c r="D26" s="215" t="str">
        <f>IF(C26&lt;&gt;"",VLOOKUP(C26,$D$5:$K$8,2,0),"")</f>
        <v/>
      </c>
      <c r="E26" s="215"/>
      <c r="F26" s="215"/>
      <c r="G26" s="215"/>
      <c r="H26" s="215"/>
      <c r="I26" s="216"/>
      <c r="J26" s="336" t="s">
        <v>48</v>
      </c>
      <c r="K26" s="217" t="s">
        <v>49</v>
      </c>
      <c r="L26" s="334" t="str">
        <f>IF(A2=4,4,"")</f>
        <v/>
      </c>
      <c r="M26" s="215" t="str">
        <f>IF(L26&lt;&gt;"",VLOOKUP(L26,$D$5:$K$8,2,0),"")</f>
        <v/>
      </c>
      <c r="N26" s="215"/>
      <c r="O26" s="215"/>
      <c r="P26" s="215"/>
      <c r="Q26" s="215"/>
      <c r="R26" s="216"/>
      <c r="S26" s="336" t="s">
        <v>48</v>
      </c>
      <c r="T26" s="217" t="s">
        <v>49</v>
      </c>
      <c r="X26" s="57"/>
      <c r="Y26" s="58"/>
      <c r="Z26" s="58"/>
      <c r="AA26" s="58"/>
      <c r="AH26" s="63"/>
      <c r="AI26" s="63"/>
    </row>
    <row r="27" spans="1:35" ht="16.5" hidden="1" customHeight="1" x14ac:dyDescent="0.2">
      <c r="B27" s="331"/>
      <c r="C27" s="335"/>
      <c r="D27" s="218" t="str">
        <f>IF(C26&lt;&gt;"",VLOOKUP(C26,$D$5:$K$8,8,0),"")</f>
        <v/>
      </c>
      <c r="E27" s="219"/>
      <c r="F27" s="219"/>
      <c r="G27" s="219"/>
      <c r="H27" s="219"/>
      <c r="I27" s="220"/>
      <c r="J27" s="337"/>
      <c r="K27" s="221" t="s">
        <v>50</v>
      </c>
      <c r="L27" s="335"/>
      <c r="M27" s="218" t="str">
        <f>IF(L26&lt;&gt;"",VLOOKUP(L26,$D$5:$K$8,8,0),"")</f>
        <v/>
      </c>
      <c r="N27" s="219"/>
      <c r="O27" s="219"/>
      <c r="P27" s="219"/>
      <c r="Q27" s="219"/>
      <c r="R27" s="220"/>
      <c r="S27" s="337"/>
      <c r="T27" s="221" t="s">
        <v>50</v>
      </c>
      <c r="X27" s="57"/>
      <c r="Y27" s="58"/>
      <c r="Z27" s="58"/>
      <c r="AA27" s="58"/>
      <c r="AH27" s="63"/>
      <c r="AI27" s="63"/>
    </row>
    <row r="28" spans="1:35" ht="11.25" hidden="1" customHeight="1" x14ac:dyDescent="0.2">
      <c r="B28" s="331"/>
      <c r="C28" s="159" t="s">
        <v>47</v>
      </c>
      <c r="D28" s="160"/>
      <c r="E28" s="160"/>
      <c r="F28" s="160"/>
      <c r="G28" s="160"/>
      <c r="H28" s="170"/>
      <c r="I28" s="161" t="s">
        <v>11</v>
      </c>
      <c r="J28" s="338"/>
      <c r="K28" s="340"/>
      <c r="L28" s="159" t="s">
        <v>47</v>
      </c>
      <c r="M28" s="162"/>
      <c r="N28" s="160"/>
      <c r="O28" s="160"/>
      <c r="P28" s="160"/>
      <c r="Q28" s="170"/>
      <c r="R28" s="161" t="s">
        <v>11</v>
      </c>
      <c r="S28" s="338"/>
      <c r="T28" s="340"/>
      <c r="X28" s="57"/>
      <c r="Y28" s="58"/>
      <c r="Z28" s="58"/>
      <c r="AA28" s="58"/>
      <c r="AH28" s="63"/>
      <c r="AI28" s="63"/>
    </row>
    <row r="29" spans="1:35" ht="33" hidden="1" customHeight="1" thickBot="1" x14ac:dyDescent="0.25">
      <c r="B29" s="331"/>
      <c r="C29" s="157"/>
      <c r="D29" s="158"/>
      <c r="E29" s="158"/>
      <c r="F29" s="158"/>
      <c r="G29" s="158"/>
      <c r="H29" s="171"/>
      <c r="I29" s="208"/>
      <c r="J29" s="339"/>
      <c r="K29" s="341"/>
      <c r="L29" s="157"/>
      <c r="M29" s="163"/>
      <c r="N29" s="158"/>
      <c r="O29" s="158"/>
      <c r="P29" s="158"/>
      <c r="Q29" s="171"/>
      <c r="R29" s="208"/>
      <c r="S29" s="339"/>
      <c r="T29" s="341"/>
      <c r="X29" s="58"/>
      <c r="Y29" s="58"/>
      <c r="Z29" s="58"/>
      <c r="AA29" s="58"/>
      <c r="AH29" s="63"/>
      <c r="AI29" s="63"/>
    </row>
    <row r="30" spans="1:35" ht="15" customHeight="1" x14ac:dyDescent="0.25">
      <c r="B30" s="138"/>
      <c r="C30" s="147"/>
      <c r="D30" s="147"/>
      <c r="E30" s="147"/>
      <c r="F30" s="147"/>
      <c r="G30" s="147"/>
      <c r="H30" s="147"/>
      <c r="J30" s="148"/>
      <c r="K30" s="149"/>
      <c r="L30" s="151"/>
      <c r="M30" s="151"/>
      <c r="N30" s="151"/>
      <c r="O30" s="151"/>
      <c r="P30" s="151"/>
      <c r="Q30" s="151"/>
      <c r="R30" s="146"/>
      <c r="S30" s="152"/>
      <c r="T30" s="150"/>
      <c r="X30" s="58"/>
      <c r="Y30" s="58"/>
      <c r="Z30" s="58"/>
      <c r="AA30" s="58"/>
      <c r="AH30" s="63"/>
      <c r="AI30" s="63"/>
    </row>
    <row r="31" spans="1:35" s="53" customFormat="1" ht="14.25" customHeight="1" thickBot="1" x14ac:dyDescent="0.25">
      <c r="A31"/>
      <c r="B31" s="330" t="s">
        <v>52</v>
      </c>
      <c r="C31" s="203" t="s">
        <v>45</v>
      </c>
      <c r="D31" s="201"/>
      <c r="E31" s="201"/>
      <c r="F31" s="201"/>
      <c r="G31" s="201"/>
      <c r="H31" s="201"/>
      <c r="I31" s="201"/>
      <c r="J31" s="201"/>
      <c r="K31" s="201"/>
      <c r="L31" s="202" t="s">
        <v>46</v>
      </c>
      <c r="M31" s="202"/>
      <c r="N31" s="202"/>
      <c r="O31" s="202"/>
      <c r="P31" s="202"/>
      <c r="Q31" s="202"/>
      <c r="R31" s="202"/>
      <c r="S31" s="202"/>
      <c r="T31" s="204"/>
      <c r="U31"/>
      <c r="V31"/>
      <c r="W31"/>
      <c r="X31" s="55"/>
      <c r="Y31" s="54"/>
      <c r="Z31" s="54"/>
      <c r="AA31" s="54"/>
      <c r="AH31" s="56"/>
    </row>
    <row r="32" spans="1:35" ht="16.5" customHeight="1" x14ac:dyDescent="0.2">
      <c r="B32" s="331"/>
      <c r="C32" s="334">
        <f>IF(A2=3,2,IF(A2=4,1,""))</f>
        <v>2</v>
      </c>
      <c r="D32" s="215" t="str">
        <f>IF(C32&lt;&gt;"",VLOOKUP(C32,$D$5:$K$8,2,0),"")</f>
        <v>CELIN Roni</v>
      </c>
      <c r="E32" s="215"/>
      <c r="F32" s="215"/>
      <c r="G32" s="215"/>
      <c r="H32" s="215"/>
      <c r="I32" s="216"/>
      <c r="J32" s="336" t="s">
        <v>48</v>
      </c>
      <c r="K32" s="217" t="s">
        <v>49</v>
      </c>
      <c r="L32" s="334">
        <f>IF(A2=3,3,IF(A2=4,4,""))</f>
        <v>3</v>
      </c>
      <c r="M32" s="215" t="str">
        <f>IF(L32&lt;&gt;"",VLOOKUP(L32,$D$5:$K$8,2,0),"")</f>
        <v>SAWANEH Issa</v>
      </c>
      <c r="N32" s="215"/>
      <c r="O32" s="215"/>
      <c r="P32" s="215"/>
      <c r="Q32" s="215"/>
      <c r="R32" s="216"/>
      <c r="S32" s="336" t="s">
        <v>48</v>
      </c>
      <c r="T32" s="217" t="s">
        <v>49</v>
      </c>
      <c r="X32" s="57"/>
      <c r="Y32" s="58"/>
      <c r="Z32" s="58"/>
      <c r="AA32" s="58"/>
      <c r="AH32" s="63"/>
      <c r="AI32" s="63"/>
    </row>
    <row r="33" spans="2:35" ht="16.5" customHeight="1" x14ac:dyDescent="0.2">
      <c r="B33" s="331"/>
      <c r="C33" s="335"/>
      <c r="D33" s="218" t="str">
        <f>IF(C32&lt;&gt;"",VLOOKUP(C32,$D$5:$K$8,8,0),"")</f>
        <v>Créteil</v>
      </c>
      <c r="E33" s="219"/>
      <c r="F33" s="219"/>
      <c r="G33" s="219"/>
      <c r="H33" s="219"/>
      <c r="I33" s="220"/>
      <c r="J33" s="337"/>
      <c r="K33" s="221" t="s">
        <v>50</v>
      </c>
      <c r="L33" s="335"/>
      <c r="M33" s="218" t="str">
        <f>IF(L32&lt;&gt;"",VLOOKUP(L32,$D$5:$K$8,8,0),"")</f>
        <v>Le Havre CL</v>
      </c>
      <c r="N33" s="219"/>
      <c r="O33" s="219"/>
      <c r="P33" s="219"/>
      <c r="Q33" s="219"/>
      <c r="R33" s="220"/>
      <c r="S33" s="337"/>
      <c r="T33" s="221" t="s">
        <v>50</v>
      </c>
      <c r="X33" s="57"/>
      <c r="Y33" s="58"/>
      <c r="Z33" s="58"/>
      <c r="AA33" s="58"/>
      <c r="AH33" s="63"/>
      <c r="AI33" s="63"/>
    </row>
    <row r="34" spans="2:35" ht="11.25" customHeight="1" x14ac:dyDescent="0.2">
      <c r="B34" s="331"/>
      <c r="C34" s="159" t="s">
        <v>53</v>
      </c>
      <c r="D34" s="160"/>
      <c r="E34" s="160"/>
      <c r="F34" s="160"/>
      <c r="G34" s="160"/>
      <c r="H34" s="170"/>
      <c r="I34" s="161" t="s">
        <v>11</v>
      </c>
      <c r="J34" s="338">
        <v>3</v>
      </c>
      <c r="K34" s="340" t="s">
        <v>689</v>
      </c>
      <c r="L34" s="159" t="s">
        <v>53</v>
      </c>
      <c r="M34" s="162"/>
      <c r="N34" s="160"/>
      <c r="O34" s="160"/>
      <c r="P34" s="160"/>
      <c r="Q34" s="170"/>
      <c r="R34" s="161" t="s">
        <v>11</v>
      </c>
      <c r="S34" s="338">
        <v>0</v>
      </c>
      <c r="T34" s="340"/>
      <c r="X34" s="57"/>
      <c r="Y34" s="58"/>
      <c r="Z34" s="58"/>
      <c r="AA34" s="58"/>
      <c r="AH34" s="63"/>
      <c r="AI34" s="63"/>
    </row>
    <row r="35" spans="2:35" ht="33" customHeight="1" thickBot="1" x14ac:dyDescent="0.25">
      <c r="B35" s="331"/>
      <c r="C35" s="157"/>
      <c r="D35" s="158"/>
      <c r="E35" s="158"/>
      <c r="F35" s="158"/>
      <c r="G35" s="158"/>
      <c r="H35" s="171"/>
      <c r="I35" s="208"/>
      <c r="J35" s="339"/>
      <c r="K35" s="341"/>
      <c r="L35" s="157"/>
      <c r="M35" s="163"/>
      <c r="N35" s="158"/>
      <c r="O35" s="158"/>
      <c r="P35" s="158"/>
      <c r="Q35" s="171"/>
      <c r="R35" s="208"/>
      <c r="S35" s="339"/>
      <c r="T35" s="341"/>
      <c r="X35" s="58"/>
      <c r="Y35" s="58"/>
      <c r="Z35" s="58"/>
      <c r="AA35" s="58"/>
      <c r="AH35" s="63"/>
      <c r="AI35" s="63"/>
    </row>
    <row r="36" spans="2:35" ht="16.5" hidden="1" customHeight="1" x14ac:dyDescent="0.2">
      <c r="B36" s="331"/>
      <c r="C36" s="334" t="str">
        <f>IF(A2=4,2,"")</f>
        <v/>
      </c>
      <c r="D36" s="215" t="str">
        <f>IF(C36&lt;&gt;"",VLOOKUP(C36,$D$5:$K$8,2,0),"")</f>
        <v/>
      </c>
      <c r="E36" s="215"/>
      <c r="F36" s="215"/>
      <c r="G36" s="215"/>
      <c r="H36" s="215"/>
      <c r="I36" s="216"/>
      <c r="J36" s="336" t="s">
        <v>48</v>
      </c>
      <c r="K36" s="217" t="s">
        <v>49</v>
      </c>
      <c r="L36" s="334" t="str">
        <f>IF(A2=4,3,"")</f>
        <v/>
      </c>
      <c r="M36" s="215" t="str">
        <f>IF(L36&lt;&gt;"",VLOOKUP(L36,$D$5:$K$8,2,0),"")</f>
        <v/>
      </c>
      <c r="N36" s="215"/>
      <c r="O36" s="215"/>
      <c r="P36" s="215"/>
      <c r="Q36" s="215"/>
      <c r="R36" s="216"/>
      <c r="S36" s="336" t="s">
        <v>48</v>
      </c>
      <c r="T36" s="217" t="s">
        <v>49</v>
      </c>
      <c r="X36" s="57"/>
      <c r="Y36" s="58"/>
      <c r="Z36" s="58"/>
      <c r="AA36" s="58"/>
      <c r="AH36" s="63"/>
      <c r="AI36" s="63"/>
    </row>
    <row r="37" spans="2:35" ht="16.5" hidden="1" customHeight="1" x14ac:dyDescent="0.2">
      <c r="B37" s="331"/>
      <c r="C37" s="335"/>
      <c r="D37" s="218" t="str">
        <f>IF(C36&lt;&gt;"",VLOOKUP(C36,$D$5:$K$8,8,0),"")</f>
        <v/>
      </c>
      <c r="E37" s="219"/>
      <c r="F37" s="219"/>
      <c r="G37" s="219"/>
      <c r="H37" s="219"/>
      <c r="I37" s="220"/>
      <c r="J37" s="337"/>
      <c r="K37" s="221" t="s">
        <v>50</v>
      </c>
      <c r="L37" s="335"/>
      <c r="M37" s="218" t="str">
        <f>IF(L36&lt;&gt;"",VLOOKUP(L36,$D$5:$K$8,8,0),"")</f>
        <v/>
      </c>
      <c r="N37" s="219"/>
      <c r="O37" s="219"/>
      <c r="P37" s="219"/>
      <c r="Q37" s="219"/>
      <c r="R37" s="220"/>
      <c r="S37" s="337"/>
      <c r="T37" s="221" t="s">
        <v>50</v>
      </c>
      <c r="X37" s="57"/>
      <c r="Y37" s="58"/>
      <c r="Z37" s="58"/>
      <c r="AA37" s="58"/>
      <c r="AH37" s="63"/>
      <c r="AI37" s="63"/>
    </row>
    <row r="38" spans="2:35" ht="11.25" hidden="1" customHeight="1" x14ac:dyDescent="0.2">
      <c r="B38" s="331"/>
      <c r="C38" s="159" t="s">
        <v>53</v>
      </c>
      <c r="D38" s="160"/>
      <c r="E38" s="160"/>
      <c r="F38" s="160"/>
      <c r="G38" s="160"/>
      <c r="H38" s="170"/>
      <c r="I38" s="161" t="s">
        <v>11</v>
      </c>
      <c r="J38" s="338"/>
      <c r="K38" s="340"/>
      <c r="L38" s="159" t="s">
        <v>53</v>
      </c>
      <c r="M38" s="162"/>
      <c r="N38" s="160"/>
      <c r="O38" s="160"/>
      <c r="P38" s="160"/>
      <c r="Q38" s="170"/>
      <c r="R38" s="161" t="s">
        <v>11</v>
      </c>
      <c r="S38" s="338"/>
      <c r="T38" s="340"/>
      <c r="X38" s="57"/>
      <c r="Y38" s="58"/>
      <c r="Z38" s="58"/>
      <c r="AA38" s="58"/>
      <c r="AH38" s="63"/>
      <c r="AI38" s="63"/>
    </row>
    <row r="39" spans="2:35" ht="33" hidden="1" customHeight="1" thickBot="1" x14ac:dyDescent="0.25">
      <c r="B39" s="331"/>
      <c r="C39" s="157"/>
      <c r="D39" s="158"/>
      <c r="E39" s="158"/>
      <c r="F39" s="158"/>
      <c r="G39" s="158"/>
      <c r="H39" s="171"/>
      <c r="I39" s="208"/>
      <c r="J39" s="339"/>
      <c r="K39" s="341"/>
      <c r="L39" s="157"/>
      <c r="M39" s="163"/>
      <c r="N39" s="158"/>
      <c r="O39" s="158"/>
      <c r="P39" s="158"/>
      <c r="Q39" s="171"/>
      <c r="R39" s="208"/>
      <c r="S39" s="339"/>
      <c r="T39" s="341"/>
      <c r="X39" s="58"/>
      <c r="Y39" s="58"/>
      <c r="Z39" s="58"/>
      <c r="AA39" s="58"/>
      <c r="AH39" s="63"/>
      <c r="AI39" s="63"/>
    </row>
    <row r="40" spans="2:35" ht="15" customHeight="1" x14ac:dyDescent="0.2">
      <c r="B40" s="166"/>
      <c r="C40" s="165"/>
      <c r="D40" s="164"/>
      <c r="E40" s="164"/>
      <c r="F40" s="164"/>
      <c r="G40" s="164"/>
      <c r="H40" s="164"/>
      <c r="I40" s="167"/>
      <c r="J40" s="168"/>
      <c r="K40" s="169"/>
      <c r="L40" s="165"/>
      <c r="M40" s="165"/>
      <c r="N40" s="164"/>
      <c r="O40" s="164"/>
      <c r="P40" s="164"/>
      <c r="Q40" s="164"/>
      <c r="R40" s="167"/>
      <c r="S40" s="168"/>
      <c r="T40" s="169"/>
      <c r="X40" s="58"/>
      <c r="Y40" s="58"/>
      <c r="Z40" s="58"/>
      <c r="AA40" s="58"/>
      <c r="AH40" s="63"/>
      <c r="AI40" s="63"/>
    </row>
    <row r="41" spans="2:35" ht="35.1" customHeight="1" x14ac:dyDescent="0.2">
      <c r="C41" s="333" t="s">
        <v>42</v>
      </c>
      <c r="D41" s="333"/>
      <c r="E41" s="333"/>
      <c r="F41" s="333"/>
      <c r="G41" s="344" t="s">
        <v>62</v>
      </c>
      <c r="H41" s="344"/>
      <c r="I41" s="344"/>
      <c r="J41" s="344"/>
      <c r="K41" s="344"/>
      <c r="L41" s="344"/>
      <c r="M41" s="344"/>
      <c r="N41" s="344"/>
      <c r="O41" s="344"/>
      <c r="P41" s="344"/>
      <c r="Q41" s="344"/>
      <c r="R41" s="344"/>
      <c r="S41" s="344"/>
      <c r="T41" s="344"/>
      <c r="Z41" s="63"/>
      <c r="AA41" s="63"/>
    </row>
    <row r="42" spans="2:35" ht="35.1" customHeight="1" x14ac:dyDescent="0.2">
      <c r="C42" s="342" t="s">
        <v>33</v>
      </c>
      <c r="D42" s="342"/>
      <c r="E42" s="342"/>
      <c r="F42" s="342"/>
      <c r="G42" s="345" t="s">
        <v>41</v>
      </c>
      <c r="H42" s="345"/>
      <c r="I42" s="345"/>
      <c r="J42" s="345"/>
      <c r="K42" s="345"/>
      <c r="L42" s="345"/>
      <c r="M42" s="345"/>
      <c r="N42" s="345"/>
      <c r="O42" s="345"/>
      <c r="P42" s="345"/>
      <c r="Q42" s="345"/>
      <c r="R42" s="345"/>
      <c r="S42" s="345"/>
      <c r="T42" s="345"/>
      <c r="Z42" s="53"/>
    </row>
    <row r="43" spans="2:35" ht="65.25" customHeight="1" x14ac:dyDescent="0.25"/>
    <row r="44" spans="2:35" ht="15" hidden="1" customHeight="1" x14ac:dyDescent="0.25"/>
    <row r="45" spans="2:35" ht="15" hidden="1" customHeight="1" x14ac:dyDescent="0.25"/>
    <row r="46" spans="2:35" ht="15" hidden="1" customHeight="1" x14ac:dyDescent="0.25"/>
    <row r="47" spans="2:35" ht="15" hidden="1" customHeight="1" x14ac:dyDescent="0.25"/>
    <row r="48" spans="2:35" ht="15" hidden="1" customHeight="1" x14ac:dyDescent="0.25"/>
    <row r="49" ht="15" hidden="1" customHeight="1" x14ac:dyDescent="0.25"/>
    <row r="50" ht="0" hidden="1" customHeight="1" x14ac:dyDescent="0.25"/>
    <row r="51" ht="0" hidden="1" customHeight="1" x14ac:dyDescent="0.25"/>
  </sheetData>
  <sheetProtection sheet="1" objects="1" scenarios="1"/>
  <mergeCells count="60">
    <mergeCell ref="S36:S37"/>
    <mergeCell ref="C42:F42"/>
    <mergeCell ref="G42:T42"/>
    <mergeCell ref="J38:J39"/>
    <mergeCell ref="K38:K39"/>
    <mergeCell ref="S38:S39"/>
    <mergeCell ref="T38:T39"/>
    <mergeCell ref="C41:F41"/>
    <mergeCell ref="G41:T41"/>
    <mergeCell ref="J28:J29"/>
    <mergeCell ref="K28:K29"/>
    <mergeCell ref="S28:S29"/>
    <mergeCell ref="T28:T29"/>
    <mergeCell ref="B31:B39"/>
    <mergeCell ref="C32:C33"/>
    <mergeCell ref="J32:J33"/>
    <mergeCell ref="L32:L33"/>
    <mergeCell ref="S32:S33"/>
    <mergeCell ref="J34:J35"/>
    <mergeCell ref="K34:K35"/>
    <mergeCell ref="S34:S35"/>
    <mergeCell ref="T34:T35"/>
    <mergeCell ref="C36:C37"/>
    <mergeCell ref="J36:J37"/>
    <mergeCell ref="L36:L37"/>
    <mergeCell ref="S24:S25"/>
    <mergeCell ref="T24:T25"/>
    <mergeCell ref="C26:C27"/>
    <mergeCell ref="J26:J27"/>
    <mergeCell ref="L26:L27"/>
    <mergeCell ref="S26:S27"/>
    <mergeCell ref="J18:J19"/>
    <mergeCell ref="K18:K19"/>
    <mergeCell ref="S18:S19"/>
    <mergeCell ref="T18:T19"/>
    <mergeCell ref="B21:B29"/>
    <mergeCell ref="C22:C23"/>
    <mergeCell ref="J22:J23"/>
    <mergeCell ref="L22:L23"/>
    <mergeCell ref="S22:S23"/>
    <mergeCell ref="J24:J25"/>
    <mergeCell ref="B11:B19"/>
    <mergeCell ref="C12:C13"/>
    <mergeCell ref="J12:J13"/>
    <mergeCell ref="L12:L13"/>
    <mergeCell ref="S12:S13"/>
    <mergeCell ref="K24:K25"/>
    <mergeCell ref="J14:J15"/>
    <mergeCell ref="K14:K15"/>
    <mergeCell ref="S14:S15"/>
    <mergeCell ref="T14:T15"/>
    <mergeCell ref="C16:C17"/>
    <mergeCell ref="J16:J17"/>
    <mergeCell ref="L16:L17"/>
    <mergeCell ref="S16:S17"/>
    <mergeCell ref="O2:T2"/>
    <mergeCell ref="S4:T4"/>
    <mergeCell ref="AA6:AC6"/>
    <mergeCell ref="AA7:AC7"/>
    <mergeCell ref="AA8:AC8"/>
  </mergeCells>
  <dataValidations count="2">
    <dataValidation type="list" allowBlank="1" showInputMessage="1" showErrorMessage="1" sqref="K14:K15 T38:T39 K38:K39 T34:T35 K34:K35 T28:T29 K28:K29 T24:T25 K24:K25 T18:T19 K18:K19 T14:T15">
      <formula1>"VT,VP,VS,VA,VF,VB,VD,V3"</formula1>
    </dataValidation>
    <dataValidation type="whole" allowBlank="1" showInputMessage="1" showErrorMessage="1" errorTitle="ERREUR" error="Il faut saisir un chiffre de 1 à 4" sqref="C5:C8">
      <formula1>1</formula1>
      <formula2>4</formula2>
    </dataValidation>
  </dataValidations>
  <printOptions horizontalCentered="1"/>
  <pageMargins left="0" right="0" top="0" bottom="0" header="0" footer="0"/>
  <pageSetup paperSize="9" orientation="portrait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6">
    <tabColor rgb="FF00B050"/>
    <pageSetUpPr autoPageBreaks="0" fitToPage="1"/>
  </sheetPr>
  <dimension ref="A1:AJ51"/>
  <sheetViews>
    <sheetView showGridLines="0" showRowColHeaders="0" zoomScaleNormal="100" workbookViewId="0"/>
  </sheetViews>
  <sheetFormatPr baseColWidth="10" defaultColWidth="0" defaultRowHeight="0" customHeight="1" zeroHeight="1" x14ac:dyDescent="0.25"/>
  <cols>
    <col min="1" max="1" width="9.625" customWidth="1"/>
    <col min="2" max="2" width="4.875" customWidth="1"/>
    <col min="3" max="8" width="4.625" customWidth="1"/>
    <col min="9" max="9" width="4.625" style="69" customWidth="1"/>
    <col min="10" max="20" width="4.625" customWidth="1"/>
    <col min="21" max="21" width="1.625" customWidth="1"/>
    <col min="22" max="22" width="25.375" customWidth="1"/>
    <col min="23" max="23" width="10.75" hidden="1" customWidth="1"/>
    <col min="24" max="24" width="3.875" hidden="1" customWidth="1"/>
    <col min="25" max="25" width="4.75" hidden="1" customWidth="1"/>
    <col min="26" max="26" width="10" hidden="1" customWidth="1"/>
    <col min="27" max="27" width="5" hidden="1" customWidth="1"/>
    <col min="28" max="36" width="0" hidden="1" customWidth="1"/>
    <col min="37" max="16384" width="11" hidden="1"/>
  </cols>
  <sheetData>
    <row r="1" spans="1:36" ht="28.5" customHeight="1" thickBot="1" x14ac:dyDescent="0.25">
      <c r="C1" s="51"/>
      <c r="D1" s="51"/>
      <c r="E1" s="51"/>
      <c r="F1" s="51"/>
      <c r="G1" s="51"/>
      <c r="H1" s="51"/>
      <c r="I1" s="136"/>
      <c r="J1" s="134"/>
      <c r="K1" s="134"/>
      <c r="L1" s="10"/>
      <c r="M1" s="10"/>
      <c r="N1" s="10"/>
      <c r="O1" s="10"/>
      <c r="P1" s="10"/>
      <c r="Q1" s="10"/>
      <c r="R1" s="10"/>
      <c r="S1" s="135"/>
      <c r="T1" s="61"/>
      <c r="U1" s="61"/>
      <c r="V1" s="61"/>
      <c r="W1" s="61"/>
      <c r="X1" s="133"/>
      <c r="Y1" s="61"/>
      <c r="Z1" s="61"/>
      <c r="AA1" s="133"/>
    </row>
    <row r="2" spans="1:36" ht="30" customHeight="1" thickBot="1" x14ac:dyDescent="0.3">
      <c r="A2" s="138">
        <f>SUMPRODUCT((recap!C7:C66=C2)*(recap!D7:D66=L2)*recap!I7:I66)</f>
        <v>4</v>
      </c>
      <c r="C2" s="173" t="s">
        <v>79</v>
      </c>
      <c r="D2" s="174"/>
      <c r="E2" s="174"/>
      <c r="F2" s="174"/>
      <c r="G2" s="174"/>
      <c r="H2" s="175"/>
      <c r="K2" s="156" t="s">
        <v>35</v>
      </c>
      <c r="L2" s="257">
        <v>22</v>
      </c>
      <c r="M2" s="183"/>
      <c r="O2" s="332" t="str">
        <f>Nature_competition</f>
        <v>COUPE DE DREUX POUSSINS BENJAMINS - 26 novembre 2017</v>
      </c>
      <c r="P2" s="332"/>
      <c r="Q2" s="332"/>
      <c r="R2" s="332"/>
      <c r="S2" s="332"/>
      <c r="T2" s="332"/>
      <c r="U2" s="52"/>
      <c r="V2" s="52"/>
      <c r="W2" s="52"/>
      <c r="X2" s="52"/>
      <c r="Y2" s="52"/>
      <c r="Z2" s="229" t="s">
        <v>68</v>
      </c>
      <c r="AA2" s="52"/>
    </row>
    <row r="3" spans="1:36" ht="24" customHeight="1" x14ac:dyDescent="0.2">
      <c r="B3" s="138"/>
      <c r="C3" s="145"/>
      <c r="D3" s="145"/>
      <c r="E3" s="145"/>
      <c r="F3" s="145"/>
      <c r="G3" s="145"/>
      <c r="H3" s="51"/>
      <c r="I3" s="145"/>
      <c r="L3" s="132"/>
      <c r="M3" s="132"/>
      <c r="N3" s="131"/>
      <c r="O3" s="131"/>
      <c r="P3" s="131"/>
      <c r="Q3" s="131"/>
      <c r="S3" s="144"/>
      <c r="T3" s="52"/>
      <c r="U3" s="52"/>
      <c r="V3" s="52"/>
      <c r="W3" s="52"/>
      <c r="X3" s="52"/>
      <c r="Y3" s="52"/>
      <c r="Z3" s="227">
        <f>COUNTIF(Z5:Z16,"")</f>
        <v>6</v>
      </c>
    </row>
    <row r="4" spans="1:36" ht="15.75" x14ac:dyDescent="0.25">
      <c r="C4" s="60" t="s">
        <v>39</v>
      </c>
      <c r="D4" s="129" t="s">
        <v>43</v>
      </c>
      <c r="E4" s="59" t="s">
        <v>44</v>
      </c>
      <c r="G4" s="69"/>
      <c r="H4" s="69"/>
      <c r="J4" s="69"/>
      <c r="K4" s="69"/>
      <c r="L4" s="69"/>
      <c r="M4" s="153" t="s">
        <v>38</v>
      </c>
      <c r="N4" s="128" t="s">
        <v>34</v>
      </c>
      <c r="O4" s="128" t="s">
        <v>21</v>
      </c>
      <c r="P4" s="128" t="s">
        <v>23</v>
      </c>
      <c r="Q4" s="128" t="s">
        <v>67</v>
      </c>
      <c r="R4" s="128" t="s">
        <v>22</v>
      </c>
      <c r="S4" s="343" t="s">
        <v>14</v>
      </c>
      <c r="T4" s="343"/>
      <c r="W4" s="228" t="s">
        <v>16</v>
      </c>
      <c r="X4" s="228" t="s">
        <v>60</v>
      </c>
      <c r="Y4" s="228" t="s">
        <v>59</v>
      </c>
      <c r="Z4" s="228" t="s">
        <v>58</v>
      </c>
      <c r="AA4" s="58"/>
      <c r="AB4" s="58"/>
      <c r="AC4" s="58"/>
      <c r="AD4" s="62"/>
      <c r="AE4" s="62"/>
      <c r="AF4" s="62"/>
      <c r="AG4" s="62"/>
      <c r="AH4" s="62"/>
      <c r="AI4" s="62"/>
      <c r="AJ4" s="64"/>
    </row>
    <row r="5" spans="1:36" ht="20.25" customHeight="1" x14ac:dyDescent="0.2">
      <c r="A5" s="214" t="s">
        <v>24</v>
      </c>
      <c r="B5" s="172"/>
      <c r="C5" s="141">
        <v>3</v>
      </c>
      <c r="D5" s="142">
        <f>IF(A2&gt;0,1,"")</f>
        <v>1</v>
      </c>
      <c r="E5" s="154" t="str">
        <f>IF(ISNA(VLOOKUP($C$2&amp;"-"&amp;$L$2&amp;"-"&amp;D5,bdd_complete,11,0)),"",VLOOKUP($C$2&amp;"-"&amp;$L$2&amp;"-"&amp;D5,bdd_complete,11,0)&amp;" "&amp;VLOOKUP($C$2&amp;"-"&amp;$L$2&amp;"-"&amp;D5,bdd_complete,12,0))</f>
        <v>ASSARAR Hamza</v>
      </c>
      <c r="F5" s="154"/>
      <c r="G5" s="154"/>
      <c r="H5" s="154"/>
      <c r="I5" s="154"/>
      <c r="J5" s="154"/>
      <c r="K5" s="154" t="str">
        <f>IF(D5&lt;&gt;"",VLOOKUP($C$2&amp;"-"&amp;$L$2&amp;"-"&amp;D5,bdd_complete,13,0),"")</f>
        <v>Joué les Tours CL</v>
      </c>
      <c r="L5" s="154"/>
      <c r="M5" s="143"/>
      <c r="N5" s="209">
        <f>IF(AND(E5&lt;&gt;"",$Z$3&lt;12),SUMPRODUCT(($W$5:$W$16=E5)*($Z$5:$Z$16&lt;&gt;"")),"")</f>
        <v>1</v>
      </c>
      <c r="O5" s="210">
        <f>IF(AND(E5&lt;&gt;"",$Z$3&lt;12),SUMPRODUCT(($W$5:$W$16=E5)*($Y$5:$Y$16)),"")</f>
        <v>5</v>
      </c>
      <c r="P5" s="211">
        <f>IF(AND(E5&lt;&gt;"",$Z$3&lt;12),SUMPRODUCT(($W$5:$W$16=E5)*($Z$5:$Z$16=$P$4)),"")</f>
        <v>1</v>
      </c>
      <c r="Q5" s="211">
        <f>IF(AND(E5&lt;&gt;"",$Z$3&lt;12),SUMPRODUCT(($W$5:$W$16=E5)*($Z$5:$Z$16=$Q$4)),"")</f>
        <v>0</v>
      </c>
      <c r="R5" s="211">
        <f>IF(AND(E5&lt;&gt;"",$Z$3&lt;12),SUMPRODUCT(($W$5:$W$16=E5)*($X$5:$X$16)),"")</f>
        <v>0</v>
      </c>
      <c r="S5" s="234">
        <f>IF(D5&lt;&gt;"",VLOOKUP($C$2&amp;"-"&amp;$L$2&amp;"-"&amp;D5,bdd_complete,6,0),"")</f>
        <v>27.4</v>
      </c>
      <c r="T5" s="235"/>
      <c r="U5" s="140"/>
      <c r="V5" s="140"/>
      <c r="W5" s="205" t="str">
        <f>D12</f>
        <v>ASSARAR Hamza</v>
      </c>
      <c r="X5" s="206">
        <f>I15</f>
        <v>0</v>
      </c>
      <c r="Y5" s="206">
        <f>J14</f>
        <v>1</v>
      </c>
      <c r="Z5" s="207" t="str">
        <f>IF(K14&lt;&gt;"",K14,"")</f>
        <v/>
      </c>
      <c r="AD5" s="62"/>
      <c r="AE5" s="62"/>
      <c r="AF5" s="62"/>
      <c r="AG5" s="62"/>
      <c r="AH5" s="62"/>
      <c r="AI5" s="62"/>
      <c r="AJ5" s="64"/>
    </row>
    <row r="6" spans="1:36" ht="20.25" customHeight="1" thickBot="1" x14ac:dyDescent="0.25">
      <c r="B6" s="172"/>
      <c r="C6" s="141">
        <v>1</v>
      </c>
      <c r="D6" s="142">
        <f>IF(A2&gt;1,2,"")</f>
        <v>2</v>
      </c>
      <c r="E6" s="154" t="str">
        <f>IF(ISNA(VLOOKUP($C$2&amp;"-"&amp;$L$2&amp;"-"&amp;D6,bdd_complete,11,0)),"",VLOOKUP($C$2&amp;"-"&amp;$L$2&amp;"-"&amp;D6,bdd_complete,11,0)&amp;" "&amp;VLOOKUP($C$2&amp;"-"&amp;$L$2&amp;"-"&amp;D6,bdd_complete,12,0))</f>
        <v>AZOUAGHE Houdaifa</v>
      </c>
      <c r="F6" s="154"/>
      <c r="G6" s="154"/>
      <c r="H6" s="154"/>
      <c r="I6" s="154"/>
      <c r="J6" s="154"/>
      <c r="K6" s="154" t="str">
        <f>IF(D6&lt;&gt;"",VLOOKUP($C$2&amp;"-"&amp;$L$2&amp;"-"&amp;D6,bdd_complete,13,0),"")</f>
        <v>Dreux OL Atlas</v>
      </c>
      <c r="L6" s="154"/>
      <c r="M6" s="143"/>
      <c r="N6" s="209">
        <f>IF(AND(E6&lt;&gt;"",$Z$3&lt;12),SUMPRODUCT(($W$5:$W$16=E6)*($Z$5:$Z$16&lt;&gt;"")),"")</f>
        <v>3</v>
      </c>
      <c r="O6" s="210">
        <f>IF(AND(E6&lt;&gt;"",$Z$3&lt;12),SUMPRODUCT(($W$5:$W$16=E6)*($Y$5:$Y$16)),"")</f>
        <v>11</v>
      </c>
      <c r="P6" s="211">
        <f>IF(AND(E6&lt;&gt;"",$Z$3&lt;12),SUMPRODUCT(($W$5:$W$16=E6)*($Z$5:$Z$16=$P$4)),"")</f>
        <v>1</v>
      </c>
      <c r="Q6" s="211">
        <f>IF(AND(E6&lt;&gt;"",$Z$3&lt;12),SUMPRODUCT(($W$5:$W$16=E6)*($Z$5:$Z$16=$Q$4)),"")</f>
        <v>1</v>
      </c>
      <c r="R6" s="211">
        <f>IF(AND(E6&lt;&gt;"",$Z$3&lt;12),SUMPRODUCT(($W$5:$W$16=E6)*($X$5:$X$16)),"")</f>
        <v>0</v>
      </c>
      <c r="S6" s="234">
        <f>IF(D6&lt;&gt;"",VLOOKUP($C$2&amp;"-"&amp;$L$2&amp;"-"&amp;D6,bdd_complete,6,0),"")</f>
        <v>27.7</v>
      </c>
      <c r="T6" s="235"/>
      <c r="W6" s="205" t="str">
        <f>M12</f>
        <v>AZOUAGHE Houdaifa</v>
      </c>
      <c r="X6" s="206">
        <f>R15</f>
        <v>0</v>
      </c>
      <c r="Y6" s="206">
        <f>S14</f>
        <v>4</v>
      </c>
      <c r="Z6" s="207" t="str">
        <f>IF(T14&lt;&gt;"",T14,"")</f>
        <v>VS</v>
      </c>
      <c r="AA6" s="346"/>
      <c r="AB6" s="346"/>
      <c r="AC6" s="346"/>
      <c r="AD6" s="62"/>
      <c r="AE6" s="62"/>
      <c r="AF6" s="62"/>
      <c r="AG6" s="62"/>
      <c r="AH6" s="62"/>
      <c r="AI6" s="62"/>
      <c r="AJ6" s="64"/>
    </row>
    <row r="7" spans="1:36" ht="20.25" customHeight="1" thickTop="1" x14ac:dyDescent="0.2">
      <c r="A7" s="137" t="s">
        <v>36</v>
      </c>
      <c r="B7" s="172"/>
      <c r="C7" s="141">
        <v>4</v>
      </c>
      <c r="D7" s="142">
        <f>IF(A2&gt;2,3,"")</f>
        <v>3</v>
      </c>
      <c r="E7" s="154" t="str">
        <f>IF(ISNA(VLOOKUP($C$2&amp;"-"&amp;$L$2&amp;"-"&amp;D7,bdd_complete,11,0)),"",VLOOKUP($C$2&amp;"-"&amp;$L$2&amp;"-"&amp;D7,bdd_complete,11,0)&amp;" "&amp;VLOOKUP($C$2&amp;"-"&amp;$L$2&amp;"-"&amp;D7,bdd_complete,12,0))</f>
        <v>THIBAULT Milann</v>
      </c>
      <c r="F7" s="154"/>
      <c r="G7" s="154"/>
      <c r="H7" s="154"/>
      <c r="I7" s="154"/>
      <c r="J7" s="154"/>
      <c r="K7" s="154" t="str">
        <f>IF(D7&lt;&gt;"",VLOOKUP($C$2&amp;"-"&amp;$L$2&amp;"-"&amp;D7,bdd_complete,13,0),"")</f>
        <v>Créteil</v>
      </c>
      <c r="L7" s="154"/>
      <c r="M7" s="143"/>
      <c r="N7" s="209">
        <f>IF(AND(E7&lt;&gt;"",$Z$3&lt;12),SUMPRODUCT(($W$5:$W$16=E7)*($Z$5:$Z$16&lt;&gt;"")),"")</f>
        <v>0</v>
      </c>
      <c r="O7" s="210">
        <f>IF(AND(E7&lt;&gt;"",$Z$3&lt;12),SUMPRODUCT(($W$5:$W$16=E7)*($Y$5:$Y$16)),"")</f>
        <v>0</v>
      </c>
      <c r="P7" s="211">
        <f>IF(AND(E7&lt;&gt;"",$Z$3&lt;12),SUMPRODUCT(($W$5:$W$16=E7)*($Z$5:$Z$16=$P$4)),"")</f>
        <v>0</v>
      </c>
      <c r="Q7" s="211">
        <f>IF(AND(E7&lt;&gt;"",$Z$3&lt;12),SUMPRODUCT(($W$5:$W$16=E7)*($Z$5:$Z$16=$Q$4)),"")</f>
        <v>0</v>
      </c>
      <c r="R7" s="211">
        <f>IF(AND(E7&lt;&gt;"",$Z$3&lt;12),SUMPRODUCT(($W$5:$W$16=E7)*($X$5:$X$16)),"")</f>
        <v>0</v>
      </c>
      <c r="S7" s="234">
        <f>IF(D7&lt;&gt;"",VLOOKUP($C$2&amp;"-"&amp;$L$2&amp;"-"&amp;D7,bdd_complete,6,0),"")</f>
        <v>28</v>
      </c>
      <c r="T7" s="235"/>
      <c r="W7" s="205" t="str">
        <f>D16</f>
        <v>THIBAULT Milann</v>
      </c>
      <c r="X7" s="206">
        <f>I19</f>
        <v>0</v>
      </c>
      <c r="Y7" s="206">
        <f>J18</f>
        <v>0</v>
      </c>
      <c r="Z7" s="207" t="str">
        <f>IF(K18&lt;&gt;"",K18,"")</f>
        <v/>
      </c>
      <c r="AA7" s="346"/>
      <c r="AB7" s="346"/>
      <c r="AC7" s="346"/>
      <c r="AD7" s="62"/>
      <c r="AE7" s="62"/>
      <c r="AF7" s="62"/>
      <c r="AG7" s="62"/>
      <c r="AH7" s="62"/>
      <c r="AI7" s="62"/>
      <c r="AJ7" s="64"/>
    </row>
    <row r="8" spans="1:36" ht="20.25" customHeight="1" x14ac:dyDescent="0.2">
      <c r="A8" s="139" t="s">
        <v>37</v>
      </c>
      <c r="B8" s="172"/>
      <c r="C8" s="141">
        <v>2</v>
      </c>
      <c r="D8" s="281">
        <f>IF(A2&gt;3,4,"")</f>
        <v>4</v>
      </c>
      <c r="E8" s="241" t="str">
        <f>IF(ISNA(VLOOKUP($C$2&amp;"-"&amp;$L$2&amp;"-"&amp;D8,bdd_complete,11,0)),"",VLOOKUP($C$2&amp;"-"&amp;$L$2&amp;"-"&amp;D8,bdd_complete,11,0)&amp;" "&amp;VLOOKUP($C$2&amp;"-"&amp;$L$2&amp;"-"&amp;D8,bdd_complete,12,0))</f>
        <v>MARTIN Loris</v>
      </c>
      <c r="F8" s="241"/>
      <c r="G8" s="241"/>
      <c r="H8" s="241"/>
      <c r="I8" s="241"/>
      <c r="J8" s="241"/>
      <c r="K8" s="241" t="str">
        <f>IF(D8&lt;&gt;"",VLOOKUP($C$2&amp;"-"&amp;$L$2&amp;"-"&amp;D8,bdd_complete,13,0),"")</f>
        <v>Sotteville les Rouen</v>
      </c>
      <c r="L8" s="241"/>
      <c r="M8" s="282"/>
      <c r="N8" s="209">
        <f>IF(AND(E8&lt;&gt;"",$Z$3&lt;12),SUMPRODUCT(($W$5:$W$16=E8)*($Z$5:$Z$16&lt;&gt;"")),"")</f>
        <v>2</v>
      </c>
      <c r="O8" s="210">
        <f>IF(AND(E8&lt;&gt;"",$Z$3&lt;12),SUMPRODUCT(($W$5:$W$16=E8)*($Y$5:$Y$16)),"")</f>
        <v>7</v>
      </c>
      <c r="P8" s="211">
        <f>IF(AND(E8&lt;&gt;"",$Z$3&lt;12),SUMPRODUCT(($W$5:$W$16=E8)*($Z$5:$Z$16=$P$4)),"")</f>
        <v>1</v>
      </c>
      <c r="Q8" s="211">
        <f>IF(AND(E8&lt;&gt;"",$Z$3&lt;12),SUMPRODUCT(($W$5:$W$16=E8)*($Z$5:$Z$16=$Q$4)),"")</f>
        <v>0</v>
      </c>
      <c r="R8" s="211">
        <f>IF(AND(E8&lt;&gt;"",$Z$3&lt;12),SUMPRODUCT(($W$5:$W$16=E8)*($X$5:$X$16)),"")</f>
        <v>0</v>
      </c>
      <c r="S8" s="234">
        <f>IF(D8&lt;&gt;"",VLOOKUP($C$2&amp;"-"&amp;$L$2&amp;"-"&amp;D8,bdd_complete,6,0),"")</f>
        <v>28.1</v>
      </c>
      <c r="T8" s="235"/>
      <c r="W8" s="205" t="str">
        <f>M16</f>
        <v>MARTIN Loris</v>
      </c>
      <c r="X8" s="206">
        <f>R19</f>
        <v>0</v>
      </c>
      <c r="Y8" s="206">
        <f>S18</f>
        <v>4</v>
      </c>
      <c r="Z8" s="207" t="str">
        <f>IF(T18&lt;&gt;"",T18,"")</f>
        <v>VT</v>
      </c>
      <c r="AA8" s="346"/>
      <c r="AB8" s="346"/>
      <c r="AC8" s="346"/>
      <c r="AD8" s="62"/>
      <c r="AE8" s="62"/>
      <c r="AF8" s="62"/>
      <c r="AG8" s="62"/>
      <c r="AH8" s="62"/>
      <c r="AI8" s="62"/>
      <c r="AJ8" s="64"/>
    </row>
    <row r="9" spans="1:36" ht="23.25" customHeight="1" x14ac:dyDescent="0.25">
      <c r="A9" s="212" t="s">
        <v>61</v>
      </c>
      <c r="B9" s="213"/>
      <c r="D9" s="69"/>
      <c r="E9" s="69"/>
      <c r="F9" s="69"/>
      <c r="G9" s="69"/>
      <c r="H9" s="69"/>
      <c r="I9"/>
      <c r="S9" s="144"/>
      <c r="W9" s="205" t="str">
        <f>D22</f>
        <v>ASSARAR Hamza</v>
      </c>
      <c r="X9" s="206">
        <f>I25</f>
        <v>0</v>
      </c>
      <c r="Y9" s="206">
        <f>J24</f>
        <v>4</v>
      </c>
      <c r="Z9" s="207" t="str">
        <f>IF(K24&lt;&gt;"",K24,"")</f>
        <v>VT</v>
      </c>
      <c r="AA9" s="52"/>
      <c r="AB9" s="52"/>
      <c r="AC9" s="52"/>
    </row>
    <row r="10" spans="1:36" s="140" customFormat="1" ht="25.5" customHeight="1" x14ac:dyDescent="0.2">
      <c r="A10" s="53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  <c r="R10" s="155"/>
      <c r="S10" s="155"/>
      <c r="T10" s="130" t="str">
        <f>IF(OR(A2=0,A2&gt;2),"3 lutteurs =&gt; Tour 1 : 1-2 / Tour 2 : 3-1 / Tour 3 : 2-3          4 lutteurs =&gt; Tour 1 : 1-2, 3-4  / Tour 2 : 1-3,  2-4  / Tour 3 : 1-4, 2-3","")</f>
        <v>3 lutteurs =&gt; Tour 1 : 1-2 / Tour 2 : 3-1 / Tour 3 : 2-3          4 lutteurs =&gt; Tour 1 : 1-2, 3-4  / Tour 2 : 1-3,  2-4  / Tour 3 : 1-4, 2-3</v>
      </c>
      <c r="U10" s="155"/>
      <c r="V10" s="155"/>
      <c r="W10" s="205" t="str">
        <f>M22</f>
        <v>THIBAULT Milann</v>
      </c>
      <c r="X10" s="206">
        <f>R25</f>
        <v>0</v>
      </c>
      <c r="Y10" s="206">
        <f>S24</f>
        <v>0</v>
      </c>
      <c r="Z10" s="207" t="str">
        <f>IF(T24&lt;&gt;"",T24,"")</f>
        <v/>
      </c>
      <c r="AA10" s="155"/>
      <c r="AB10" s="155"/>
      <c r="AC10" s="155"/>
    </row>
    <row r="11" spans="1:36" s="53" customFormat="1" ht="14.25" customHeight="1" thickBot="1" x14ac:dyDescent="0.25">
      <c r="A11"/>
      <c r="B11" s="330" t="s">
        <v>40</v>
      </c>
      <c r="C11" s="203" t="s">
        <v>45</v>
      </c>
      <c r="D11" s="201"/>
      <c r="E11" s="201"/>
      <c r="F11" s="201"/>
      <c r="G11" s="201"/>
      <c r="H11" s="201"/>
      <c r="I11" s="201"/>
      <c r="J11" s="201"/>
      <c r="K11" s="201"/>
      <c r="L11" s="202" t="s">
        <v>46</v>
      </c>
      <c r="M11" s="202"/>
      <c r="N11" s="202"/>
      <c r="O11" s="202"/>
      <c r="P11" s="202"/>
      <c r="Q11" s="202"/>
      <c r="R11" s="202"/>
      <c r="S11" s="202"/>
      <c r="T11" s="204"/>
      <c r="U11"/>
      <c r="V11"/>
      <c r="W11" s="205" t="str">
        <f>D26</f>
        <v>AZOUAGHE Houdaifa</v>
      </c>
      <c r="X11" s="206">
        <f>I29</f>
        <v>0</v>
      </c>
      <c r="Y11" s="206">
        <f>J28</f>
        <v>3</v>
      </c>
      <c r="Z11" s="207" t="str">
        <f>IF(K28&lt;&gt;"",K28,"")</f>
        <v>VP</v>
      </c>
      <c r="AA11" s="54"/>
      <c r="AH11" s="56"/>
    </row>
    <row r="12" spans="1:36" ht="16.5" customHeight="1" x14ac:dyDescent="0.2">
      <c r="B12" s="331"/>
      <c r="C12" s="334">
        <f>IF(A2&gt;1,1,"")</f>
        <v>1</v>
      </c>
      <c r="D12" s="215" t="str">
        <f>IF(C12&lt;&gt;"",VLOOKUP(C12,$D$5:$K$8,2,0),"")</f>
        <v>ASSARAR Hamza</v>
      </c>
      <c r="E12" s="215"/>
      <c r="F12" s="215"/>
      <c r="G12" s="215"/>
      <c r="H12" s="215"/>
      <c r="I12" s="216"/>
      <c r="J12" s="336" t="s">
        <v>48</v>
      </c>
      <c r="K12" s="217" t="s">
        <v>49</v>
      </c>
      <c r="L12" s="334">
        <f>IF(A2&gt;1,2,"")</f>
        <v>2</v>
      </c>
      <c r="M12" s="215" t="str">
        <f>IF(L12&lt;&gt;"",VLOOKUP(L12,$D$5:$K$8,2,0),"")</f>
        <v>AZOUAGHE Houdaifa</v>
      </c>
      <c r="N12" s="215"/>
      <c r="O12" s="215"/>
      <c r="P12" s="215"/>
      <c r="Q12" s="215"/>
      <c r="R12" s="216"/>
      <c r="S12" s="336" t="s">
        <v>48</v>
      </c>
      <c r="T12" s="217" t="s">
        <v>49</v>
      </c>
      <c r="W12" s="205" t="str">
        <f>M26</f>
        <v>MARTIN Loris</v>
      </c>
      <c r="X12" s="206">
        <f>R29</f>
        <v>0</v>
      </c>
      <c r="Y12" s="206">
        <f>S28</f>
        <v>0</v>
      </c>
      <c r="Z12" s="207" t="str">
        <f>IF(T28&lt;&gt;"",T28,"")</f>
        <v/>
      </c>
      <c r="AA12" s="58"/>
      <c r="AH12" s="63"/>
      <c r="AI12" s="63"/>
    </row>
    <row r="13" spans="1:36" ht="16.5" customHeight="1" x14ac:dyDescent="0.2">
      <c r="B13" s="331"/>
      <c r="C13" s="335"/>
      <c r="D13" s="218" t="str">
        <f>IF(C12&lt;&gt;"",VLOOKUP(C12,$D$5:$K$8,8,0),"")</f>
        <v>Joué les Tours CL</v>
      </c>
      <c r="E13" s="219"/>
      <c r="F13" s="219"/>
      <c r="G13" s="219"/>
      <c r="H13" s="219"/>
      <c r="I13" s="220"/>
      <c r="J13" s="337"/>
      <c r="K13" s="221" t="s">
        <v>50</v>
      </c>
      <c r="L13" s="335"/>
      <c r="M13" s="218" t="str">
        <f>IF(L12&lt;&gt;"",VLOOKUP(L12,$D$5:$K$8,8,0),"")</f>
        <v>Dreux OL Atlas</v>
      </c>
      <c r="N13" s="219"/>
      <c r="O13" s="219"/>
      <c r="P13" s="219"/>
      <c r="Q13" s="219"/>
      <c r="R13" s="220"/>
      <c r="S13" s="337"/>
      <c r="T13" s="221" t="s">
        <v>50</v>
      </c>
      <c r="W13" s="205" t="str">
        <f>D32</f>
        <v>ASSARAR Hamza</v>
      </c>
      <c r="X13" s="206">
        <f>I35</f>
        <v>0</v>
      </c>
      <c r="Y13" s="206">
        <f>J34</f>
        <v>0</v>
      </c>
      <c r="Z13" s="207" t="str">
        <f>IF(K34&lt;&gt;"",K34,"")</f>
        <v/>
      </c>
      <c r="AA13" s="58"/>
      <c r="AH13" s="63"/>
      <c r="AI13" s="63"/>
    </row>
    <row r="14" spans="1:36" ht="11.25" customHeight="1" x14ac:dyDescent="0.2">
      <c r="B14" s="331"/>
      <c r="C14" s="159" t="s">
        <v>53</v>
      </c>
      <c r="D14" s="160"/>
      <c r="E14" s="160"/>
      <c r="F14" s="160"/>
      <c r="G14" s="160"/>
      <c r="H14" s="170"/>
      <c r="I14" s="161" t="s">
        <v>11</v>
      </c>
      <c r="J14" s="338">
        <v>1</v>
      </c>
      <c r="K14" s="340"/>
      <c r="L14" s="159" t="s">
        <v>53</v>
      </c>
      <c r="M14" s="162"/>
      <c r="N14" s="160"/>
      <c r="O14" s="160"/>
      <c r="P14" s="160"/>
      <c r="Q14" s="170"/>
      <c r="R14" s="161" t="s">
        <v>11</v>
      </c>
      <c r="S14" s="338">
        <v>4</v>
      </c>
      <c r="T14" s="340" t="s">
        <v>67</v>
      </c>
      <c r="W14" s="205" t="str">
        <f>M32</f>
        <v>MARTIN Loris</v>
      </c>
      <c r="X14" s="206">
        <f>R35</f>
        <v>0</v>
      </c>
      <c r="Y14" s="206">
        <f>S34</f>
        <v>3</v>
      </c>
      <c r="Z14" s="207" t="str">
        <f>IF(T34&lt;&gt;"",T34,"")</f>
        <v>VP</v>
      </c>
      <c r="AA14" s="58"/>
      <c r="AH14" s="63"/>
      <c r="AI14" s="63"/>
    </row>
    <row r="15" spans="1:36" ht="33" customHeight="1" thickBot="1" x14ac:dyDescent="0.25">
      <c r="B15" s="331"/>
      <c r="C15" s="157"/>
      <c r="D15" s="158"/>
      <c r="E15" s="158"/>
      <c r="F15" s="158"/>
      <c r="G15" s="158"/>
      <c r="H15" s="171"/>
      <c r="I15" s="208"/>
      <c r="J15" s="339"/>
      <c r="K15" s="341"/>
      <c r="L15" s="157"/>
      <c r="M15" s="163"/>
      <c r="N15" s="158"/>
      <c r="O15" s="158"/>
      <c r="P15" s="158"/>
      <c r="Q15" s="171"/>
      <c r="R15" s="208"/>
      <c r="S15" s="339"/>
      <c r="T15" s="341"/>
      <c r="W15" s="205" t="str">
        <f>D36</f>
        <v>AZOUAGHE Houdaifa</v>
      </c>
      <c r="X15" s="206">
        <f>I39</f>
        <v>0</v>
      </c>
      <c r="Y15" s="206">
        <f>J38</f>
        <v>4</v>
      </c>
      <c r="Z15" s="207" t="str">
        <f>IF(K38&lt;&gt;"",K38,"")</f>
        <v>VT</v>
      </c>
      <c r="AA15" s="58"/>
      <c r="AH15" s="63"/>
      <c r="AI15" s="63"/>
    </row>
    <row r="16" spans="1:36" ht="16.5" customHeight="1" x14ac:dyDescent="0.2">
      <c r="B16" s="331"/>
      <c r="C16" s="334">
        <f>IF(A2=4,3,"")</f>
        <v>3</v>
      </c>
      <c r="D16" s="215" t="str">
        <f>IF(C16&lt;&gt;"",VLOOKUP(C16,$D$5:$K$8,2,0),"")</f>
        <v>THIBAULT Milann</v>
      </c>
      <c r="E16" s="215"/>
      <c r="F16" s="215"/>
      <c r="G16" s="215"/>
      <c r="H16" s="215"/>
      <c r="I16" s="216"/>
      <c r="J16" s="336" t="s">
        <v>48</v>
      </c>
      <c r="K16" s="217" t="s">
        <v>49</v>
      </c>
      <c r="L16" s="334">
        <f>IF(A2=4,4,"")</f>
        <v>4</v>
      </c>
      <c r="M16" s="215" t="str">
        <f>IF(L16&lt;&gt;"",VLOOKUP(L16,$D$5:$K$8,2,0),"")</f>
        <v>MARTIN Loris</v>
      </c>
      <c r="N16" s="215"/>
      <c r="O16" s="215"/>
      <c r="P16" s="215"/>
      <c r="Q16" s="215"/>
      <c r="R16" s="216"/>
      <c r="S16" s="336" t="s">
        <v>48</v>
      </c>
      <c r="T16" s="217" t="s">
        <v>49</v>
      </c>
      <c r="W16" s="205" t="str">
        <f>M36</f>
        <v>THIBAULT Milann</v>
      </c>
      <c r="X16" s="206">
        <f>R39</f>
        <v>0</v>
      </c>
      <c r="Y16" s="206">
        <f>S38</f>
        <v>0</v>
      </c>
      <c r="Z16" s="207" t="str">
        <f>IF(T38&lt;&gt;"",T38,"")</f>
        <v/>
      </c>
      <c r="AA16" s="58"/>
      <c r="AH16" s="63"/>
      <c r="AI16" s="63"/>
    </row>
    <row r="17" spans="1:35" ht="16.5" customHeight="1" x14ac:dyDescent="0.2">
      <c r="B17" s="331"/>
      <c r="C17" s="335"/>
      <c r="D17" s="218"/>
      <c r="E17" s="219"/>
      <c r="F17" s="219"/>
      <c r="G17" s="219"/>
      <c r="H17" s="219"/>
      <c r="I17" s="220"/>
      <c r="J17" s="337"/>
      <c r="K17" s="221" t="s">
        <v>50</v>
      </c>
      <c r="L17" s="335"/>
      <c r="M17" s="218" t="str">
        <f>IF(L16&lt;&gt;"",VLOOKUP(L16,$D$5:$K$8,8,0),"")</f>
        <v>Sotteville les Rouen</v>
      </c>
      <c r="N17" s="219"/>
      <c r="O17" s="219"/>
      <c r="P17" s="219"/>
      <c r="Q17" s="219"/>
      <c r="R17" s="220"/>
      <c r="S17" s="337"/>
      <c r="T17" s="221" t="s">
        <v>50</v>
      </c>
      <c r="X17" s="57"/>
      <c r="Y17" s="58"/>
      <c r="Z17" s="58"/>
      <c r="AA17" s="58"/>
      <c r="AH17" s="63"/>
      <c r="AI17" s="63"/>
    </row>
    <row r="18" spans="1:35" ht="11.25" customHeight="1" x14ac:dyDescent="0.2">
      <c r="B18" s="331"/>
      <c r="C18" s="159" t="s">
        <v>53</v>
      </c>
      <c r="D18" s="160"/>
      <c r="E18" s="160"/>
      <c r="F18" s="160"/>
      <c r="G18" s="160"/>
      <c r="H18" s="170"/>
      <c r="I18" s="161" t="s">
        <v>11</v>
      </c>
      <c r="J18" s="338">
        <v>0</v>
      </c>
      <c r="K18" s="340"/>
      <c r="L18" s="159" t="s">
        <v>53</v>
      </c>
      <c r="M18" s="162"/>
      <c r="N18" s="160"/>
      <c r="O18" s="160"/>
      <c r="P18" s="160"/>
      <c r="Q18" s="170"/>
      <c r="R18" s="161" t="s">
        <v>11</v>
      </c>
      <c r="S18" s="338">
        <v>4</v>
      </c>
      <c r="T18" s="340" t="s">
        <v>23</v>
      </c>
      <c r="X18" s="57"/>
      <c r="Y18" s="58"/>
      <c r="Z18" s="58"/>
      <c r="AA18" s="58"/>
      <c r="AH18" s="63"/>
      <c r="AI18" s="63"/>
    </row>
    <row r="19" spans="1:35" ht="33" customHeight="1" thickBot="1" x14ac:dyDescent="0.25">
      <c r="B19" s="331"/>
      <c r="C19" s="157"/>
      <c r="D19" s="158"/>
      <c r="E19" s="158"/>
      <c r="F19" s="158"/>
      <c r="G19" s="158"/>
      <c r="H19" s="171"/>
      <c r="I19" s="208"/>
      <c r="J19" s="339"/>
      <c r="K19" s="341"/>
      <c r="L19" s="157"/>
      <c r="M19" s="163"/>
      <c r="N19" s="158"/>
      <c r="O19" s="158"/>
      <c r="P19" s="158"/>
      <c r="Q19" s="171"/>
      <c r="R19" s="208"/>
      <c r="S19" s="339"/>
      <c r="T19" s="341"/>
      <c r="X19" s="58"/>
      <c r="Y19" s="58"/>
      <c r="Z19" s="58"/>
      <c r="AA19" s="58"/>
      <c r="AH19" s="63"/>
      <c r="AI19" s="63"/>
    </row>
    <row r="20" spans="1:35" ht="15" customHeight="1" x14ac:dyDescent="0.25">
      <c r="B20" s="138"/>
      <c r="C20" s="147"/>
      <c r="D20" s="147"/>
      <c r="E20" s="147"/>
      <c r="F20" s="147"/>
      <c r="G20" s="147"/>
      <c r="H20" s="147"/>
      <c r="J20" s="148"/>
      <c r="K20" s="149"/>
      <c r="L20" s="151"/>
      <c r="M20" s="151"/>
      <c r="N20" s="151"/>
      <c r="O20" s="151"/>
      <c r="P20" s="151"/>
      <c r="Q20" s="151"/>
      <c r="R20" s="146"/>
      <c r="S20" s="152"/>
      <c r="T20" s="150"/>
      <c r="X20" s="58"/>
      <c r="Y20" s="58"/>
      <c r="Z20" s="58"/>
      <c r="AA20" s="58"/>
      <c r="AH20" s="63"/>
      <c r="AI20" s="63"/>
    </row>
    <row r="21" spans="1:35" s="53" customFormat="1" ht="14.25" customHeight="1" thickBot="1" x14ac:dyDescent="0.25">
      <c r="A21"/>
      <c r="B21" s="330" t="s">
        <v>51</v>
      </c>
      <c r="C21" s="203" t="s">
        <v>45</v>
      </c>
      <c r="D21" s="201"/>
      <c r="E21" s="201"/>
      <c r="F21" s="201"/>
      <c r="G21" s="201"/>
      <c r="H21" s="201"/>
      <c r="I21" s="201"/>
      <c r="J21" s="201"/>
      <c r="K21" s="201"/>
      <c r="L21" s="202" t="s">
        <v>46</v>
      </c>
      <c r="M21" s="202"/>
      <c r="N21" s="202"/>
      <c r="O21" s="202"/>
      <c r="P21" s="202"/>
      <c r="Q21" s="202"/>
      <c r="R21" s="202"/>
      <c r="S21" s="202"/>
      <c r="T21" s="204"/>
      <c r="U21"/>
      <c r="V21"/>
      <c r="W21"/>
      <c r="X21" s="55"/>
      <c r="Y21" s="54"/>
      <c r="Z21" s="54"/>
      <c r="AA21" s="54"/>
      <c r="AH21" s="56"/>
    </row>
    <row r="22" spans="1:35" ht="16.5" customHeight="1" x14ac:dyDescent="0.2">
      <c r="B22" s="331"/>
      <c r="C22" s="334">
        <f>IF(A2=3,3,IF(A2=4,1,""))</f>
        <v>1</v>
      </c>
      <c r="D22" s="215" t="str">
        <f>IF(C22&lt;&gt;"",VLOOKUP(C22,$D$5:$K$8,2,0),"")</f>
        <v>ASSARAR Hamza</v>
      </c>
      <c r="E22" s="215"/>
      <c r="F22" s="215"/>
      <c r="G22" s="215"/>
      <c r="H22" s="215"/>
      <c r="I22" s="216"/>
      <c r="J22" s="336" t="s">
        <v>48</v>
      </c>
      <c r="K22" s="217" t="s">
        <v>49</v>
      </c>
      <c r="L22" s="334">
        <f>IF(A2=3,1,IF(A2=4,3,""))</f>
        <v>3</v>
      </c>
      <c r="M22" s="215" t="str">
        <f>IF(L22&lt;&gt;"",VLOOKUP(L22,$D$5:$K$8,2,0),"")</f>
        <v>THIBAULT Milann</v>
      </c>
      <c r="N22" s="215"/>
      <c r="O22" s="215"/>
      <c r="P22" s="215"/>
      <c r="Q22" s="215"/>
      <c r="R22" s="216"/>
      <c r="S22" s="336" t="s">
        <v>48</v>
      </c>
      <c r="T22" s="217" t="s">
        <v>49</v>
      </c>
      <c r="X22" s="57"/>
      <c r="Y22" s="58"/>
      <c r="Z22" s="58"/>
      <c r="AA22" s="58"/>
      <c r="AH22" s="63"/>
      <c r="AI22" s="63"/>
    </row>
    <row r="23" spans="1:35" ht="16.5" customHeight="1" x14ac:dyDescent="0.2">
      <c r="B23" s="331"/>
      <c r="C23" s="335"/>
      <c r="D23" s="218" t="str">
        <f>IF(C22&lt;&gt;"",VLOOKUP(C22,$D$5:$K$8,8,0),"")</f>
        <v>Joué les Tours CL</v>
      </c>
      <c r="E23" s="219"/>
      <c r="F23" s="219"/>
      <c r="G23" s="219"/>
      <c r="H23" s="219"/>
      <c r="I23" s="220"/>
      <c r="J23" s="337"/>
      <c r="K23" s="221" t="s">
        <v>50</v>
      </c>
      <c r="L23" s="335"/>
      <c r="M23" s="218" t="str">
        <f>IF(L22&lt;&gt;"",VLOOKUP(L22,$D$5:$K$8,8,0),"")</f>
        <v>Créteil</v>
      </c>
      <c r="N23" s="219"/>
      <c r="O23" s="219"/>
      <c r="P23" s="219"/>
      <c r="Q23" s="219"/>
      <c r="R23" s="220"/>
      <c r="S23" s="337"/>
      <c r="T23" s="221" t="s">
        <v>50</v>
      </c>
      <c r="X23" s="57"/>
      <c r="Y23" s="58"/>
      <c r="Z23" s="58"/>
      <c r="AA23" s="58"/>
      <c r="AH23" s="63"/>
      <c r="AI23" s="63"/>
    </row>
    <row r="24" spans="1:35" ht="11.25" customHeight="1" x14ac:dyDescent="0.2">
      <c r="B24" s="331"/>
      <c r="C24" s="159" t="s">
        <v>53</v>
      </c>
      <c r="D24" s="160"/>
      <c r="E24" s="160"/>
      <c r="F24" s="160"/>
      <c r="G24" s="160"/>
      <c r="H24" s="170"/>
      <c r="I24" s="161" t="s">
        <v>11</v>
      </c>
      <c r="J24" s="338">
        <v>4</v>
      </c>
      <c r="K24" s="340" t="s">
        <v>23</v>
      </c>
      <c r="L24" s="159" t="s">
        <v>53</v>
      </c>
      <c r="M24" s="162"/>
      <c r="N24" s="160"/>
      <c r="O24" s="160"/>
      <c r="P24" s="160"/>
      <c r="Q24" s="170"/>
      <c r="R24" s="161" t="s">
        <v>11</v>
      </c>
      <c r="S24" s="338">
        <v>0</v>
      </c>
      <c r="T24" s="340"/>
      <c r="X24" s="57"/>
      <c r="Y24" s="58"/>
      <c r="Z24" s="58"/>
      <c r="AA24" s="58"/>
      <c r="AH24" s="63"/>
      <c r="AI24" s="63"/>
    </row>
    <row r="25" spans="1:35" ht="33" customHeight="1" thickBot="1" x14ac:dyDescent="0.25">
      <c r="B25" s="331"/>
      <c r="C25" s="157"/>
      <c r="D25" s="158"/>
      <c r="E25" s="158"/>
      <c r="F25" s="158"/>
      <c r="G25" s="158"/>
      <c r="H25" s="171"/>
      <c r="I25" s="208"/>
      <c r="J25" s="339"/>
      <c r="K25" s="341"/>
      <c r="L25" s="157"/>
      <c r="M25" s="163"/>
      <c r="N25" s="158"/>
      <c r="O25" s="158"/>
      <c r="P25" s="158"/>
      <c r="Q25" s="171"/>
      <c r="R25" s="208"/>
      <c r="S25" s="339"/>
      <c r="T25" s="341"/>
      <c r="X25" s="58"/>
      <c r="Y25" s="58"/>
      <c r="Z25" s="58"/>
      <c r="AA25" s="58"/>
      <c r="AH25" s="63"/>
      <c r="AI25" s="63"/>
    </row>
    <row r="26" spans="1:35" ht="16.5" customHeight="1" x14ac:dyDescent="0.2">
      <c r="B26" s="331"/>
      <c r="C26" s="334">
        <f>IF(A2=4,2,"")</f>
        <v>2</v>
      </c>
      <c r="D26" s="215" t="str">
        <f>IF(C26&lt;&gt;"",VLOOKUP(C26,$D$5:$K$8,2,0),"")</f>
        <v>AZOUAGHE Houdaifa</v>
      </c>
      <c r="E26" s="215"/>
      <c r="F26" s="215"/>
      <c r="G26" s="215"/>
      <c r="H26" s="215"/>
      <c r="I26" s="216"/>
      <c r="J26" s="336" t="s">
        <v>48</v>
      </c>
      <c r="K26" s="217" t="s">
        <v>49</v>
      </c>
      <c r="L26" s="334">
        <f>IF(A2=4,4,"")</f>
        <v>4</v>
      </c>
      <c r="M26" s="215" t="str">
        <f>IF(L26&lt;&gt;"",VLOOKUP(L26,$D$5:$K$8,2,0),"")</f>
        <v>MARTIN Loris</v>
      </c>
      <c r="N26" s="215"/>
      <c r="O26" s="215"/>
      <c r="P26" s="215"/>
      <c r="Q26" s="215"/>
      <c r="R26" s="216"/>
      <c r="S26" s="336" t="s">
        <v>48</v>
      </c>
      <c r="T26" s="217" t="s">
        <v>49</v>
      </c>
      <c r="X26" s="57"/>
      <c r="Y26" s="58"/>
      <c r="Z26" s="58"/>
      <c r="AA26" s="58"/>
      <c r="AH26" s="63"/>
      <c r="AI26" s="63"/>
    </row>
    <row r="27" spans="1:35" ht="16.5" customHeight="1" x14ac:dyDescent="0.2">
      <c r="B27" s="331"/>
      <c r="C27" s="335"/>
      <c r="D27" s="218" t="str">
        <f>IF(C26&lt;&gt;"",VLOOKUP(C26,$D$5:$K$8,8,0),"")</f>
        <v>Dreux OL Atlas</v>
      </c>
      <c r="E27" s="219"/>
      <c r="F27" s="219"/>
      <c r="G27" s="219"/>
      <c r="H27" s="219"/>
      <c r="I27" s="220"/>
      <c r="J27" s="337"/>
      <c r="K27" s="221" t="s">
        <v>50</v>
      </c>
      <c r="L27" s="335"/>
      <c r="M27" s="218" t="str">
        <f>IF(L26&lt;&gt;"",VLOOKUP(L26,$D$5:$K$8,8,0),"")</f>
        <v>Sotteville les Rouen</v>
      </c>
      <c r="N27" s="219"/>
      <c r="O27" s="219"/>
      <c r="P27" s="219"/>
      <c r="Q27" s="219"/>
      <c r="R27" s="220"/>
      <c r="S27" s="337"/>
      <c r="T27" s="221" t="s">
        <v>50</v>
      </c>
      <c r="X27" s="57"/>
      <c r="Y27" s="58"/>
      <c r="Z27" s="58"/>
      <c r="AA27" s="58"/>
      <c r="AH27" s="63"/>
      <c r="AI27" s="63"/>
    </row>
    <row r="28" spans="1:35" ht="11.25" customHeight="1" x14ac:dyDescent="0.2">
      <c r="B28" s="331"/>
      <c r="C28" s="159" t="s">
        <v>47</v>
      </c>
      <c r="D28" s="160"/>
      <c r="E28" s="160"/>
      <c r="F28" s="160"/>
      <c r="G28" s="160"/>
      <c r="H28" s="170"/>
      <c r="I28" s="161" t="s">
        <v>11</v>
      </c>
      <c r="J28" s="338">
        <v>3</v>
      </c>
      <c r="K28" s="340" t="s">
        <v>689</v>
      </c>
      <c r="L28" s="159" t="s">
        <v>47</v>
      </c>
      <c r="M28" s="162"/>
      <c r="N28" s="160"/>
      <c r="O28" s="160"/>
      <c r="P28" s="160"/>
      <c r="Q28" s="170"/>
      <c r="R28" s="161" t="s">
        <v>11</v>
      </c>
      <c r="S28" s="338">
        <v>0</v>
      </c>
      <c r="T28" s="340"/>
      <c r="X28" s="57"/>
      <c r="Y28" s="58"/>
      <c r="Z28" s="58"/>
      <c r="AA28" s="58"/>
      <c r="AH28" s="63"/>
      <c r="AI28" s="63"/>
    </row>
    <row r="29" spans="1:35" ht="33" customHeight="1" thickBot="1" x14ac:dyDescent="0.25">
      <c r="B29" s="331"/>
      <c r="C29" s="157"/>
      <c r="D29" s="158"/>
      <c r="E29" s="158"/>
      <c r="F29" s="158"/>
      <c r="G29" s="158"/>
      <c r="H29" s="171"/>
      <c r="I29" s="208"/>
      <c r="J29" s="339"/>
      <c r="K29" s="341"/>
      <c r="L29" s="157"/>
      <c r="M29" s="163"/>
      <c r="N29" s="158"/>
      <c r="O29" s="158"/>
      <c r="P29" s="158"/>
      <c r="Q29" s="171"/>
      <c r="R29" s="208"/>
      <c r="S29" s="339"/>
      <c r="T29" s="341"/>
      <c r="X29" s="58"/>
      <c r="Y29" s="58"/>
      <c r="Z29" s="58"/>
      <c r="AA29" s="58"/>
      <c r="AH29" s="63"/>
      <c r="AI29" s="63"/>
    </row>
    <row r="30" spans="1:35" ht="15" customHeight="1" x14ac:dyDescent="0.25">
      <c r="B30" s="138"/>
      <c r="C30" s="147"/>
      <c r="D30" s="147"/>
      <c r="E30" s="147"/>
      <c r="F30" s="147"/>
      <c r="G30" s="147"/>
      <c r="H30" s="147"/>
      <c r="J30" s="148"/>
      <c r="K30" s="149"/>
      <c r="L30" s="151"/>
      <c r="M30" s="151"/>
      <c r="N30" s="151"/>
      <c r="O30" s="151"/>
      <c r="P30" s="151"/>
      <c r="Q30" s="151"/>
      <c r="R30" s="146"/>
      <c r="S30" s="152"/>
      <c r="T30" s="150"/>
      <c r="X30" s="58"/>
      <c r="Y30" s="58"/>
      <c r="Z30" s="58"/>
      <c r="AA30" s="58"/>
      <c r="AH30" s="63"/>
      <c r="AI30" s="63"/>
    </row>
    <row r="31" spans="1:35" s="53" customFormat="1" ht="14.25" customHeight="1" thickBot="1" x14ac:dyDescent="0.25">
      <c r="A31"/>
      <c r="B31" s="330" t="s">
        <v>52</v>
      </c>
      <c r="C31" s="203" t="s">
        <v>45</v>
      </c>
      <c r="D31" s="201"/>
      <c r="E31" s="201"/>
      <c r="F31" s="201"/>
      <c r="G31" s="201"/>
      <c r="H31" s="201"/>
      <c r="I31" s="201"/>
      <c r="J31" s="201"/>
      <c r="K31" s="201"/>
      <c r="L31" s="202" t="s">
        <v>46</v>
      </c>
      <c r="M31" s="202"/>
      <c r="N31" s="202"/>
      <c r="O31" s="202"/>
      <c r="P31" s="202"/>
      <c r="Q31" s="202"/>
      <c r="R31" s="202"/>
      <c r="S31" s="202"/>
      <c r="T31" s="204"/>
      <c r="U31"/>
      <c r="V31"/>
      <c r="W31"/>
      <c r="X31" s="55"/>
      <c r="Y31" s="54"/>
      <c r="Z31" s="54"/>
      <c r="AA31" s="54"/>
      <c r="AH31" s="56"/>
    </row>
    <row r="32" spans="1:35" ht="16.5" customHeight="1" x14ac:dyDescent="0.2">
      <c r="B32" s="331"/>
      <c r="C32" s="334">
        <f>IF(A2=3,2,IF(A2=4,1,""))</f>
        <v>1</v>
      </c>
      <c r="D32" s="215" t="str">
        <f>IF(C32&lt;&gt;"",VLOOKUP(C32,$D$5:$K$8,2,0),"")</f>
        <v>ASSARAR Hamza</v>
      </c>
      <c r="E32" s="215"/>
      <c r="F32" s="215"/>
      <c r="G32" s="215"/>
      <c r="H32" s="215"/>
      <c r="I32" s="216"/>
      <c r="J32" s="336" t="s">
        <v>48</v>
      </c>
      <c r="K32" s="217" t="s">
        <v>49</v>
      </c>
      <c r="L32" s="334">
        <f>IF(A2=3,3,IF(A2=4,4,""))</f>
        <v>4</v>
      </c>
      <c r="M32" s="215" t="str">
        <f>IF(L32&lt;&gt;"",VLOOKUP(L32,$D$5:$K$8,2,0),"")</f>
        <v>MARTIN Loris</v>
      </c>
      <c r="N32" s="215"/>
      <c r="O32" s="215"/>
      <c r="P32" s="215"/>
      <c r="Q32" s="215"/>
      <c r="R32" s="216"/>
      <c r="S32" s="336" t="s">
        <v>48</v>
      </c>
      <c r="T32" s="217" t="s">
        <v>49</v>
      </c>
      <c r="X32" s="57"/>
      <c r="Y32" s="58"/>
      <c r="Z32" s="58"/>
      <c r="AA32" s="58"/>
      <c r="AH32" s="63"/>
      <c r="AI32" s="63"/>
    </row>
    <row r="33" spans="2:35" ht="16.5" customHeight="1" x14ac:dyDescent="0.2">
      <c r="B33" s="331"/>
      <c r="C33" s="335"/>
      <c r="D33" s="218" t="str">
        <f>IF(C32&lt;&gt;"",VLOOKUP(C32,$D$5:$K$8,8,0),"")</f>
        <v>Joué les Tours CL</v>
      </c>
      <c r="E33" s="219"/>
      <c r="F33" s="219"/>
      <c r="G33" s="219"/>
      <c r="H33" s="219"/>
      <c r="I33" s="220"/>
      <c r="J33" s="337"/>
      <c r="K33" s="221" t="s">
        <v>50</v>
      </c>
      <c r="L33" s="335"/>
      <c r="M33" s="218" t="str">
        <f>IF(L32&lt;&gt;"",VLOOKUP(L32,$D$5:$K$8,8,0),"")</f>
        <v>Sotteville les Rouen</v>
      </c>
      <c r="N33" s="219"/>
      <c r="O33" s="219"/>
      <c r="P33" s="219"/>
      <c r="Q33" s="219"/>
      <c r="R33" s="220"/>
      <c r="S33" s="337"/>
      <c r="T33" s="221" t="s">
        <v>50</v>
      </c>
      <c r="X33" s="57"/>
      <c r="Y33" s="58"/>
      <c r="Z33" s="58"/>
      <c r="AA33" s="58"/>
      <c r="AH33" s="63"/>
      <c r="AI33" s="63"/>
    </row>
    <row r="34" spans="2:35" ht="11.25" customHeight="1" x14ac:dyDescent="0.2">
      <c r="B34" s="331"/>
      <c r="C34" s="159" t="s">
        <v>53</v>
      </c>
      <c r="D34" s="160"/>
      <c r="E34" s="160"/>
      <c r="F34" s="160"/>
      <c r="G34" s="160"/>
      <c r="H34" s="170"/>
      <c r="I34" s="161" t="s">
        <v>11</v>
      </c>
      <c r="J34" s="338">
        <v>0</v>
      </c>
      <c r="K34" s="340"/>
      <c r="L34" s="159" t="s">
        <v>53</v>
      </c>
      <c r="M34" s="162"/>
      <c r="N34" s="160"/>
      <c r="O34" s="160"/>
      <c r="P34" s="160"/>
      <c r="Q34" s="170"/>
      <c r="R34" s="161" t="s">
        <v>11</v>
      </c>
      <c r="S34" s="338">
        <v>3</v>
      </c>
      <c r="T34" s="340" t="s">
        <v>689</v>
      </c>
      <c r="X34" s="57"/>
      <c r="Y34" s="58"/>
      <c r="Z34" s="58"/>
      <c r="AA34" s="58"/>
      <c r="AH34" s="63"/>
      <c r="AI34" s="63"/>
    </row>
    <row r="35" spans="2:35" ht="33" customHeight="1" thickBot="1" x14ac:dyDescent="0.25">
      <c r="B35" s="331"/>
      <c r="C35" s="157"/>
      <c r="D35" s="158"/>
      <c r="E35" s="158"/>
      <c r="F35" s="158"/>
      <c r="G35" s="158"/>
      <c r="H35" s="171"/>
      <c r="I35" s="208"/>
      <c r="J35" s="339"/>
      <c r="K35" s="341"/>
      <c r="L35" s="157"/>
      <c r="M35" s="163"/>
      <c r="N35" s="158"/>
      <c r="O35" s="158"/>
      <c r="P35" s="158"/>
      <c r="Q35" s="171"/>
      <c r="R35" s="208"/>
      <c r="S35" s="339"/>
      <c r="T35" s="341"/>
      <c r="X35" s="58"/>
      <c r="Y35" s="58"/>
      <c r="Z35" s="58"/>
      <c r="AA35" s="58"/>
      <c r="AH35" s="63"/>
      <c r="AI35" s="63"/>
    </row>
    <row r="36" spans="2:35" ht="16.5" customHeight="1" x14ac:dyDescent="0.2">
      <c r="B36" s="331"/>
      <c r="C36" s="334">
        <f>IF(A2=4,2,"")</f>
        <v>2</v>
      </c>
      <c r="D36" s="215" t="str">
        <f>IF(C36&lt;&gt;"",VLOOKUP(C36,$D$5:$K$8,2,0),"")</f>
        <v>AZOUAGHE Houdaifa</v>
      </c>
      <c r="E36" s="215"/>
      <c r="F36" s="215"/>
      <c r="G36" s="215"/>
      <c r="H36" s="215"/>
      <c r="I36" s="216"/>
      <c r="J36" s="336" t="s">
        <v>48</v>
      </c>
      <c r="K36" s="217" t="s">
        <v>49</v>
      </c>
      <c r="L36" s="334">
        <f>IF(A2=4,3,"")</f>
        <v>3</v>
      </c>
      <c r="M36" s="215" t="str">
        <f>IF(L36&lt;&gt;"",VLOOKUP(L36,$D$5:$K$8,2,0),"")</f>
        <v>THIBAULT Milann</v>
      </c>
      <c r="N36" s="215"/>
      <c r="O36" s="215"/>
      <c r="P36" s="215"/>
      <c r="Q36" s="215"/>
      <c r="R36" s="216"/>
      <c r="S36" s="336" t="s">
        <v>48</v>
      </c>
      <c r="T36" s="217" t="s">
        <v>49</v>
      </c>
      <c r="X36" s="57"/>
      <c r="Y36" s="58"/>
      <c r="Z36" s="58"/>
      <c r="AA36" s="58"/>
      <c r="AH36" s="63"/>
      <c r="AI36" s="63"/>
    </row>
    <row r="37" spans="2:35" ht="16.5" customHeight="1" x14ac:dyDescent="0.2">
      <c r="B37" s="331"/>
      <c r="C37" s="335"/>
      <c r="D37" s="218" t="str">
        <f>IF(C36&lt;&gt;"",VLOOKUP(C36,$D$5:$K$8,8,0),"")</f>
        <v>Dreux OL Atlas</v>
      </c>
      <c r="E37" s="219"/>
      <c r="F37" s="219"/>
      <c r="G37" s="219"/>
      <c r="H37" s="219"/>
      <c r="I37" s="220"/>
      <c r="J37" s="337"/>
      <c r="K37" s="221" t="s">
        <v>50</v>
      </c>
      <c r="L37" s="335"/>
      <c r="M37" s="218" t="str">
        <f>IF(L36&lt;&gt;"",VLOOKUP(L36,$D$5:$K$8,8,0),"")</f>
        <v>Créteil</v>
      </c>
      <c r="N37" s="219"/>
      <c r="O37" s="219"/>
      <c r="P37" s="219"/>
      <c r="Q37" s="219"/>
      <c r="R37" s="220"/>
      <c r="S37" s="337"/>
      <c r="T37" s="221" t="s">
        <v>50</v>
      </c>
      <c r="X37" s="57"/>
      <c r="Y37" s="58"/>
      <c r="Z37" s="58"/>
      <c r="AA37" s="58"/>
      <c r="AH37" s="63"/>
      <c r="AI37" s="63"/>
    </row>
    <row r="38" spans="2:35" ht="11.25" customHeight="1" x14ac:dyDescent="0.2">
      <c r="B38" s="331"/>
      <c r="C38" s="159" t="s">
        <v>53</v>
      </c>
      <c r="D38" s="160"/>
      <c r="E38" s="160"/>
      <c r="F38" s="160"/>
      <c r="G38" s="160"/>
      <c r="H38" s="170"/>
      <c r="I38" s="161" t="s">
        <v>11</v>
      </c>
      <c r="J38" s="338">
        <v>4</v>
      </c>
      <c r="K38" s="340" t="s">
        <v>23</v>
      </c>
      <c r="L38" s="159" t="s">
        <v>53</v>
      </c>
      <c r="M38" s="162"/>
      <c r="N38" s="160"/>
      <c r="O38" s="160"/>
      <c r="P38" s="160"/>
      <c r="Q38" s="170"/>
      <c r="R38" s="161" t="s">
        <v>11</v>
      </c>
      <c r="S38" s="338">
        <v>0</v>
      </c>
      <c r="T38" s="340"/>
      <c r="X38" s="57"/>
      <c r="Y38" s="58"/>
      <c r="Z38" s="58"/>
      <c r="AA38" s="58"/>
      <c r="AH38" s="63"/>
      <c r="AI38" s="63"/>
    </row>
    <row r="39" spans="2:35" ht="33" customHeight="1" thickBot="1" x14ac:dyDescent="0.25">
      <c r="B39" s="331"/>
      <c r="C39" s="157"/>
      <c r="D39" s="158"/>
      <c r="E39" s="158"/>
      <c r="F39" s="158"/>
      <c r="G39" s="158"/>
      <c r="H39" s="171"/>
      <c r="I39" s="208"/>
      <c r="J39" s="339"/>
      <c r="K39" s="341"/>
      <c r="L39" s="157"/>
      <c r="M39" s="163"/>
      <c r="N39" s="158"/>
      <c r="O39" s="158"/>
      <c r="P39" s="158"/>
      <c r="Q39" s="171"/>
      <c r="R39" s="208"/>
      <c r="S39" s="339"/>
      <c r="T39" s="341"/>
      <c r="X39" s="58"/>
      <c r="Y39" s="58"/>
      <c r="Z39" s="58"/>
      <c r="AA39" s="58"/>
      <c r="AH39" s="63"/>
      <c r="AI39" s="63"/>
    </row>
    <row r="40" spans="2:35" ht="15" customHeight="1" x14ac:dyDescent="0.2">
      <c r="B40" s="166"/>
      <c r="C40" s="165"/>
      <c r="D40" s="164"/>
      <c r="E40" s="164"/>
      <c r="F40" s="164"/>
      <c r="G40" s="164"/>
      <c r="H40" s="164"/>
      <c r="I40" s="167"/>
      <c r="J40" s="168"/>
      <c r="K40" s="169"/>
      <c r="L40" s="165"/>
      <c r="M40" s="165"/>
      <c r="N40" s="164"/>
      <c r="O40" s="164"/>
      <c r="P40" s="164"/>
      <c r="Q40" s="164"/>
      <c r="R40" s="167"/>
      <c r="S40" s="168"/>
      <c r="T40" s="169"/>
      <c r="X40" s="58"/>
      <c r="Y40" s="58"/>
      <c r="Z40" s="58"/>
      <c r="AA40" s="58"/>
      <c r="AH40" s="63"/>
      <c r="AI40" s="63"/>
    </row>
    <row r="41" spans="2:35" ht="35.1" customHeight="1" x14ac:dyDescent="0.2">
      <c r="C41" s="333" t="s">
        <v>42</v>
      </c>
      <c r="D41" s="333"/>
      <c r="E41" s="333"/>
      <c r="F41" s="333"/>
      <c r="G41" s="344" t="s">
        <v>62</v>
      </c>
      <c r="H41" s="344"/>
      <c r="I41" s="344"/>
      <c r="J41" s="344"/>
      <c r="K41" s="344"/>
      <c r="L41" s="344"/>
      <c r="M41" s="344"/>
      <c r="N41" s="344"/>
      <c r="O41" s="344"/>
      <c r="P41" s="344"/>
      <c r="Q41" s="344"/>
      <c r="R41" s="344"/>
      <c r="S41" s="344"/>
      <c r="T41" s="344"/>
      <c r="Z41" s="63"/>
      <c r="AA41" s="63"/>
    </row>
    <row r="42" spans="2:35" ht="35.1" customHeight="1" x14ac:dyDescent="0.2">
      <c r="C42" s="342" t="s">
        <v>33</v>
      </c>
      <c r="D42" s="342"/>
      <c r="E42" s="342"/>
      <c r="F42" s="342"/>
      <c r="G42" s="345" t="s">
        <v>41</v>
      </c>
      <c r="H42" s="345"/>
      <c r="I42" s="345"/>
      <c r="J42" s="345"/>
      <c r="K42" s="345"/>
      <c r="L42" s="345"/>
      <c r="M42" s="345"/>
      <c r="N42" s="345"/>
      <c r="O42" s="345"/>
      <c r="P42" s="345"/>
      <c r="Q42" s="345"/>
      <c r="R42" s="345"/>
      <c r="S42" s="345"/>
      <c r="T42" s="345"/>
      <c r="Z42" s="53"/>
    </row>
    <row r="43" spans="2:35" ht="65.25" customHeight="1" x14ac:dyDescent="0.25"/>
    <row r="44" spans="2:35" ht="15" hidden="1" customHeight="1" x14ac:dyDescent="0.25"/>
    <row r="45" spans="2:35" ht="15" hidden="1" customHeight="1" x14ac:dyDescent="0.25"/>
    <row r="46" spans="2:35" ht="15" hidden="1" customHeight="1" x14ac:dyDescent="0.25"/>
    <row r="47" spans="2:35" ht="15" hidden="1" customHeight="1" x14ac:dyDescent="0.25"/>
    <row r="48" spans="2:35" ht="15" hidden="1" customHeight="1" x14ac:dyDescent="0.25"/>
    <row r="49" ht="15" hidden="1" customHeight="1" x14ac:dyDescent="0.25"/>
    <row r="50" ht="0" hidden="1" customHeight="1" x14ac:dyDescent="0.25"/>
    <row r="51" ht="0" hidden="1" customHeight="1" x14ac:dyDescent="0.25"/>
  </sheetData>
  <sheetProtection sheet="1" objects="1" scenarios="1"/>
  <mergeCells count="60">
    <mergeCell ref="S36:S37"/>
    <mergeCell ref="C42:F42"/>
    <mergeCell ref="G42:T42"/>
    <mergeCell ref="J38:J39"/>
    <mergeCell ref="K38:K39"/>
    <mergeCell ref="S38:S39"/>
    <mergeCell ref="T38:T39"/>
    <mergeCell ref="C41:F41"/>
    <mergeCell ref="G41:T41"/>
    <mergeCell ref="J28:J29"/>
    <mergeCell ref="K28:K29"/>
    <mergeCell ref="S28:S29"/>
    <mergeCell ref="T28:T29"/>
    <mergeCell ref="B31:B39"/>
    <mergeCell ref="C32:C33"/>
    <mergeCell ref="J32:J33"/>
    <mergeCell ref="L32:L33"/>
    <mergeCell ref="S32:S33"/>
    <mergeCell ref="J34:J35"/>
    <mergeCell ref="K34:K35"/>
    <mergeCell ref="S34:S35"/>
    <mergeCell ref="T34:T35"/>
    <mergeCell ref="C36:C37"/>
    <mergeCell ref="J36:J37"/>
    <mergeCell ref="L36:L37"/>
    <mergeCell ref="S24:S25"/>
    <mergeCell ref="T24:T25"/>
    <mergeCell ref="C26:C27"/>
    <mergeCell ref="J26:J27"/>
    <mergeCell ref="L26:L27"/>
    <mergeCell ref="S26:S27"/>
    <mergeCell ref="J18:J19"/>
    <mergeCell ref="K18:K19"/>
    <mergeCell ref="S18:S19"/>
    <mergeCell ref="T18:T19"/>
    <mergeCell ref="B21:B29"/>
    <mergeCell ref="C22:C23"/>
    <mergeCell ref="J22:J23"/>
    <mergeCell ref="L22:L23"/>
    <mergeCell ref="S22:S23"/>
    <mergeCell ref="J24:J25"/>
    <mergeCell ref="B11:B19"/>
    <mergeCell ref="C12:C13"/>
    <mergeCell ref="J12:J13"/>
    <mergeCell ref="L12:L13"/>
    <mergeCell ref="S12:S13"/>
    <mergeCell ref="K24:K25"/>
    <mergeCell ref="J14:J15"/>
    <mergeCell ref="K14:K15"/>
    <mergeCell ref="S14:S15"/>
    <mergeCell ref="T14:T15"/>
    <mergeCell ref="C16:C17"/>
    <mergeCell ref="J16:J17"/>
    <mergeCell ref="L16:L17"/>
    <mergeCell ref="S16:S17"/>
    <mergeCell ref="O2:T2"/>
    <mergeCell ref="S4:T4"/>
    <mergeCell ref="AA6:AC6"/>
    <mergeCell ref="AA7:AC7"/>
    <mergeCell ref="AA8:AC8"/>
  </mergeCells>
  <dataValidations count="2">
    <dataValidation type="list" allowBlank="1" showInputMessage="1" showErrorMessage="1" sqref="K14:K15 T38:T39 K38:K39 T34:T35 K34:K35 T28:T29 K28:K29 T24:T25 K24:K25 T18:T19 K18:K19 T14:T15">
      <formula1>"VT,VP,VS,VA,VF,VB,VD,V3"</formula1>
    </dataValidation>
    <dataValidation type="whole" allowBlank="1" showInputMessage="1" showErrorMessage="1" errorTitle="ERREUR" error="Il faut saisir un chiffre de 1 à 4" sqref="C5:C8">
      <formula1>1</formula1>
      <formula2>4</formula2>
    </dataValidation>
  </dataValidations>
  <printOptions horizontalCentered="1"/>
  <pageMargins left="0" right="0" top="0" bottom="0" header="0" footer="0"/>
  <pageSetup paperSize="9" orientation="portrait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>
    <tabColor rgb="FF00B050"/>
    <pageSetUpPr autoPageBreaks="0" fitToPage="1"/>
  </sheetPr>
  <dimension ref="A1:AJ51"/>
  <sheetViews>
    <sheetView showGridLines="0" showRowColHeaders="0" zoomScaleNormal="100" workbookViewId="0"/>
  </sheetViews>
  <sheetFormatPr baseColWidth="10" defaultColWidth="0" defaultRowHeight="0" customHeight="1" zeroHeight="1" x14ac:dyDescent="0.25"/>
  <cols>
    <col min="1" max="1" width="9.625" customWidth="1"/>
    <col min="2" max="2" width="4.875" customWidth="1"/>
    <col min="3" max="8" width="4.625" customWidth="1"/>
    <col min="9" max="9" width="4.625" style="69" customWidth="1"/>
    <col min="10" max="20" width="4.625" customWidth="1"/>
    <col min="21" max="21" width="1.625" customWidth="1"/>
    <col min="22" max="22" width="25.375" customWidth="1"/>
    <col min="23" max="23" width="10.75" hidden="1" customWidth="1"/>
    <col min="24" max="24" width="3.875" hidden="1" customWidth="1"/>
    <col min="25" max="25" width="4.75" hidden="1" customWidth="1"/>
    <col min="26" max="26" width="10" hidden="1" customWidth="1"/>
    <col min="27" max="27" width="5" hidden="1" customWidth="1"/>
    <col min="28" max="36" width="0" hidden="1" customWidth="1"/>
    <col min="37" max="16384" width="11" hidden="1"/>
  </cols>
  <sheetData>
    <row r="1" spans="1:36" ht="28.5" customHeight="1" thickBot="1" x14ac:dyDescent="0.25">
      <c r="C1" s="51"/>
      <c r="D1" s="51"/>
      <c r="E1" s="51"/>
      <c r="F1" s="51"/>
      <c r="G1" s="51"/>
      <c r="H1" s="51"/>
      <c r="I1" s="136"/>
      <c r="J1" s="134"/>
      <c r="K1" s="134"/>
      <c r="L1" s="10"/>
      <c r="M1" s="10"/>
      <c r="N1" s="10"/>
      <c r="O1" s="10"/>
      <c r="P1" s="10"/>
      <c r="Q1" s="10"/>
      <c r="R1" s="10"/>
      <c r="S1" s="135"/>
      <c r="T1" s="61"/>
      <c r="U1" s="61"/>
      <c r="V1" s="61"/>
      <c r="W1" s="61"/>
      <c r="X1" s="133"/>
      <c r="Y1" s="61"/>
      <c r="Z1" s="61"/>
      <c r="AA1" s="133"/>
    </row>
    <row r="2" spans="1:36" ht="30" customHeight="1" thickBot="1" x14ac:dyDescent="0.3">
      <c r="A2" s="138">
        <f>SUMPRODUCT((recap!C7:C66=C2)*(recap!D7:D66=L2)*recap!I7:I66)</f>
        <v>4</v>
      </c>
      <c r="C2" s="173" t="s">
        <v>79</v>
      </c>
      <c r="D2" s="174"/>
      <c r="E2" s="174"/>
      <c r="F2" s="174"/>
      <c r="G2" s="174"/>
      <c r="H2" s="175"/>
      <c r="K2" s="156" t="s">
        <v>35</v>
      </c>
      <c r="L2" s="257">
        <v>23</v>
      </c>
      <c r="M2" s="183"/>
      <c r="O2" s="332" t="str">
        <f>Nature_competition</f>
        <v>COUPE DE DREUX POUSSINS BENJAMINS - 26 novembre 2017</v>
      </c>
      <c r="P2" s="332"/>
      <c r="Q2" s="332"/>
      <c r="R2" s="332"/>
      <c r="S2" s="332"/>
      <c r="T2" s="332"/>
      <c r="U2" s="52"/>
      <c r="V2" s="52"/>
      <c r="W2" s="52"/>
      <c r="X2" s="52"/>
      <c r="Y2" s="52"/>
      <c r="Z2" s="229" t="s">
        <v>68</v>
      </c>
      <c r="AA2" s="52"/>
    </row>
    <row r="3" spans="1:36" ht="24" customHeight="1" x14ac:dyDescent="0.2">
      <c r="B3" s="138"/>
      <c r="C3" s="145"/>
      <c r="D3" s="145"/>
      <c r="E3" s="145"/>
      <c r="F3" s="145"/>
      <c r="G3" s="145"/>
      <c r="H3" s="51"/>
      <c r="I3" s="145"/>
      <c r="L3" s="132"/>
      <c r="M3" s="132"/>
      <c r="N3" s="131"/>
      <c r="O3" s="131"/>
      <c r="P3" s="131"/>
      <c r="Q3" s="131"/>
      <c r="S3" s="144"/>
      <c r="T3" s="52"/>
      <c r="U3" s="52"/>
      <c r="V3" s="52"/>
      <c r="W3" s="52"/>
      <c r="X3" s="52"/>
      <c r="Y3" s="52"/>
      <c r="Z3" s="227">
        <f>COUNTIF(Z5:Z16,"")</f>
        <v>6</v>
      </c>
    </row>
    <row r="4" spans="1:36" ht="15.75" x14ac:dyDescent="0.25">
      <c r="C4" s="60" t="s">
        <v>39</v>
      </c>
      <c r="D4" s="129" t="s">
        <v>43</v>
      </c>
      <c r="E4" s="59" t="s">
        <v>44</v>
      </c>
      <c r="G4" s="69"/>
      <c r="H4" s="69"/>
      <c r="J4" s="69"/>
      <c r="K4" s="69"/>
      <c r="L4" s="69"/>
      <c r="M4" s="153" t="s">
        <v>38</v>
      </c>
      <c r="N4" s="128" t="s">
        <v>34</v>
      </c>
      <c r="O4" s="128" t="s">
        <v>21</v>
      </c>
      <c r="P4" s="128" t="s">
        <v>23</v>
      </c>
      <c r="Q4" s="128" t="s">
        <v>67</v>
      </c>
      <c r="R4" s="128" t="s">
        <v>22</v>
      </c>
      <c r="S4" s="343" t="s">
        <v>14</v>
      </c>
      <c r="T4" s="343"/>
      <c r="W4" s="228" t="s">
        <v>16</v>
      </c>
      <c r="X4" s="228" t="s">
        <v>60</v>
      </c>
      <c r="Y4" s="228" t="s">
        <v>59</v>
      </c>
      <c r="Z4" s="228" t="s">
        <v>58</v>
      </c>
      <c r="AA4" s="58"/>
      <c r="AB4" s="58"/>
      <c r="AC4" s="58"/>
      <c r="AD4" s="62"/>
      <c r="AE4" s="62"/>
      <c r="AF4" s="62"/>
      <c r="AG4" s="62"/>
      <c r="AH4" s="62"/>
      <c r="AI4" s="62"/>
      <c r="AJ4" s="64"/>
    </row>
    <row r="5" spans="1:36" ht="20.25" customHeight="1" x14ac:dyDescent="0.2">
      <c r="A5" s="214" t="s">
        <v>24</v>
      </c>
      <c r="B5" s="172"/>
      <c r="C5" s="141">
        <v>1</v>
      </c>
      <c r="D5" s="142">
        <f>IF(A2&gt;0,1,"")</f>
        <v>1</v>
      </c>
      <c r="E5" s="154" t="str">
        <f>IF(ISNA(VLOOKUP($C$2&amp;"-"&amp;$L$2&amp;"-"&amp;D5,bdd_complete,11,0)),"",VLOOKUP($C$2&amp;"-"&amp;$L$2&amp;"-"&amp;D5,bdd_complete,11,0)&amp;" "&amp;VLOOKUP($C$2&amp;"-"&amp;$L$2&amp;"-"&amp;D5,bdd_complete,12,0))</f>
        <v>BOUCETTA KaÏs</v>
      </c>
      <c r="F5" s="154"/>
      <c r="G5" s="154"/>
      <c r="H5" s="154"/>
      <c r="I5" s="154"/>
      <c r="J5" s="154"/>
      <c r="K5" s="154" t="str">
        <f>IF(D5&lt;&gt;"",VLOOKUP($C$2&amp;"-"&amp;$L$2&amp;"-"&amp;D5,bdd_complete,13,0),"")</f>
        <v>Joué les Tours CL</v>
      </c>
      <c r="L5" s="154"/>
      <c r="M5" s="143"/>
      <c r="N5" s="209">
        <f>IF(AND(E5&lt;&gt;"",$Z$3&lt;12),SUMPRODUCT(($W$5:$W$16=E5)*($Z$5:$Z$16&lt;&gt;"")),"")</f>
        <v>3</v>
      </c>
      <c r="O5" s="210">
        <f>IF(AND(E5&lt;&gt;"",$Z$3&lt;12),SUMPRODUCT(($W$5:$W$16=E5)*($Y$5:$Y$16)),"")</f>
        <v>11</v>
      </c>
      <c r="P5" s="211">
        <f>IF(AND(E5&lt;&gt;"",$Z$3&lt;12),SUMPRODUCT(($W$5:$W$16=E5)*($Z$5:$Z$16=$P$4)),"")</f>
        <v>0</v>
      </c>
      <c r="Q5" s="211">
        <f>IF(AND(E5&lt;&gt;"",$Z$3&lt;12),SUMPRODUCT(($W$5:$W$16=E5)*($Z$5:$Z$16=$Q$4)),"")</f>
        <v>2</v>
      </c>
      <c r="R5" s="211">
        <f>IF(AND(E5&lt;&gt;"",$Z$3&lt;12),SUMPRODUCT(($W$5:$W$16=E5)*($X$5:$X$16)),"")</f>
        <v>0</v>
      </c>
      <c r="S5" s="234">
        <f>IF(D5&lt;&gt;"",VLOOKUP($C$2&amp;"-"&amp;$L$2&amp;"-"&amp;D5,bdd_complete,6,0),"")</f>
        <v>28.6</v>
      </c>
      <c r="T5" s="235"/>
      <c r="U5" s="140"/>
      <c r="V5" s="140"/>
      <c r="W5" s="205" t="str">
        <f>D12</f>
        <v>BOUCETTA KaÏs</v>
      </c>
      <c r="X5" s="206">
        <f>I15</f>
        <v>0</v>
      </c>
      <c r="Y5" s="206">
        <f>J14</f>
        <v>4</v>
      </c>
      <c r="Z5" s="207" t="str">
        <f>IF(K14&lt;&gt;"",K14,"")</f>
        <v>VS</v>
      </c>
      <c r="AD5" s="62"/>
      <c r="AE5" s="62"/>
      <c r="AF5" s="62"/>
      <c r="AG5" s="62"/>
      <c r="AH5" s="62"/>
      <c r="AI5" s="62"/>
      <c r="AJ5" s="64"/>
    </row>
    <row r="6" spans="1:36" ht="20.25" customHeight="1" thickBot="1" x14ac:dyDescent="0.25">
      <c r="B6" s="172"/>
      <c r="C6" s="141">
        <v>3</v>
      </c>
      <c r="D6" s="142">
        <f>IF(A2&gt;1,2,"")</f>
        <v>2</v>
      </c>
      <c r="E6" s="154" t="str">
        <f>IF(ISNA(VLOOKUP($C$2&amp;"-"&amp;$L$2&amp;"-"&amp;D6,bdd_complete,11,0)),"",VLOOKUP($C$2&amp;"-"&amp;$L$2&amp;"-"&amp;D6,bdd_complete,11,0)&amp;" "&amp;VLOOKUP($C$2&amp;"-"&amp;$L$2&amp;"-"&amp;D6,bdd_complete,12,0))</f>
        <v>HUREL Wesley</v>
      </c>
      <c r="F6" s="154"/>
      <c r="G6" s="154"/>
      <c r="H6" s="154"/>
      <c r="I6" s="154"/>
      <c r="J6" s="154"/>
      <c r="K6" s="154" t="str">
        <f>IF(D6&lt;&gt;"",VLOOKUP($C$2&amp;"-"&amp;$L$2&amp;"-"&amp;D6,bdd_complete,13,0),"")</f>
        <v>Valognes</v>
      </c>
      <c r="L6" s="154"/>
      <c r="M6" s="143"/>
      <c r="N6" s="209">
        <f>IF(AND(E6&lt;&gt;"",$Z$3&lt;12),SUMPRODUCT(($W$5:$W$16=E6)*($Z$5:$Z$16&lt;&gt;"")),"")</f>
        <v>1</v>
      </c>
      <c r="O6" s="210">
        <f>IF(AND(E6&lt;&gt;"",$Z$3&lt;12),SUMPRODUCT(($W$5:$W$16=E6)*($Y$5:$Y$16)),"")</f>
        <v>4</v>
      </c>
      <c r="P6" s="211">
        <f>IF(AND(E6&lt;&gt;"",$Z$3&lt;12),SUMPRODUCT(($W$5:$W$16=E6)*($Z$5:$Z$16=$P$4)),"")</f>
        <v>1</v>
      </c>
      <c r="Q6" s="211">
        <f>IF(AND(E6&lt;&gt;"",$Z$3&lt;12),SUMPRODUCT(($W$5:$W$16=E6)*($Z$5:$Z$16=$Q$4)),"")</f>
        <v>0</v>
      </c>
      <c r="R6" s="211">
        <f>IF(AND(E6&lt;&gt;"",$Z$3&lt;12),SUMPRODUCT(($W$5:$W$16=E6)*($X$5:$X$16)),"")</f>
        <v>0</v>
      </c>
      <c r="S6" s="234">
        <f>IF(D6&lt;&gt;"",VLOOKUP($C$2&amp;"-"&amp;$L$2&amp;"-"&amp;D6,bdd_complete,6,0),"")</f>
        <v>28.8</v>
      </c>
      <c r="T6" s="235"/>
      <c r="W6" s="205" t="str">
        <f>M12</f>
        <v>HUREL Wesley</v>
      </c>
      <c r="X6" s="206">
        <f>R15</f>
        <v>0</v>
      </c>
      <c r="Y6" s="206">
        <f>S14</f>
        <v>0</v>
      </c>
      <c r="Z6" s="207" t="str">
        <f>IF(T14&lt;&gt;"",T14,"")</f>
        <v/>
      </c>
      <c r="AA6" s="346"/>
      <c r="AB6" s="346"/>
      <c r="AC6" s="346"/>
      <c r="AD6" s="62"/>
      <c r="AE6" s="62"/>
      <c r="AF6" s="62"/>
      <c r="AG6" s="62"/>
      <c r="AH6" s="62"/>
      <c r="AI6" s="62"/>
      <c r="AJ6" s="64"/>
    </row>
    <row r="7" spans="1:36" ht="20.25" customHeight="1" thickTop="1" x14ac:dyDescent="0.2">
      <c r="A7" s="137" t="s">
        <v>36</v>
      </c>
      <c r="B7" s="172"/>
      <c r="C7" s="141">
        <v>2</v>
      </c>
      <c r="D7" s="142">
        <f>IF(A2&gt;2,3,"")</f>
        <v>3</v>
      </c>
      <c r="E7" s="154" t="str">
        <f>IF(ISNA(VLOOKUP($C$2&amp;"-"&amp;$L$2&amp;"-"&amp;D7,bdd_complete,11,0)),"",VLOOKUP($C$2&amp;"-"&amp;$L$2&amp;"-"&amp;D7,bdd_complete,11,0)&amp;" "&amp;VLOOKUP($C$2&amp;"-"&amp;$L$2&amp;"-"&amp;D7,bdd_complete,12,0))</f>
        <v>CAMARA Samba</v>
      </c>
      <c r="F7" s="154"/>
      <c r="G7" s="154"/>
      <c r="H7" s="154"/>
      <c r="I7" s="154"/>
      <c r="J7" s="154"/>
      <c r="K7" s="154" t="str">
        <f>IF(D7&lt;&gt;"",VLOOKUP($C$2&amp;"-"&amp;$L$2&amp;"-"&amp;D7,bdd_complete,13,0),"")</f>
        <v>Le Havre CL</v>
      </c>
      <c r="L7" s="154"/>
      <c r="M7" s="143"/>
      <c r="N7" s="209">
        <f>IF(AND(E7&lt;&gt;"",$Z$3&lt;12),SUMPRODUCT(($W$5:$W$16=E7)*($Z$5:$Z$16&lt;&gt;"")),"")</f>
        <v>2</v>
      </c>
      <c r="O7" s="210">
        <f>IF(AND(E7&lt;&gt;"",$Z$3&lt;12),SUMPRODUCT(($W$5:$W$16=E7)*($Y$5:$Y$16)),"")</f>
        <v>9</v>
      </c>
      <c r="P7" s="211">
        <f>IF(AND(E7&lt;&gt;"",$Z$3&lt;12),SUMPRODUCT(($W$5:$W$16=E7)*($Z$5:$Z$16=$P$4)),"")</f>
        <v>2</v>
      </c>
      <c r="Q7" s="211">
        <f>IF(AND(E7&lt;&gt;"",$Z$3&lt;12),SUMPRODUCT(($W$5:$W$16=E7)*($Z$5:$Z$16=$Q$4)),"")</f>
        <v>0</v>
      </c>
      <c r="R7" s="211">
        <f>IF(AND(E7&lt;&gt;"",$Z$3&lt;12),SUMPRODUCT(($W$5:$W$16=E7)*($X$5:$X$16)),"")</f>
        <v>0</v>
      </c>
      <c r="S7" s="234">
        <f>IF(D7&lt;&gt;"",VLOOKUP($C$2&amp;"-"&amp;$L$2&amp;"-"&amp;D7,bdd_complete,6,0),"")</f>
        <v>29</v>
      </c>
      <c r="T7" s="235"/>
      <c r="W7" s="205" t="str">
        <f>D16</f>
        <v>CAMARA Samba</v>
      </c>
      <c r="X7" s="206">
        <f>I19</f>
        <v>0</v>
      </c>
      <c r="Y7" s="206">
        <f>J18</f>
        <v>4</v>
      </c>
      <c r="Z7" s="207" t="str">
        <f>IF(K18&lt;&gt;"",K18,"")</f>
        <v>VT</v>
      </c>
      <c r="AA7" s="346"/>
      <c r="AB7" s="346"/>
      <c r="AC7" s="346"/>
      <c r="AD7" s="62"/>
      <c r="AE7" s="62"/>
      <c r="AF7" s="62"/>
      <c r="AG7" s="62"/>
      <c r="AH7" s="62"/>
      <c r="AI7" s="62"/>
      <c r="AJ7" s="64"/>
    </row>
    <row r="8" spans="1:36" ht="20.25" customHeight="1" x14ac:dyDescent="0.2">
      <c r="A8" s="139" t="s">
        <v>37</v>
      </c>
      <c r="B8" s="172"/>
      <c r="C8" s="141">
        <v>4</v>
      </c>
      <c r="D8" s="281">
        <f>IF(A2&gt;3,4,"")</f>
        <v>4</v>
      </c>
      <c r="E8" s="241" t="str">
        <f>IF(ISNA(VLOOKUP($C$2&amp;"-"&amp;$L$2&amp;"-"&amp;D8,bdd_complete,11,0)),"",VLOOKUP($C$2&amp;"-"&amp;$L$2&amp;"-"&amp;D8,bdd_complete,11,0)&amp;" "&amp;VLOOKUP($C$2&amp;"-"&amp;$L$2&amp;"-"&amp;D8,bdd_complete,12,0))</f>
        <v>DIABIRA Sayon</v>
      </c>
      <c r="F8" s="241"/>
      <c r="G8" s="241"/>
      <c r="H8" s="241"/>
      <c r="I8" s="241"/>
      <c r="J8" s="241"/>
      <c r="K8" s="241" t="str">
        <f>IF(D8&lt;&gt;"",VLOOKUP($C$2&amp;"-"&amp;$L$2&amp;"-"&amp;D8,bdd_complete,13,0),"")</f>
        <v>Bagnolet</v>
      </c>
      <c r="L8" s="241"/>
      <c r="M8" s="282"/>
      <c r="N8" s="209">
        <f>IF(AND(E8&lt;&gt;"",$Z$3&lt;12),SUMPRODUCT(($W$5:$W$16=E8)*($Z$5:$Z$16&lt;&gt;"")),"")</f>
        <v>0</v>
      </c>
      <c r="O8" s="210">
        <f>IF(AND(E8&lt;&gt;"",$Z$3&lt;12),SUMPRODUCT(($W$5:$W$16=E8)*($Y$5:$Y$16)),"")</f>
        <v>0</v>
      </c>
      <c r="P8" s="211">
        <f>IF(AND(E8&lt;&gt;"",$Z$3&lt;12),SUMPRODUCT(($W$5:$W$16=E8)*($Z$5:$Z$16=$P$4)),"")</f>
        <v>0</v>
      </c>
      <c r="Q8" s="211">
        <f>IF(AND(E8&lt;&gt;"",$Z$3&lt;12),SUMPRODUCT(($W$5:$W$16=E8)*($Z$5:$Z$16=$Q$4)),"")</f>
        <v>0</v>
      </c>
      <c r="R8" s="211">
        <f>IF(AND(E8&lt;&gt;"",$Z$3&lt;12),SUMPRODUCT(($W$5:$W$16=E8)*($X$5:$X$16)),"")</f>
        <v>0</v>
      </c>
      <c r="S8" s="234">
        <f>IF(D8&lt;&gt;"",VLOOKUP($C$2&amp;"-"&amp;$L$2&amp;"-"&amp;D8,bdd_complete,6,0),"")</f>
        <v>29.1</v>
      </c>
      <c r="T8" s="235"/>
      <c r="W8" s="205" t="str">
        <f>M16</f>
        <v>DIABIRA Sayon</v>
      </c>
      <c r="X8" s="206">
        <f>R19</f>
        <v>0</v>
      </c>
      <c r="Y8" s="206">
        <f>S18</f>
        <v>0</v>
      </c>
      <c r="Z8" s="207" t="str">
        <f>IF(T18&lt;&gt;"",T18,"")</f>
        <v/>
      </c>
      <c r="AA8" s="346"/>
      <c r="AB8" s="346"/>
      <c r="AC8" s="346"/>
      <c r="AD8" s="62"/>
      <c r="AE8" s="62"/>
      <c r="AF8" s="62"/>
      <c r="AG8" s="62"/>
      <c r="AH8" s="62"/>
      <c r="AI8" s="62"/>
      <c r="AJ8" s="64"/>
    </row>
    <row r="9" spans="1:36" ht="23.25" customHeight="1" x14ac:dyDescent="0.25">
      <c r="A9" s="212" t="s">
        <v>61</v>
      </c>
      <c r="B9" s="213"/>
      <c r="D9" s="69"/>
      <c r="E9" s="69"/>
      <c r="F9" s="69"/>
      <c r="G9" s="69"/>
      <c r="H9" s="69"/>
      <c r="I9"/>
      <c r="S9" s="144"/>
      <c r="W9" s="205" t="str">
        <f>D22</f>
        <v>BOUCETTA KaÏs</v>
      </c>
      <c r="X9" s="206">
        <f>I25</f>
        <v>0</v>
      </c>
      <c r="Y9" s="206">
        <f>J24</f>
        <v>3</v>
      </c>
      <c r="Z9" s="207" t="str">
        <f>IF(K24&lt;&gt;"",K24,"")</f>
        <v>VP</v>
      </c>
      <c r="AA9" s="52"/>
      <c r="AB9" s="52"/>
      <c r="AC9" s="52"/>
    </row>
    <row r="10" spans="1:36" s="140" customFormat="1" ht="25.5" customHeight="1" x14ac:dyDescent="0.2">
      <c r="A10" s="53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  <c r="R10" s="155"/>
      <c r="S10" s="155"/>
      <c r="T10" s="130" t="str">
        <f>IF(OR(A2=0,A2&gt;2),"3 lutteurs =&gt; Tour 1 : 1-2 / Tour 2 : 3-1 / Tour 3 : 2-3          4 lutteurs =&gt; Tour 1 : 1-2, 3-4  / Tour 2 : 1-3,  2-4  / Tour 3 : 1-4, 2-3","")</f>
        <v>3 lutteurs =&gt; Tour 1 : 1-2 / Tour 2 : 3-1 / Tour 3 : 2-3          4 lutteurs =&gt; Tour 1 : 1-2, 3-4  / Tour 2 : 1-3,  2-4  / Tour 3 : 1-4, 2-3</v>
      </c>
      <c r="U10" s="155"/>
      <c r="V10" s="155"/>
      <c r="W10" s="205" t="str">
        <f>M22</f>
        <v>CAMARA Samba</v>
      </c>
      <c r="X10" s="206">
        <f>R25</f>
        <v>0</v>
      </c>
      <c r="Y10" s="206">
        <f>S24</f>
        <v>1</v>
      </c>
      <c r="Z10" s="207" t="str">
        <f>IF(T24&lt;&gt;"",T24,"")</f>
        <v/>
      </c>
      <c r="AA10" s="155"/>
      <c r="AB10" s="155"/>
      <c r="AC10" s="155"/>
    </row>
    <row r="11" spans="1:36" s="53" customFormat="1" ht="14.25" customHeight="1" thickBot="1" x14ac:dyDescent="0.25">
      <c r="A11"/>
      <c r="B11" s="330" t="s">
        <v>40</v>
      </c>
      <c r="C11" s="203" t="s">
        <v>45</v>
      </c>
      <c r="D11" s="201"/>
      <c r="E11" s="201"/>
      <c r="F11" s="201"/>
      <c r="G11" s="201"/>
      <c r="H11" s="201"/>
      <c r="I11" s="201"/>
      <c r="J11" s="201"/>
      <c r="K11" s="201"/>
      <c r="L11" s="202" t="s">
        <v>46</v>
      </c>
      <c r="M11" s="202"/>
      <c r="N11" s="202"/>
      <c r="O11" s="202"/>
      <c r="P11" s="202"/>
      <c r="Q11" s="202"/>
      <c r="R11" s="202"/>
      <c r="S11" s="202"/>
      <c r="T11" s="204"/>
      <c r="U11"/>
      <c r="V11"/>
      <c r="W11" s="205" t="str">
        <f>D26</f>
        <v>HUREL Wesley</v>
      </c>
      <c r="X11" s="206">
        <f>I29</f>
        <v>0</v>
      </c>
      <c r="Y11" s="206">
        <f>J28</f>
        <v>4</v>
      </c>
      <c r="Z11" s="207" t="str">
        <f>IF(K28&lt;&gt;"",K28,"")</f>
        <v>VT</v>
      </c>
      <c r="AA11" s="54"/>
      <c r="AH11" s="56"/>
    </row>
    <row r="12" spans="1:36" ht="16.5" customHeight="1" x14ac:dyDescent="0.2">
      <c r="B12" s="331"/>
      <c r="C12" s="334">
        <f>IF(A2&gt;1,1,"")</f>
        <v>1</v>
      </c>
      <c r="D12" s="215" t="str">
        <f>IF(C12&lt;&gt;"",VLOOKUP(C12,$D$5:$K$8,2,0),"")</f>
        <v>BOUCETTA KaÏs</v>
      </c>
      <c r="E12" s="215"/>
      <c r="F12" s="215"/>
      <c r="G12" s="215"/>
      <c r="H12" s="215"/>
      <c r="I12" s="216"/>
      <c r="J12" s="336" t="s">
        <v>48</v>
      </c>
      <c r="K12" s="217" t="s">
        <v>49</v>
      </c>
      <c r="L12" s="334">
        <f>IF(A2&gt;1,2,"")</f>
        <v>2</v>
      </c>
      <c r="M12" s="215" t="str">
        <f>IF(L12&lt;&gt;"",VLOOKUP(L12,$D$5:$K$8,2,0),"")</f>
        <v>HUREL Wesley</v>
      </c>
      <c r="N12" s="215"/>
      <c r="O12" s="215"/>
      <c r="P12" s="215"/>
      <c r="Q12" s="215"/>
      <c r="R12" s="216"/>
      <c r="S12" s="336" t="s">
        <v>48</v>
      </c>
      <c r="T12" s="217" t="s">
        <v>49</v>
      </c>
      <c r="W12" s="205" t="str">
        <f>M26</f>
        <v>DIABIRA Sayon</v>
      </c>
      <c r="X12" s="206">
        <f>R29</f>
        <v>0</v>
      </c>
      <c r="Y12" s="206">
        <f>S28</f>
        <v>0</v>
      </c>
      <c r="Z12" s="207" t="str">
        <f>IF(T28&lt;&gt;"",T28,"")</f>
        <v/>
      </c>
      <c r="AA12" s="58"/>
      <c r="AH12" s="63"/>
      <c r="AI12" s="63"/>
    </row>
    <row r="13" spans="1:36" ht="16.5" customHeight="1" x14ac:dyDescent="0.2">
      <c r="B13" s="331"/>
      <c r="C13" s="335"/>
      <c r="D13" s="218" t="str">
        <f>IF(C12&lt;&gt;"",VLOOKUP(C12,$D$5:$K$8,8,0),"")</f>
        <v>Joué les Tours CL</v>
      </c>
      <c r="E13" s="219"/>
      <c r="F13" s="219"/>
      <c r="G13" s="219"/>
      <c r="H13" s="219"/>
      <c r="I13" s="220"/>
      <c r="J13" s="337"/>
      <c r="K13" s="221" t="s">
        <v>50</v>
      </c>
      <c r="L13" s="335"/>
      <c r="M13" s="218" t="str">
        <f>IF(L12&lt;&gt;"",VLOOKUP(L12,$D$5:$K$8,8,0),"")</f>
        <v>Valognes</v>
      </c>
      <c r="N13" s="219"/>
      <c r="O13" s="219"/>
      <c r="P13" s="219"/>
      <c r="Q13" s="219"/>
      <c r="R13" s="220"/>
      <c r="S13" s="337"/>
      <c r="T13" s="221" t="s">
        <v>50</v>
      </c>
      <c r="W13" s="205" t="str">
        <f>D32</f>
        <v>BOUCETTA KaÏs</v>
      </c>
      <c r="X13" s="206">
        <f>I35</f>
        <v>0</v>
      </c>
      <c r="Y13" s="206">
        <f>J34</f>
        <v>4</v>
      </c>
      <c r="Z13" s="207" t="str">
        <f>IF(K34&lt;&gt;"",K34,"")</f>
        <v>VS</v>
      </c>
      <c r="AA13" s="58"/>
      <c r="AH13" s="63"/>
      <c r="AI13" s="63"/>
    </row>
    <row r="14" spans="1:36" ht="11.25" customHeight="1" x14ac:dyDescent="0.2">
      <c r="B14" s="331"/>
      <c r="C14" s="159" t="s">
        <v>53</v>
      </c>
      <c r="D14" s="160"/>
      <c r="E14" s="160"/>
      <c r="F14" s="160"/>
      <c r="G14" s="160"/>
      <c r="H14" s="170"/>
      <c r="I14" s="161" t="s">
        <v>11</v>
      </c>
      <c r="J14" s="338">
        <v>4</v>
      </c>
      <c r="K14" s="340" t="s">
        <v>67</v>
      </c>
      <c r="L14" s="159" t="s">
        <v>53</v>
      </c>
      <c r="M14" s="162"/>
      <c r="N14" s="160"/>
      <c r="O14" s="160"/>
      <c r="P14" s="160"/>
      <c r="Q14" s="170"/>
      <c r="R14" s="161" t="s">
        <v>11</v>
      </c>
      <c r="S14" s="338">
        <v>0</v>
      </c>
      <c r="T14" s="340"/>
      <c r="W14" s="205" t="str">
        <f>M32</f>
        <v>DIABIRA Sayon</v>
      </c>
      <c r="X14" s="206">
        <f>R35</f>
        <v>0</v>
      </c>
      <c r="Y14" s="206">
        <f>S34</f>
        <v>0</v>
      </c>
      <c r="Z14" s="207" t="str">
        <f>IF(T34&lt;&gt;"",T34,"")</f>
        <v/>
      </c>
      <c r="AA14" s="58"/>
      <c r="AH14" s="63"/>
      <c r="AI14" s="63"/>
    </row>
    <row r="15" spans="1:36" ht="33" customHeight="1" thickBot="1" x14ac:dyDescent="0.25">
      <c r="B15" s="331"/>
      <c r="C15" s="157"/>
      <c r="D15" s="158"/>
      <c r="E15" s="158"/>
      <c r="F15" s="158"/>
      <c r="G15" s="158"/>
      <c r="H15" s="171"/>
      <c r="I15" s="208"/>
      <c r="J15" s="339"/>
      <c r="K15" s="341"/>
      <c r="L15" s="157"/>
      <c r="M15" s="163"/>
      <c r="N15" s="158"/>
      <c r="O15" s="158"/>
      <c r="P15" s="158"/>
      <c r="Q15" s="171"/>
      <c r="R15" s="208"/>
      <c r="S15" s="339"/>
      <c r="T15" s="341"/>
      <c r="W15" s="205" t="str">
        <f>D36</f>
        <v>HUREL Wesley</v>
      </c>
      <c r="X15" s="206">
        <f>I39</f>
        <v>0</v>
      </c>
      <c r="Y15" s="206">
        <f>J38</f>
        <v>0</v>
      </c>
      <c r="Z15" s="207" t="str">
        <f>IF(K38&lt;&gt;"",K38,"")</f>
        <v/>
      </c>
      <c r="AA15" s="58"/>
      <c r="AH15" s="63"/>
      <c r="AI15" s="63"/>
    </row>
    <row r="16" spans="1:36" ht="16.5" customHeight="1" x14ac:dyDescent="0.2">
      <c r="B16" s="331"/>
      <c r="C16" s="334">
        <f>IF(A2=4,3,"")</f>
        <v>3</v>
      </c>
      <c r="D16" s="215" t="str">
        <f>IF(C16&lt;&gt;"",VLOOKUP(C16,$D$5:$K$8,2,0),"")</f>
        <v>CAMARA Samba</v>
      </c>
      <c r="E16" s="215"/>
      <c r="F16" s="215"/>
      <c r="G16" s="215"/>
      <c r="H16" s="215"/>
      <c r="I16" s="216"/>
      <c r="J16" s="336" t="s">
        <v>48</v>
      </c>
      <c r="K16" s="217" t="s">
        <v>49</v>
      </c>
      <c r="L16" s="334">
        <f>IF(A2=4,4,"")</f>
        <v>4</v>
      </c>
      <c r="M16" s="215" t="str">
        <f>IF(L16&lt;&gt;"",VLOOKUP(L16,$D$5:$K$8,2,0),"")</f>
        <v>DIABIRA Sayon</v>
      </c>
      <c r="N16" s="215"/>
      <c r="O16" s="215"/>
      <c r="P16" s="215"/>
      <c r="Q16" s="215"/>
      <c r="R16" s="216"/>
      <c r="S16" s="336" t="s">
        <v>48</v>
      </c>
      <c r="T16" s="217" t="s">
        <v>49</v>
      </c>
      <c r="W16" s="205" t="str">
        <f>M36</f>
        <v>CAMARA Samba</v>
      </c>
      <c r="X16" s="206">
        <f>R39</f>
        <v>0</v>
      </c>
      <c r="Y16" s="206">
        <f>S38</f>
        <v>4</v>
      </c>
      <c r="Z16" s="207" t="str">
        <f>IF(T38&lt;&gt;"",T38,"")</f>
        <v>VT</v>
      </c>
      <c r="AA16" s="58"/>
      <c r="AH16" s="63"/>
      <c r="AI16" s="63"/>
    </row>
    <row r="17" spans="1:35" ht="16.5" customHeight="1" x14ac:dyDescent="0.2">
      <c r="B17" s="331"/>
      <c r="C17" s="335"/>
      <c r="D17" s="218"/>
      <c r="E17" s="219"/>
      <c r="F17" s="219"/>
      <c r="G17" s="219"/>
      <c r="H17" s="219"/>
      <c r="I17" s="220"/>
      <c r="J17" s="337"/>
      <c r="K17" s="221" t="s">
        <v>50</v>
      </c>
      <c r="L17" s="335"/>
      <c r="M17" s="218" t="str">
        <f>IF(L16&lt;&gt;"",VLOOKUP(L16,$D$5:$K$8,8,0),"")</f>
        <v>Bagnolet</v>
      </c>
      <c r="N17" s="219"/>
      <c r="O17" s="219"/>
      <c r="P17" s="219"/>
      <c r="Q17" s="219"/>
      <c r="R17" s="220"/>
      <c r="S17" s="337"/>
      <c r="T17" s="221" t="s">
        <v>50</v>
      </c>
      <c r="X17" s="57"/>
      <c r="Y17" s="58"/>
      <c r="Z17" s="58"/>
      <c r="AA17" s="58"/>
      <c r="AH17" s="63"/>
      <c r="AI17" s="63"/>
    </row>
    <row r="18" spans="1:35" ht="11.25" customHeight="1" x14ac:dyDescent="0.2">
      <c r="B18" s="331"/>
      <c r="C18" s="159" t="s">
        <v>53</v>
      </c>
      <c r="D18" s="160"/>
      <c r="E18" s="160"/>
      <c r="F18" s="160"/>
      <c r="G18" s="160"/>
      <c r="H18" s="170"/>
      <c r="I18" s="161" t="s">
        <v>11</v>
      </c>
      <c r="J18" s="338">
        <v>4</v>
      </c>
      <c r="K18" s="340" t="s">
        <v>23</v>
      </c>
      <c r="L18" s="159" t="s">
        <v>53</v>
      </c>
      <c r="M18" s="162"/>
      <c r="N18" s="160"/>
      <c r="O18" s="160"/>
      <c r="P18" s="160"/>
      <c r="Q18" s="170"/>
      <c r="R18" s="161" t="s">
        <v>11</v>
      </c>
      <c r="S18" s="338">
        <v>0</v>
      </c>
      <c r="T18" s="340"/>
      <c r="X18" s="57"/>
      <c r="Y18" s="58"/>
      <c r="Z18" s="58"/>
      <c r="AA18" s="58"/>
      <c r="AH18" s="63"/>
      <c r="AI18" s="63"/>
    </row>
    <row r="19" spans="1:35" ht="33" customHeight="1" thickBot="1" x14ac:dyDescent="0.25">
      <c r="B19" s="331"/>
      <c r="C19" s="157"/>
      <c r="D19" s="158"/>
      <c r="E19" s="158"/>
      <c r="F19" s="158"/>
      <c r="G19" s="158"/>
      <c r="H19" s="171"/>
      <c r="I19" s="208"/>
      <c r="J19" s="339"/>
      <c r="K19" s="341"/>
      <c r="L19" s="157"/>
      <c r="M19" s="163"/>
      <c r="N19" s="158"/>
      <c r="O19" s="158"/>
      <c r="P19" s="158"/>
      <c r="Q19" s="171"/>
      <c r="R19" s="208"/>
      <c r="S19" s="339"/>
      <c r="T19" s="341"/>
      <c r="X19" s="58"/>
      <c r="Y19" s="58"/>
      <c r="Z19" s="58"/>
      <c r="AA19" s="58"/>
      <c r="AH19" s="63"/>
      <c r="AI19" s="63"/>
    </row>
    <row r="20" spans="1:35" ht="15" customHeight="1" x14ac:dyDescent="0.25">
      <c r="B20" s="138"/>
      <c r="C20" s="147"/>
      <c r="D20" s="147"/>
      <c r="E20" s="147"/>
      <c r="F20" s="147"/>
      <c r="G20" s="147"/>
      <c r="H20" s="147"/>
      <c r="J20" s="148"/>
      <c r="K20" s="149"/>
      <c r="L20" s="151"/>
      <c r="M20" s="151"/>
      <c r="N20" s="151"/>
      <c r="O20" s="151"/>
      <c r="P20" s="151"/>
      <c r="Q20" s="151"/>
      <c r="R20" s="146"/>
      <c r="S20" s="152"/>
      <c r="T20" s="150"/>
      <c r="X20" s="58"/>
      <c r="Y20" s="58"/>
      <c r="Z20" s="58"/>
      <c r="AA20" s="58"/>
      <c r="AH20" s="63"/>
      <c r="AI20" s="63"/>
    </row>
    <row r="21" spans="1:35" s="53" customFormat="1" ht="14.25" customHeight="1" thickBot="1" x14ac:dyDescent="0.25">
      <c r="A21"/>
      <c r="B21" s="330" t="s">
        <v>51</v>
      </c>
      <c r="C21" s="203" t="s">
        <v>45</v>
      </c>
      <c r="D21" s="201"/>
      <c r="E21" s="201"/>
      <c r="F21" s="201"/>
      <c r="G21" s="201"/>
      <c r="H21" s="201"/>
      <c r="I21" s="201"/>
      <c r="J21" s="201"/>
      <c r="K21" s="201"/>
      <c r="L21" s="202" t="s">
        <v>46</v>
      </c>
      <c r="M21" s="202"/>
      <c r="N21" s="202"/>
      <c r="O21" s="202"/>
      <c r="P21" s="202"/>
      <c r="Q21" s="202"/>
      <c r="R21" s="202"/>
      <c r="S21" s="202"/>
      <c r="T21" s="204"/>
      <c r="U21"/>
      <c r="V21"/>
      <c r="W21"/>
      <c r="X21" s="55"/>
      <c r="Y21" s="54"/>
      <c r="Z21" s="54"/>
      <c r="AA21" s="54"/>
      <c r="AH21" s="56"/>
    </row>
    <row r="22" spans="1:35" ht="16.5" customHeight="1" x14ac:dyDescent="0.2">
      <c r="B22" s="331"/>
      <c r="C22" s="334">
        <f>IF(A2=3,3,IF(A2=4,1,""))</f>
        <v>1</v>
      </c>
      <c r="D22" s="215" t="str">
        <f>IF(C22&lt;&gt;"",VLOOKUP(C22,$D$5:$K$8,2,0),"")</f>
        <v>BOUCETTA KaÏs</v>
      </c>
      <c r="E22" s="215"/>
      <c r="F22" s="215"/>
      <c r="G22" s="215"/>
      <c r="H22" s="215"/>
      <c r="I22" s="216"/>
      <c r="J22" s="336" t="s">
        <v>48</v>
      </c>
      <c r="K22" s="217" t="s">
        <v>49</v>
      </c>
      <c r="L22" s="334">
        <f>IF(A2=3,1,IF(A2=4,3,""))</f>
        <v>3</v>
      </c>
      <c r="M22" s="215" t="str">
        <f>IF(L22&lt;&gt;"",VLOOKUP(L22,$D$5:$K$8,2,0),"")</f>
        <v>CAMARA Samba</v>
      </c>
      <c r="N22" s="215"/>
      <c r="O22" s="215"/>
      <c r="P22" s="215"/>
      <c r="Q22" s="215"/>
      <c r="R22" s="216"/>
      <c r="S22" s="336" t="s">
        <v>48</v>
      </c>
      <c r="T22" s="217" t="s">
        <v>49</v>
      </c>
      <c r="X22" s="57"/>
      <c r="Y22" s="58"/>
      <c r="Z22" s="58"/>
      <c r="AA22" s="58"/>
      <c r="AH22" s="63"/>
      <c r="AI22" s="63"/>
    </row>
    <row r="23" spans="1:35" ht="16.5" customHeight="1" x14ac:dyDescent="0.2">
      <c r="B23" s="331"/>
      <c r="C23" s="335"/>
      <c r="D23" s="218" t="str">
        <f>IF(C22&lt;&gt;"",VLOOKUP(C22,$D$5:$K$8,8,0),"")</f>
        <v>Joué les Tours CL</v>
      </c>
      <c r="E23" s="219"/>
      <c r="F23" s="219"/>
      <c r="G23" s="219"/>
      <c r="H23" s="219"/>
      <c r="I23" s="220"/>
      <c r="J23" s="337"/>
      <c r="K23" s="221" t="s">
        <v>50</v>
      </c>
      <c r="L23" s="335"/>
      <c r="M23" s="218" t="str">
        <f>IF(L22&lt;&gt;"",VLOOKUP(L22,$D$5:$K$8,8,0),"")</f>
        <v>Le Havre CL</v>
      </c>
      <c r="N23" s="219"/>
      <c r="O23" s="219"/>
      <c r="P23" s="219"/>
      <c r="Q23" s="219"/>
      <c r="R23" s="220"/>
      <c r="S23" s="337"/>
      <c r="T23" s="221" t="s">
        <v>50</v>
      </c>
      <c r="X23" s="57"/>
      <c r="Y23" s="58"/>
      <c r="Z23" s="58"/>
      <c r="AA23" s="58"/>
      <c r="AH23" s="63"/>
      <c r="AI23" s="63"/>
    </row>
    <row r="24" spans="1:35" ht="11.25" customHeight="1" x14ac:dyDescent="0.2">
      <c r="B24" s="331"/>
      <c r="C24" s="159" t="s">
        <v>53</v>
      </c>
      <c r="D24" s="160"/>
      <c r="E24" s="160"/>
      <c r="F24" s="160"/>
      <c r="G24" s="160"/>
      <c r="H24" s="170"/>
      <c r="I24" s="161" t="s">
        <v>11</v>
      </c>
      <c r="J24" s="338">
        <v>3</v>
      </c>
      <c r="K24" s="340" t="s">
        <v>689</v>
      </c>
      <c r="L24" s="159" t="s">
        <v>53</v>
      </c>
      <c r="M24" s="162"/>
      <c r="N24" s="160"/>
      <c r="O24" s="160"/>
      <c r="P24" s="160"/>
      <c r="Q24" s="170"/>
      <c r="R24" s="161" t="s">
        <v>11</v>
      </c>
      <c r="S24" s="338">
        <v>1</v>
      </c>
      <c r="T24" s="340"/>
      <c r="X24" s="57"/>
      <c r="Y24" s="58"/>
      <c r="Z24" s="58"/>
      <c r="AA24" s="58"/>
      <c r="AH24" s="63"/>
      <c r="AI24" s="63"/>
    </row>
    <row r="25" spans="1:35" ht="33" customHeight="1" thickBot="1" x14ac:dyDescent="0.25">
      <c r="B25" s="331"/>
      <c r="C25" s="157"/>
      <c r="D25" s="158"/>
      <c r="E25" s="158"/>
      <c r="F25" s="158"/>
      <c r="G25" s="158"/>
      <c r="H25" s="171"/>
      <c r="I25" s="208"/>
      <c r="J25" s="339"/>
      <c r="K25" s="341"/>
      <c r="L25" s="157"/>
      <c r="M25" s="163"/>
      <c r="N25" s="158"/>
      <c r="O25" s="158"/>
      <c r="P25" s="158"/>
      <c r="Q25" s="171"/>
      <c r="R25" s="208"/>
      <c r="S25" s="339"/>
      <c r="T25" s="341"/>
      <c r="X25" s="58"/>
      <c r="Y25" s="58"/>
      <c r="Z25" s="58"/>
      <c r="AA25" s="58"/>
      <c r="AH25" s="63"/>
      <c r="AI25" s="63"/>
    </row>
    <row r="26" spans="1:35" ht="16.5" customHeight="1" x14ac:dyDescent="0.2">
      <c r="B26" s="331"/>
      <c r="C26" s="334">
        <f>IF(A2=4,2,"")</f>
        <v>2</v>
      </c>
      <c r="D26" s="215" t="str">
        <f>IF(C26&lt;&gt;"",VLOOKUP(C26,$D$5:$K$8,2,0),"")</f>
        <v>HUREL Wesley</v>
      </c>
      <c r="E26" s="215"/>
      <c r="F26" s="215"/>
      <c r="G26" s="215"/>
      <c r="H26" s="215"/>
      <c r="I26" s="216"/>
      <c r="J26" s="336" t="s">
        <v>48</v>
      </c>
      <c r="K26" s="217" t="s">
        <v>49</v>
      </c>
      <c r="L26" s="334">
        <f>IF(A2=4,4,"")</f>
        <v>4</v>
      </c>
      <c r="M26" s="215" t="str">
        <f>IF(L26&lt;&gt;"",VLOOKUP(L26,$D$5:$K$8,2,0),"")</f>
        <v>DIABIRA Sayon</v>
      </c>
      <c r="N26" s="215"/>
      <c r="O26" s="215"/>
      <c r="P26" s="215"/>
      <c r="Q26" s="215"/>
      <c r="R26" s="216"/>
      <c r="S26" s="336" t="s">
        <v>48</v>
      </c>
      <c r="T26" s="217" t="s">
        <v>49</v>
      </c>
      <c r="X26" s="57"/>
      <c r="Y26" s="58"/>
      <c r="Z26" s="58"/>
      <c r="AA26" s="58"/>
      <c r="AH26" s="63"/>
      <c r="AI26" s="63"/>
    </row>
    <row r="27" spans="1:35" ht="16.5" customHeight="1" x14ac:dyDescent="0.2">
      <c r="B27" s="331"/>
      <c r="C27" s="335"/>
      <c r="D27" s="218" t="str">
        <f>IF(C26&lt;&gt;"",VLOOKUP(C26,$D$5:$K$8,8,0),"")</f>
        <v>Valognes</v>
      </c>
      <c r="E27" s="219"/>
      <c r="F27" s="219"/>
      <c r="G27" s="219"/>
      <c r="H27" s="219"/>
      <c r="I27" s="220"/>
      <c r="J27" s="337"/>
      <c r="K27" s="221" t="s">
        <v>50</v>
      </c>
      <c r="L27" s="335"/>
      <c r="M27" s="218" t="str">
        <f>IF(L26&lt;&gt;"",VLOOKUP(L26,$D$5:$K$8,8,0),"")</f>
        <v>Bagnolet</v>
      </c>
      <c r="N27" s="219"/>
      <c r="O27" s="219"/>
      <c r="P27" s="219"/>
      <c r="Q27" s="219"/>
      <c r="R27" s="220"/>
      <c r="S27" s="337"/>
      <c r="T27" s="221" t="s">
        <v>50</v>
      </c>
      <c r="X27" s="57"/>
      <c r="Y27" s="58"/>
      <c r="Z27" s="58"/>
      <c r="AA27" s="58"/>
      <c r="AH27" s="63"/>
      <c r="AI27" s="63"/>
    </row>
    <row r="28" spans="1:35" ht="11.25" customHeight="1" x14ac:dyDescent="0.2">
      <c r="B28" s="331"/>
      <c r="C28" s="159" t="s">
        <v>47</v>
      </c>
      <c r="D28" s="160"/>
      <c r="E28" s="160"/>
      <c r="F28" s="160"/>
      <c r="G28" s="160"/>
      <c r="H28" s="170"/>
      <c r="I28" s="161" t="s">
        <v>11</v>
      </c>
      <c r="J28" s="338">
        <v>4</v>
      </c>
      <c r="K28" s="340" t="s">
        <v>23</v>
      </c>
      <c r="L28" s="159" t="s">
        <v>47</v>
      </c>
      <c r="M28" s="162"/>
      <c r="N28" s="160"/>
      <c r="O28" s="160"/>
      <c r="P28" s="160"/>
      <c r="Q28" s="170"/>
      <c r="R28" s="161" t="s">
        <v>11</v>
      </c>
      <c r="S28" s="338">
        <v>0</v>
      </c>
      <c r="T28" s="340"/>
      <c r="X28" s="57"/>
      <c r="Y28" s="58"/>
      <c r="Z28" s="58"/>
      <c r="AA28" s="58"/>
      <c r="AH28" s="63"/>
      <c r="AI28" s="63"/>
    </row>
    <row r="29" spans="1:35" ht="33" customHeight="1" thickBot="1" x14ac:dyDescent="0.25">
      <c r="B29" s="331"/>
      <c r="C29" s="157"/>
      <c r="D29" s="158"/>
      <c r="E29" s="158"/>
      <c r="F29" s="158"/>
      <c r="G29" s="158"/>
      <c r="H29" s="171"/>
      <c r="I29" s="208"/>
      <c r="J29" s="339"/>
      <c r="K29" s="341"/>
      <c r="L29" s="157"/>
      <c r="M29" s="163"/>
      <c r="N29" s="158"/>
      <c r="O29" s="158"/>
      <c r="P29" s="158"/>
      <c r="Q29" s="171"/>
      <c r="R29" s="208"/>
      <c r="S29" s="339"/>
      <c r="T29" s="341"/>
      <c r="X29" s="58"/>
      <c r="Y29" s="58"/>
      <c r="Z29" s="58"/>
      <c r="AA29" s="58"/>
      <c r="AH29" s="63"/>
      <c r="AI29" s="63"/>
    </row>
    <row r="30" spans="1:35" ht="15" customHeight="1" x14ac:dyDescent="0.25">
      <c r="B30" s="138"/>
      <c r="C30" s="147"/>
      <c r="D30" s="147"/>
      <c r="E30" s="147"/>
      <c r="F30" s="147"/>
      <c r="G30" s="147"/>
      <c r="H30" s="147"/>
      <c r="J30" s="148"/>
      <c r="K30" s="149"/>
      <c r="L30" s="151"/>
      <c r="M30" s="151"/>
      <c r="N30" s="151"/>
      <c r="O30" s="151"/>
      <c r="P30" s="151"/>
      <c r="Q30" s="151"/>
      <c r="R30" s="146"/>
      <c r="S30" s="152"/>
      <c r="T30" s="150"/>
      <c r="X30" s="58"/>
      <c r="Y30" s="58"/>
      <c r="Z30" s="58"/>
      <c r="AA30" s="58"/>
      <c r="AH30" s="63"/>
      <c r="AI30" s="63"/>
    </row>
    <row r="31" spans="1:35" s="53" customFormat="1" ht="14.25" customHeight="1" thickBot="1" x14ac:dyDescent="0.25">
      <c r="A31"/>
      <c r="B31" s="330" t="s">
        <v>52</v>
      </c>
      <c r="C31" s="203" t="s">
        <v>45</v>
      </c>
      <c r="D31" s="201"/>
      <c r="E31" s="201"/>
      <c r="F31" s="201"/>
      <c r="G31" s="201"/>
      <c r="H31" s="201"/>
      <c r="I31" s="201"/>
      <c r="J31" s="201"/>
      <c r="K31" s="201"/>
      <c r="L31" s="202" t="s">
        <v>46</v>
      </c>
      <c r="M31" s="202"/>
      <c r="N31" s="202"/>
      <c r="O31" s="202"/>
      <c r="P31" s="202"/>
      <c r="Q31" s="202"/>
      <c r="R31" s="202"/>
      <c r="S31" s="202"/>
      <c r="T31" s="204"/>
      <c r="U31"/>
      <c r="V31"/>
      <c r="W31"/>
      <c r="X31" s="55"/>
      <c r="Y31" s="54"/>
      <c r="Z31" s="54"/>
      <c r="AA31" s="54"/>
      <c r="AH31" s="56"/>
    </row>
    <row r="32" spans="1:35" ht="16.5" customHeight="1" x14ac:dyDescent="0.2">
      <c r="B32" s="331"/>
      <c r="C32" s="334">
        <f>IF(A2=3,2,IF(A2=4,1,""))</f>
        <v>1</v>
      </c>
      <c r="D32" s="215" t="str">
        <f>IF(C32&lt;&gt;"",VLOOKUP(C32,$D$5:$K$8,2,0),"")</f>
        <v>BOUCETTA KaÏs</v>
      </c>
      <c r="E32" s="215"/>
      <c r="F32" s="215"/>
      <c r="G32" s="215"/>
      <c r="H32" s="215"/>
      <c r="I32" s="216"/>
      <c r="J32" s="336" t="s">
        <v>48</v>
      </c>
      <c r="K32" s="217" t="s">
        <v>49</v>
      </c>
      <c r="L32" s="334">
        <f>IF(A2=3,3,IF(A2=4,4,""))</f>
        <v>4</v>
      </c>
      <c r="M32" s="215" t="str">
        <f>IF(L32&lt;&gt;"",VLOOKUP(L32,$D$5:$K$8,2,0),"")</f>
        <v>DIABIRA Sayon</v>
      </c>
      <c r="N32" s="215"/>
      <c r="O32" s="215"/>
      <c r="P32" s="215"/>
      <c r="Q32" s="215"/>
      <c r="R32" s="216"/>
      <c r="S32" s="336" t="s">
        <v>48</v>
      </c>
      <c r="T32" s="217" t="s">
        <v>49</v>
      </c>
      <c r="X32" s="57"/>
      <c r="Y32" s="58"/>
      <c r="Z32" s="58"/>
      <c r="AA32" s="58"/>
      <c r="AH32" s="63"/>
      <c r="AI32" s="63"/>
    </row>
    <row r="33" spans="2:35" ht="16.5" customHeight="1" x14ac:dyDescent="0.2">
      <c r="B33" s="331"/>
      <c r="C33" s="335"/>
      <c r="D33" s="218" t="str">
        <f>IF(C32&lt;&gt;"",VLOOKUP(C32,$D$5:$K$8,8,0),"")</f>
        <v>Joué les Tours CL</v>
      </c>
      <c r="E33" s="219"/>
      <c r="F33" s="219"/>
      <c r="G33" s="219"/>
      <c r="H33" s="219"/>
      <c r="I33" s="220"/>
      <c r="J33" s="337"/>
      <c r="K33" s="221" t="s">
        <v>50</v>
      </c>
      <c r="L33" s="335"/>
      <c r="M33" s="218" t="str">
        <f>IF(L32&lt;&gt;"",VLOOKUP(L32,$D$5:$K$8,8,0),"")</f>
        <v>Bagnolet</v>
      </c>
      <c r="N33" s="219"/>
      <c r="O33" s="219"/>
      <c r="P33" s="219"/>
      <c r="Q33" s="219"/>
      <c r="R33" s="220"/>
      <c r="S33" s="337"/>
      <c r="T33" s="221" t="s">
        <v>50</v>
      </c>
      <c r="X33" s="57"/>
      <c r="Y33" s="58"/>
      <c r="Z33" s="58"/>
      <c r="AA33" s="58"/>
      <c r="AH33" s="63"/>
      <c r="AI33" s="63"/>
    </row>
    <row r="34" spans="2:35" ht="11.25" customHeight="1" x14ac:dyDescent="0.2">
      <c r="B34" s="331"/>
      <c r="C34" s="159" t="s">
        <v>53</v>
      </c>
      <c r="D34" s="160"/>
      <c r="E34" s="160"/>
      <c r="F34" s="160"/>
      <c r="G34" s="160"/>
      <c r="H34" s="170"/>
      <c r="I34" s="161" t="s">
        <v>11</v>
      </c>
      <c r="J34" s="338">
        <v>4</v>
      </c>
      <c r="K34" s="340" t="s">
        <v>67</v>
      </c>
      <c r="L34" s="159" t="s">
        <v>53</v>
      </c>
      <c r="M34" s="162"/>
      <c r="N34" s="160"/>
      <c r="O34" s="160"/>
      <c r="P34" s="160"/>
      <c r="Q34" s="170"/>
      <c r="R34" s="161" t="s">
        <v>11</v>
      </c>
      <c r="S34" s="338">
        <v>0</v>
      </c>
      <c r="T34" s="340"/>
      <c r="X34" s="57"/>
      <c r="Y34" s="58"/>
      <c r="Z34" s="58"/>
      <c r="AA34" s="58"/>
      <c r="AH34" s="63"/>
      <c r="AI34" s="63"/>
    </row>
    <row r="35" spans="2:35" ht="33" customHeight="1" thickBot="1" x14ac:dyDescent="0.25">
      <c r="B35" s="331"/>
      <c r="C35" s="157"/>
      <c r="D35" s="158"/>
      <c r="E35" s="158"/>
      <c r="F35" s="158"/>
      <c r="G35" s="158"/>
      <c r="H35" s="171"/>
      <c r="I35" s="208"/>
      <c r="J35" s="339"/>
      <c r="K35" s="341"/>
      <c r="L35" s="157"/>
      <c r="M35" s="163"/>
      <c r="N35" s="158"/>
      <c r="O35" s="158"/>
      <c r="P35" s="158"/>
      <c r="Q35" s="171"/>
      <c r="R35" s="208"/>
      <c r="S35" s="339"/>
      <c r="T35" s="341"/>
      <c r="X35" s="58"/>
      <c r="Y35" s="58"/>
      <c r="Z35" s="58"/>
      <c r="AA35" s="58"/>
      <c r="AH35" s="63"/>
      <c r="AI35" s="63"/>
    </row>
    <row r="36" spans="2:35" ht="16.5" customHeight="1" x14ac:dyDescent="0.2">
      <c r="B36" s="331"/>
      <c r="C36" s="334">
        <f>IF(A2=4,2,"")</f>
        <v>2</v>
      </c>
      <c r="D36" s="215" t="str">
        <f>IF(C36&lt;&gt;"",VLOOKUP(C36,$D$5:$K$8,2,0),"")</f>
        <v>HUREL Wesley</v>
      </c>
      <c r="E36" s="215"/>
      <c r="F36" s="215"/>
      <c r="G36" s="215"/>
      <c r="H36" s="215"/>
      <c r="I36" s="216"/>
      <c r="J36" s="336" t="s">
        <v>48</v>
      </c>
      <c r="K36" s="217" t="s">
        <v>49</v>
      </c>
      <c r="L36" s="334">
        <f>IF(A2=4,3,"")</f>
        <v>3</v>
      </c>
      <c r="M36" s="215" t="str">
        <f>IF(L36&lt;&gt;"",VLOOKUP(L36,$D$5:$K$8,2,0),"")</f>
        <v>CAMARA Samba</v>
      </c>
      <c r="N36" s="215"/>
      <c r="O36" s="215"/>
      <c r="P36" s="215"/>
      <c r="Q36" s="215"/>
      <c r="R36" s="216"/>
      <c r="S36" s="336" t="s">
        <v>48</v>
      </c>
      <c r="T36" s="217" t="s">
        <v>49</v>
      </c>
      <c r="X36" s="57"/>
      <c r="Y36" s="58"/>
      <c r="Z36" s="58"/>
      <c r="AA36" s="58"/>
      <c r="AH36" s="63"/>
      <c r="AI36" s="63"/>
    </row>
    <row r="37" spans="2:35" ht="16.5" customHeight="1" x14ac:dyDescent="0.2">
      <c r="B37" s="331"/>
      <c r="C37" s="335"/>
      <c r="D37" s="218" t="str">
        <f>IF(C36&lt;&gt;"",VLOOKUP(C36,$D$5:$K$8,8,0),"")</f>
        <v>Valognes</v>
      </c>
      <c r="E37" s="219"/>
      <c r="F37" s="219"/>
      <c r="G37" s="219"/>
      <c r="H37" s="219"/>
      <c r="I37" s="220"/>
      <c r="J37" s="337"/>
      <c r="K37" s="221" t="s">
        <v>50</v>
      </c>
      <c r="L37" s="335"/>
      <c r="M37" s="218" t="str">
        <f>IF(L36&lt;&gt;"",VLOOKUP(L36,$D$5:$K$8,8,0),"")</f>
        <v>Le Havre CL</v>
      </c>
      <c r="N37" s="219"/>
      <c r="O37" s="219"/>
      <c r="P37" s="219"/>
      <c r="Q37" s="219"/>
      <c r="R37" s="220"/>
      <c r="S37" s="337"/>
      <c r="T37" s="221" t="s">
        <v>50</v>
      </c>
      <c r="X37" s="57"/>
      <c r="Y37" s="58"/>
      <c r="Z37" s="58"/>
      <c r="AA37" s="58"/>
      <c r="AH37" s="63"/>
      <c r="AI37" s="63"/>
    </row>
    <row r="38" spans="2:35" ht="11.25" customHeight="1" x14ac:dyDescent="0.2">
      <c r="B38" s="331"/>
      <c r="C38" s="159" t="s">
        <v>53</v>
      </c>
      <c r="D38" s="160"/>
      <c r="E38" s="160"/>
      <c r="F38" s="160"/>
      <c r="G38" s="160"/>
      <c r="H38" s="170"/>
      <c r="I38" s="161" t="s">
        <v>11</v>
      </c>
      <c r="J38" s="338">
        <v>0</v>
      </c>
      <c r="K38" s="340"/>
      <c r="L38" s="159" t="s">
        <v>53</v>
      </c>
      <c r="M38" s="162"/>
      <c r="N38" s="160"/>
      <c r="O38" s="160"/>
      <c r="P38" s="160"/>
      <c r="Q38" s="170"/>
      <c r="R38" s="161" t="s">
        <v>11</v>
      </c>
      <c r="S38" s="338">
        <v>4</v>
      </c>
      <c r="T38" s="340" t="s">
        <v>23</v>
      </c>
      <c r="X38" s="57"/>
      <c r="Y38" s="58"/>
      <c r="Z38" s="58"/>
      <c r="AA38" s="58"/>
      <c r="AH38" s="63"/>
      <c r="AI38" s="63"/>
    </row>
    <row r="39" spans="2:35" ht="33" customHeight="1" thickBot="1" x14ac:dyDescent="0.25">
      <c r="B39" s="331"/>
      <c r="C39" s="157"/>
      <c r="D39" s="158"/>
      <c r="E39" s="158"/>
      <c r="F39" s="158"/>
      <c r="G39" s="158"/>
      <c r="H39" s="171"/>
      <c r="I39" s="208"/>
      <c r="J39" s="339"/>
      <c r="K39" s="341"/>
      <c r="L39" s="157"/>
      <c r="M39" s="163"/>
      <c r="N39" s="158"/>
      <c r="O39" s="158"/>
      <c r="P39" s="158"/>
      <c r="Q39" s="171"/>
      <c r="R39" s="208"/>
      <c r="S39" s="339"/>
      <c r="T39" s="341"/>
      <c r="X39" s="58"/>
      <c r="Y39" s="58"/>
      <c r="Z39" s="58"/>
      <c r="AA39" s="58"/>
      <c r="AH39" s="63"/>
      <c r="AI39" s="63"/>
    </row>
    <row r="40" spans="2:35" ht="15" customHeight="1" x14ac:dyDescent="0.2">
      <c r="B40" s="166"/>
      <c r="C40" s="165"/>
      <c r="D40" s="164"/>
      <c r="E40" s="164"/>
      <c r="F40" s="164"/>
      <c r="G40" s="164"/>
      <c r="H40" s="164"/>
      <c r="I40" s="167"/>
      <c r="J40" s="168"/>
      <c r="K40" s="169"/>
      <c r="L40" s="165"/>
      <c r="M40" s="165"/>
      <c r="N40" s="164"/>
      <c r="O40" s="164"/>
      <c r="P40" s="164"/>
      <c r="Q40" s="164"/>
      <c r="R40" s="167"/>
      <c r="S40" s="168"/>
      <c r="T40" s="169"/>
      <c r="X40" s="58"/>
      <c r="Y40" s="58"/>
      <c r="Z40" s="58"/>
      <c r="AA40" s="58"/>
      <c r="AH40" s="63"/>
      <c r="AI40" s="63"/>
    </row>
    <row r="41" spans="2:35" ht="35.1" customHeight="1" x14ac:dyDescent="0.2">
      <c r="C41" s="333" t="s">
        <v>42</v>
      </c>
      <c r="D41" s="333"/>
      <c r="E41" s="333"/>
      <c r="F41" s="333"/>
      <c r="G41" s="344" t="s">
        <v>62</v>
      </c>
      <c r="H41" s="344"/>
      <c r="I41" s="344"/>
      <c r="J41" s="344"/>
      <c r="K41" s="344"/>
      <c r="L41" s="344"/>
      <c r="M41" s="344"/>
      <c r="N41" s="344"/>
      <c r="O41" s="344"/>
      <c r="P41" s="344"/>
      <c r="Q41" s="344"/>
      <c r="R41" s="344"/>
      <c r="S41" s="344"/>
      <c r="T41" s="344"/>
      <c r="Z41" s="63"/>
      <c r="AA41" s="63"/>
    </row>
    <row r="42" spans="2:35" ht="35.1" customHeight="1" x14ac:dyDescent="0.2">
      <c r="C42" s="342" t="s">
        <v>33</v>
      </c>
      <c r="D42" s="342"/>
      <c r="E42" s="342"/>
      <c r="F42" s="342"/>
      <c r="G42" s="345" t="s">
        <v>41</v>
      </c>
      <c r="H42" s="345"/>
      <c r="I42" s="345"/>
      <c r="J42" s="345"/>
      <c r="K42" s="345"/>
      <c r="L42" s="345"/>
      <c r="M42" s="345"/>
      <c r="N42" s="345"/>
      <c r="O42" s="345"/>
      <c r="P42" s="345"/>
      <c r="Q42" s="345"/>
      <c r="R42" s="345"/>
      <c r="S42" s="345"/>
      <c r="T42" s="345"/>
      <c r="Z42" s="53"/>
    </row>
    <row r="43" spans="2:35" ht="65.25" customHeight="1" x14ac:dyDescent="0.25"/>
    <row r="44" spans="2:35" ht="15" hidden="1" customHeight="1" x14ac:dyDescent="0.25"/>
    <row r="45" spans="2:35" ht="15" hidden="1" customHeight="1" x14ac:dyDescent="0.25"/>
    <row r="46" spans="2:35" ht="15" hidden="1" customHeight="1" x14ac:dyDescent="0.25"/>
    <row r="47" spans="2:35" ht="15" hidden="1" customHeight="1" x14ac:dyDescent="0.25"/>
    <row r="48" spans="2:35" ht="15" hidden="1" customHeight="1" x14ac:dyDescent="0.25"/>
    <row r="49" ht="15" hidden="1" customHeight="1" x14ac:dyDescent="0.25"/>
    <row r="50" ht="0" hidden="1" customHeight="1" x14ac:dyDescent="0.25"/>
    <row r="51" ht="0" hidden="1" customHeight="1" x14ac:dyDescent="0.25"/>
  </sheetData>
  <sheetProtection sheet="1" objects="1" scenarios="1"/>
  <mergeCells count="60">
    <mergeCell ref="S36:S37"/>
    <mergeCell ref="C42:F42"/>
    <mergeCell ref="G42:T42"/>
    <mergeCell ref="J38:J39"/>
    <mergeCell ref="K38:K39"/>
    <mergeCell ref="S38:S39"/>
    <mergeCell ref="T38:T39"/>
    <mergeCell ref="C41:F41"/>
    <mergeCell ref="G41:T41"/>
    <mergeCell ref="J28:J29"/>
    <mergeCell ref="K28:K29"/>
    <mergeCell ref="S28:S29"/>
    <mergeCell ref="T28:T29"/>
    <mergeCell ref="B31:B39"/>
    <mergeCell ref="C32:C33"/>
    <mergeCell ref="J32:J33"/>
    <mergeCell ref="L32:L33"/>
    <mergeCell ref="S32:S33"/>
    <mergeCell ref="J34:J35"/>
    <mergeCell ref="K34:K35"/>
    <mergeCell ref="S34:S35"/>
    <mergeCell ref="T34:T35"/>
    <mergeCell ref="C36:C37"/>
    <mergeCell ref="J36:J37"/>
    <mergeCell ref="L36:L37"/>
    <mergeCell ref="S24:S25"/>
    <mergeCell ref="T24:T25"/>
    <mergeCell ref="C26:C27"/>
    <mergeCell ref="J26:J27"/>
    <mergeCell ref="L26:L27"/>
    <mergeCell ref="S26:S27"/>
    <mergeCell ref="J18:J19"/>
    <mergeCell ref="K18:K19"/>
    <mergeCell ref="S18:S19"/>
    <mergeCell ref="T18:T19"/>
    <mergeCell ref="B21:B29"/>
    <mergeCell ref="C22:C23"/>
    <mergeCell ref="J22:J23"/>
    <mergeCell ref="L22:L23"/>
    <mergeCell ref="S22:S23"/>
    <mergeCell ref="J24:J25"/>
    <mergeCell ref="B11:B19"/>
    <mergeCell ref="C12:C13"/>
    <mergeCell ref="J12:J13"/>
    <mergeCell ref="L12:L13"/>
    <mergeCell ref="S12:S13"/>
    <mergeCell ref="K24:K25"/>
    <mergeCell ref="J14:J15"/>
    <mergeCell ref="K14:K15"/>
    <mergeCell ref="S14:S15"/>
    <mergeCell ref="T14:T15"/>
    <mergeCell ref="C16:C17"/>
    <mergeCell ref="J16:J17"/>
    <mergeCell ref="L16:L17"/>
    <mergeCell ref="S16:S17"/>
    <mergeCell ref="O2:T2"/>
    <mergeCell ref="S4:T4"/>
    <mergeCell ref="AA6:AC6"/>
    <mergeCell ref="AA7:AC7"/>
    <mergeCell ref="AA8:AC8"/>
  </mergeCells>
  <dataValidations count="2">
    <dataValidation type="list" allowBlank="1" showInputMessage="1" showErrorMessage="1" sqref="K14:K15 T38:T39 K38:K39 T34:T35 K34:K35 T28:T29 K28:K29 T24:T25 K24:K25 T18:T19 K18:K19 T14:T15">
      <formula1>"VT,VP,VS,VA,VF,VB,VD,V3"</formula1>
    </dataValidation>
    <dataValidation type="whole" allowBlank="1" showInputMessage="1" showErrorMessage="1" errorTitle="ERREUR" error="Il faut saisir un chiffre de 1 à 4" sqref="C5:C8">
      <formula1>1</formula1>
      <formula2>4</formula2>
    </dataValidation>
  </dataValidations>
  <printOptions horizontalCentered="1"/>
  <pageMargins left="0" right="0" top="0" bottom="0" header="0" footer="0"/>
  <pageSetup paperSize="9" orientation="portrait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>
    <tabColor rgb="FF00B050"/>
    <pageSetUpPr autoPageBreaks="0" fitToPage="1"/>
  </sheetPr>
  <dimension ref="A1:AJ51"/>
  <sheetViews>
    <sheetView showGridLines="0" showRowColHeaders="0" zoomScaleNormal="100" workbookViewId="0"/>
  </sheetViews>
  <sheetFormatPr baseColWidth="10" defaultColWidth="0" defaultRowHeight="0" customHeight="1" zeroHeight="1" x14ac:dyDescent="0.25"/>
  <cols>
    <col min="1" max="1" width="9.625" customWidth="1"/>
    <col min="2" max="2" width="4.875" customWidth="1"/>
    <col min="3" max="8" width="4.625" customWidth="1"/>
    <col min="9" max="9" width="4.625" style="69" customWidth="1"/>
    <col min="10" max="20" width="4.625" customWidth="1"/>
    <col min="21" max="21" width="1.625" customWidth="1"/>
    <col min="22" max="22" width="25.375" customWidth="1"/>
    <col min="23" max="23" width="10.75" hidden="1" customWidth="1"/>
    <col min="24" max="24" width="3.875" hidden="1" customWidth="1"/>
    <col min="25" max="25" width="4.75" hidden="1" customWidth="1"/>
    <col min="26" max="26" width="10" hidden="1" customWidth="1"/>
    <col min="27" max="27" width="5" hidden="1" customWidth="1"/>
    <col min="28" max="36" width="0" hidden="1" customWidth="1"/>
    <col min="37" max="16384" width="11" hidden="1"/>
  </cols>
  <sheetData>
    <row r="1" spans="1:36" ht="28.5" customHeight="1" thickBot="1" x14ac:dyDescent="0.25">
      <c r="C1" s="51"/>
      <c r="D1" s="51"/>
      <c r="E1" s="51"/>
      <c r="F1" s="51"/>
      <c r="G1" s="51"/>
      <c r="H1" s="51"/>
      <c r="I1" s="136"/>
      <c r="J1" s="134"/>
      <c r="K1" s="134"/>
      <c r="L1" s="10"/>
      <c r="M1" s="10"/>
      <c r="N1" s="10"/>
      <c r="O1" s="10"/>
      <c r="P1" s="10"/>
      <c r="Q1" s="10"/>
      <c r="R1" s="10"/>
      <c r="S1" s="135"/>
      <c r="T1" s="61"/>
      <c r="U1" s="61"/>
      <c r="V1" s="61"/>
      <c r="W1" s="61"/>
      <c r="X1" s="133"/>
      <c r="Y1" s="61"/>
      <c r="Z1" s="61"/>
      <c r="AA1" s="133"/>
    </row>
    <row r="2" spans="1:36" ht="30" customHeight="1" thickBot="1" x14ac:dyDescent="0.3">
      <c r="A2" s="138">
        <f>SUMPRODUCT((recap!C7:C66=C2)*(recap!D7:D66=L2)*recap!I7:I66)</f>
        <v>4</v>
      </c>
      <c r="C2" s="173" t="s">
        <v>79</v>
      </c>
      <c r="D2" s="174"/>
      <c r="E2" s="174"/>
      <c r="F2" s="174"/>
      <c r="G2" s="174"/>
      <c r="H2" s="175"/>
      <c r="K2" s="156" t="s">
        <v>35</v>
      </c>
      <c r="L2" s="257">
        <v>24</v>
      </c>
      <c r="M2" s="183"/>
      <c r="O2" s="332" t="str">
        <f>Nature_competition</f>
        <v>COUPE DE DREUX POUSSINS BENJAMINS - 26 novembre 2017</v>
      </c>
      <c r="P2" s="332"/>
      <c r="Q2" s="332"/>
      <c r="R2" s="332"/>
      <c r="S2" s="332"/>
      <c r="T2" s="332"/>
      <c r="U2" s="52"/>
      <c r="V2" s="52"/>
      <c r="W2" s="52"/>
      <c r="X2" s="52"/>
      <c r="Y2" s="52"/>
      <c r="Z2" s="229" t="s">
        <v>68</v>
      </c>
      <c r="AA2" s="52"/>
    </row>
    <row r="3" spans="1:36" ht="24" customHeight="1" x14ac:dyDescent="0.2">
      <c r="B3" s="138"/>
      <c r="C3" s="145"/>
      <c r="D3" s="145"/>
      <c r="E3" s="145"/>
      <c r="F3" s="145"/>
      <c r="G3" s="145"/>
      <c r="H3" s="51"/>
      <c r="I3" s="145"/>
      <c r="L3" s="132"/>
      <c r="M3" s="132"/>
      <c r="N3" s="131"/>
      <c r="O3" s="131"/>
      <c r="P3" s="131"/>
      <c r="Q3" s="131"/>
      <c r="S3" s="144"/>
      <c r="T3" s="52"/>
      <c r="U3" s="52"/>
      <c r="V3" s="52"/>
      <c r="W3" s="52"/>
      <c r="X3" s="52"/>
      <c r="Y3" s="52"/>
      <c r="Z3" s="227">
        <f>COUNTIF(Z5:Z16,"")</f>
        <v>6</v>
      </c>
    </row>
    <row r="4" spans="1:36" ht="15.75" x14ac:dyDescent="0.25">
      <c r="C4" s="60" t="s">
        <v>39</v>
      </c>
      <c r="D4" s="129" t="s">
        <v>43</v>
      </c>
      <c r="E4" s="59" t="s">
        <v>44</v>
      </c>
      <c r="G4" s="69"/>
      <c r="H4" s="69"/>
      <c r="J4" s="69"/>
      <c r="K4" s="69"/>
      <c r="L4" s="69"/>
      <c r="M4" s="153" t="s">
        <v>38</v>
      </c>
      <c r="N4" s="128" t="s">
        <v>34</v>
      </c>
      <c r="O4" s="128" t="s">
        <v>21</v>
      </c>
      <c r="P4" s="128" t="s">
        <v>23</v>
      </c>
      <c r="Q4" s="128" t="s">
        <v>67</v>
      </c>
      <c r="R4" s="128" t="s">
        <v>22</v>
      </c>
      <c r="S4" s="343" t="s">
        <v>14</v>
      </c>
      <c r="T4" s="343"/>
      <c r="W4" s="228" t="s">
        <v>16</v>
      </c>
      <c r="X4" s="228" t="s">
        <v>60</v>
      </c>
      <c r="Y4" s="228" t="s">
        <v>59</v>
      </c>
      <c r="Z4" s="228" t="s">
        <v>58</v>
      </c>
      <c r="AA4" s="58"/>
      <c r="AB4" s="58"/>
      <c r="AC4" s="58"/>
      <c r="AD4" s="62"/>
      <c r="AE4" s="62"/>
      <c r="AF4" s="62"/>
      <c r="AG4" s="62"/>
      <c r="AH4" s="62"/>
      <c r="AI4" s="62"/>
      <c r="AJ4" s="64"/>
    </row>
    <row r="5" spans="1:36" ht="20.25" customHeight="1" x14ac:dyDescent="0.2">
      <c r="A5" s="214" t="s">
        <v>24</v>
      </c>
      <c r="B5" s="172"/>
      <c r="C5" s="141">
        <v>4</v>
      </c>
      <c r="D5" s="142">
        <f>IF(A2&gt;0,1,"")</f>
        <v>1</v>
      </c>
      <c r="E5" s="154" t="str">
        <f>IF(ISNA(VLOOKUP($C$2&amp;"-"&amp;$L$2&amp;"-"&amp;D5,bdd_complete,11,0)),"",VLOOKUP($C$2&amp;"-"&amp;$L$2&amp;"-"&amp;D5,bdd_complete,11,0)&amp;" "&amp;VLOOKUP($C$2&amp;"-"&amp;$L$2&amp;"-"&amp;D5,bdd_complete,12,0))</f>
        <v>KHADAEV Hussein</v>
      </c>
      <c r="F5" s="154"/>
      <c r="G5" s="154"/>
      <c r="H5" s="154"/>
      <c r="I5" s="154"/>
      <c r="J5" s="154"/>
      <c r="K5" s="154" t="str">
        <f>IF(D5&lt;&gt;"",VLOOKUP($C$2&amp;"-"&amp;$L$2&amp;"-"&amp;D5,bdd_complete,13,0),"")</f>
        <v>Orléans</v>
      </c>
      <c r="L5" s="154"/>
      <c r="M5" s="143"/>
      <c r="N5" s="209">
        <f>IF(AND(E5&lt;&gt;"",$Z$3&lt;12),SUMPRODUCT(($W$5:$W$16=E5)*($Z$5:$Z$16&lt;&gt;"")),"")</f>
        <v>0</v>
      </c>
      <c r="O5" s="210">
        <f>IF(AND(E5&lt;&gt;"",$Z$3&lt;12),SUMPRODUCT(($W$5:$W$16=E5)*($Y$5:$Y$16)),"")</f>
        <v>0</v>
      </c>
      <c r="P5" s="211">
        <f>IF(AND(E5&lt;&gt;"",$Z$3&lt;12),SUMPRODUCT(($W$5:$W$16=E5)*($Z$5:$Z$16=$P$4)),"")</f>
        <v>0</v>
      </c>
      <c r="Q5" s="211">
        <f>IF(AND(E5&lt;&gt;"",$Z$3&lt;12),SUMPRODUCT(($W$5:$W$16=E5)*($Z$5:$Z$16=$Q$4)),"")</f>
        <v>0</v>
      </c>
      <c r="R5" s="211">
        <f>IF(AND(E5&lt;&gt;"",$Z$3&lt;12),SUMPRODUCT(($W$5:$W$16=E5)*($X$5:$X$16)),"")</f>
        <v>0</v>
      </c>
      <c r="S5" s="234">
        <f>IF(D5&lt;&gt;"",VLOOKUP($C$2&amp;"-"&amp;$L$2&amp;"-"&amp;D5,bdd_complete,6,0),"")</f>
        <v>29.2</v>
      </c>
      <c r="T5" s="235"/>
      <c r="U5" s="140"/>
      <c r="V5" s="140"/>
      <c r="W5" s="205" t="str">
        <f>D12</f>
        <v>KHADAEV Hussein</v>
      </c>
      <c r="X5" s="206">
        <f>I15</f>
        <v>0</v>
      </c>
      <c r="Y5" s="206">
        <f>J14</f>
        <v>0</v>
      </c>
      <c r="Z5" s="207" t="str">
        <f>IF(K14&lt;&gt;"",K14,"")</f>
        <v/>
      </c>
      <c r="AD5" s="62"/>
      <c r="AE5" s="62"/>
      <c r="AF5" s="62"/>
      <c r="AG5" s="62"/>
      <c r="AH5" s="62"/>
      <c r="AI5" s="62"/>
      <c r="AJ5" s="64"/>
    </row>
    <row r="6" spans="1:36" ht="20.25" customHeight="1" thickBot="1" x14ac:dyDescent="0.25">
      <c r="B6" s="172"/>
      <c r="C6" s="141">
        <v>3</v>
      </c>
      <c r="D6" s="142">
        <f>IF(A2&gt;1,2,"")</f>
        <v>2</v>
      </c>
      <c r="E6" s="154" t="str">
        <f>IF(ISNA(VLOOKUP($C$2&amp;"-"&amp;$L$2&amp;"-"&amp;D6,bdd_complete,11,0)),"",VLOOKUP($C$2&amp;"-"&amp;$L$2&amp;"-"&amp;D6,bdd_complete,11,0)&amp;" "&amp;VLOOKUP($C$2&amp;"-"&amp;$L$2&amp;"-"&amp;D6,bdd_complete,12,0))</f>
        <v>LOUIS Salman</v>
      </c>
      <c r="F6" s="154"/>
      <c r="G6" s="154"/>
      <c r="H6" s="154"/>
      <c r="I6" s="154"/>
      <c r="J6" s="154"/>
      <c r="K6" s="154" t="str">
        <f>IF(D6&lt;&gt;"",VLOOKUP($C$2&amp;"-"&amp;$L$2&amp;"-"&amp;D6,bdd_complete,13,0),"")</f>
        <v>Créteil</v>
      </c>
      <c r="L6" s="154"/>
      <c r="M6" s="143"/>
      <c r="N6" s="209">
        <f>IF(AND(E6&lt;&gt;"",$Z$3&lt;12),SUMPRODUCT(($W$5:$W$16=E6)*($Z$5:$Z$16&lt;&gt;"")),"")</f>
        <v>1</v>
      </c>
      <c r="O6" s="210">
        <f>IF(AND(E6&lt;&gt;"",$Z$3&lt;12),SUMPRODUCT(($W$5:$W$16=E6)*($Y$5:$Y$16)),"")</f>
        <v>3</v>
      </c>
      <c r="P6" s="211">
        <f>IF(AND(E6&lt;&gt;"",$Z$3&lt;12),SUMPRODUCT(($W$5:$W$16=E6)*($Z$5:$Z$16=$P$4)),"")</f>
        <v>0</v>
      </c>
      <c r="Q6" s="211">
        <f>IF(AND(E6&lt;&gt;"",$Z$3&lt;12),SUMPRODUCT(($W$5:$W$16=E6)*($Z$5:$Z$16=$Q$4)),"")</f>
        <v>0</v>
      </c>
      <c r="R6" s="211">
        <f>IF(AND(E6&lt;&gt;"",$Z$3&lt;12),SUMPRODUCT(($W$5:$W$16=E6)*($X$5:$X$16)),"")</f>
        <v>0</v>
      </c>
      <c r="S6" s="234">
        <f>IF(D6&lt;&gt;"",VLOOKUP($C$2&amp;"-"&amp;$L$2&amp;"-"&amp;D6,bdd_complete,6,0),"")</f>
        <v>29.5</v>
      </c>
      <c r="T6" s="235"/>
      <c r="W6" s="205" t="str">
        <f>M12</f>
        <v>LOUIS Salman</v>
      </c>
      <c r="X6" s="206">
        <f>R15</f>
        <v>0</v>
      </c>
      <c r="Y6" s="206">
        <f>S14</f>
        <v>3</v>
      </c>
      <c r="Z6" s="207" t="str">
        <f>IF(T14&lt;&gt;"",T14,"")</f>
        <v>VP</v>
      </c>
      <c r="AA6" s="346"/>
      <c r="AB6" s="346"/>
      <c r="AC6" s="346"/>
      <c r="AD6" s="62"/>
      <c r="AE6" s="62"/>
      <c r="AF6" s="62"/>
      <c r="AG6" s="62"/>
      <c r="AH6" s="62"/>
      <c r="AI6" s="62"/>
      <c r="AJ6" s="64"/>
    </row>
    <row r="7" spans="1:36" ht="20.25" customHeight="1" thickTop="1" x14ac:dyDescent="0.2">
      <c r="A7" s="137" t="s">
        <v>36</v>
      </c>
      <c r="B7" s="172"/>
      <c r="C7" s="141">
        <v>2</v>
      </c>
      <c r="D7" s="142">
        <f>IF(A2&gt;2,3,"")</f>
        <v>3</v>
      </c>
      <c r="E7" s="154" t="str">
        <f>IF(ISNA(VLOOKUP($C$2&amp;"-"&amp;$L$2&amp;"-"&amp;D7,bdd_complete,11,0)),"",VLOOKUP($C$2&amp;"-"&amp;$L$2&amp;"-"&amp;D7,bdd_complete,11,0)&amp;" "&amp;VLOOKUP($C$2&amp;"-"&amp;$L$2&amp;"-"&amp;D7,bdd_complete,12,0))</f>
        <v>KHADZIEV Abdulah</v>
      </c>
      <c r="F7" s="154"/>
      <c r="G7" s="154"/>
      <c r="H7" s="154"/>
      <c r="I7" s="154"/>
      <c r="J7" s="154"/>
      <c r="K7" s="154" t="str">
        <f>IF(D7&lt;&gt;"",VLOOKUP($C$2&amp;"-"&amp;$L$2&amp;"-"&amp;D7,bdd_complete,13,0),"")</f>
        <v>Ivry/Seine</v>
      </c>
      <c r="L7" s="154"/>
      <c r="M7" s="143"/>
      <c r="N7" s="209">
        <f>IF(AND(E7&lt;&gt;"",$Z$3&lt;12),SUMPRODUCT(($W$5:$W$16=E7)*($Z$5:$Z$16&lt;&gt;"")),"")</f>
        <v>2</v>
      </c>
      <c r="O7" s="210">
        <f>IF(AND(E7&lt;&gt;"",$Z$3&lt;12),SUMPRODUCT(($W$5:$W$16=E7)*($Y$5:$Y$16)),"")</f>
        <v>8</v>
      </c>
      <c r="P7" s="211">
        <f>IF(AND(E7&lt;&gt;"",$Z$3&lt;12),SUMPRODUCT(($W$5:$W$16=E7)*($Z$5:$Z$16=$P$4)),"")</f>
        <v>2</v>
      </c>
      <c r="Q7" s="211">
        <f>IF(AND(E7&lt;&gt;"",$Z$3&lt;12),SUMPRODUCT(($W$5:$W$16=E7)*($Z$5:$Z$16=$Q$4)),"")</f>
        <v>0</v>
      </c>
      <c r="R7" s="211">
        <f>IF(AND(E7&lt;&gt;"",$Z$3&lt;12),SUMPRODUCT(($W$5:$W$16=E7)*($X$5:$X$16)),"")</f>
        <v>0</v>
      </c>
      <c r="S7" s="234">
        <f>IF(D7&lt;&gt;"",VLOOKUP($C$2&amp;"-"&amp;$L$2&amp;"-"&amp;D7,bdd_complete,6,0),"")</f>
        <v>29.7</v>
      </c>
      <c r="T7" s="235"/>
      <c r="W7" s="205" t="str">
        <f>D16</f>
        <v>KHADZIEV Abdulah</v>
      </c>
      <c r="X7" s="206">
        <f>I19</f>
        <v>0</v>
      </c>
      <c r="Y7" s="206">
        <f>J18</f>
        <v>0</v>
      </c>
      <c r="Z7" s="207" t="str">
        <f>IF(K18&lt;&gt;"",K18,"")</f>
        <v/>
      </c>
      <c r="AA7" s="346"/>
      <c r="AB7" s="346"/>
      <c r="AC7" s="346"/>
      <c r="AD7" s="62"/>
      <c r="AE7" s="62"/>
      <c r="AF7" s="62"/>
      <c r="AG7" s="62"/>
      <c r="AH7" s="62"/>
      <c r="AI7" s="62"/>
      <c r="AJ7" s="64"/>
    </row>
    <row r="8" spans="1:36" ht="20.25" customHeight="1" x14ac:dyDescent="0.2">
      <c r="A8" s="139" t="s">
        <v>37</v>
      </c>
      <c r="B8" s="172"/>
      <c r="C8" s="141">
        <v>1</v>
      </c>
      <c r="D8" s="281">
        <f>IF(A2&gt;3,4,"")</f>
        <v>4</v>
      </c>
      <c r="E8" s="241" t="str">
        <f>IF(ISNA(VLOOKUP($C$2&amp;"-"&amp;$L$2&amp;"-"&amp;D8,bdd_complete,11,0)),"",VLOOKUP($C$2&amp;"-"&amp;$L$2&amp;"-"&amp;D8,bdd_complete,11,0)&amp;" "&amp;VLOOKUP($C$2&amp;"-"&amp;$L$2&amp;"-"&amp;D8,bdd_complete,12,0))</f>
        <v>ABJAOU Ayoub</v>
      </c>
      <c r="F8" s="241"/>
      <c r="G8" s="241"/>
      <c r="H8" s="241"/>
      <c r="I8" s="241"/>
      <c r="J8" s="241"/>
      <c r="K8" s="241" t="str">
        <f>IF(D8&lt;&gt;"",VLOOKUP($C$2&amp;"-"&amp;$L$2&amp;"-"&amp;D8,bdd_complete,13,0),"")</f>
        <v>Dreux OL Atlas</v>
      </c>
      <c r="L8" s="241"/>
      <c r="M8" s="282"/>
      <c r="N8" s="209">
        <f>IF(AND(E8&lt;&gt;"",$Z$3&lt;12),SUMPRODUCT(($W$5:$W$16=E8)*($Z$5:$Z$16&lt;&gt;"")),"")</f>
        <v>3</v>
      </c>
      <c r="O8" s="210">
        <f>IF(AND(E8&lt;&gt;"",$Z$3&lt;12),SUMPRODUCT(($W$5:$W$16=E8)*($Y$5:$Y$16)),"")</f>
        <v>12</v>
      </c>
      <c r="P8" s="211">
        <f>IF(AND(E8&lt;&gt;"",$Z$3&lt;12),SUMPRODUCT(($W$5:$W$16=E8)*($Z$5:$Z$16=$P$4)),"")</f>
        <v>3</v>
      </c>
      <c r="Q8" s="211">
        <f>IF(AND(E8&lt;&gt;"",$Z$3&lt;12),SUMPRODUCT(($W$5:$W$16=E8)*($Z$5:$Z$16=$Q$4)),"")</f>
        <v>0</v>
      </c>
      <c r="R8" s="211">
        <f>IF(AND(E8&lt;&gt;"",$Z$3&lt;12),SUMPRODUCT(($W$5:$W$16=E8)*($X$5:$X$16)),"")</f>
        <v>0</v>
      </c>
      <c r="S8" s="234">
        <f>IF(D8&lt;&gt;"",VLOOKUP($C$2&amp;"-"&amp;$L$2&amp;"-"&amp;D8,bdd_complete,6,0),"")</f>
        <v>30</v>
      </c>
      <c r="T8" s="235"/>
      <c r="W8" s="205" t="str">
        <f>M16</f>
        <v>ABJAOU Ayoub</v>
      </c>
      <c r="X8" s="206">
        <f>R19</f>
        <v>0</v>
      </c>
      <c r="Y8" s="206">
        <f>S18</f>
        <v>4</v>
      </c>
      <c r="Z8" s="207" t="str">
        <f>IF(T18&lt;&gt;"",T18,"")</f>
        <v>VT</v>
      </c>
      <c r="AA8" s="346"/>
      <c r="AB8" s="346"/>
      <c r="AC8" s="346"/>
      <c r="AD8" s="62"/>
      <c r="AE8" s="62"/>
      <c r="AF8" s="62"/>
      <c r="AG8" s="62"/>
      <c r="AH8" s="62"/>
      <c r="AI8" s="62"/>
      <c r="AJ8" s="64"/>
    </row>
    <row r="9" spans="1:36" ht="23.25" customHeight="1" x14ac:dyDescent="0.25">
      <c r="A9" s="212" t="s">
        <v>61</v>
      </c>
      <c r="B9" s="213"/>
      <c r="D9" s="69"/>
      <c r="E9" s="69"/>
      <c r="F9" s="69"/>
      <c r="G9" s="69"/>
      <c r="H9" s="69"/>
      <c r="I9"/>
      <c r="S9" s="144"/>
      <c r="W9" s="205" t="str">
        <f>D22</f>
        <v>KHADAEV Hussein</v>
      </c>
      <c r="X9" s="206">
        <f>I25</f>
        <v>0</v>
      </c>
      <c r="Y9" s="206">
        <f>J24</f>
        <v>0</v>
      </c>
      <c r="Z9" s="207" t="str">
        <f>IF(K24&lt;&gt;"",K24,"")</f>
        <v/>
      </c>
      <c r="AA9" s="52"/>
      <c r="AB9" s="52"/>
      <c r="AC9" s="52"/>
    </row>
    <row r="10" spans="1:36" s="140" customFormat="1" ht="25.5" customHeight="1" x14ac:dyDescent="0.2">
      <c r="A10" s="53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  <c r="R10" s="155"/>
      <c r="S10" s="155"/>
      <c r="T10" s="130" t="str">
        <f>IF(OR(A2=0,A2&gt;2),"3 lutteurs =&gt; Tour 1 : 1-2 / Tour 2 : 3-1 / Tour 3 : 2-3          4 lutteurs =&gt; Tour 1 : 1-2, 3-4  / Tour 2 : 1-3,  2-4  / Tour 3 : 1-4, 2-3","")</f>
        <v>3 lutteurs =&gt; Tour 1 : 1-2 / Tour 2 : 3-1 / Tour 3 : 2-3          4 lutteurs =&gt; Tour 1 : 1-2, 3-4  / Tour 2 : 1-3,  2-4  / Tour 3 : 1-4, 2-3</v>
      </c>
      <c r="U10" s="155"/>
      <c r="V10" s="155"/>
      <c r="W10" s="205" t="str">
        <f>M22</f>
        <v>KHADZIEV Abdulah</v>
      </c>
      <c r="X10" s="206">
        <f>R25</f>
        <v>0</v>
      </c>
      <c r="Y10" s="206">
        <f>S24</f>
        <v>4</v>
      </c>
      <c r="Z10" s="207" t="str">
        <f>IF(T24&lt;&gt;"",T24,"")</f>
        <v>VT</v>
      </c>
      <c r="AA10" s="155"/>
      <c r="AB10" s="155"/>
      <c r="AC10" s="155"/>
    </row>
    <row r="11" spans="1:36" s="53" customFormat="1" ht="14.25" customHeight="1" thickBot="1" x14ac:dyDescent="0.25">
      <c r="A11"/>
      <c r="B11" s="330" t="s">
        <v>40</v>
      </c>
      <c r="C11" s="203" t="s">
        <v>45</v>
      </c>
      <c r="D11" s="201"/>
      <c r="E11" s="201"/>
      <c r="F11" s="201"/>
      <c r="G11" s="201"/>
      <c r="H11" s="201"/>
      <c r="I11" s="201"/>
      <c r="J11" s="201"/>
      <c r="K11" s="201"/>
      <c r="L11" s="202" t="s">
        <v>46</v>
      </c>
      <c r="M11" s="202"/>
      <c r="N11" s="202"/>
      <c r="O11" s="202"/>
      <c r="P11" s="202"/>
      <c r="Q11" s="202"/>
      <c r="R11" s="202"/>
      <c r="S11" s="202"/>
      <c r="T11" s="204"/>
      <c r="U11"/>
      <c r="V11"/>
      <c r="W11" s="205" t="str">
        <f>D26</f>
        <v>LOUIS Salman</v>
      </c>
      <c r="X11" s="206">
        <f>I29</f>
        <v>0</v>
      </c>
      <c r="Y11" s="206">
        <f>J28</f>
        <v>0</v>
      </c>
      <c r="Z11" s="207" t="str">
        <f>IF(K28&lt;&gt;"",K28,"")</f>
        <v/>
      </c>
      <c r="AA11" s="54"/>
      <c r="AH11" s="56"/>
    </row>
    <row r="12" spans="1:36" ht="16.5" customHeight="1" x14ac:dyDescent="0.2">
      <c r="B12" s="331"/>
      <c r="C12" s="334">
        <f>IF(A2&gt;1,1,"")</f>
        <v>1</v>
      </c>
      <c r="D12" s="215" t="str">
        <f>IF(C12&lt;&gt;"",VLOOKUP(C12,$D$5:$K$8,2,0),"")</f>
        <v>KHADAEV Hussein</v>
      </c>
      <c r="E12" s="215"/>
      <c r="F12" s="215"/>
      <c r="G12" s="215"/>
      <c r="H12" s="215"/>
      <c r="I12" s="216"/>
      <c r="J12" s="336" t="s">
        <v>48</v>
      </c>
      <c r="K12" s="217" t="s">
        <v>49</v>
      </c>
      <c r="L12" s="334">
        <f>IF(A2&gt;1,2,"")</f>
        <v>2</v>
      </c>
      <c r="M12" s="215" t="str">
        <f>IF(L12&lt;&gt;"",VLOOKUP(L12,$D$5:$K$8,2,0),"")</f>
        <v>LOUIS Salman</v>
      </c>
      <c r="N12" s="215"/>
      <c r="O12" s="215"/>
      <c r="P12" s="215"/>
      <c r="Q12" s="215"/>
      <c r="R12" s="216"/>
      <c r="S12" s="336" t="s">
        <v>48</v>
      </c>
      <c r="T12" s="217" t="s">
        <v>49</v>
      </c>
      <c r="W12" s="205" t="str">
        <f>M26</f>
        <v>ABJAOU Ayoub</v>
      </c>
      <c r="X12" s="206">
        <f>R29</f>
        <v>0</v>
      </c>
      <c r="Y12" s="206">
        <f>S28</f>
        <v>4</v>
      </c>
      <c r="Z12" s="207" t="str">
        <f>IF(T28&lt;&gt;"",T28,"")</f>
        <v>VT</v>
      </c>
      <c r="AA12" s="58"/>
      <c r="AH12" s="63"/>
      <c r="AI12" s="63"/>
    </row>
    <row r="13" spans="1:36" ht="16.5" customHeight="1" x14ac:dyDescent="0.2">
      <c r="B13" s="331"/>
      <c r="C13" s="335"/>
      <c r="D13" s="218" t="str">
        <f>IF(C12&lt;&gt;"",VLOOKUP(C12,$D$5:$K$8,8,0),"")</f>
        <v>Orléans</v>
      </c>
      <c r="E13" s="219"/>
      <c r="F13" s="219"/>
      <c r="G13" s="219"/>
      <c r="H13" s="219"/>
      <c r="I13" s="220"/>
      <c r="J13" s="337"/>
      <c r="K13" s="221" t="s">
        <v>50</v>
      </c>
      <c r="L13" s="335"/>
      <c r="M13" s="218" t="str">
        <f>IF(L12&lt;&gt;"",VLOOKUP(L12,$D$5:$K$8,8,0),"")</f>
        <v>Créteil</v>
      </c>
      <c r="N13" s="219"/>
      <c r="O13" s="219"/>
      <c r="P13" s="219"/>
      <c r="Q13" s="219"/>
      <c r="R13" s="220"/>
      <c r="S13" s="337"/>
      <c r="T13" s="221" t="s">
        <v>50</v>
      </c>
      <c r="W13" s="205" t="str">
        <f>D32</f>
        <v>KHADAEV Hussein</v>
      </c>
      <c r="X13" s="206">
        <f>I35</f>
        <v>0</v>
      </c>
      <c r="Y13" s="206">
        <f>J34</f>
        <v>0</v>
      </c>
      <c r="Z13" s="207" t="str">
        <f>IF(K34&lt;&gt;"",K34,"")</f>
        <v/>
      </c>
      <c r="AA13" s="58"/>
      <c r="AH13" s="63"/>
      <c r="AI13" s="63"/>
    </row>
    <row r="14" spans="1:36" ht="11.25" customHeight="1" x14ac:dyDescent="0.2">
      <c r="B14" s="331"/>
      <c r="C14" s="159" t="s">
        <v>53</v>
      </c>
      <c r="D14" s="160"/>
      <c r="E14" s="160"/>
      <c r="F14" s="160"/>
      <c r="G14" s="160"/>
      <c r="H14" s="170"/>
      <c r="I14" s="161" t="s">
        <v>11</v>
      </c>
      <c r="J14" s="338">
        <v>0</v>
      </c>
      <c r="K14" s="340"/>
      <c r="L14" s="159" t="s">
        <v>53</v>
      </c>
      <c r="M14" s="162"/>
      <c r="N14" s="160"/>
      <c r="O14" s="160"/>
      <c r="P14" s="160"/>
      <c r="Q14" s="170"/>
      <c r="R14" s="161" t="s">
        <v>11</v>
      </c>
      <c r="S14" s="338">
        <v>3</v>
      </c>
      <c r="T14" s="340" t="s">
        <v>689</v>
      </c>
      <c r="W14" s="205" t="str">
        <f>M32</f>
        <v>ABJAOU Ayoub</v>
      </c>
      <c r="X14" s="206">
        <f>R35</f>
        <v>0</v>
      </c>
      <c r="Y14" s="206">
        <f>S34</f>
        <v>4</v>
      </c>
      <c r="Z14" s="207" t="str">
        <f>IF(T34&lt;&gt;"",T34,"")</f>
        <v>VT</v>
      </c>
      <c r="AA14" s="58"/>
      <c r="AH14" s="63"/>
      <c r="AI14" s="63"/>
    </row>
    <row r="15" spans="1:36" ht="33" customHeight="1" thickBot="1" x14ac:dyDescent="0.25">
      <c r="B15" s="331"/>
      <c r="C15" s="157"/>
      <c r="D15" s="158"/>
      <c r="E15" s="158"/>
      <c r="F15" s="158"/>
      <c r="G15" s="158"/>
      <c r="H15" s="171"/>
      <c r="I15" s="208"/>
      <c r="J15" s="339"/>
      <c r="K15" s="341"/>
      <c r="L15" s="157"/>
      <c r="M15" s="163"/>
      <c r="N15" s="158"/>
      <c r="O15" s="158"/>
      <c r="P15" s="158"/>
      <c r="Q15" s="171"/>
      <c r="R15" s="208"/>
      <c r="S15" s="339"/>
      <c r="T15" s="341"/>
      <c r="W15" s="205" t="str">
        <f>D36</f>
        <v>LOUIS Salman</v>
      </c>
      <c r="X15" s="206">
        <f>I39</f>
        <v>0</v>
      </c>
      <c r="Y15" s="206">
        <f>J38</f>
        <v>0</v>
      </c>
      <c r="Z15" s="207" t="str">
        <f>IF(K38&lt;&gt;"",K38,"")</f>
        <v/>
      </c>
      <c r="AA15" s="58"/>
      <c r="AH15" s="63"/>
      <c r="AI15" s="63"/>
    </row>
    <row r="16" spans="1:36" ht="16.5" customHeight="1" x14ac:dyDescent="0.2">
      <c r="B16" s="331"/>
      <c r="C16" s="334">
        <f>IF(A2=4,3,"")</f>
        <v>3</v>
      </c>
      <c r="D16" s="215" t="str">
        <f>IF(C16&lt;&gt;"",VLOOKUP(C16,$D$5:$K$8,2,0),"")</f>
        <v>KHADZIEV Abdulah</v>
      </c>
      <c r="E16" s="215"/>
      <c r="F16" s="215"/>
      <c r="G16" s="215"/>
      <c r="H16" s="215"/>
      <c r="I16" s="216"/>
      <c r="J16" s="336" t="s">
        <v>48</v>
      </c>
      <c r="K16" s="217" t="s">
        <v>49</v>
      </c>
      <c r="L16" s="334">
        <f>IF(A2=4,4,"")</f>
        <v>4</v>
      </c>
      <c r="M16" s="215" t="str">
        <f>IF(L16&lt;&gt;"",VLOOKUP(L16,$D$5:$K$8,2,0),"")</f>
        <v>ABJAOU Ayoub</v>
      </c>
      <c r="N16" s="215"/>
      <c r="O16" s="215"/>
      <c r="P16" s="215"/>
      <c r="Q16" s="215"/>
      <c r="R16" s="216"/>
      <c r="S16" s="336" t="s">
        <v>48</v>
      </c>
      <c r="T16" s="217" t="s">
        <v>49</v>
      </c>
      <c r="W16" s="205" t="str">
        <f>M36</f>
        <v>KHADZIEV Abdulah</v>
      </c>
      <c r="X16" s="206">
        <f>R39</f>
        <v>0</v>
      </c>
      <c r="Y16" s="206">
        <f>S38</f>
        <v>4</v>
      </c>
      <c r="Z16" s="207" t="str">
        <f>IF(T38&lt;&gt;"",T38,"")</f>
        <v>VT</v>
      </c>
      <c r="AA16" s="58"/>
      <c r="AH16" s="63"/>
      <c r="AI16" s="63"/>
    </row>
    <row r="17" spans="1:35" ht="16.5" customHeight="1" x14ac:dyDescent="0.2">
      <c r="B17" s="331"/>
      <c r="C17" s="335"/>
      <c r="D17" s="218"/>
      <c r="E17" s="219"/>
      <c r="F17" s="219"/>
      <c r="G17" s="219"/>
      <c r="H17" s="219"/>
      <c r="I17" s="220"/>
      <c r="J17" s="337"/>
      <c r="K17" s="221" t="s">
        <v>50</v>
      </c>
      <c r="L17" s="335"/>
      <c r="M17" s="218" t="str">
        <f>IF(L16&lt;&gt;"",VLOOKUP(L16,$D$5:$K$8,8,0),"")</f>
        <v>Dreux OL Atlas</v>
      </c>
      <c r="N17" s="219"/>
      <c r="O17" s="219"/>
      <c r="P17" s="219"/>
      <c r="Q17" s="219"/>
      <c r="R17" s="220"/>
      <c r="S17" s="337"/>
      <c r="T17" s="221" t="s">
        <v>50</v>
      </c>
      <c r="X17" s="57"/>
      <c r="Y17" s="58"/>
      <c r="Z17" s="58"/>
      <c r="AA17" s="58"/>
      <c r="AH17" s="63"/>
      <c r="AI17" s="63"/>
    </row>
    <row r="18" spans="1:35" ht="11.25" customHeight="1" x14ac:dyDescent="0.2">
      <c r="B18" s="331"/>
      <c r="C18" s="159" t="s">
        <v>53</v>
      </c>
      <c r="D18" s="160"/>
      <c r="E18" s="160"/>
      <c r="F18" s="160"/>
      <c r="G18" s="160"/>
      <c r="H18" s="170"/>
      <c r="I18" s="161" t="s">
        <v>11</v>
      </c>
      <c r="J18" s="338">
        <v>0</v>
      </c>
      <c r="K18" s="340"/>
      <c r="L18" s="159" t="s">
        <v>53</v>
      </c>
      <c r="M18" s="162"/>
      <c r="N18" s="160"/>
      <c r="O18" s="160"/>
      <c r="P18" s="160"/>
      <c r="Q18" s="170"/>
      <c r="R18" s="161" t="s">
        <v>11</v>
      </c>
      <c r="S18" s="338">
        <v>4</v>
      </c>
      <c r="T18" s="340" t="s">
        <v>23</v>
      </c>
      <c r="X18" s="57"/>
      <c r="Y18" s="58"/>
      <c r="Z18" s="58"/>
      <c r="AA18" s="58"/>
      <c r="AH18" s="63"/>
      <c r="AI18" s="63"/>
    </row>
    <row r="19" spans="1:35" ht="33" customHeight="1" thickBot="1" x14ac:dyDescent="0.25">
      <c r="B19" s="331"/>
      <c r="C19" s="157"/>
      <c r="D19" s="158"/>
      <c r="E19" s="158"/>
      <c r="F19" s="158"/>
      <c r="G19" s="158"/>
      <c r="H19" s="171"/>
      <c r="I19" s="208"/>
      <c r="J19" s="339"/>
      <c r="K19" s="341"/>
      <c r="L19" s="157"/>
      <c r="M19" s="163"/>
      <c r="N19" s="158"/>
      <c r="O19" s="158"/>
      <c r="P19" s="158"/>
      <c r="Q19" s="171"/>
      <c r="R19" s="208"/>
      <c r="S19" s="339"/>
      <c r="T19" s="341"/>
      <c r="X19" s="58"/>
      <c r="Y19" s="58"/>
      <c r="Z19" s="58"/>
      <c r="AA19" s="58"/>
      <c r="AH19" s="63"/>
      <c r="AI19" s="63"/>
    </row>
    <row r="20" spans="1:35" ht="15" customHeight="1" x14ac:dyDescent="0.25">
      <c r="B20" s="138"/>
      <c r="C20" s="147"/>
      <c r="D20" s="147"/>
      <c r="E20" s="147"/>
      <c r="F20" s="147"/>
      <c r="G20" s="147"/>
      <c r="H20" s="147"/>
      <c r="J20" s="148"/>
      <c r="K20" s="149"/>
      <c r="L20" s="151"/>
      <c r="M20" s="151"/>
      <c r="N20" s="151"/>
      <c r="O20" s="151"/>
      <c r="P20" s="151"/>
      <c r="Q20" s="151"/>
      <c r="R20" s="146"/>
      <c r="S20" s="152"/>
      <c r="T20" s="150"/>
      <c r="X20" s="58"/>
      <c r="Y20" s="58"/>
      <c r="Z20" s="58"/>
      <c r="AA20" s="58"/>
      <c r="AH20" s="63"/>
      <c r="AI20" s="63"/>
    </row>
    <row r="21" spans="1:35" s="53" customFormat="1" ht="14.25" customHeight="1" thickBot="1" x14ac:dyDescent="0.25">
      <c r="A21"/>
      <c r="B21" s="330" t="s">
        <v>51</v>
      </c>
      <c r="C21" s="203" t="s">
        <v>45</v>
      </c>
      <c r="D21" s="201"/>
      <c r="E21" s="201"/>
      <c r="F21" s="201"/>
      <c r="G21" s="201"/>
      <c r="H21" s="201"/>
      <c r="I21" s="201"/>
      <c r="J21" s="201"/>
      <c r="K21" s="201"/>
      <c r="L21" s="202" t="s">
        <v>46</v>
      </c>
      <c r="M21" s="202"/>
      <c r="N21" s="202"/>
      <c r="O21" s="202"/>
      <c r="P21" s="202"/>
      <c r="Q21" s="202"/>
      <c r="R21" s="202"/>
      <c r="S21" s="202"/>
      <c r="T21" s="204"/>
      <c r="U21"/>
      <c r="V21"/>
      <c r="W21"/>
      <c r="X21" s="55"/>
      <c r="Y21" s="54"/>
      <c r="Z21" s="54"/>
      <c r="AA21" s="54"/>
      <c r="AH21" s="56"/>
    </row>
    <row r="22" spans="1:35" ht="16.5" customHeight="1" x14ac:dyDescent="0.2">
      <c r="B22" s="331"/>
      <c r="C22" s="334">
        <f>IF(A2=3,3,IF(A2=4,1,""))</f>
        <v>1</v>
      </c>
      <c r="D22" s="215" t="str">
        <f>IF(C22&lt;&gt;"",VLOOKUP(C22,$D$5:$K$8,2,0),"")</f>
        <v>KHADAEV Hussein</v>
      </c>
      <c r="E22" s="215"/>
      <c r="F22" s="215"/>
      <c r="G22" s="215"/>
      <c r="H22" s="215"/>
      <c r="I22" s="216"/>
      <c r="J22" s="336" t="s">
        <v>48</v>
      </c>
      <c r="K22" s="217" t="s">
        <v>49</v>
      </c>
      <c r="L22" s="334">
        <f>IF(A2=3,1,IF(A2=4,3,""))</f>
        <v>3</v>
      </c>
      <c r="M22" s="215" t="str">
        <f>IF(L22&lt;&gt;"",VLOOKUP(L22,$D$5:$K$8,2,0),"")</f>
        <v>KHADZIEV Abdulah</v>
      </c>
      <c r="N22" s="215"/>
      <c r="O22" s="215"/>
      <c r="P22" s="215"/>
      <c r="Q22" s="215"/>
      <c r="R22" s="216"/>
      <c r="S22" s="336" t="s">
        <v>48</v>
      </c>
      <c r="T22" s="217" t="s">
        <v>49</v>
      </c>
      <c r="X22" s="57"/>
      <c r="Y22" s="58"/>
      <c r="Z22" s="58"/>
      <c r="AA22" s="58"/>
      <c r="AH22" s="63"/>
      <c r="AI22" s="63"/>
    </row>
    <row r="23" spans="1:35" ht="16.5" customHeight="1" x14ac:dyDescent="0.2">
      <c r="B23" s="331"/>
      <c r="C23" s="335"/>
      <c r="D23" s="218" t="str">
        <f>IF(C22&lt;&gt;"",VLOOKUP(C22,$D$5:$K$8,8,0),"")</f>
        <v>Orléans</v>
      </c>
      <c r="E23" s="219"/>
      <c r="F23" s="219"/>
      <c r="G23" s="219"/>
      <c r="H23" s="219"/>
      <c r="I23" s="220"/>
      <c r="J23" s="337"/>
      <c r="K23" s="221" t="s">
        <v>50</v>
      </c>
      <c r="L23" s="335"/>
      <c r="M23" s="218" t="str">
        <f>IF(L22&lt;&gt;"",VLOOKUP(L22,$D$5:$K$8,8,0),"")</f>
        <v>Ivry/Seine</v>
      </c>
      <c r="N23" s="219"/>
      <c r="O23" s="219"/>
      <c r="P23" s="219"/>
      <c r="Q23" s="219"/>
      <c r="R23" s="220"/>
      <c r="S23" s="337"/>
      <c r="T23" s="221" t="s">
        <v>50</v>
      </c>
      <c r="X23" s="57"/>
      <c r="Y23" s="58"/>
      <c r="Z23" s="58"/>
      <c r="AA23" s="58"/>
      <c r="AH23" s="63"/>
      <c r="AI23" s="63"/>
    </row>
    <row r="24" spans="1:35" ht="11.25" customHeight="1" x14ac:dyDescent="0.2">
      <c r="B24" s="331"/>
      <c r="C24" s="159" t="s">
        <v>53</v>
      </c>
      <c r="D24" s="160"/>
      <c r="E24" s="160"/>
      <c r="F24" s="160"/>
      <c r="G24" s="160"/>
      <c r="H24" s="170"/>
      <c r="I24" s="161" t="s">
        <v>11</v>
      </c>
      <c r="J24" s="338">
        <v>0</v>
      </c>
      <c r="K24" s="340"/>
      <c r="L24" s="159" t="s">
        <v>53</v>
      </c>
      <c r="M24" s="162"/>
      <c r="N24" s="160"/>
      <c r="O24" s="160"/>
      <c r="P24" s="160"/>
      <c r="Q24" s="170"/>
      <c r="R24" s="161" t="s">
        <v>11</v>
      </c>
      <c r="S24" s="338">
        <v>4</v>
      </c>
      <c r="T24" s="340" t="s">
        <v>23</v>
      </c>
      <c r="X24" s="57"/>
      <c r="Y24" s="58"/>
      <c r="Z24" s="58"/>
      <c r="AA24" s="58"/>
      <c r="AH24" s="63"/>
      <c r="AI24" s="63"/>
    </row>
    <row r="25" spans="1:35" ht="33" customHeight="1" thickBot="1" x14ac:dyDescent="0.25">
      <c r="B25" s="331"/>
      <c r="C25" s="157"/>
      <c r="D25" s="158"/>
      <c r="E25" s="158"/>
      <c r="F25" s="158"/>
      <c r="G25" s="158"/>
      <c r="H25" s="171"/>
      <c r="I25" s="208"/>
      <c r="J25" s="339"/>
      <c r="K25" s="341"/>
      <c r="L25" s="157"/>
      <c r="M25" s="163"/>
      <c r="N25" s="158"/>
      <c r="O25" s="158"/>
      <c r="P25" s="158"/>
      <c r="Q25" s="171"/>
      <c r="R25" s="208"/>
      <c r="S25" s="339"/>
      <c r="T25" s="341"/>
      <c r="X25" s="58"/>
      <c r="Y25" s="58"/>
      <c r="Z25" s="58"/>
      <c r="AA25" s="58"/>
      <c r="AH25" s="63"/>
      <c r="AI25" s="63"/>
    </row>
    <row r="26" spans="1:35" ht="16.5" customHeight="1" x14ac:dyDescent="0.2">
      <c r="B26" s="331"/>
      <c r="C26" s="334">
        <f>IF(A2=4,2,"")</f>
        <v>2</v>
      </c>
      <c r="D26" s="215" t="str">
        <f>IF(C26&lt;&gt;"",VLOOKUP(C26,$D$5:$K$8,2,0),"")</f>
        <v>LOUIS Salman</v>
      </c>
      <c r="E26" s="215"/>
      <c r="F26" s="215"/>
      <c r="G26" s="215"/>
      <c r="H26" s="215"/>
      <c r="I26" s="216"/>
      <c r="J26" s="336" t="s">
        <v>48</v>
      </c>
      <c r="K26" s="217" t="s">
        <v>49</v>
      </c>
      <c r="L26" s="334">
        <f>IF(A2=4,4,"")</f>
        <v>4</v>
      </c>
      <c r="M26" s="215" t="str">
        <f>IF(L26&lt;&gt;"",VLOOKUP(L26,$D$5:$K$8,2,0),"")</f>
        <v>ABJAOU Ayoub</v>
      </c>
      <c r="N26" s="215"/>
      <c r="O26" s="215"/>
      <c r="P26" s="215"/>
      <c r="Q26" s="215"/>
      <c r="R26" s="216"/>
      <c r="S26" s="336" t="s">
        <v>48</v>
      </c>
      <c r="T26" s="217" t="s">
        <v>49</v>
      </c>
      <c r="X26" s="57"/>
      <c r="Y26" s="58"/>
      <c r="Z26" s="58"/>
      <c r="AA26" s="58"/>
      <c r="AH26" s="63"/>
      <c r="AI26" s="63"/>
    </row>
    <row r="27" spans="1:35" ht="16.5" customHeight="1" x14ac:dyDescent="0.2">
      <c r="B27" s="331"/>
      <c r="C27" s="335"/>
      <c r="D27" s="218" t="str">
        <f>IF(C26&lt;&gt;"",VLOOKUP(C26,$D$5:$K$8,8,0),"")</f>
        <v>Créteil</v>
      </c>
      <c r="E27" s="219"/>
      <c r="F27" s="219"/>
      <c r="G27" s="219"/>
      <c r="H27" s="219"/>
      <c r="I27" s="220"/>
      <c r="J27" s="337"/>
      <c r="K27" s="221" t="s">
        <v>50</v>
      </c>
      <c r="L27" s="335"/>
      <c r="M27" s="218" t="str">
        <f>IF(L26&lt;&gt;"",VLOOKUP(L26,$D$5:$K$8,8,0),"")</f>
        <v>Dreux OL Atlas</v>
      </c>
      <c r="N27" s="219"/>
      <c r="O27" s="219"/>
      <c r="P27" s="219"/>
      <c r="Q27" s="219"/>
      <c r="R27" s="220"/>
      <c r="S27" s="337"/>
      <c r="T27" s="221" t="s">
        <v>50</v>
      </c>
      <c r="X27" s="57"/>
      <c r="Y27" s="58"/>
      <c r="Z27" s="58"/>
      <c r="AA27" s="58"/>
      <c r="AH27" s="63"/>
      <c r="AI27" s="63"/>
    </row>
    <row r="28" spans="1:35" ht="11.25" customHeight="1" x14ac:dyDescent="0.2">
      <c r="B28" s="331"/>
      <c r="C28" s="159" t="s">
        <v>47</v>
      </c>
      <c r="D28" s="160"/>
      <c r="E28" s="160"/>
      <c r="F28" s="160"/>
      <c r="G28" s="160"/>
      <c r="H28" s="170"/>
      <c r="I28" s="161" t="s">
        <v>11</v>
      </c>
      <c r="J28" s="338">
        <v>0</v>
      </c>
      <c r="K28" s="340"/>
      <c r="L28" s="159" t="s">
        <v>47</v>
      </c>
      <c r="M28" s="162"/>
      <c r="N28" s="160"/>
      <c r="O28" s="160"/>
      <c r="P28" s="160"/>
      <c r="Q28" s="170"/>
      <c r="R28" s="161" t="s">
        <v>11</v>
      </c>
      <c r="S28" s="338">
        <v>4</v>
      </c>
      <c r="T28" s="340" t="s">
        <v>23</v>
      </c>
      <c r="X28" s="57"/>
      <c r="Y28" s="58"/>
      <c r="Z28" s="58"/>
      <c r="AA28" s="58"/>
      <c r="AH28" s="63"/>
      <c r="AI28" s="63"/>
    </row>
    <row r="29" spans="1:35" ht="33" customHeight="1" thickBot="1" x14ac:dyDescent="0.25">
      <c r="B29" s="331"/>
      <c r="C29" s="157"/>
      <c r="D29" s="158"/>
      <c r="E29" s="158"/>
      <c r="F29" s="158"/>
      <c r="G29" s="158"/>
      <c r="H29" s="171"/>
      <c r="I29" s="208"/>
      <c r="J29" s="339"/>
      <c r="K29" s="341"/>
      <c r="L29" s="157"/>
      <c r="M29" s="163"/>
      <c r="N29" s="158"/>
      <c r="O29" s="158"/>
      <c r="P29" s="158"/>
      <c r="Q29" s="171"/>
      <c r="R29" s="208"/>
      <c r="S29" s="339"/>
      <c r="T29" s="341"/>
      <c r="X29" s="58"/>
      <c r="Y29" s="58"/>
      <c r="Z29" s="58"/>
      <c r="AA29" s="58"/>
      <c r="AH29" s="63"/>
      <c r="AI29" s="63"/>
    </row>
    <row r="30" spans="1:35" ht="15" customHeight="1" x14ac:dyDescent="0.25">
      <c r="B30" s="138"/>
      <c r="C30" s="147"/>
      <c r="D30" s="147"/>
      <c r="E30" s="147"/>
      <c r="F30" s="147"/>
      <c r="G30" s="147"/>
      <c r="H30" s="147"/>
      <c r="J30" s="148"/>
      <c r="K30" s="149"/>
      <c r="L30" s="151"/>
      <c r="M30" s="151"/>
      <c r="N30" s="151"/>
      <c r="O30" s="151"/>
      <c r="P30" s="151"/>
      <c r="Q30" s="151"/>
      <c r="R30" s="146"/>
      <c r="S30" s="152"/>
      <c r="T30" s="150"/>
      <c r="X30" s="58"/>
      <c r="Y30" s="58"/>
      <c r="Z30" s="58"/>
      <c r="AA30" s="58"/>
      <c r="AH30" s="63"/>
      <c r="AI30" s="63"/>
    </row>
    <row r="31" spans="1:35" s="53" customFormat="1" ht="14.25" customHeight="1" thickBot="1" x14ac:dyDescent="0.25">
      <c r="A31"/>
      <c r="B31" s="330" t="s">
        <v>52</v>
      </c>
      <c r="C31" s="203" t="s">
        <v>45</v>
      </c>
      <c r="D31" s="201"/>
      <c r="E31" s="201"/>
      <c r="F31" s="201"/>
      <c r="G31" s="201"/>
      <c r="H31" s="201"/>
      <c r="I31" s="201"/>
      <c r="J31" s="201"/>
      <c r="K31" s="201"/>
      <c r="L31" s="202" t="s">
        <v>46</v>
      </c>
      <c r="M31" s="202"/>
      <c r="N31" s="202"/>
      <c r="O31" s="202"/>
      <c r="P31" s="202"/>
      <c r="Q31" s="202"/>
      <c r="R31" s="202"/>
      <c r="S31" s="202"/>
      <c r="T31" s="204"/>
      <c r="U31"/>
      <c r="V31"/>
      <c r="W31"/>
      <c r="X31" s="55"/>
      <c r="Y31" s="54"/>
      <c r="Z31" s="54"/>
      <c r="AA31" s="54"/>
      <c r="AH31" s="56"/>
    </row>
    <row r="32" spans="1:35" ht="16.5" customHeight="1" x14ac:dyDescent="0.2">
      <c r="B32" s="331"/>
      <c r="C32" s="334">
        <f>IF(A2=3,2,IF(A2=4,1,""))</f>
        <v>1</v>
      </c>
      <c r="D32" s="215" t="str">
        <f>IF(C32&lt;&gt;"",VLOOKUP(C32,$D$5:$K$8,2,0),"")</f>
        <v>KHADAEV Hussein</v>
      </c>
      <c r="E32" s="215"/>
      <c r="F32" s="215"/>
      <c r="G32" s="215"/>
      <c r="H32" s="215"/>
      <c r="I32" s="216"/>
      <c r="J32" s="336" t="s">
        <v>48</v>
      </c>
      <c r="K32" s="217" t="s">
        <v>49</v>
      </c>
      <c r="L32" s="334">
        <f>IF(A2=3,3,IF(A2=4,4,""))</f>
        <v>4</v>
      </c>
      <c r="M32" s="215" t="str">
        <f>IF(L32&lt;&gt;"",VLOOKUP(L32,$D$5:$K$8,2,0),"")</f>
        <v>ABJAOU Ayoub</v>
      </c>
      <c r="N32" s="215"/>
      <c r="O32" s="215"/>
      <c r="P32" s="215"/>
      <c r="Q32" s="215"/>
      <c r="R32" s="216"/>
      <c r="S32" s="336" t="s">
        <v>48</v>
      </c>
      <c r="T32" s="217" t="s">
        <v>49</v>
      </c>
      <c r="X32" s="57"/>
      <c r="Y32" s="58"/>
      <c r="Z32" s="58"/>
      <c r="AA32" s="58"/>
      <c r="AH32" s="63"/>
      <c r="AI32" s="63"/>
    </row>
    <row r="33" spans="2:35" ht="16.5" customHeight="1" x14ac:dyDescent="0.2">
      <c r="B33" s="331"/>
      <c r="C33" s="335"/>
      <c r="D33" s="218" t="str">
        <f>IF(C32&lt;&gt;"",VLOOKUP(C32,$D$5:$K$8,8,0),"")</f>
        <v>Orléans</v>
      </c>
      <c r="E33" s="219"/>
      <c r="F33" s="219"/>
      <c r="G33" s="219"/>
      <c r="H33" s="219"/>
      <c r="I33" s="220"/>
      <c r="J33" s="337"/>
      <c r="K33" s="221" t="s">
        <v>50</v>
      </c>
      <c r="L33" s="335"/>
      <c r="M33" s="218" t="str">
        <f>IF(L32&lt;&gt;"",VLOOKUP(L32,$D$5:$K$8,8,0),"")</f>
        <v>Dreux OL Atlas</v>
      </c>
      <c r="N33" s="219"/>
      <c r="O33" s="219"/>
      <c r="P33" s="219"/>
      <c r="Q33" s="219"/>
      <c r="R33" s="220"/>
      <c r="S33" s="337"/>
      <c r="T33" s="221" t="s">
        <v>50</v>
      </c>
      <c r="X33" s="57"/>
      <c r="Y33" s="58"/>
      <c r="Z33" s="58"/>
      <c r="AA33" s="58"/>
      <c r="AH33" s="63"/>
      <c r="AI33" s="63"/>
    </row>
    <row r="34" spans="2:35" ht="11.25" customHeight="1" x14ac:dyDescent="0.2">
      <c r="B34" s="331"/>
      <c r="C34" s="159" t="s">
        <v>53</v>
      </c>
      <c r="D34" s="160"/>
      <c r="E34" s="160"/>
      <c r="F34" s="160"/>
      <c r="G34" s="160"/>
      <c r="H34" s="170"/>
      <c r="I34" s="161" t="s">
        <v>11</v>
      </c>
      <c r="J34" s="338">
        <v>0</v>
      </c>
      <c r="K34" s="340"/>
      <c r="L34" s="159" t="s">
        <v>53</v>
      </c>
      <c r="M34" s="162"/>
      <c r="N34" s="160"/>
      <c r="O34" s="160"/>
      <c r="P34" s="160"/>
      <c r="Q34" s="170"/>
      <c r="R34" s="161" t="s">
        <v>11</v>
      </c>
      <c r="S34" s="338">
        <v>4</v>
      </c>
      <c r="T34" s="340" t="s">
        <v>23</v>
      </c>
      <c r="X34" s="57"/>
      <c r="Y34" s="58"/>
      <c r="Z34" s="58"/>
      <c r="AA34" s="58"/>
      <c r="AH34" s="63"/>
      <c r="AI34" s="63"/>
    </row>
    <row r="35" spans="2:35" ht="33" customHeight="1" thickBot="1" x14ac:dyDescent="0.25">
      <c r="B35" s="331"/>
      <c r="C35" s="157"/>
      <c r="D35" s="158"/>
      <c r="E35" s="158"/>
      <c r="F35" s="158"/>
      <c r="G35" s="158"/>
      <c r="H35" s="171"/>
      <c r="I35" s="208"/>
      <c r="J35" s="339"/>
      <c r="K35" s="341"/>
      <c r="L35" s="157"/>
      <c r="M35" s="163"/>
      <c r="N35" s="158"/>
      <c r="O35" s="158"/>
      <c r="P35" s="158"/>
      <c r="Q35" s="171"/>
      <c r="R35" s="208"/>
      <c r="S35" s="339"/>
      <c r="T35" s="341"/>
      <c r="X35" s="58"/>
      <c r="Y35" s="58"/>
      <c r="Z35" s="58"/>
      <c r="AA35" s="58"/>
      <c r="AH35" s="63"/>
      <c r="AI35" s="63"/>
    </row>
    <row r="36" spans="2:35" ht="16.5" customHeight="1" x14ac:dyDescent="0.2">
      <c r="B36" s="331"/>
      <c r="C36" s="334">
        <f>IF(A2=4,2,"")</f>
        <v>2</v>
      </c>
      <c r="D36" s="215" t="str">
        <f>IF(C36&lt;&gt;"",VLOOKUP(C36,$D$5:$K$8,2,0),"")</f>
        <v>LOUIS Salman</v>
      </c>
      <c r="E36" s="215"/>
      <c r="F36" s="215"/>
      <c r="G36" s="215"/>
      <c r="H36" s="215"/>
      <c r="I36" s="216"/>
      <c r="J36" s="336" t="s">
        <v>48</v>
      </c>
      <c r="K36" s="217" t="s">
        <v>49</v>
      </c>
      <c r="L36" s="334">
        <f>IF(A2=4,3,"")</f>
        <v>3</v>
      </c>
      <c r="M36" s="215" t="str">
        <f>IF(L36&lt;&gt;"",VLOOKUP(L36,$D$5:$K$8,2,0),"")</f>
        <v>KHADZIEV Abdulah</v>
      </c>
      <c r="N36" s="215"/>
      <c r="O36" s="215"/>
      <c r="P36" s="215"/>
      <c r="Q36" s="215"/>
      <c r="R36" s="216"/>
      <c r="S36" s="336" t="s">
        <v>48</v>
      </c>
      <c r="T36" s="217" t="s">
        <v>49</v>
      </c>
      <c r="X36" s="57"/>
      <c r="Y36" s="58"/>
      <c r="Z36" s="58"/>
      <c r="AA36" s="58"/>
      <c r="AH36" s="63"/>
      <c r="AI36" s="63"/>
    </row>
    <row r="37" spans="2:35" ht="16.5" customHeight="1" x14ac:dyDescent="0.2">
      <c r="B37" s="331"/>
      <c r="C37" s="335"/>
      <c r="D37" s="218" t="str">
        <f>IF(C36&lt;&gt;"",VLOOKUP(C36,$D$5:$K$8,8,0),"")</f>
        <v>Créteil</v>
      </c>
      <c r="E37" s="219"/>
      <c r="F37" s="219"/>
      <c r="G37" s="219"/>
      <c r="H37" s="219"/>
      <c r="I37" s="220"/>
      <c r="J37" s="337"/>
      <c r="K37" s="221" t="s">
        <v>50</v>
      </c>
      <c r="L37" s="335"/>
      <c r="M37" s="218" t="str">
        <f>IF(L36&lt;&gt;"",VLOOKUP(L36,$D$5:$K$8,8,0),"")</f>
        <v>Ivry/Seine</v>
      </c>
      <c r="N37" s="219"/>
      <c r="O37" s="219"/>
      <c r="P37" s="219"/>
      <c r="Q37" s="219"/>
      <c r="R37" s="220"/>
      <c r="S37" s="337"/>
      <c r="T37" s="221" t="s">
        <v>50</v>
      </c>
      <c r="X37" s="57"/>
      <c r="Y37" s="58"/>
      <c r="Z37" s="58"/>
      <c r="AA37" s="58"/>
      <c r="AH37" s="63"/>
      <c r="AI37" s="63"/>
    </row>
    <row r="38" spans="2:35" ht="11.25" customHeight="1" x14ac:dyDescent="0.2">
      <c r="B38" s="331"/>
      <c r="C38" s="159" t="s">
        <v>53</v>
      </c>
      <c r="D38" s="160"/>
      <c r="E38" s="160"/>
      <c r="F38" s="160"/>
      <c r="G38" s="160"/>
      <c r="H38" s="170"/>
      <c r="I38" s="161" t="s">
        <v>11</v>
      </c>
      <c r="J38" s="338">
        <v>0</v>
      </c>
      <c r="K38" s="340"/>
      <c r="L38" s="159" t="s">
        <v>53</v>
      </c>
      <c r="M38" s="162"/>
      <c r="N38" s="160"/>
      <c r="O38" s="160"/>
      <c r="P38" s="160"/>
      <c r="Q38" s="170"/>
      <c r="R38" s="161" t="s">
        <v>11</v>
      </c>
      <c r="S38" s="338">
        <v>4</v>
      </c>
      <c r="T38" s="340" t="s">
        <v>23</v>
      </c>
      <c r="X38" s="57"/>
      <c r="Y38" s="58"/>
      <c r="Z38" s="58"/>
      <c r="AA38" s="58"/>
      <c r="AH38" s="63"/>
      <c r="AI38" s="63"/>
    </row>
    <row r="39" spans="2:35" ht="33" customHeight="1" thickBot="1" x14ac:dyDescent="0.25">
      <c r="B39" s="331"/>
      <c r="C39" s="157"/>
      <c r="D39" s="158"/>
      <c r="E39" s="158"/>
      <c r="F39" s="158"/>
      <c r="G39" s="158"/>
      <c r="H39" s="171"/>
      <c r="I39" s="208"/>
      <c r="J39" s="339"/>
      <c r="K39" s="341"/>
      <c r="L39" s="157"/>
      <c r="M39" s="163"/>
      <c r="N39" s="158"/>
      <c r="O39" s="158"/>
      <c r="P39" s="158"/>
      <c r="Q39" s="171"/>
      <c r="R39" s="208"/>
      <c r="S39" s="339"/>
      <c r="T39" s="341"/>
      <c r="X39" s="58"/>
      <c r="Y39" s="58"/>
      <c r="Z39" s="58"/>
      <c r="AA39" s="58"/>
      <c r="AH39" s="63"/>
      <c r="AI39" s="63"/>
    </row>
    <row r="40" spans="2:35" ht="15" customHeight="1" x14ac:dyDescent="0.2">
      <c r="B40" s="166"/>
      <c r="C40" s="165"/>
      <c r="D40" s="164"/>
      <c r="E40" s="164"/>
      <c r="F40" s="164"/>
      <c r="G40" s="164"/>
      <c r="H40" s="164"/>
      <c r="I40" s="167"/>
      <c r="J40" s="168"/>
      <c r="K40" s="169"/>
      <c r="L40" s="165"/>
      <c r="M40" s="165"/>
      <c r="N40" s="164"/>
      <c r="O40" s="164"/>
      <c r="P40" s="164"/>
      <c r="Q40" s="164"/>
      <c r="R40" s="167"/>
      <c r="S40" s="168"/>
      <c r="T40" s="169"/>
      <c r="X40" s="58"/>
      <c r="Y40" s="58"/>
      <c r="Z40" s="58"/>
      <c r="AA40" s="58"/>
      <c r="AH40" s="63"/>
      <c r="AI40" s="63"/>
    </row>
    <row r="41" spans="2:35" ht="35.1" customHeight="1" x14ac:dyDescent="0.2">
      <c r="C41" s="333" t="s">
        <v>42</v>
      </c>
      <c r="D41" s="333"/>
      <c r="E41" s="333"/>
      <c r="F41" s="333"/>
      <c r="G41" s="344" t="s">
        <v>62</v>
      </c>
      <c r="H41" s="344"/>
      <c r="I41" s="344"/>
      <c r="J41" s="344"/>
      <c r="K41" s="344"/>
      <c r="L41" s="344"/>
      <c r="M41" s="344"/>
      <c r="N41" s="344"/>
      <c r="O41" s="344"/>
      <c r="P41" s="344"/>
      <c r="Q41" s="344"/>
      <c r="R41" s="344"/>
      <c r="S41" s="344"/>
      <c r="T41" s="344"/>
      <c r="Z41" s="63"/>
      <c r="AA41" s="63"/>
    </row>
    <row r="42" spans="2:35" ht="35.1" customHeight="1" x14ac:dyDescent="0.2">
      <c r="C42" s="342" t="s">
        <v>33</v>
      </c>
      <c r="D42" s="342"/>
      <c r="E42" s="342"/>
      <c r="F42" s="342"/>
      <c r="G42" s="345" t="s">
        <v>41</v>
      </c>
      <c r="H42" s="345"/>
      <c r="I42" s="345"/>
      <c r="J42" s="345"/>
      <c r="K42" s="345"/>
      <c r="L42" s="345"/>
      <c r="M42" s="345"/>
      <c r="N42" s="345"/>
      <c r="O42" s="345"/>
      <c r="P42" s="345"/>
      <c r="Q42" s="345"/>
      <c r="R42" s="345"/>
      <c r="S42" s="345"/>
      <c r="T42" s="345"/>
      <c r="Z42" s="53"/>
    </row>
    <row r="43" spans="2:35" ht="65.25" customHeight="1" x14ac:dyDescent="0.25"/>
    <row r="44" spans="2:35" ht="15" hidden="1" customHeight="1" x14ac:dyDescent="0.25"/>
    <row r="45" spans="2:35" ht="15" hidden="1" customHeight="1" x14ac:dyDescent="0.25"/>
    <row r="46" spans="2:35" ht="15" hidden="1" customHeight="1" x14ac:dyDescent="0.25"/>
    <row r="47" spans="2:35" ht="15" hidden="1" customHeight="1" x14ac:dyDescent="0.25"/>
    <row r="48" spans="2:35" ht="15" hidden="1" customHeight="1" x14ac:dyDescent="0.25"/>
    <row r="49" ht="15" hidden="1" customHeight="1" x14ac:dyDescent="0.25"/>
    <row r="50" ht="0" hidden="1" customHeight="1" x14ac:dyDescent="0.25"/>
    <row r="51" ht="0" hidden="1" customHeight="1" x14ac:dyDescent="0.25"/>
  </sheetData>
  <sheetProtection sheet="1" objects="1" scenarios="1"/>
  <mergeCells count="60">
    <mergeCell ref="S36:S37"/>
    <mergeCell ref="C42:F42"/>
    <mergeCell ref="G42:T42"/>
    <mergeCell ref="J38:J39"/>
    <mergeCell ref="K38:K39"/>
    <mergeCell ref="S38:S39"/>
    <mergeCell ref="T38:T39"/>
    <mergeCell ref="C41:F41"/>
    <mergeCell ref="G41:T41"/>
    <mergeCell ref="J28:J29"/>
    <mergeCell ref="K28:K29"/>
    <mergeCell ref="S28:S29"/>
    <mergeCell ref="T28:T29"/>
    <mergeCell ref="B31:B39"/>
    <mergeCell ref="C32:C33"/>
    <mergeCell ref="J32:J33"/>
    <mergeCell ref="L32:L33"/>
    <mergeCell ref="S32:S33"/>
    <mergeCell ref="J34:J35"/>
    <mergeCell ref="K34:K35"/>
    <mergeCell ref="S34:S35"/>
    <mergeCell ref="T34:T35"/>
    <mergeCell ref="C36:C37"/>
    <mergeCell ref="J36:J37"/>
    <mergeCell ref="L36:L37"/>
    <mergeCell ref="S24:S25"/>
    <mergeCell ref="T24:T25"/>
    <mergeCell ref="C26:C27"/>
    <mergeCell ref="J26:J27"/>
    <mergeCell ref="L26:L27"/>
    <mergeCell ref="S26:S27"/>
    <mergeCell ref="J18:J19"/>
    <mergeCell ref="K18:K19"/>
    <mergeCell ref="S18:S19"/>
    <mergeCell ref="T18:T19"/>
    <mergeCell ref="B21:B29"/>
    <mergeCell ref="C22:C23"/>
    <mergeCell ref="J22:J23"/>
    <mergeCell ref="L22:L23"/>
    <mergeCell ref="S22:S23"/>
    <mergeCell ref="J24:J25"/>
    <mergeCell ref="B11:B19"/>
    <mergeCell ref="C12:C13"/>
    <mergeCell ref="J12:J13"/>
    <mergeCell ref="L12:L13"/>
    <mergeCell ref="S12:S13"/>
    <mergeCell ref="K24:K25"/>
    <mergeCell ref="J14:J15"/>
    <mergeCell ref="K14:K15"/>
    <mergeCell ref="S14:S15"/>
    <mergeCell ref="T14:T15"/>
    <mergeCell ref="C16:C17"/>
    <mergeCell ref="J16:J17"/>
    <mergeCell ref="L16:L17"/>
    <mergeCell ref="S16:S17"/>
    <mergeCell ref="O2:T2"/>
    <mergeCell ref="S4:T4"/>
    <mergeCell ref="AA6:AC6"/>
    <mergeCell ref="AA7:AC7"/>
    <mergeCell ref="AA8:AC8"/>
  </mergeCells>
  <dataValidations count="2">
    <dataValidation type="list" allowBlank="1" showInputMessage="1" showErrorMessage="1" sqref="K14:K15 T38:T39 K38:K39 T34:T35 K34:K35 T28:T29 K28:K29 T24:T25 K24:K25 T18:T19 K18:K19 T14:T15">
      <formula1>"VT,VP,VS,VA,VF,VB,VD,V3"</formula1>
    </dataValidation>
    <dataValidation type="whole" allowBlank="1" showInputMessage="1" showErrorMessage="1" errorTitle="ERREUR" error="Il faut saisir un chiffre de 1 à 4" sqref="C5:C8">
      <formula1>1</formula1>
      <formula2>4</formula2>
    </dataValidation>
  </dataValidations>
  <printOptions horizontalCentered="1"/>
  <pageMargins left="0" right="0" top="0" bottom="0" header="0" footer="0"/>
  <pageSetup paperSize="9" orientation="portrait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>
    <tabColor rgb="FF00B050"/>
    <pageSetUpPr autoPageBreaks="0" fitToPage="1"/>
  </sheetPr>
  <dimension ref="A1:AJ51"/>
  <sheetViews>
    <sheetView showGridLines="0" showRowColHeaders="0" zoomScaleNormal="100" workbookViewId="0"/>
  </sheetViews>
  <sheetFormatPr baseColWidth="10" defaultColWidth="0" defaultRowHeight="0" customHeight="1" zeroHeight="1" x14ac:dyDescent="0.25"/>
  <cols>
    <col min="1" max="1" width="9.625" customWidth="1"/>
    <col min="2" max="2" width="4.875" customWidth="1"/>
    <col min="3" max="8" width="4.625" customWidth="1"/>
    <col min="9" max="9" width="4.625" style="69" customWidth="1"/>
    <col min="10" max="20" width="4.625" customWidth="1"/>
    <col min="21" max="21" width="1.625" customWidth="1"/>
    <col min="22" max="22" width="25.375" customWidth="1"/>
    <col min="23" max="23" width="10.75" hidden="1" customWidth="1"/>
    <col min="24" max="24" width="3.875" hidden="1" customWidth="1"/>
    <col min="25" max="25" width="4.75" hidden="1" customWidth="1"/>
    <col min="26" max="26" width="10" hidden="1" customWidth="1"/>
    <col min="27" max="27" width="5" hidden="1" customWidth="1"/>
    <col min="28" max="36" width="0" hidden="1" customWidth="1"/>
    <col min="37" max="16384" width="11" hidden="1"/>
  </cols>
  <sheetData>
    <row r="1" spans="1:36" ht="28.5" customHeight="1" thickBot="1" x14ac:dyDescent="0.25">
      <c r="C1" s="51"/>
      <c r="D1" s="51"/>
      <c r="E1" s="51"/>
      <c r="F1" s="51"/>
      <c r="G1" s="51"/>
      <c r="H1" s="51"/>
      <c r="I1" s="136"/>
      <c r="J1" s="134"/>
      <c r="K1" s="134"/>
      <c r="L1" s="10"/>
      <c r="M1" s="10"/>
      <c r="N1" s="10"/>
      <c r="O1" s="10"/>
      <c r="P1" s="10"/>
      <c r="Q1" s="10"/>
      <c r="R1" s="10"/>
      <c r="S1" s="135"/>
      <c r="T1" s="61"/>
      <c r="U1" s="61"/>
      <c r="V1" s="61"/>
      <c r="W1" s="61"/>
      <c r="X1" s="133"/>
      <c r="Y1" s="61"/>
      <c r="Z1" s="61"/>
      <c r="AA1" s="133"/>
    </row>
    <row r="2" spans="1:36" ht="30" customHeight="1" thickBot="1" x14ac:dyDescent="0.3">
      <c r="A2" s="138">
        <f>SUMPRODUCT((recap!C7:C66=C2)*(recap!D7:D66=L2)*recap!I7:I66)</f>
        <v>4</v>
      </c>
      <c r="C2" s="173" t="s">
        <v>79</v>
      </c>
      <c r="D2" s="174"/>
      <c r="E2" s="174"/>
      <c r="F2" s="174"/>
      <c r="G2" s="174"/>
      <c r="H2" s="175"/>
      <c r="K2" s="156" t="s">
        <v>35</v>
      </c>
      <c r="L2" s="257">
        <v>25</v>
      </c>
      <c r="M2" s="183"/>
      <c r="O2" s="332" t="str">
        <f>Nature_competition</f>
        <v>COUPE DE DREUX POUSSINS BENJAMINS - 26 novembre 2017</v>
      </c>
      <c r="P2" s="332"/>
      <c r="Q2" s="332"/>
      <c r="R2" s="332"/>
      <c r="S2" s="332"/>
      <c r="T2" s="332"/>
      <c r="U2" s="52"/>
      <c r="V2" s="52"/>
      <c r="W2" s="52"/>
      <c r="X2" s="52"/>
      <c r="Y2" s="52"/>
      <c r="Z2" s="229" t="s">
        <v>68</v>
      </c>
      <c r="AA2" s="52"/>
    </row>
    <row r="3" spans="1:36" ht="24" customHeight="1" x14ac:dyDescent="0.2">
      <c r="B3" s="138"/>
      <c r="C3" s="145"/>
      <c r="D3" s="145"/>
      <c r="E3" s="145"/>
      <c r="F3" s="145"/>
      <c r="G3" s="145"/>
      <c r="H3" s="51"/>
      <c r="I3" s="145"/>
      <c r="L3" s="132"/>
      <c r="M3" s="132"/>
      <c r="N3" s="131"/>
      <c r="O3" s="131"/>
      <c r="P3" s="131"/>
      <c r="Q3" s="131"/>
      <c r="S3" s="144"/>
      <c r="T3" s="52"/>
      <c r="U3" s="52"/>
      <c r="V3" s="52"/>
      <c r="W3" s="52"/>
      <c r="X3" s="52"/>
      <c r="Y3" s="52"/>
      <c r="Z3" s="227">
        <f>COUNTIF(Z5:Z16,"")</f>
        <v>6</v>
      </c>
    </row>
    <row r="4" spans="1:36" ht="15.75" x14ac:dyDescent="0.25">
      <c r="C4" s="60" t="s">
        <v>39</v>
      </c>
      <c r="D4" s="129" t="s">
        <v>43</v>
      </c>
      <c r="E4" s="59" t="s">
        <v>44</v>
      </c>
      <c r="G4" s="69"/>
      <c r="H4" s="69"/>
      <c r="J4" s="69"/>
      <c r="K4" s="69"/>
      <c r="L4" s="69"/>
      <c r="M4" s="153" t="s">
        <v>38</v>
      </c>
      <c r="N4" s="128" t="s">
        <v>34</v>
      </c>
      <c r="O4" s="128" t="s">
        <v>21</v>
      </c>
      <c r="P4" s="128" t="s">
        <v>23</v>
      </c>
      <c r="Q4" s="128" t="s">
        <v>67</v>
      </c>
      <c r="R4" s="128" t="s">
        <v>22</v>
      </c>
      <c r="S4" s="343" t="s">
        <v>14</v>
      </c>
      <c r="T4" s="343"/>
      <c r="W4" s="228" t="s">
        <v>16</v>
      </c>
      <c r="X4" s="228" t="s">
        <v>60</v>
      </c>
      <c r="Y4" s="228" t="s">
        <v>59</v>
      </c>
      <c r="Z4" s="228" t="s">
        <v>58</v>
      </c>
      <c r="AA4" s="58"/>
      <c r="AB4" s="58"/>
      <c r="AC4" s="58"/>
      <c r="AD4" s="62"/>
      <c r="AE4" s="62"/>
      <c r="AF4" s="62"/>
      <c r="AG4" s="62"/>
      <c r="AH4" s="62"/>
      <c r="AI4" s="62"/>
      <c r="AJ4" s="64"/>
    </row>
    <row r="5" spans="1:36" ht="20.25" customHeight="1" x14ac:dyDescent="0.2">
      <c r="A5" s="214" t="s">
        <v>24</v>
      </c>
      <c r="B5" s="172"/>
      <c r="C5" s="141">
        <v>4</v>
      </c>
      <c r="D5" s="142">
        <f>IF(A2&gt;0,1,"")</f>
        <v>1</v>
      </c>
      <c r="E5" s="154" t="str">
        <f>IF(ISNA(VLOOKUP($C$2&amp;"-"&amp;$L$2&amp;"-"&amp;D5,bdd_complete,11,0)),"",VLOOKUP($C$2&amp;"-"&amp;$L$2&amp;"-"&amp;D5,bdd_complete,11,0)&amp;" "&amp;VLOOKUP($C$2&amp;"-"&amp;$L$2&amp;"-"&amp;D5,bdd_complete,12,0))</f>
        <v>DELORD Gabriel</v>
      </c>
      <c r="F5" s="154"/>
      <c r="G5" s="154"/>
      <c r="H5" s="154"/>
      <c r="I5" s="154"/>
      <c r="J5" s="154"/>
      <c r="K5" s="154" t="str">
        <f>IF(D5&lt;&gt;"",VLOOKUP($C$2&amp;"-"&amp;$L$2&amp;"-"&amp;D5,bdd_complete,13,0),"")</f>
        <v>Créteil</v>
      </c>
      <c r="L5" s="154"/>
      <c r="M5" s="143"/>
      <c r="N5" s="209">
        <f>IF(AND(E5&lt;&gt;"",$Z$3&lt;12),SUMPRODUCT(($W$5:$W$16=E5)*($Z$5:$Z$16&lt;&gt;"")),"")</f>
        <v>0</v>
      </c>
      <c r="O5" s="210">
        <f>IF(AND(E5&lt;&gt;"",$Z$3&lt;12),SUMPRODUCT(($W$5:$W$16=E5)*($Y$5:$Y$16)),"")</f>
        <v>0</v>
      </c>
      <c r="P5" s="211">
        <f>IF(AND(E5&lt;&gt;"",$Z$3&lt;12),SUMPRODUCT(($W$5:$W$16=E5)*($Z$5:$Z$16=$P$4)),"")</f>
        <v>0</v>
      </c>
      <c r="Q5" s="211">
        <f>IF(AND(E5&lt;&gt;"",$Z$3&lt;12),SUMPRODUCT(($W$5:$W$16=E5)*($Z$5:$Z$16=$Q$4)),"")</f>
        <v>0</v>
      </c>
      <c r="R5" s="211">
        <f>IF(AND(E5&lt;&gt;"",$Z$3&lt;12),SUMPRODUCT(($W$5:$W$16=E5)*($X$5:$X$16)),"")</f>
        <v>0</v>
      </c>
      <c r="S5" s="234">
        <f>IF(D5&lt;&gt;"",VLOOKUP($C$2&amp;"-"&amp;$L$2&amp;"-"&amp;D5,bdd_complete,6,0),"")</f>
        <v>30.3</v>
      </c>
      <c r="T5" s="235"/>
      <c r="U5" s="140"/>
      <c r="V5" s="140"/>
      <c r="W5" s="205" t="str">
        <f>D12</f>
        <v>DELORD Gabriel</v>
      </c>
      <c r="X5" s="206">
        <f>I15</f>
        <v>0</v>
      </c>
      <c r="Y5" s="206">
        <f>J14</f>
        <v>0</v>
      </c>
      <c r="Z5" s="207" t="str">
        <f>IF(K14&lt;&gt;"",K14,"")</f>
        <v/>
      </c>
      <c r="AD5" s="62"/>
      <c r="AE5" s="62"/>
      <c r="AF5" s="62"/>
      <c r="AG5" s="62"/>
      <c r="AH5" s="62"/>
      <c r="AI5" s="62"/>
      <c r="AJ5" s="64"/>
    </row>
    <row r="6" spans="1:36" ht="20.25" customHeight="1" thickBot="1" x14ac:dyDescent="0.25">
      <c r="B6" s="172"/>
      <c r="C6" s="141">
        <v>1</v>
      </c>
      <c r="D6" s="142">
        <f>IF(A2&gt;1,2,"")</f>
        <v>2</v>
      </c>
      <c r="E6" s="154" t="str">
        <f>IF(ISNA(VLOOKUP($C$2&amp;"-"&amp;$L$2&amp;"-"&amp;D6,bdd_complete,11,0)),"",VLOOKUP($C$2&amp;"-"&amp;$L$2&amp;"-"&amp;D6,bdd_complete,11,0)&amp;" "&amp;VLOOKUP($C$2&amp;"-"&amp;$L$2&amp;"-"&amp;D6,bdd_complete,12,0))</f>
        <v>BASKHANOV Deny</v>
      </c>
      <c r="F6" s="154"/>
      <c r="G6" s="154"/>
      <c r="H6" s="154"/>
      <c r="I6" s="154"/>
      <c r="J6" s="154"/>
      <c r="K6" s="154" t="str">
        <f>IF(D6&lt;&gt;"",VLOOKUP($C$2&amp;"-"&amp;$L$2&amp;"-"&amp;D6,bdd_complete,13,0),"")</f>
        <v>Orléans</v>
      </c>
      <c r="L6" s="154"/>
      <c r="M6" s="143"/>
      <c r="N6" s="209">
        <f>IF(AND(E6&lt;&gt;"",$Z$3&lt;12),SUMPRODUCT(($W$5:$W$16=E6)*($Z$5:$Z$16&lt;&gt;"")),"")</f>
        <v>3</v>
      </c>
      <c r="O6" s="210">
        <f>IF(AND(E6&lt;&gt;"",$Z$3&lt;12),SUMPRODUCT(($W$5:$W$16=E6)*($Y$5:$Y$16)),"")</f>
        <v>12</v>
      </c>
      <c r="P6" s="211">
        <f>IF(AND(E6&lt;&gt;"",$Z$3&lt;12),SUMPRODUCT(($W$5:$W$16=E6)*($Z$5:$Z$16=$P$4)),"")</f>
        <v>1</v>
      </c>
      <c r="Q6" s="211">
        <f>IF(AND(E6&lt;&gt;"",$Z$3&lt;12),SUMPRODUCT(($W$5:$W$16=E6)*($Z$5:$Z$16=$Q$4)),"")</f>
        <v>2</v>
      </c>
      <c r="R6" s="211">
        <f>IF(AND(E6&lt;&gt;"",$Z$3&lt;12),SUMPRODUCT(($W$5:$W$16=E6)*($X$5:$X$16)),"")</f>
        <v>0</v>
      </c>
      <c r="S6" s="234">
        <f>IF(D6&lt;&gt;"",VLOOKUP($C$2&amp;"-"&amp;$L$2&amp;"-"&amp;D6,bdd_complete,6,0),"")</f>
        <v>30.5</v>
      </c>
      <c r="T6" s="235"/>
      <c r="W6" s="205" t="str">
        <f>M12</f>
        <v>BASKHANOV Deny</v>
      </c>
      <c r="X6" s="206">
        <f>R15</f>
        <v>0</v>
      </c>
      <c r="Y6" s="206">
        <f>S14</f>
        <v>4</v>
      </c>
      <c r="Z6" s="207" t="str">
        <f>IF(T14&lt;&gt;"",T14,"")</f>
        <v>VT</v>
      </c>
      <c r="AA6" s="346"/>
      <c r="AB6" s="346"/>
      <c r="AC6" s="346"/>
      <c r="AD6" s="62"/>
      <c r="AE6" s="62"/>
      <c r="AF6" s="62"/>
      <c r="AG6" s="62"/>
      <c r="AH6" s="62"/>
      <c r="AI6" s="62"/>
      <c r="AJ6" s="64"/>
    </row>
    <row r="7" spans="1:36" ht="20.25" customHeight="1" thickTop="1" x14ac:dyDescent="0.2">
      <c r="A7" s="137" t="s">
        <v>36</v>
      </c>
      <c r="B7" s="172"/>
      <c r="C7" s="141">
        <v>2</v>
      </c>
      <c r="D7" s="142">
        <f>IF(A2&gt;2,3,"")</f>
        <v>3</v>
      </c>
      <c r="E7" s="154" t="str">
        <f>IF(ISNA(VLOOKUP($C$2&amp;"-"&amp;$L$2&amp;"-"&amp;D7,bdd_complete,11,0)),"",VLOOKUP($C$2&amp;"-"&amp;$L$2&amp;"-"&amp;D7,bdd_complete,11,0)&amp;" "&amp;VLOOKUP($C$2&amp;"-"&amp;$L$2&amp;"-"&amp;D7,bdd_complete,12,0))</f>
        <v>LEMARCIS Antonin</v>
      </c>
      <c r="F7" s="154"/>
      <c r="G7" s="154"/>
      <c r="H7" s="154"/>
      <c r="I7" s="154"/>
      <c r="J7" s="154"/>
      <c r="K7" s="154" t="str">
        <f>IF(D7&lt;&gt;"",VLOOKUP($C$2&amp;"-"&amp;$L$2&amp;"-"&amp;D7,bdd_complete,13,0),"")</f>
        <v>Le Havre CL</v>
      </c>
      <c r="L7" s="154"/>
      <c r="M7" s="143"/>
      <c r="N7" s="209">
        <f>IF(AND(E7&lt;&gt;"",$Z$3&lt;12),SUMPRODUCT(($W$5:$W$16=E7)*($Z$5:$Z$16&lt;&gt;"")),"")</f>
        <v>2</v>
      </c>
      <c r="O7" s="210">
        <f>IF(AND(E7&lt;&gt;"",$Z$3&lt;12),SUMPRODUCT(($W$5:$W$16=E7)*($Y$5:$Y$16)),"")</f>
        <v>8</v>
      </c>
      <c r="P7" s="211">
        <f>IF(AND(E7&lt;&gt;"",$Z$3&lt;12),SUMPRODUCT(($W$5:$W$16=E7)*($Z$5:$Z$16=$P$4)),"")</f>
        <v>2</v>
      </c>
      <c r="Q7" s="211">
        <f>IF(AND(E7&lt;&gt;"",$Z$3&lt;12),SUMPRODUCT(($W$5:$W$16=E7)*($Z$5:$Z$16=$Q$4)),"")</f>
        <v>0</v>
      </c>
      <c r="R7" s="211">
        <f>IF(AND(E7&lt;&gt;"",$Z$3&lt;12),SUMPRODUCT(($W$5:$W$16=E7)*($X$5:$X$16)),"")</f>
        <v>0</v>
      </c>
      <c r="S7" s="234">
        <f>IF(D7&lt;&gt;"",VLOOKUP($C$2&amp;"-"&amp;$L$2&amp;"-"&amp;D7,bdd_complete,6,0),"")</f>
        <v>30.6</v>
      </c>
      <c r="T7" s="235"/>
      <c r="W7" s="205" t="str">
        <f>D16</f>
        <v>LEMARCIS Antonin</v>
      </c>
      <c r="X7" s="206">
        <f>I19</f>
        <v>0</v>
      </c>
      <c r="Y7" s="206">
        <f>J18</f>
        <v>4</v>
      </c>
      <c r="Z7" s="207" t="str">
        <f>IF(K18&lt;&gt;"",K18,"")</f>
        <v>VT</v>
      </c>
      <c r="AA7" s="346"/>
      <c r="AB7" s="346"/>
      <c r="AC7" s="346"/>
      <c r="AD7" s="62"/>
      <c r="AE7" s="62"/>
      <c r="AF7" s="62"/>
      <c r="AG7" s="62"/>
      <c r="AH7" s="62"/>
      <c r="AI7" s="62"/>
      <c r="AJ7" s="64"/>
    </row>
    <row r="8" spans="1:36" ht="20.25" customHeight="1" x14ac:dyDescent="0.2">
      <c r="A8" s="139" t="s">
        <v>37</v>
      </c>
      <c r="B8" s="172"/>
      <c r="C8" s="141">
        <v>3</v>
      </c>
      <c r="D8" s="281">
        <f>IF(A2&gt;3,4,"")</f>
        <v>4</v>
      </c>
      <c r="E8" s="241" t="str">
        <f>IF(ISNA(VLOOKUP($C$2&amp;"-"&amp;$L$2&amp;"-"&amp;D8,bdd_complete,11,0)),"",VLOOKUP($C$2&amp;"-"&amp;$L$2&amp;"-"&amp;D8,bdd_complete,11,0)&amp;" "&amp;VLOOKUP($C$2&amp;"-"&amp;$L$2&amp;"-"&amp;D8,bdd_complete,12,0))</f>
        <v>HERIGAULT Ilyana</v>
      </c>
      <c r="F8" s="241"/>
      <c r="G8" s="241"/>
      <c r="H8" s="241"/>
      <c r="I8" s="241"/>
      <c r="J8" s="241"/>
      <c r="K8" s="241" t="str">
        <f>IF(D8&lt;&gt;"",VLOOKUP($C$2&amp;"-"&amp;$L$2&amp;"-"&amp;D8,bdd_complete,13,0),"")</f>
        <v>Bagnolet</v>
      </c>
      <c r="L8" s="241"/>
      <c r="M8" s="282"/>
      <c r="N8" s="209">
        <f>IF(AND(E8&lt;&gt;"",$Z$3&lt;12),SUMPRODUCT(($W$5:$W$16=E8)*($Z$5:$Z$16&lt;&gt;"")),"")</f>
        <v>1</v>
      </c>
      <c r="O8" s="210">
        <f>IF(AND(E8&lt;&gt;"",$Z$3&lt;12),SUMPRODUCT(($W$5:$W$16=E8)*($Y$5:$Y$16)),"")</f>
        <v>4</v>
      </c>
      <c r="P8" s="211">
        <f>IF(AND(E8&lt;&gt;"",$Z$3&lt;12),SUMPRODUCT(($W$5:$W$16=E8)*($Z$5:$Z$16=$P$4)),"")</f>
        <v>0</v>
      </c>
      <c r="Q8" s="211">
        <f>IF(AND(E8&lt;&gt;"",$Z$3&lt;12),SUMPRODUCT(($W$5:$W$16=E8)*($Z$5:$Z$16=$Q$4)),"")</f>
        <v>1</v>
      </c>
      <c r="R8" s="211">
        <f>IF(AND(E8&lt;&gt;"",$Z$3&lt;12),SUMPRODUCT(($W$5:$W$16=E8)*($X$5:$X$16)),"")</f>
        <v>0</v>
      </c>
      <c r="S8" s="234">
        <f>IF(D8&lt;&gt;"",VLOOKUP($C$2&amp;"-"&amp;$L$2&amp;"-"&amp;D8,bdd_complete,6,0),"")</f>
        <v>30.8</v>
      </c>
      <c r="T8" s="235"/>
      <c r="W8" s="205" t="str">
        <f>M16</f>
        <v>HERIGAULT Ilyana</v>
      </c>
      <c r="X8" s="206">
        <f>R19</f>
        <v>0</v>
      </c>
      <c r="Y8" s="206">
        <f>S18</f>
        <v>0</v>
      </c>
      <c r="Z8" s="207" t="str">
        <f>IF(T18&lt;&gt;"",T18,"")</f>
        <v/>
      </c>
      <c r="AA8" s="346"/>
      <c r="AB8" s="346"/>
      <c r="AC8" s="346"/>
      <c r="AD8" s="62"/>
      <c r="AE8" s="62"/>
      <c r="AF8" s="62"/>
      <c r="AG8" s="62"/>
      <c r="AH8" s="62"/>
      <c r="AI8" s="62"/>
      <c r="AJ8" s="64"/>
    </row>
    <row r="9" spans="1:36" ht="23.25" customHeight="1" x14ac:dyDescent="0.25">
      <c r="A9" s="212" t="s">
        <v>61</v>
      </c>
      <c r="B9" s="213"/>
      <c r="D9" s="69"/>
      <c r="E9" s="69"/>
      <c r="F9" s="69"/>
      <c r="G9" s="69"/>
      <c r="H9" s="69"/>
      <c r="I9"/>
      <c r="S9" s="144"/>
      <c r="W9" s="205" t="str">
        <f>D22</f>
        <v>DELORD Gabriel</v>
      </c>
      <c r="X9" s="206">
        <f>I25</f>
        <v>0</v>
      </c>
      <c r="Y9" s="206">
        <f>J24</f>
        <v>0</v>
      </c>
      <c r="Z9" s="207" t="str">
        <f>IF(K24&lt;&gt;"",K24,"")</f>
        <v/>
      </c>
      <c r="AA9" s="52"/>
      <c r="AB9" s="52"/>
      <c r="AC9" s="52"/>
    </row>
    <row r="10" spans="1:36" s="140" customFormat="1" ht="25.5" customHeight="1" x14ac:dyDescent="0.2">
      <c r="A10" s="53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  <c r="R10" s="155"/>
      <c r="S10" s="155"/>
      <c r="T10" s="130" t="str">
        <f>IF(OR(A2=0,A2&gt;2),"3 lutteurs =&gt; Tour 1 : 1-2 / Tour 2 : 3-1 / Tour 3 : 2-3          4 lutteurs =&gt; Tour 1 : 1-2, 3-4  / Tour 2 : 1-3,  2-4  / Tour 3 : 1-4, 2-3","")</f>
        <v>3 lutteurs =&gt; Tour 1 : 1-2 / Tour 2 : 3-1 / Tour 3 : 2-3          4 lutteurs =&gt; Tour 1 : 1-2, 3-4  / Tour 2 : 1-3,  2-4  / Tour 3 : 1-4, 2-3</v>
      </c>
      <c r="U10" s="155"/>
      <c r="V10" s="155"/>
      <c r="W10" s="205" t="str">
        <f>M22</f>
        <v>LEMARCIS Antonin</v>
      </c>
      <c r="X10" s="206">
        <f>R25</f>
        <v>0</v>
      </c>
      <c r="Y10" s="206">
        <f>S24</f>
        <v>4</v>
      </c>
      <c r="Z10" s="207" t="str">
        <f>IF(T24&lt;&gt;"",T24,"")</f>
        <v>VT</v>
      </c>
      <c r="AA10" s="155"/>
      <c r="AB10" s="155"/>
      <c r="AC10" s="155"/>
    </row>
    <row r="11" spans="1:36" s="53" customFormat="1" ht="14.25" customHeight="1" thickBot="1" x14ac:dyDescent="0.25">
      <c r="A11"/>
      <c r="B11" s="330" t="s">
        <v>40</v>
      </c>
      <c r="C11" s="203" t="s">
        <v>45</v>
      </c>
      <c r="D11" s="201"/>
      <c r="E11" s="201"/>
      <c r="F11" s="201"/>
      <c r="G11" s="201"/>
      <c r="H11" s="201"/>
      <c r="I11" s="201"/>
      <c r="J11" s="201"/>
      <c r="K11" s="201"/>
      <c r="L11" s="202" t="s">
        <v>46</v>
      </c>
      <c r="M11" s="202"/>
      <c r="N11" s="202"/>
      <c r="O11" s="202"/>
      <c r="P11" s="202"/>
      <c r="Q11" s="202"/>
      <c r="R11" s="202"/>
      <c r="S11" s="202"/>
      <c r="T11" s="204"/>
      <c r="U11"/>
      <c r="V11"/>
      <c r="W11" s="205" t="str">
        <f>D26</f>
        <v>BASKHANOV Deny</v>
      </c>
      <c r="X11" s="206">
        <f>I29</f>
        <v>0</v>
      </c>
      <c r="Y11" s="206">
        <f>J28</f>
        <v>4</v>
      </c>
      <c r="Z11" s="207" t="str">
        <f>IF(K28&lt;&gt;"",K28,"")</f>
        <v>VS</v>
      </c>
      <c r="AA11" s="54"/>
      <c r="AH11" s="56"/>
    </row>
    <row r="12" spans="1:36" ht="16.5" customHeight="1" x14ac:dyDescent="0.2">
      <c r="B12" s="331"/>
      <c r="C12" s="334">
        <f>IF(A2&gt;1,1,"")</f>
        <v>1</v>
      </c>
      <c r="D12" s="215" t="str">
        <f>IF(C12&lt;&gt;"",VLOOKUP(C12,$D$5:$K$8,2,0),"")</f>
        <v>DELORD Gabriel</v>
      </c>
      <c r="E12" s="215"/>
      <c r="F12" s="215"/>
      <c r="G12" s="215"/>
      <c r="H12" s="215"/>
      <c r="I12" s="216"/>
      <c r="J12" s="336" t="s">
        <v>48</v>
      </c>
      <c r="K12" s="217" t="s">
        <v>49</v>
      </c>
      <c r="L12" s="334">
        <f>IF(A2&gt;1,2,"")</f>
        <v>2</v>
      </c>
      <c r="M12" s="215" t="str">
        <f>IF(L12&lt;&gt;"",VLOOKUP(L12,$D$5:$K$8,2,0),"")</f>
        <v>BASKHANOV Deny</v>
      </c>
      <c r="N12" s="215"/>
      <c r="O12" s="215"/>
      <c r="P12" s="215"/>
      <c r="Q12" s="215"/>
      <c r="R12" s="216"/>
      <c r="S12" s="336" t="s">
        <v>48</v>
      </c>
      <c r="T12" s="217" t="s">
        <v>49</v>
      </c>
      <c r="W12" s="205" t="str">
        <f>M26</f>
        <v>HERIGAULT Ilyana</v>
      </c>
      <c r="X12" s="206">
        <f>R29</f>
        <v>0</v>
      </c>
      <c r="Y12" s="206">
        <f>S28</f>
        <v>0</v>
      </c>
      <c r="Z12" s="207" t="str">
        <f>IF(T28&lt;&gt;"",T28,"")</f>
        <v/>
      </c>
      <c r="AA12" s="58"/>
      <c r="AH12" s="63"/>
      <c r="AI12" s="63"/>
    </row>
    <row r="13" spans="1:36" ht="16.5" customHeight="1" x14ac:dyDescent="0.2">
      <c r="B13" s="331"/>
      <c r="C13" s="335"/>
      <c r="D13" s="218" t="str">
        <f>IF(C12&lt;&gt;"",VLOOKUP(C12,$D$5:$K$8,8,0),"")</f>
        <v>Créteil</v>
      </c>
      <c r="E13" s="219"/>
      <c r="F13" s="219"/>
      <c r="G13" s="219"/>
      <c r="H13" s="219"/>
      <c r="I13" s="220"/>
      <c r="J13" s="337"/>
      <c r="K13" s="221" t="s">
        <v>50</v>
      </c>
      <c r="L13" s="335"/>
      <c r="M13" s="218" t="str">
        <f>IF(L12&lt;&gt;"",VLOOKUP(L12,$D$5:$K$8,8,0),"")</f>
        <v>Orléans</v>
      </c>
      <c r="N13" s="219"/>
      <c r="O13" s="219"/>
      <c r="P13" s="219"/>
      <c r="Q13" s="219"/>
      <c r="R13" s="220"/>
      <c r="S13" s="337"/>
      <c r="T13" s="221" t="s">
        <v>50</v>
      </c>
      <c r="W13" s="205" t="str">
        <f>D32</f>
        <v>DELORD Gabriel</v>
      </c>
      <c r="X13" s="206">
        <f>I35</f>
        <v>0</v>
      </c>
      <c r="Y13" s="206">
        <f>J34</f>
        <v>0</v>
      </c>
      <c r="Z13" s="207" t="str">
        <f>IF(K34&lt;&gt;"",K34,"")</f>
        <v/>
      </c>
      <c r="AA13" s="58"/>
      <c r="AH13" s="63"/>
      <c r="AI13" s="63"/>
    </row>
    <row r="14" spans="1:36" ht="11.25" customHeight="1" x14ac:dyDescent="0.2">
      <c r="B14" s="331"/>
      <c r="C14" s="159" t="s">
        <v>53</v>
      </c>
      <c r="D14" s="160"/>
      <c r="E14" s="160"/>
      <c r="F14" s="160"/>
      <c r="G14" s="160"/>
      <c r="H14" s="170"/>
      <c r="I14" s="161" t="s">
        <v>11</v>
      </c>
      <c r="J14" s="338">
        <v>0</v>
      </c>
      <c r="K14" s="340"/>
      <c r="L14" s="159" t="s">
        <v>53</v>
      </c>
      <c r="M14" s="162"/>
      <c r="N14" s="160"/>
      <c r="O14" s="160"/>
      <c r="P14" s="160"/>
      <c r="Q14" s="170"/>
      <c r="R14" s="161" t="s">
        <v>11</v>
      </c>
      <c r="S14" s="338">
        <v>4</v>
      </c>
      <c r="T14" s="340" t="s">
        <v>23</v>
      </c>
      <c r="W14" s="205" t="str">
        <f>M32</f>
        <v>HERIGAULT Ilyana</v>
      </c>
      <c r="X14" s="206">
        <f>R35</f>
        <v>0</v>
      </c>
      <c r="Y14" s="206">
        <f>S34</f>
        <v>4</v>
      </c>
      <c r="Z14" s="207" t="str">
        <f>IF(T34&lt;&gt;"",T34,"")</f>
        <v>VS</v>
      </c>
      <c r="AA14" s="58"/>
      <c r="AH14" s="63"/>
      <c r="AI14" s="63"/>
    </row>
    <row r="15" spans="1:36" ht="33" customHeight="1" thickBot="1" x14ac:dyDescent="0.25">
      <c r="B15" s="331"/>
      <c r="C15" s="157"/>
      <c r="D15" s="158"/>
      <c r="E15" s="158"/>
      <c r="F15" s="158"/>
      <c r="G15" s="158"/>
      <c r="H15" s="171"/>
      <c r="I15" s="208"/>
      <c r="J15" s="339"/>
      <c r="K15" s="341"/>
      <c r="L15" s="157"/>
      <c r="M15" s="163"/>
      <c r="N15" s="158"/>
      <c r="O15" s="158"/>
      <c r="P15" s="158"/>
      <c r="Q15" s="171"/>
      <c r="R15" s="208"/>
      <c r="S15" s="339"/>
      <c r="T15" s="341"/>
      <c r="W15" s="205" t="str">
        <f>D36</f>
        <v>BASKHANOV Deny</v>
      </c>
      <c r="X15" s="206">
        <f>I39</f>
        <v>0</v>
      </c>
      <c r="Y15" s="206">
        <f>J38</f>
        <v>4</v>
      </c>
      <c r="Z15" s="207" t="str">
        <f>IF(K38&lt;&gt;"",K38,"")</f>
        <v>VS</v>
      </c>
      <c r="AA15" s="58"/>
      <c r="AH15" s="63"/>
      <c r="AI15" s="63"/>
    </row>
    <row r="16" spans="1:36" ht="16.5" customHeight="1" x14ac:dyDescent="0.2">
      <c r="B16" s="331"/>
      <c r="C16" s="334">
        <f>IF(A2=4,3,"")</f>
        <v>3</v>
      </c>
      <c r="D16" s="215" t="str">
        <f>IF(C16&lt;&gt;"",VLOOKUP(C16,$D$5:$K$8,2,0),"")</f>
        <v>LEMARCIS Antonin</v>
      </c>
      <c r="E16" s="215"/>
      <c r="F16" s="215"/>
      <c r="G16" s="215"/>
      <c r="H16" s="215"/>
      <c r="I16" s="216"/>
      <c r="J16" s="336" t="s">
        <v>48</v>
      </c>
      <c r="K16" s="217" t="s">
        <v>49</v>
      </c>
      <c r="L16" s="334">
        <f>IF(A2=4,4,"")</f>
        <v>4</v>
      </c>
      <c r="M16" s="215" t="str">
        <f>IF(L16&lt;&gt;"",VLOOKUP(L16,$D$5:$K$8,2,0),"")</f>
        <v>HERIGAULT Ilyana</v>
      </c>
      <c r="N16" s="215"/>
      <c r="O16" s="215"/>
      <c r="P16" s="215"/>
      <c r="Q16" s="215"/>
      <c r="R16" s="216"/>
      <c r="S16" s="336" t="s">
        <v>48</v>
      </c>
      <c r="T16" s="217" t="s">
        <v>49</v>
      </c>
      <c r="W16" s="205" t="str">
        <f>M36</f>
        <v>LEMARCIS Antonin</v>
      </c>
      <c r="X16" s="206">
        <f>R39</f>
        <v>0</v>
      </c>
      <c r="Y16" s="206">
        <f>S38</f>
        <v>0</v>
      </c>
      <c r="Z16" s="207" t="str">
        <f>IF(T38&lt;&gt;"",T38,"")</f>
        <v/>
      </c>
      <c r="AA16" s="58"/>
      <c r="AH16" s="63"/>
      <c r="AI16" s="63"/>
    </row>
    <row r="17" spans="1:35" ht="16.5" customHeight="1" x14ac:dyDescent="0.2">
      <c r="B17" s="331"/>
      <c r="C17" s="335"/>
      <c r="D17" s="218"/>
      <c r="E17" s="219"/>
      <c r="F17" s="219"/>
      <c r="G17" s="219"/>
      <c r="H17" s="219"/>
      <c r="I17" s="220"/>
      <c r="J17" s="337"/>
      <c r="K17" s="221" t="s">
        <v>50</v>
      </c>
      <c r="L17" s="335"/>
      <c r="M17" s="218" t="str">
        <f>IF(L16&lt;&gt;"",VLOOKUP(L16,$D$5:$K$8,8,0),"")</f>
        <v>Bagnolet</v>
      </c>
      <c r="N17" s="219"/>
      <c r="O17" s="219"/>
      <c r="P17" s="219"/>
      <c r="Q17" s="219"/>
      <c r="R17" s="220"/>
      <c r="S17" s="337"/>
      <c r="T17" s="221" t="s">
        <v>50</v>
      </c>
      <c r="X17" s="57"/>
      <c r="Y17" s="58"/>
      <c r="Z17" s="58"/>
      <c r="AA17" s="58"/>
      <c r="AH17" s="63"/>
      <c r="AI17" s="63"/>
    </row>
    <row r="18" spans="1:35" ht="11.25" customHeight="1" x14ac:dyDescent="0.2">
      <c r="B18" s="331"/>
      <c r="C18" s="159" t="s">
        <v>53</v>
      </c>
      <c r="D18" s="160"/>
      <c r="E18" s="160"/>
      <c r="F18" s="160"/>
      <c r="G18" s="160"/>
      <c r="H18" s="170"/>
      <c r="I18" s="161" t="s">
        <v>11</v>
      </c>
      <c r="J18" s="338">
        <v>4</v>
      </c>
      <c r="K18" s="340" t="s">
        <v>23</v>
      </c>
      <c r="L18" s="159" t="s">
        <v>53</v>
      </c>
      <c r="M18" s="162"/>
      <c r="N18" s="160"/>
      <c r="O18" s="160"/>
      <c r="P18" s="160"/>
      <c r="Q18" s="170"/>
      <c r="R18" s="161" t="s">
        <v>11</v>
      </c>
      <c r="S18" s="338">
        <v>0</v>
      </c>
      <c r="T18" s="340"/>
      <c r="X18" s="57"/>
      <c r="Y18" s="58"/>
      <c r="Z18" s="58"/>
      <c r="AA18" s="58"/>
      <c r="AH18" s="63"/>
      <c r="AI18" s="63"/>
    </row>
    <row r="19" spans="1:35" ht="33" customHeight="1" thickBot="1" x14ac:dyDescent="0.25">
      <c r="B19" s="331"/>
      <c r="C19" s="157"/>
      <c r="D19" s="158"/>
      <c r="E19" s="158"/>
      <c r="F19" s="158"/>
      <c r="G19" s="158"/>
      <c r="H19" s="171"/>
      <c r="I19" s="208"/>
      <c r="J19" s="339"/>
      <c r="K19" s="341"/>
      <c r="L19" s="157"/>
      <c r="M19" s="163"/>
      <c r="N19" s="158"/>
      <c r="O19" s="158"/>
      <c r="P19" s="158"/>
      <c r="Q19" s="171"/>
      <c r="R19" s="208"/>
      <c r="S19" s="339"/>
      <c r="T19" s="341"/>
      <c r="X19" s="58"/>
      <c r="Y19" s="58"/>
      <c r="Z19" s="58"/>
      <c r="AA19" s="58"/>
      <c r="AH19" s="63"/>
      <c r="AI19" s="63"/>
    </row>
    <row r="20" spans="1:35" ht="15" customHeight="1" x14ac:dyDescent="0.25">
      <c r="B20" s="138"/>
      <c r="C20" s="147"/>
      <c r="D20" s="147"/>
      <c r="E20" s="147"/>
      <c r="F20" s="147"/>
      <c r="G20" s="147"/>
      <c r="H20" s="147"/>
      <c r="J20" s="148"/>
      <c r="K20" s="149"/>
      <c r="L20" s="151"/>
      <c r="M20" s="151"/>
      <c r="N20" s="151"/>
      <c r="O20" s="151"/>
      <c r="P20" s="151"/>
      <c r="Q20" s="151"/>
      <c r="R20" s="146"/>
      <c r="S20" s="152"/>
      <c r="T20" s="150"/>
      <c r="X20" s="58"/>
      <c r="Y20" s="58"/>
      <c r="Z20" s="58"/>
      <c r="AA20" s="58"/>
      <c r="AH20" s="63"/>
      <c r="AI20" s="63"/>
    </row>
    <row r="21" spans="1:35" s="53" customFormat="1" ht="14.25" customHeight="1" thickBot="1" x14ac:dyDescent="0.25">
      <c r="A21"/>
      <c r="B21" s="330" t="s">
        <v>51</v>
      </c>
      <c r="C21" s="203" t="s">
        <v>45</v>
      </c>
      <c r="D21" s="201"/>
      <c r="E21" s="201"/>
      <c r="F21" s="201"/>
      <c r="G21" s="201"/>
      <c r="H21" s="201"/>
      <c r="I21" s="201"/>
      <c r="J21" s="201"/>
      <c r="K21" s="201"/>
      <c r="L21" s="202" t="s">
        <v>46</v>
      </c>
      <c r="M21" s="202"/>
      <c r="N21" s="202"/>
      <c r="O21" s="202"/>
      <c r="P21" s="202"/>
      <c r="Q21" s="202"/>
      <c r="R21" s="202"/>
      <c r="S21" s="202"/>
      <c r="T21" s="204"/>
      <c r="U21"/>
      <c r="V21"/>
      <c r="W21"/>
      <c r="X21" s="55"/>
      <c r="Y21" s="54"/>
      <c r="Z21" s="54"/>
      <c r="AA21" s="54"/>
      <c r="AH21" s="56"/>
    </row>
    <row r="22" spans="1:35" ht="16.5" customHeight="1" x14ac:dyDescent="0.2">
      <c r="B22" s="331"/>
      <c r="C22" s="334">
        <f>IF(A2=3,3,IF(A2=4,1,""))</f>
        <v>1</v>
      </c>
      <c r="D22" s="215" t="str">
        <f>IF(C22&lt;&gt;"",VLOOKUP(C22,$D$5:$K$8,2,0),"")</f>
        <v>DELORD Gabriel</v>
      </c>
      <c r="E22" s="215"/>
      <c r="F22" s="215"/>
      <c r="G22" s="215"/>
      <c r="H22" s="215"/>
      <c r="I22" s="216"/>
      <c r="J22" s="336" t="s">
        <v>48</v>
      </c>
      <c r="K22" s="217" t="s">
        <v>49</v>
      </c>
      <c r="L22" s="334">
        <f>IF(A2=3,1,IF(A2=4,3,""))</f>
        <v>3</v>
      </c>
      <c r="M22" s="215" t="str">
        <f>IF(L22&lt;&gt;"",VLOOKUP(L22,$D$5:$K$8,2,0),"")</f>
        <v>LEMARCIS Antonin</v>
      </c>
      <c r="N22" s="215"/>
      <c r="O22" s="215"/>
      <c r="P22" s="215"/>
      <c r="Q22" s="215"/>
      <c r="R22" s="216"/>
      <c r="S22" s="336" t="s">
        <v>48</v>
      </c>
      <c r="T22" s="217" t="s">
        <v>49</v>
      </c>
      <c r="X22" s="57"/>
      <c r="Y22" s="58"/>
      <c r="Z22" s="58"/>
      <c r="AA22" s="58"/>
      <c r="AH22" s="63"/>
      <c r="AI22" s="63"/>
    </row>
    <row r="23" spans="1:35" ht="16.5" customHeight="1" x14ac:dyDescent="0.2">
      <c r="B23" s="331"/>
      <c r="C23" s="335"/>
      <c r="D23" s="218" t="str">
        <f>IF(C22&lt;&gt;"",VLOOKUP(C22,$D$5:$K$8,8,0),"")</f>
        <v>Créteil</v>
      </c>
      <c r="E23" s="219"/>
      <c r="F23" s="219"/>
      <c r="G23" s="219"/>
      <c r="H23" s="219"/>
      <c r="I23" s="220"/>
      <c r="J23" s="337"/>
      <c r="K23" s="221" t="s">
        <v>50</v>
      </c>
      <c r="L23" s="335"/>
      <c r="M23" s="218" t="str">
        <f>IF(L22&lt;&gt;"",VLOOKUP(L22,$D$5:$K$8,8,0),"")</f>
        <v>Le Havre CL</v>
      </c>
      <c r="N23" s="219"/>
      <c r="O23" s="219"/>
      <c r="P23" s="219"/>
      <c r="Q23" s="219"/>
      <c r="R23" s="220"/>
      <c r="S23" s="337"/>
      <c r="T23" s="221" t="s">
        <v>50</v>
      </c>
      <c r="X23" s="57"/>
      <c r="Y23" s="58"/>
      <c r="Z23" s="58"/>
      <c r="AA23" s="58"/>
      <c r="AH23" s="63"/>
      <c r="AI23" s="63"/>
    </row>
    <row r="24" spans="1:35" ht="11.25" customHeight="1" x14ac:dyDescent="0.2">
      <c r="B24" s="331"/>
      <c r="C24" s="159" t="s">
        <v>53</v>
      </c>
      <c r="D24" s="160"/>
      <c r="E24" s="160"/>
      <c r="F24" s="160"/>
      <c r="G24" s="160"/>
      <c r="H24" s="170"/>
      <c r="I24" s="161" t="s">
        <v>11</v>
      </c>
      <c r="J24" s="338">
        <v>0</v>
      </c>
      <c r="K24" s="340"/>
      <c r="L24" s="159" t="s">
        <v>53</v>
      </c>
      <c r="M24" s="162"/>
      <c r="N24" s="160"/>
      <c r="O24" s="160"/>
      <c r="P24" s="160"/>
      <c r="Q24" s="170"/>
      <c r="R24" s="161" t="s">
        <v>11</v>
      </c>
      <c r="S24" s="338">
        <v>4</v>
      </c>
      <c r="T24" s="340" t="s">
        <v>23</v>
      </c>
      <c r="X24" s="57"/>
      <c r="Y24" s="58"/>
      <c r="Z24" s="58"/>
      <c r="AA24" s="58"/>
      <c r="AH24" s="63"/>
      <c r="AI24" s="63"/>
    </row>
    <row r="25" spans="1:35" ht="33" customHeight="1" thickBot="1" x14ac:dyDescent="0.25">
      <c r="B25" s="331"/>
      <c r="C25" s="157"/>
      <c r="D25" s="158"/>
      <c r="E25" s="158"/>
      <c r="F25" s="158"/>
      <c r="G25" s="158"/>
      <c r="H25" s="171"/>
      <c r="I25" s="208"/>
      <c r="J25" s="339"/>
      <c r="K25" s="341"/>
      <c r="L25" s="157"/>
      <c r="M25" s="163"/>
      <c r="N25" s="158"/>
      <c r="O25" s="158"/>
      <c r="P25" s="158"/>
      <c r="Q25" s="171"/>
      <c r="R25" s="208"/>
      <c r="S25" s="339"/>
      <c r="T25" s="341"/>
      <c r="X25" s="58"/>
      <c r="Y25" s="58"/>
      <c r="Z25" s="58"/>
      <c r="AA25" s="58"/>
      <c r="AH25" s="63"/>
      <c r="AI25" s="63"/>
    </row>
    <row r="26" spans="1:35" ht="16.5" customHeight="1" x14ac:dyDescent="0.2">
      <c r="B26" s="331"/>
      <c r="C26" s="334">
        <f>IF(A2=4,2,"")</f>
        <v>2</v>
      </c>
      <c r="D26" s="215" t="str">
        <f>IF(C26&lt;&gt;"",VLOOKUP(C26,$D$5:$K$8,2,0),"")</f>
        <v>BASKHANOV Deny</v>
      </c>
      <c r="E26" s="215"/>
      <c r="F26" s="215"/>
      <c r="G26" s="215"/>
      <c r="H26" s="215"/>
      <c r="I26" s="216"/>
      <c r="J26" s="336" t="s">
        <v>48</v>
      </c>
      <c r="K26" s="217" t="s">
        <v>49</v>
      </c>
      <c r="L26" s="334">
        <f>IF(A2=4,4,"")</f>
        <v>4</v>
      </c>
      <c r="M26" s="215" t="str">
        <f>IF(L26&lt;&gt;"",VLOOKUP(L26,$D$5:$K$8,2,0),"")</f>
        <v>HERIGAULT Ilyana</v>
      </c>
      <c r="N26" s="215"/>
      <c r="O26" s="215"/>
      <c r="P26" s="215"/>
      <c r="Q26" s="215"/>
      <c r="R26" s="216"/>
      <c r="S26" s="336" t="s">
        <v>48</v>
      </c>
      <c r="T26" s="217" t="s">
        <v>49</v>
      </c>
      <c r="X26" s="57"/>
      <c r="Y26" s="58"/>
      <c r="Z26" s="58"/>
      <c r="AA26" s="58"/>
      <c r="AH26" s="63"/>
      <c r="AI26" s="63"/>
    </row>
    <row r="27" spans="1:35" ht="16.5" customHeight="1" x14ac:dyDescent="0.2">
      <c r="B27" s="331"/>
      <c r="C27" s="335"/>
      <c r="D27" s="218" t="str">
        <f>IF(C26&lt;&gt;"",VLOOKUP(C26,$D$5:$K$8,8,0),"")</f>
        <v>Orléans</v>
      </c>
      <c r="E27" s="219"/>
      <c r="F27" s="219"/>
      <c r="G27" s="219"/>
      <c r="H27" s="219"/>
      <c r="I27" s="220"/>
      <c r="J27" s="337"/>
      <c r="K27" s="221" t="s">
        <v>50</v>
      </c>
      <c r="L27" s="335"/>
      <c r="M27" s="218" t="str">
        <f>IF(L26&lt;&gt;"",VLOOKUP(L26,$D$5:$K$8,8,0),"")</f>
        <v>Bagnolet</v>
      </c>
      <c r="N27" s="219"/>
      <c r="O27" s="219"/>
      <c r="P27" s="219"/>
      <c r="Q27" s="219"/>
      <c r="R27" s="220"/>
      <c r="S27" s="337"/>
      <c r="T27" s="221" t="s">
        <v>50</v>
      </c>
      <c r="X27" s="57"/>
      <c r="Y27" s="58"/>
      <c r="Z27" s="58"/>
      <c r="AA27" s="58"/>
      <c r="AH27" s="63"/>
      <c r="AI27" s="63"/>
    </row>
    <row r="28" spans="1:35" ht="11.25" customHeight="1" x14ac:dyDescent="0.2">
      <c r="B28" s="331"/>
      <c r="C28" s="159" t="s">
        <v>47</v>
      </c>
      <c r="D28" s="160"/>
      <c r="E28" s="160"/>
      <c r="F28" s="160"/>
      <c r="G28" s="160"/>
      <c r="H28" s="170"/>
      <c r="I28" s="161" t="s">
        <v>11</v>
      </c>
      <c r="J28" s="338">
        <v>4</v>
      </c>
      <c r="K28" s="340" t="s">
        <v>67</v>
      </c>
      <c r="L28" s="159" t="s">
        <v>47</v>
      </c>
      <c r="M28" s="162"/>
      <c r="N28" s="160"/>
      <c r="O28" s="160"/>
      <c r="P28" s="160"/>
      <c r="Q28" s="170"/>
      <c r="R28" s="161" t="s">
        <v>11</v>
      </c>
      <c r="S28" s="338">
        <v>0</v>
      </c>
      <c r="T28" s="340"/>
      <c r="X28" s="57"/>
      <c r="Y28" s="58"/>
      <c r="Z28" s="58"/>
      <c r="AA28" s="58"/>
      <c r="AH28" s="63"/>
      <c r="AI28" s="63"/>
    </row>
    <row r="29" spans="1:35" ht="33" customHeight="1" thickBot="1" x14ac:dyDescent="0.25">
      <c r="B29" s="331"/>
      <c r="C29" s="157"/>
      <c r="D29" s="158"/>
      <c r="E29" s="158"/>
      <c r="F29" s="158"/>
      <c r="G29" s="158"/>
      <c r="H29" s="171"/>
      <c r="I29" s="208"/>
      <c r="J29" s="339"/>
      <c r="K29" s="341"/>
      <c r="L29" s="157"/>
      <c r="M29" s="163"/>
      <c r="N29" s="158"/>
      <c r="O29" s="158"/>
      <c r="P29" s="158"/>
      <c r="Q29" s="171"/>
      <c r="R29" s="208"/>
      <c r="S29" s="339"/>
      <c r="T29" s="341"/>
      <c r="X29" s="58"/>
      <c r="Y29" s="58"/>
      <c r="Z29" s="58"/>
      <c r="AA29" s="58"/>
      <c r="AH29" s="63"/>
      <c r="AI29" s="63"/>
    </row>
    <row r="30" spans="1:35" ht="15" customHeight="1" x14ac:dyDescent="0.25">
      <c r="B30" s="138"/>
      <c r="C30" s="147"/>
      <c r="D30" s="147"/>
      <c r="E30" s="147"/>
      <c r="F30" s="147"/>
      <c r="G30" s="147"/>
      <c r="H30" s="147"/>
      <c r="J30" s="148"/>
      <c r="K30" s="149"/>
      <c r="L30" s="151"/>
      <c r="M30" s="151"/>
      <c r="N30" s="151"/>
      <c r="O30" s="151"/>
      <c r="P30" s="151"/>
      <c r="Q30" s="151"/>
      <c r="R30" s="146"/>
      <c r="S30" s="152"/>
      <c r="T30" s="150"/>
      <c r="X30" s="58"/>
      <c r="Y30" s="58"/>
      <c r="Z30" s="58"/>
      <c r="AA30" s="58"/>
      <c r="AH30" s="63"/>
      <c r="AI30" s="63"/>
    </row>
    <row r="31" spans="1:35" s="53" customFormat="1" ht="14.25" customHeight="1" thickBot="1" x14ac:dyDescent="0.25">
      <c r="A31"/>
      <c r="B31" s="330" t="s">
        <v>52</v>
      </c>
      <c r="C31" s="203" t="s">
        <v>45</v>
      </c>
      <c r="D31" s="201"/>
      <c r="E31" s="201"/>
      <c r="F31" s="201"/>
      <c r="G31" s="201"/>
      <c r="H31" s="201"/>
      <c r="I31" s="201"/>
      <c r="J31" s="201"/>
      <c r="K31" s="201"/>
      <c r="L31" s="202" t="s">
        <v>46</v>
      </c>
      <c r="M31" s="202"/>
      <c r="N31" s="202"/>
      <c r="O31" s="202"/>
      <c r="P31" s="202"/>
      <c r="Q31" s="202"/>
      <c r="R31" s="202"/>
      <c r="S31" s="202"/>
      <c r="T31" s="204"/>
      <c r="U31"/>
      <c r="V31"/>
      <c r="W31"/>
      <c r="X31" s="55"/>
      <c r="Y31" s="54"/>
      <c r="Z31" s="54"/>
      <c r="AA31" s="54"/>
      <c r="AH31" s="56"/>
    </row>
    <row r="32" spans="1:35" ht="16.5" customHeight="1" x14ac:dyDescent="0.2">
      <c r="B32" s="331"/>
      <c r="C32" s="334">
        <f>IF(A2=3,2,IF(A2=4,1,""))</f>
        <v>1</v>
      </c>
      <c r="D32" s="215" t="str">
        <f>IF(C32&lt;&gt;"",VLOOKUP(C32,$D$5:$K$8,2,0),"")</f>
        <v>DELORD Gabriel</v>
      </c>
      <c r="E32" s="215"/>
      <c r="F32" s="215"/>
      <c r="G32" s="215"/>
      <c r="H32" s="215"/>
      <c r="I32" s="216"/>
      <c r="J32" s="336" t="s">
        <v>48</v>
      </c>
      <c r="K32" s="217" t="s">
        <v>49</v>
      </c>
      <c r="L32" s="334">
        <f>IF(A2=3,3,IF(A2=4,4,""))</f>
        <v>4</v>
      </c>
      <c r="M32" s="215" t="str">
        <f>IF(L32&lt;&gt;"",VLOOKUP(L32,$D$5:$K$8,2,0),"")</f>
        <v>HERIGAULT Ilyana</v>
      </c>
      <c r="N32" s="215"/>
      <c r="O32" s="215"/>
      <c r="P32" s="215"/>
      <c r="Q32" s="215"/>
      <c r="R32" s="216"/>
      <c r="S32" s="336" t="s">
        <v>48</v>
      </c>
      <c r="T32" s="217" t="s">
        <v>49</v>
      </c>
      <c r="X32" s="57"/>
      <c r="Y32" s="58"/>
      <c r="Z32" s="58"/>
      <c r="AA32" s="58"/>
      <c r="AH32" s="63"/>
      <c r="AI32" s="63"/>
    </row>
    <row r="33" spans="2:35" ht="16.5" customHeight="1" x14ac:dyDescent="0.2">
      <c r="B33" s="331"/>
      <c r="C33" s="335"/>
      <c r="D33" s="218" t="str">
        <f>IF(C32&lt;&gt;"",VLOOKUP(C32,$D$5:$K$8,8,0),"")</f>
        <v>Créteil</v>
      </c>
      <c r="E33" s="219"/>
      <c r="F33" s="219"/>
      <c r="G33" s="219"/>
      <c r="H33" s="219"/>
      <c r="I33" s="220"/>
      <c r="J33" s="337"/>
      <c r="K33" s="221" t="s">
        <v>50</v>
      </c>
      <c r="L33" s="335"/>
      <c r="M33" s="218" t="str">
        <f>IF(L32&lt;&gt;"",VLOOKUP(L32,$D$5:$K$8,8,0),"")</f>
        <v>Bagnolet</v>
      </c>
      <c r="N33" s="219"/>
      <c r="O33" s="219"/>
      <c r="P33" s="219"/>
      <c r="Q33" s="219"/>
      <c r="R33" s="220"/>
      <c r="S33" s="337"/>
      <c r="T33" s="221" t="s">
        <v>50</v>
      </c>
      <c r="X33" s="57"/>
      <c r="Y33" s="58"/>
      <c r="Z33" s="58"/>
      <c r="AA33" s="58"/>
      <c r="AH33" s="63"/>
      <c r="AI33" s="63"/>
    </row>
    <row r="34" spans="2:35" ht="11.25" customHeight="1" x14ac:dyDescent="0.2">
      <c r="B34" s="331"/>
      <c r="C34" s="159" t="s">
        <v>53</v>
      </c>
      <c r="D34" s="160"/>
      <c r="E34" s="160"/>
      <c r="F34" s="160"/>
      <c r="G34" s="160"/>
      <c r="H34" s="170"/>
      <c r="I34" s="161" t="s">
        <v>11</v>
      </c>
      <c r="J34" s="338">
        <v>0</v>
      </c>
      <c r="K34" s="340"/>
      <c r="L34" s="159" t="s">
        <v>53</v>
      </c>
      <c r="M34" s="162"/>
      <c r="N34" s="160"/>
      <c r="O34" s="160"/>
      <c r="P34" s="160"/>
      <c r="Q34" s="170"/>
      <c r="R34" s="161" t="s">
        <v>11</v>
      </c>
      <c r="S34" s="338">
        <v>4</v>
      </c>
      <c r="T34" s="340" t="s">
        <v>67</v>
      </c>
      <c r="X34" s="57"/>
      <c r="Y34" s="58"/>
      <c r="Z34" s="58"/>
      <c r="AA34" s="58"/>
      <c r="AH34" s="63"/>
      <c r="AI34" s="63"/>
    </row>
    <row r="35" spans="2:35" ht="33" customHeight="1" thickBot="1" x14ac:dyDescent="0.25">
      <c r="B35" s="331"/>
      <c r="C35" s="157"/>
      <c r="D35" s="158"/>
      <c r="E35" s="158"/>
      <c r="F35" s="158"/>
      <c r="G35" s="158"/>
      <c r="H35" s="171"/>
      <c r="I35" s="208"/>
      <c r="J35" s="339"/>
      <c r="K35" s="341"/>
      <c r="L35" s="157"/>
      <c r="M35" s="163"/>
      <c r="N35" s="158"/>
      <c r="O35" s="158"/>
      <c r="P35" s="158"/>
      <c r="Q35" s="171"/>
      <c r="R35" s="208"/>
      <c r="S35" s="339"/>
      <c r="T35" s="341"/>
      <c r="X35" s="58"/>
      <c r="Y35" s="58"/>
      <c r="Z35" s="58"/>
      <c r="AA35" s="58"/>
      <c r="AH35" s="63"/>
      <c r="AI35" s="63"/>
    </row>
    <row r="36" spans="2:35" ht="16.5" customHeight="1" x14ac:dyDescent="0.2">
      <c r="B36" s="331"/>
      <c r="C36" s="334">
        <f>IF(A2=4,2,"")</f>
        <v>2</v>
      </c>
      <c r="D36" s="215" t="str">
        <f>IF(C36&lt;&gt;"",VLOOKUP(C36,$D$5:$K$8,2,0),"")</f>
        <v>BASKHANOV Deny</v>
      </c>
      <c r="E36" s="215"/>
      <c r="F36" s="215"/>
      <c r="G36" s="215"/>
      <c r="H36" s="215"/>
      <c r="I36" s="216"/>
      <c r="J36" s="336" t="s">
        <v>48</v>
      </c>
      <c r="K36" s="217" t="s">
        <v>49</v>
      </c>
      <c r="L36" s="334">
        <f>IF(A2=4,3,"")</f>
        <v>3</v>
      </c>
      <c r="M36" s="215" t="str">
        <f>IF(L36&lt;&gt;"",VLOOKUP(L36,$D$5:$K$8,2,0),"")</f>
        <v>LEMARCIS Antonin</v>
      </c>
      <c r="N36" s="215"/>
      <c r="O36" s="215"/>
      <c r="P36" s="215"/>
      <c r="Q36" s="215"/>
      <c r="R36" s="216"/>
      <c r="S36" s="336" t="s">
        <v>48</v>
      </c>
      <c r="T36" s="217" t="s">
        <v>49</v>
      </c>
      <c r="X36" s="57"/>
      <c r="Y36" s="58"/>
      <c r="Z36" s="58"/>
      <c r="AA36" s="58"/>
      <c r="AH36" s="63"/>
      <c r="AI36" s="63"/>
    </row>
    <row r="37" spans="2:35" ht="16.5" customHeight="1" x14ac:dyDescent="0.2">
      <c r="B37" s="331"/>
      <c r="C37" s="335"/>
      <c r="D37" s="218" t="str">
        <f>IF(C36&lt;&gt;"",VLOOKUP(C36,$D$5:$K$8,8,0),"")</f>
        <v>Orléans</v>
      </c>
      <c r="E37" s="219"/>
      <c r="F37" s="219"/>
      <c r="G37" s="219"/>
      <c r="H37" s="219"/>
      <c r="I37" s="220"/>
      <c r="J37" s="337"/>
      <c r="K37" s="221" t="s">
        <v>50</v>
      </c>
      <c r="L37" s="335"/>
      <c r="M37" s="218" t="str">
        <f>IF(L36&lt;&gt;"",VLOOKUP(L36,$D$5:$K$8,8,0),"")</f>
        <v>Le Havre CL</v>
      </c>
      <c r="N37" s="219"/>
      <c r="O37" s="219"/>
      <c r="P37" s="219"/>
      <c r="Q37" s="219"/>
      <c r="R37" s="220"/>
      <c r="S37" s="337"/>
      <c r="T37" s="221" t="s">
        <v>50</v>
      </c>
      <c r="X37" s="57"/>
      <c r="Y37" s="58"/>
      <c r="Z37" s="58"/>
      <c r="AA37" s="58"/>
      <c r="AH37" s="63"/>
      <c r="AI37" s="63"/>
    </row>
    <row r="38" spans="2:35" ht="11.25" customHeight="1" x14ac:dyDescent="0.2">
      <c r="B38" s="331"/>
      <c r="C38" s="159" t="s">
        <v>53</v>
      </c>
      <c r="D38" s="160"/>
      <c r="E38" s="160"/>
      <c r="F38" s="160"/>
      <c r="G38" s="160"/>
      <c r="H38" s="170"/>
      <c r="I38" s="161" t="s">
        <v>11</v>
      </c>
      <c r="J38" s="338">
        <v>4</v>
      </c>
      <c r="K38" s="340" t="s">
        <v>67</v>
      </c>
      <c r="L38" s="159" t="s">
        <v>53</v>
      </c>
      <c r="M38" s="162"/>
      <c r="N38" s="160"/>
      <c r="O38" s="160"/>
      <c r="P38" s="160"/>
      <c r="Q38" s="170"/>
      <c r="R38" s="161" t="s">
        <v>11</v>
      </c>
      <c r="S38" s="338">
        <v>0</v>
      </c>
      <c r="T38" s="340"/>
      <c r="X38" s="57"/>
      <c r="Y38" s="58"/>
      <c r="Z38" s="58"/>
      <c r="AA38" s="58"/>
      <c r="AH38" s="63"/>
      <c r="AI38" s="63"/>
    </row>
    <row r="39" spans="2:35" ht="33" customHeight="1" thickBot="1" x14ac:dyDescent="0.25">
      <c r="B39" s="331"/>
      <c r="C39" s="157"/>
      <c r="D39" s="158"/>
      <c r="E39" s="158"/>
      <c r="F39" s="158"/>
      <c r="G39" s="158"/>
      <c r="H39" s="171"/>
      <c r="I39" s="208"/>
      <c r="J39" s="339"/>
      <c r="K39" s="341"/>
      <c r="L39" s="157"/>
      <c r="M39" s="163"/>
      <c r="N39" s="158"/>
      <c r="O39" s="158"/>
      <c r="P39" s="158"/>
      <c r="Q39" s="171"/>
      <c r="R39" s="208"/>
      <c r="S39" s="339"/>
      <c r="T39" s="341"/>
      <c r="X39" s="58"/>
      <c r="Y39" s="58"/>
      <c r="Z39" s="58"/>
      <c r="AA39" s="58"/>
      <c r="AH39" s="63"/>
      <c r="AI39" s="63"/>
    </row>
    <row r="40" spans="2:35" ht="15" customHeight="1" x14ac:dyDescent="0.2">
      <c r="B40" s="166"/>
      <c r="C40" s="165"/>
      <c r="D40" s="164"/>
      <c r="E40" s="164"/>
      <c r="F40" s="164"/>
      <c r="G40" s="164"/>
      <c r="H40" s="164"/>
      <c r="I40" s="167"/>
      <c r="J40" s="168"/>
      <c r="K40" s="169"/>
      <c r="L40" s="165"/>
      <c r="M40" s="165"/>
      <c r="N40" s="164"/>
      <c r="O40" s="164"/>
      <c r="P40" s="164"/>
      <c r="Q40" s="164"/>
      <c r="R40" s="167"/>
      <c r="S40" s="168"/>
      <c r="T40" s="169"/>
      <c r="X40" s="58"/>
      <c r="Y40" s="58"/>
      <c r="Z40" s="58"/>
      <c r="AA40" s="58"/>
      <c r="AH40" s="63"/>
      <c r="AI40" s="63"/>
    </row>
    <row r="41" spans="2:35" ht="35.1" customHeight="1" x14ac:dyDescent="0.2">
      <c r="C41" s="333" t="s">
        <v>42</v>
      </c>
      <c r="D41" s="333"/>
      <c r="E41" s="333"/>
      <c r="F41" s="333"/>
      <c r="G41" s="344" t="s">
        <v>62</v>
      </c>
      <c r="H41" s="344"/>
      <c r="I41" s="344"/>
      <c r="J41" s="344"/>
      <c r="K41" s="344"/>
      <c r="L41" s="344"/>
      <c r="M41" s="344"/>
      <c r="N41" s="344"/>
      <c r="O41" s="344"/>
      <c r="P41" s="344"/>
      <c r="Q41" s="344"/>
      <c r="R41" s="344"/>
      <c r="S41" s="344"/>
      <c r="T41" s="344"/>
      <c r="Z41" s="63"/>
      <c r="AA41" s="63"/>
    </row>
    <row r="42" spans="2:35" ht="35.1" customHeight="1" x14ac:dyDescent="0.2">
      <c r="C42" s="342" t="s">
        <v>33</v>
      </c>
      <c r="D42" s="342"/>
      <c r="E42" s="342"/>
      <c r="F42" s="342"/>
      <c r="G42" s="345" t="s">
        <v>41</v>
      </c>
      <c r="H42" s="345"/>
      <c r="I42" s="345"/>
      <c r="J42" s="345"/>
      <c r="K42" s="345"/>
      <c r="L42" s="345"/>
      <c r="M42" s="345"/>
      <c r="N42" s="345"/>
      <c r="O42" s="345"/>
      <c r="P42" s="345"/>
      <c r="Q42" s="345"/>
      <c r="R42" s="345"/>
      <c r="S42" s="345"/>
      <c r="T42" s="345"/>
      <c r="Z42" s="53"/>
    </row>
    <row r="43" spans="2:35" ht="65.25" customHeight="1" x14ac:dyDescent="0.25"/>
    <row r="44" spans="2:35" ht="15" hidden="1" customHeight="1" x14ac:dyDescent="0.25"/>
    <row r="45" spans="2:35" ht="15" hidden="1" customHeight="1" x14ac:dyDescent="0.25"/>
    <row r="46" spans="2:35" ht="15" hidden="1" customHeight="1" x14ac:dyDescent="0.25"/>
    <row r="47" spans="2:35" ht="15" hidden="1" customHeight="1" x14ac:dyDescent="0.25"/>
    <row r="48" spans="2:35" ht="15" hidden="1" customHeight="1" x14ac:dyDescent="0.25"/>
    <row r="49" ht="15" hidden="1" customHeight="1" x14ac:dyDescent="0.25"/>
    <row r="50" ht="0" hidden="1" customHeight="1" x14ac:dyDescent="0.25"/>
    <row r="51" ht="0" hidden="1" customHeight="1" x14ac:dyDescent="0.25"/>
  </sheetData>
  <sheetProtection sheet="1" objects="1" scenarios="1"/>
  <mergeCells count="60">
    <mergeCell ref="S36:S37"/>
    <mergeCell ref="C42:F42"/>
    <mergeCell ref="G42:T42"/>
    <mergeCell ref="J38:J39"/>
    <mergeCell ref="K38:K39"/>
    <mergeCell ref="S38:S39"/>
    <mergeCell ref="T38:T39"/>
    <mergeCell ref="C41:F41"/>
    <mergeCell ref="G41:T41"/>
    <mergeCell ref="J28:J29"/>
    <mergeCell ref="K28:K29"/>
    <mergeCell ref="S28:S29"/>
    <mergeCell ref="T28:T29"/>
    <mergeCell ref="B31:B39"/>
    <mergeCell ref="C32:C33"/>
    <mergeCell ref="J32:J33"/>
    <mergeCell ref="L32:L33"/>
    <mergeCell ref="S32:S33"/>
    <mergeCell ref="J34:J35"/>
    <mergeCell ref="K34:K35"/>
    <mergeCell ref="S34:S35"/>
    <mergeCell ref="T34:T35"/>
    <mergeCell ref="C36:C37"/>
    <mergeCell ref="J36:J37"/>
    <mergeCell ref="L36:L37"/>
    <mergeCell ref="S24:S25"/>
    <mergeCell ref="T24:T25"/>
    <mergeCell ref="C26:C27"/>
    <mergeCell ref="J26:J27"/>
    <mergeCell ref="L26:L27"/>
    <mergeCell ref="S26:S27"/>
    <mergeCell ref="J18:J19"/>
    <mergeCell ref="K18:K19"/>
    <mergeCell ref="S18:S19"/>
    <mergeCell ref="T18:T19"/>
    <mergeCell ref="B21:B29"/>
    <mergeCell ref="C22:C23"/>
    <mergeCell ref="J22:J23"/>
    <mergeCell ref="L22:L23"/>
    <mergeCell ref="S22:S23"/>
    <mergeCell ref="J24:J25"/>
    <mergeCell ref="B11:B19"/>
    <mergeCell ref="C12:C13"/>
    <mergeCell ref="J12:J13"/>
    <mergeCell ref="L12:L13"/>
    <mergeCell ref="S12:S13"/>
    <mergeCell ref="K24:K25"/>
    <mergeCell ref="J14:J15"/>
    <mergeCell ref="K14:K15"/>
    <mergeCell ref="S14:S15"/>
    <mergeCell ref="T14:T15"/>
    <mergeCell ref="C16:C17"/>
    <mergeCell ref="J16:J17"/>
    <mergeCell ref="L16:L17"/>
    <mergeCell ref="S16:S17"/>
    <mergeCell ref="O2:T2"/>
    <mergeCell ref="S4:T4"/>
    <mergeCell ref="AA6:AC6"/>
    <mergeCell ref="AA7:AC7"/>
    <mergeCell ref="AA8:AC8"/>
  </mergeCells>
  <dataValidations count="2">
    <dataValidation type="list" allowBlank="1" showInputMessage="1" showErrorMessage="1" sqref="K14:K15 T38:T39 K38:K39 T34:T35 K34:K35 T28:T29 K28:K29 T24:T25 K24:K25 T18:T19 K18:K19 T14:T15">
      <formula1>"VT,VP,VS,VA,VF,VB,VD,V3"</formula1>
    </dataValidation>
    <dataValidation type="whole" allowBlank="1" showInputMessage="1" showErrorMessage="1" errorTitle="ERREUR" error="Il faut saisir un chiffre de 1 à 4" sqref="C5:C8">
      <formula1>1</formula1>
      <formula2>4</formula2>
    </dataValidation>
  </dataValidations>
  <printOptions horizontalCentered="1"/>
  <pageMargins left="0" right="0" top="0" bottom="0" header="0" footer="0"/>
  <pageSetup paperSize="9" orientation="portrait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>
    <tabColor rgb="FF00B050"/>
    <pageSetUpPr autoPageBreaks="0" fitToPage="1"/>
  </sheetPr>
  <dimension ref="A1:AJ51"/>
  <sheetViews>
    <sheetView showGridLines="0" showRowColHeaders="0" zoomScaleNormal="100" workbookViewId="0"/>
  </sheetViews>
  <sheetFormatPr baseColWidth="10" defaultColWidth="0" defaultRowHeight="0" customHeight="1" zeroHeight="1" x14ac:dyDescent="0.25"/>
  <cols>
    <col min="1" max="1" width="9.625" customWidth="1"/>
    <col min="2" max="2" width="4.875" customWidth="1"/>
    <col min="3" max="8" width="4.625" customWidth="1"/>
    <col min="9" max="9" width="4.625" style="69" customWidth="1"/>
    <col min="10" max="20" width="4.625" customWidth="1"/>
    <col min="21" max="21" width="1.625" customWidth="1"/>
    <col min="22" max="22" width="25.375" customWidth="1"/>
    <col min="23" max="23" width="10.75" hidden="1" customWidth="1"/>
    <col min="24" max="24" width="3.875" hidden="1" customWidth="1"/>
    <col min="25" max="25" width="4.75" hidden="1" customWidth="1"/>
    <col min="26" max="26" width="10" hidden="1" customWidth="1"/>
    <col min="27" max="27" width="5" hidden="1" customWidth="1"/>
    <col min="28" max="36" width="0" hidden="1" customWidth="1"/>
    <col min="37" max="16384" width="11" hidden="1"/>
  </cols>
  <sheetData>
    <row r="1" spans="1:36" ht="28.5" customHeight="1" thickBot="1" x14ac:dyDescent="0.25">
      <c r="C1" s="51"/>
      <c r="D1" s="51"/>
      <c r="E1" s="51"/>
      <c r="F1" s="51"/>
      <c r="G1" s="51"/>
      <c r="H1" s="51"/>
      <c r="I1" s="136"/>
      <c r="J1" s="134"/>
      <c r="K1" s="134"/>
      <c r="L1" s="10"/>
      <c r="M1" s="10"/>
      <c r="N1" s="10"/>
      <c r="O1" s="10"/>
      <c r="P1" s="10"/>
      <c r="Q1" s="10"/>
      <c r="R1" s="10"/>
      <c r="S1" s="135"/>
      <c r="T1" s="61"/>
      <c r="U1" s="61"/>
      <c r="V1" s="61"/>
      <c r="W1" s="61"/>
      <c r="X1" s="133"/>
      <c r="Y1" s="61"/>
      <c r="Z1" s="61"/>
      <c r="AA1" s="133"/>
    </row>
    <row r="2" spans="1:36" ht="30" customHeight="1" thickBot="1" x14ac:dyDescent="0.3">
      <c r="A2" s="138">
        <f>SUMPRODUCT((recap!C7:C66=C2)*(recap!D7:D66=L2)*recap!I7:I66)</f>
        <v>4</v>
      </c>
      <c r="C2" s="173" t="s">
        <v>79</v>
      </c>
      <c r="D2" s="174"/>
      <c r="E2" s="174"/>
      <c r="F2" s="174"/>
      <c r="G2" s="174"/>
      <c r="H2" s="175"/>
      <c r="K2" s="156" t="s">
        <v>35</v>
      </c>
      <c r="L2" s="257">
        <v>26</v>
      </c>
      <c r="M2" s="183"/>
      <c r="O2" s="332" t="str">
        <f>Nature_competition</f>
        <v>COUPE DE DREUX POUSSINS BENJAMINS - 26 novembre 2017</v>
      </c>
      <c r="P2" s="332"/>
      <c r="Q2" s="332"/>
      <c r="R2" s="332"/>
      <c r="S2" s="332"/>
      <c r="T2" s="332"/>
      <c r="U2" s="52"/>
      <c r="V2" s="52"/>
      <c r="W2" s="52"/>
      <c r="X2" s="52"/>
      <c r="Y2" s="52"/>
      <c r="Z2" s="229" t="s">
        <v>68</v>
      </c>
      <c r="AA2" s="52"/>
    </row>
    <row r="3" spans="1:36" ht="24" customHeight="1" x14ac:dyDescent="0.2">
      <c r="B3" s="138"/>
      <c r="C3" s="145"/>
      <c r="D3" s="145"/>
      <c r="E3" s="145"/>
      <c r="F3" s="145"/>
      <c r="G3" s="145"/>
      <c r="H3" s="51"/>
      <c r="I3" s="145"/>
      <c r="L3" s="132"/>
      <c r="M3" s="132"/>
      <c r="N3" s="131"/>
      <c r="O3" s="131"/>
      <c r="P3" s="131"/>
      <c r="Q3" s="131"/>
      <c r="S3" s="144"/>
      <c r="T3" s="52"/>
      <c r="U3" s="52"/>
      <c r="V3" s="52"/>
      <c r="W3" s="52"/>
      <c r="X3" s="52"/>
      <c r="Y3" s="52"/>
      <c r="Z3" s="227">
        <f>COUNTIF(Z5:Z16,"")</f>
        <v>6</v>
      </c>
    </row>
    <row r="4" spans="1:36" ht="15.75" x14ac:dyDescent="0.25">
      <c r="C4" s="60" t="s">
        <v>39</v>
      </c>
      <c r="D4" s="129" t="s">
        <v>43</v>
      </c>
      <c r="E4" s="59" t="s">
        <v>44</v>
      </c>
      <c r="G4" s="69"/>
      <c r="H4" s="69"/>
      <c r="J4" s="69"/>
      <c r="K4" s="69"/>
      <c r="L4" s="69"/>
      <c r="M4" s="153" t="s">
        <v>38</v>
      </c>
      <c r="N4" s="128" t="s">
        <v>34</v>
      </c>
      <c r="O4" s="128" t="s">
        <v>21</v>
      </c>
      <c r="P4" s="128" t="s">
        <v>23</v>
      </c>
      <c r="Q4" s="128" t="s">
        <v>67</v>
      </c>
      <c r="R4" s="128" t="s">
        <v>22</v>
      </c>
      <c r="S4" s="343" t="s">
        <v>14</v>
      </c>
      <c r="T4" s="343"/>
      <c r="W4" s="228" t="s">
        <v>16</v>
      </c>
      <c r="X4" s="228" t="s">
        <v>60</v>
      </c>
      <c r="Y4" s="228" t="s">
        <v>59</v>
      </c>
      <c r="Z4" s="228" t="s">
        <v>58</v>
      </c>
      <c r="AA4" s="58"/>
      <c r="AB4" s="58"/>
      <c r="AC4" s="58"/>
      <c r="AD4" s="62"/>
      <c r="AE4" s="62"/>
      <c r="AF4" s="62"/>
      <c r="AG4" s="62"/>
      <c r="AH4" s="62"/>
      <c r="AI4" s="62"/>
      <c r="AJ4" s="64"/>
    </row>
    <row r="5" spans="1:36" ht="20.25" customHeight="1" x14ac:dyDescent="0.2">
      <c r="A5" s="214" t="s">
        <v>24</v>
      </c>
      <c r="B5" s="172"/>
      <c r="C5" s="141">
        <v>3</v>
      </c>
      <c r="D5" s="142">
        <f>IF(A2&gt;0,1,"")</f>
        <v>1</v>
      </c>
      <c r="E5" s="154" t="str">
        <f>IF(ISNA(VLOOKUP($C$2&amp;"-"&amp;$L$2&amp;"-"&amp;D5,bdd_complete,11,0)),"",VLOOKUP($C$2&amp;"-"&amp;$L$2&amp;"-"&amp;D5,bdd_complete,11,0)&amp;" "&amp;VLOOKUP($C$2&amp;"-"&amp;$L$2&amp;"-"&amp;D5,bdd_complete,12,0))</f>
        <v>DAMIENS Erwan</v>
      </c>
      <c r="F5" s="154"/>
      <c r="G5" s="154"/>
      <c r="H5" s="154"/>
      <c r="I5" s="154"/>
      <c r="J5" s="154"/>
      <c r="K5" s="154" t="str">
        <f>IF(D5&lt;&gt;"",VLOOKUP($C$2&amp;"-"&amp;$L$2&amp;"-"&amp;D5,bdd_complete,13,0),"")</f>
        <v>Dreux OL Atlas</v>
      </c>
      <c r="L5" s="154"/>
      <c r="M5" s="143"/>
      <c r="N5" s="209">
        <f>IF(AND(E5&lt;&gt;"",$Z$3&lt;12),SUMPRODUCT(($W$5:$W$16=E5)*($Z$5:$Z$16&lt;&gt;"")),"")</f>
        <v>1</v>
      </c>
      <c r="O5" s="210">
        <f>IF(AND(E5&lt;&gt;"",$Z$3&lt;12),SUMPRODUCT(($W$5:$W$16=E5)*($Y$5:$Y$16)),"")</f>
        <v>4</v>
      </c>
      <c r="P5" s="211">
        <f>IF(AND(E5&lt;&gt;"",$Z$3&lt;12),SUMPRODUCT(($W$5:$W$16=E5)*($Z$5:$Z$16=$P$4)),"")</f>
        <v>1</v>
      </c>
      <c r="Q5" s="211">
        <f>IF(AND(E5&lt;&gt;"",$Z$3&lt;12),SUMPRODUCT(($W$5:$W$16=E5)*($Z$5:$Z$16=$Q$4)),"")</f>
        <v>0</v>
      </c>
      <c r="R5" s="211">
        <f>IF(AND(E5&lt;&gt;"",$Z$3&lt;12),SUMPRODUCT(($W$5:$W$16=E5)*($X$5:$X$16)),"")</f>
        <v>0</v>
      </c>
      <c r="S5" s="234">
        <f>IF(D5&lt;&gt;"",VLOOKUP($C$2&amp;"-"&amp;$L$2&amp;"-"&amp;D5,bdd_complete,6,0),"")</f>
        <v>31</v>
      </c>
      <c r="T5" s="235"/>
      <c r="U5" s="140"/>
      <c r="V5" s="140"/>
      <c r="W5" s="205" t="str">
        <f>D12</f>
        <v>DAMIENS Erwan</v>
      </c>
      <c r="X5" s="206">
        <f>I15</f>
        <v>0</v>
      </c>
      <c r="Y5" s="206">
        <f>J14</f>
        <v>4</v>
      </c>
      <c r="Z5" s="207" t="str">
        <f>IF(K14&lt;&gt;"",K14,"")</f>
        <v>VT</v>
      </c>
      <c r="AD5" s="62"/>
      <c r="AE5" s="62"/>
      <c r="AF5" s="62"/>
      <c r="AG5" s="62"/>
      <c r="AH5" s="62"/>
      <c r="AI5" s="62"/>
      <c r="AJ5" s="64"/>
    </row>
    <row r="6" spans="1:36" ht="20.25" customHeight="1" thickBot="1" x14ac:dyDescent="0.25">
      <c r="B6" s="172"/>
      <c r="C6" s="141">
        <v>4</v>
      </c>
      <c r="D6" s="142">
        <f>IF(A2&gt;1,2,"")</f>
        <v>2</v>
      </c>
      <c r="E6" s="154" t="str">
        <f>IF(ISNA(VLOOKUP($C$2&amp;"-"&amp;$L$2&amp;"-"&amp;D6,bdd_complete,11,0)),"",VLOOKUP($C$2&amp;"-"&amp;$L$2&amp;"-"&amp;D6,bdd_complete,11,0)&amp;" "&amp;VLOOKUP($C$2&amp;"-"&amp;$L$2&amp;"-"&amp;D6,bdd_complete,12,0))</f>
        <v>BIGOT Elouan</v>
      </c>
      <c r="F6" s="154"/>
      <c r="G6" s="154"/>
      <c r="H6" s="154"/>
      <c r="I6" s="154"/>
      <c r="J6" s="154"/>
      <c r="K6" s="154" t="str">
        <f>IF(D6&lt;&gt;"",VLOOKUP($C$2&amp;"-"&amp;$L$2&amp;"-"&amp;D6,bdd_complete,13,0),"")</f>
        <v>Bagnolet</v>
      </c>
      <c r="L6" s="154"/>
      <c r="M6" s="143"/>
      <c r="N6" s="209">
        <f>IF(AND(E6&lt;&gt;"",$Z$3&lt;12),SUMPRODUCT(($W$5:$W$16=E6)*($Z$5:$Z$16&lt;&gt;"")),"")</f>
        <v>0</v>
      </c>
      <c r="O6" s="210">
        <f>IF(AND(E6&lt;&gt;"",$Z$3&lt;12),SUMPRODUCT(($W$5:$W$16=E6)*($Y$5:$Y$16)),"")</f>
        <v>0</v>
      </c>
      <c r="P6" s="211">
        <f>IF(AND(E6&lt;&gt;"",$Z$3&lt;12),SUMPRODUCT(($W$5:$W$16=E6)*($Z$5:$Z$16=$P$4)),"")</f>
        <v>0</v>
      </c>
      <c r="Q6" s="211">
        <f>IF(AND(E6&lt;&gt;"",$Z$3&lt;12),SUMPRODUCT(($W$5:$W$16=E6)*($Z$5:$Z$16=$Q$4)),"")</f>
        <v>0</v>
      </c>
      <c r="R6" s="211">
        <f>IF(AND(E6&lt;&gt;"",$Z$3&lt;12),SUMPRODUCT(($W$5:$W$16=E6)*($X$5:$X$16)),"")</f>
        <v>0</v>
      </c>
      <c r="S6" s="234">
        <f>IF(D6&lt;&gt;"",VLOOKUP($C$2&amp;"-"&amp;$L$2&amp;"-"&amp;D6,bdd_complete,6,0),"")</f>
        <v>31.3</v>
      </c>
      <c r="T6" s="235"/>
      <c r="W6" s="205" t="str">
        <f>M12</f>
        <v>BIGOT Elouan</v>
      </c>
      <c r="X6" s="206">
        <f>R15</f>
        <v>0</v>
      </c>
      <c r="Y6" s="206">
        <f>S14</f>
        <v>0</v>
      </c>
      <c r="Z6" s="207" t="str">
        <f>IF(T14&lt;&gt;"",T14,"")</f>
        <v/>
      </c>
      <c r="AA6" s="346"/>
      <c r="AB6" s="346"/>
      <c r="AC6" s="346"/>
      <c r="AD6" s="62"/>
      <c r="AE6" s="62"/>
      <c r="AF6" s="62"/>
      <c r="AG6" s="62"/>
      <c r="AH6" s="62"/>
      <c r="AI6" s="62"/>
      <c r="AJ6" s="64"/>
    </row>
    <row r="7" spans="1:36" ht="20.25" customHeight="1" thickTop="1" x14ac:dyDescent="0.2">
      <c r="A7" s="137" t="s">
        <v>36</v>
      </c>
      <c r="B7" s="172"/>
      <c r="C7" s="141">
        <v>2</v>
      </c>
      <c r="D7" s="142">
        <f>IF(A2&gt;2,3,"")</f>
        <v>3</v>
      </c>
      <c r="E7" s="154" t="str">
        <f>IF(ISNA(VLOOKUP($C$2&amp;"-"&amp;$L$2&amp;"-"&amp;D7,bdd_complete,11,0)),"",VLOOKUP($C$2&amp;"-"&amp;$L$2&amp;"-"&amp;D7,bdd_complete,11,0)&amp;" "&amp;VLOOKUP($C$2&amp;"-"&amp;$L$2&amp;"-"&amp;D7,bdd_complete,12,0))</f>
        <v>TAIMASV Djabrail</v>
      </c>
      <c r="F7" s="154"/>
      <c r="G7" s="154"/>
      <c r="H7" s="154"/>
      <c r="I7" s="154"/>
      <c r="J7" s="154"/>
      <c r="K7" s="154" t="str">
        <f>IF(D7&lt;&gt;"",VLOOKUP($C$2&amp;"-"&amp;$L$2&amp;"-"&amp;D7,bdd_complete,13,0),"")</f>
        <v>Bagnolet</v>
      </c>
      <c r="L7" s="154"/>
      <c r="M7" s="143"/>
      <c r="N7" s="209">
        <f>IF(AND(E7&lt;&gt;"",$Z$3&lt;12),SUMPRODUCT(($W$5:$W$16=E7)*($Z$5:$Z$16&lt;&gt;"")),"")</f>
        <v>2</v>
      </c>
      <c r="O7" s="210">
        <f>IF(AND(E7&lt;&gt;"",$Z$3&lt;12),SUMPRODUCT(($W$5:$W$16=E7)*($Y$5:$Y$16)),"")</f>
        <v>8</v>
      </c>
      <c r="P7" s="211">
        <f>IF(AND(E7&lt;&gt;"",$Z$3&lt;12),SUMPRODUCT(($W$5:$W$16=E7)*($Z$5:$Z$16=$P$4)),"")</f>
        <v>2</v>
      </c>
      <c r="Q7" s="211">
        <f>IF(AND(E7&lt;&gt;"",$Z$3&lt;12),SUMPRODUCT(($W$5:$W$16=E7)*($Z$5:$Z$16=$Q$4)),"")</f>
        <v>0</v>
      </c>
      <c r="R7" s="211">
        <f>IF(AND(E7&lt;&gt;"",$Z$3&lt;12),SUMPRODUCT(($W$5:$W$16=E7)*($X$5:$X$16)),"")</f>
        <v>0</v>
      </c>
      <c r="S7" s="234">
        <f>IF(D7&lt;&gt;"",VLOOKUP($C$2&amp;"-"&amp;$L$2&amp;"-"&amp;D7,bdd_complete,6,0),"")</f>
        <v>31.7</v>
      </c>
      <c r="T7" s="235"/>
      <c r="W7" s="205" t="str">
        <f>D16</f>
        <v>TAIMASV Djabrail</v>
      </c>
      <c r="X7" s="206">
        <f>I19</f>
        <v>0</v>
      </c>
      <c r="Y7" s="206">
        <f>J18</f>
        <v>0</v>
      </c>
      <c r="Z7" s="207" t="str">
        <f>IF(K18&lt;&gt;"",K18,"")</f>
        <v/>
      </c>
      <c r="AA7" s="346"/>
      <c r="AB7" s="346"/>
      <c r="AC7" s="346"/>
      <c r="AD7" s="62"/>
      <c r="AE7" s="62"/>
      <c r="AF7" s="62"/>
      <c r="AG7" s="62"/>
      <c r="AH7" s="62"/>
      <c r="AI7" s="62"/>
      <c r="AJ7" s="64"/>
    </row>
    <row r="8" spans="1:36" ht="20.25" customHeight="1" x14ac:dyDescent="0.2">
      <c r="A8" s="139" t="s">
        <v>37</v>
      </c>
      <c r="B8" s="172"/>
      <c r="C8" s="141">
        <v>1</v>
      </c>
      <c r="D8" s="281">
        <f>IF(A2&gt;3,4,"")</f>
        <v>4</v>
      </c>
      <c r="E8" s="241" t="str">
        <f>IF(ISNA(VLOOKUP($C$2&amp;"-"&amp;$L$2&amp;"-"&amp;D8,bdd_complete,11,0)),"",VLOOKUP($C$2&amp;"-"&amp;$L$2&amp;"-"&amp;D8,bdd_complete,11,0)&amp;" "&amp;VLOOKUP($C$2&amp;"-"&amp;$L$2&amp;"-"&amp;D8,bdd_complete,12,0))</f>
        <v>NAKAEV Sayfullah</v>
      </c>
      <c r="F8" s="241"/>
      <c r="G8" s="241"/>
      <c r="H8" s="241"/>
      <c r="I8" s="241"/>
      <c r="J8" s="241"/>
      <c r="K8" s="241" t="str">
        <f>IF(D8&lt;&gt;"",VLOOKUP($C$2&amp;"-"&amp;$L$2&amp;"-"&amp;D8,bdd_complete,13,0),"")</f>
        <v>Sotteville les Rouen</v>
      </c>
      <c r="L8" s="241"/>
      <c r="M8" s="282"/>
      <c r="N8" s="209">
        <f>IF(AND(E8&lt;&gt;"",$Z$3&lt;12),SUMPRODUCT(($W$5:$W$16=E8)*($Z$5:$Z$16&lt;&gt;"")),"")</f>
        <v>3</v>
      </c>
      <c r="O8" s="210">
        <f>IF(AND(E8&lt;&gt;"",$Z$3&lt;12),SUMPRODUCT(($W$5:$W$16=E8)*($Y$5:$Y$16)),"")</f>
        <v>10</v>
      </c>
      <c r="P8" s="211">
        <f>IF(AND(E8&lt;&gt;"",$Z$3&lt;12),SUMPRODUCT(($W$5:$W$16=E8)*($Z$5:$Z$16=$P$4)),"")</f>
        <v>1</v>
      </c>
      <c r="Q8" s="211">
        <f>IF(AND(E8&lt;&gt;"",$Z$3&lt;12),SUMPRODUCT(($W$5:$W$16=E8)*($Z$5:$Z$16=$Q$4)),"")</f>
        <v>0</v>
      </c>
      <c r="R8" s="211">
        <f>IF(AND(E8&lt;&gt;"",$Z$3&lt;12),SUMPRODUCT(($W$5:$W$16=E8)*($X$5:$X$16)),"")</f>
        <v>0</v>
      </c>
      <c r="S8" s="234">
        <f>IF(D8&lt;&gt;"",VLOOKUP($C$2&amp;"-"&amp;$L$2&amp;"-"&amp;D8,bdd_complete,6,0),"")</f>
        <v>31.7</v>
      </c>
      <c r="T8" s="235"/>
      <c r="W8" s="205" t="str">
        <f>M16</f>
        <v>NAKAEV Sayfullah</v>
      </c>
      <c r="X8" s="206">
        <f>R19</f>
        <v>0</v>
      </c>
      <c r="Y8" s="206">
        <f>S18</f>
        <v>3</v>
      </c>
      <c r="Z8" s="207" t="str">
        <f>IF(T18&lt;&gt;"",T18,"")</f>
        <v>VP</v>
      </c>
      <c r="AA8" s="346"/>
      <c r="AB8" s="346"/>
      <c r="AC8" s="346"/>
      <c r="AD8" s="62"/>
      <c r="AE8" s="62"/>
      <c r="AF8" s="62"/>
      <c r="AG8" s="62"/>
      <c r="AH8" s="62"/>
      <c r="AI8" s="62"/>
      <c r="AJ8" s="64"/>
    </row>
    <row r="9" spans="1:36" ht="23.25" customHeight="1" x14ac:dyDescent="0.25">
      <c r="A9" s="212" t="s">
        <v>61</v>
      </c>
      <c r="B9" s="213"/>
      <c r="D9" s="69"/>
      <c r="E9" s="69"/>
      <c r="F9" s="69"/>
      <c r="G9" s="69"/>
      <c r="H9" s="69"/>
      <c r="I9"/>
      <c r="S9" s="144"/>
      <c r="W9" s="205" t="str">
        <f>D22</f>
        <v>DAMIENS Erwan</v>
      </c>
      <c r="X9" s="206">
        <f>I25</f>
        <v>0</v>
      </c>
      <c r="Y9" s="206">
        <f>J24</f>
        <v>0</v>
      </c>
      <c r="Z9" s="207" t="str">
        <f>IF(K24&lt;&gt;"",K24,"")</f>
        <v/>
      </c>
      <c r="AA9" s="52"/>
      <c r="AB9" s="52"/>
      <c r="AC9" s="52"/>
    </row>
    <row r="10" spans="1:36" s="140" customFormat="1" ht="25.5" customHeight="1" x14ac:dyDescent="0.2">
      <c r="A10" s="53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  <c r="R10" s="155"/>
      <c r="S10" s="155"/>
      <c r="T10" s="130" t="str">
        <f>IF(OR(A2=0,A2&gt;2),"3 lutteurs =&gt; Tour 1 : 1-2 / Tour 2 : 3-1 / Tour 3 : 2-3          4 lutteurs =&gt; Tour 1 : 1-2, 3-4  / Tour 2 : 1-3,  2-4  / Tour 3 : 1-4, 2-3","")</f>
        <v>3 lutteurs =&gt; Tour 1 : 1-2 / Tour 2 : 3-1 / Tour 3 : 2-3          4 lutteurs =&gt; Tour 1 : 1-2, 3-4  / Tour 2 : 1-3,  2-4  / Tour 3 : 1-4, 2-3</v>
      </c>
      <c r="U10" s="155"/>
      <c r="V10" s="155"/>
      <c r="W10" s="205" t="str">
        <f>M22</f>
        <v>TAIMASV Djabrail</v>
      </c>
      <c r="X10" s="206">
        <f>R25</f>
        <v>0</v>
      </c>
      <c r="Y10" s="206">
        <f>S24</f>
        <v>4</v>
      </c>
      <c r="Z10" s="207" t="str">
        <f>IF(T24&lt;&gt;"",T24,"")</f>
        <v>VT</v>
      </c>
      <c r="AA10" s="155"/>
      <c r="AB10" s="155"/>
      <c r="AC10" s="155"/>
    </row>
    <row r="11" spans="1:36" s="53" customFormat="1" ht="14.25" customHeight="1" thickBot="1" x14ac:dyDescent="0.25">
      <c r="A11"/>
      <c r="B11" s="330" t="s">
        <v>40</v>
      </c>
      <c r="C11" s="203" t="s">
        <v>45</v>
      </c>
      <c r="D11" s="201"/>
      <c r="E11" s="201"/>
      <c r="F11" s="201"/>
      <c r="G11" s="201"/>
      <c r="H11" s="201"/>
      <c r="I11" s="201"/>
      <c r="J11" s="201"/>
      <c r="K11" s="201"/>
      <c r="L11" s="202" t="s">
        <v>46</v>
      </c>
      <c r="M11" s="202"/>
      <c r="N11" s="202"/>
      <c r="O11" s="202"/>
      <c r="P11" s="202"/>
      <c r="Q11" s="202"/>
      <c r="R11" s="202"/>
      <c r="S11" s="202"/>
      <c r="T11" s="204"/>
      <c r="U11"/>
      <c r="V11"/>
      <c r="W11" s="205" t="str">
        <f>D26</f>
        <v>BIGOT Elouan</v>
      </c>
      <c r="X11" s="206">
        <f>I29</f>
        <v>0</v>
      </c>
      <c r="Y11" s="206">
        <f>J28</f>
        <v>0</v>
      </c>
      <c r="Z11" s="207" t="str">
        <f>IF(K28&lt;&gt;"",K28,"")</f>
        <v/>
      </c>
      <c r="AA11" s="54"/>
      <c r="AH11" s="56"/>
    </row>
    <row r="12" spans="1:36" ht="16.5" customHeight="1" x14ac:dyDescent="0.2">
      <c r="B12" s="331"/>
      <c r="C12" s="334">
        <f>IF(A2&gt;1,1,"")</f>
        <v>1</v>
      </c>
      <c r="D12" s="215" t="str">
        <f>IF(C12&lt;&gt;"",VLOOKUP(C12,$D$5:$K$8,2,0),"")</f>
        <v>DAMIENS Erwan</v>
      </c>
      <c r="E12" s="215"/>
      <c r="F12" s="215"/>
      <c r="G12" s="215"/>
      <c r="H12" s="215"/>
      <c r="I12" s="216"/>
      <c r="J12" s="336" t="s">
        <v>48</v>
      </c>
      <c r="K12" s="217" t="s">
        <v>49</v>
      </c>
      <c r="L12" s="334">
        <f>IF(A2&gt;1,2,"")</f>
        <v>2</v>
      </c>
      <c r="M12" s="215" t="str">
        <f>IF(L12&lt;&gt;"",VLOOKUP(L12,$D$5:$K$8,2,0),"")</f>
        <v>BIGOT Elouan</v>
      </c>
      <c r="N12" s="215"/>
      <c r="O12" s="215"/>
      <c r="P12" s="215"/>
      <c r="Q12" s="215"/>
      <c r="R12" s="216"/>
      <c r="S12" s="336" t="s">
        <v>48</v>
      </c>
      <c r="T12" s="217" t="s">
        <v>49</v>
      </c>
      <c r="W12" s="205" t="str">
        <f>M26</f>
        <v>NAKAEV Sayfullah</v>
      </c>
      <c r="X12" s="206">
        <f>R29</f>
        <v>0</v>
      </c>
      <c r="Y12" s="206">
        <f>S28</f>
        <v>4</v>
      </c>
      <c r="Z12" s="207" t="str">
        <f>IF(T28&lt;&gt;"",T28,"")</f>
        <v>VT</v>
      </c>
      <c r="AA12" s="58"/>
      <c r="AH12" s="63"/>
      <c r="AI12" s="63"/>
    </row>
    <row r="13" spans="1:36" ht="16.5" customHeight="1" x14ac:dyDescent="0.2">
      <c r="B13" s="331"/>
      <c r="C13" s="335"/>
      <c r="D13" s="218" t="str">
        <f>IF(C12&lt;&gt;"",VLOOKUP(C12,$D$5:$K$8,8,0),"")</f>
        <v>Dreux OL Atlas</v>
      </c>
      <c r="E13" s="219"/>
      <c r="F13" s="219"/>
      <c r="G13" s="219"/>
      <c r="H13" s="219"/>
      <c r="I13" s="220"/>
      <c r="J13" s="337"/>
      <c r="K13" s="221" t="s">
        <v>50</v>
      </c>
      <c r="L13" s="335"/>
      <c r="M13" s="218" t="str">
        <f>IF(L12&lt;&gt;"",VLOOKUP(L12,$D$5:$K$8,8,0),"")</f>
        <v>Bagnolet</v>
      </c>
      <c r="N13" s="219"/>
      <c r="O13" s="219"/>
      <c r="P13" s="219"/>
      <c r="Q13" s="219"/>
      <c r="R13" s="220"/>
      <c r="S13" s="337"/>
      <c r="T13" s="221" t="s">
        <v>50</v>
      </c>
      <c r="W13" s="205" t="str">
        <f>D32</f>
        <v>DAMIENS Erwan</v>
      </c>
      <c r="X13" s="206">
        <f>I35</f>
        <v>0</v>
      </c>
      <c r="Y13" s="206">
        <f>J34</f>
        <v>0</v>
      </c>
      <c r="Z13" s="207" t="str">
        <f>IF(K34&lt;&gt;"",K34,"")</f>
        <v/>
      </c>
      <c r="AA13" s="58"/>
      <c r="AH13" s="63"/>
      <c r="AI13" s="63"/>
    </row>
    <row r="14" spans="1:36" ht="11.25" customHeight="1" x14ac:dyDescent="0.2">
      <c r="B14" s="331"/>
      <c r="C14" s="159" t="s">
        <v>53</v>
      </c>
      <c r="D14" s="160"/>
      <c r="E14" s="160"/>
      <c r="F14" s="160"/>
      <c r="G14" s="160"/>
      <c r="H14" s="170"/>
      <c r="I14" s="161" t="s">
        <v>11</v>
      </c>
      <c r="J14" s="338">
        <v>4</v>
      </c>
      <c r="K14" s="340" t="s">
        <v>23</v>
      </c>
      <c r="L14" s="159" t="s">
        <v>53</v>
      </c>
      <c r="M14" s="162"/>
      <c r="N14" s="160"/>
      <c r="O14" s="160"/>
      <c r="P14" s="160"/>
      <c r="Q14" s="170"/>
      <c r="R14" s="161" t="s">
        <v>11</v>
      </c>
      <c r="S14" s="338">
        <v>0</v>
      </c>
      <c r="T14" s="340"/>
      <c r="W14" s="205" t="str">
        <f>M32</f>
        <v>NAKAEV Sayfullah</v>
      </c>
      <c r="X14" s="206">
        <f>R35</f>
        <v>0</v>
      </c>
      <c r="Y14" s="206">
        <f>S34</f>
        <v>3</v>
      </c>
      <c r="Z14" s="207" t="str">
        <f>IF(T34&lt;&gt;"",T34,"")</f>
        <v>VP</v>
      </c>
      <c r="AA14" s="58"/>
      <c r="AH14" s="63"/>
      <c r="AI14" s="63"/>
    </row>
    <row r="15" spans="1:36" ht="33" customHeight="1" thickBot="1" x14ac:dyDescent="0.25">
      <c r="B15" s="331"/>
      <c r="C15" s="157"/>
      <c r="D15" s="158"/>
      <c r="E15" s="158"/>
      <c r="F15" s="158"/>
      <c r="G15" s="158"/>
      <c r="H15" s="171"/>
      <c r="I15" s="208"/>
      <c r="J15" s="339"/>
      <c r="K15" s="341"/>
      <c r="L15" s="157"/>
      <c r="M15" s="163"/>
      <c r="N15" s="158"/>
      <c r="O15" s="158"/>
      <c r="P15" s="158"/>
      <c r="Q15" s="171"/>
      <c r="R15" s="208"/>
      <c r="S15" s="339"/>
      <c r="T15" s="341"/>
      <c r="W15" s="205" t="str">
        <f>D36</f>
        <v>BIGOT Elouan</v>
      </c>
      <c r="X15" s="206">
        <f>I39</f>
        <v>0</v>
      </c>
      <c r="Y15" s="206">
        <f>J38</f>
        <v>0</v>
      </c>
      <c r="Z15" s="207" t="str">
        <f>IF(K38&lt;&gt;"",K38,"")</f>
        <v/>
      </c>
      <c r="AA15" s="58"/>
      <c r="AH15" s="63"/>
      <c r="AI15" s="63"/>
    </row>
    <row r="16" spans="1:36" ht="16.5" customHeight="1" x14ac:dyDescent="0.2">
      <c r="B16" s="331"/>
      <c r="C16" s="334">
        <f>IF(A2=4,3,"")</f>
        <v>3</v>
      </c>
      <c r="D16" s="215" t="str">
        <f>IF(C16&lt;&gt;"",VLOOKUP(C16,$D$5:$K$8,2,0),"")</f>
        <v>TAIMASV Djabrail</v>
      </c>
      <c r="E16" s="215"/>
      <c r="F16" s="215"/>
      <c r="G16" s="215"/>
      <c r="H16" s="215"/>
      <c r="I16" s="216"/>
      <c r="J16" s="336" t="s">
        <v>48</v>
      </c>
      <c r="K16" s="217" t="s">
        <v>49</v>
      </c>
      <c r="L16" s="334">
        <f>IF(A2=4,4,"")</f>
        <v>4</v>
      </c>
      <c r="M16" s="215" t="str">
        <f>IF(L16&lt;&gt;"",VLOOKUP(L16,$D$5:$K$8,2,0),"")</f>
        <v>NAKAEV Sayfullah</v>
      </c>
      <c r="N16" s="215"/>
      <c r="O16" s="215"/>
      <c r="P16" s="215"/>
      <c r="Q16" s="215"/>
      <c r="R16" s="216"/>
      <c r="S16" s="336" t="s">
        <v>48</v>
      </c>
      <c r="T16" s="217" t="s">
        <v>49</v>
      </c>
      <c r="W16" s="205" t="str">
        <f>M36</f>
        <v>TAIMASV Djabrail</v>
      </c>
      <c r="X16" s="206">
        <f>R39</f>
        <v>0</v>
      </c>
      <c r="Y16" s="206">
        <f>S38</f>
        <v>4</v>
      </c>
      <c r="Z16" s="207" t="str">
        <f>IF(T38&lt;&gt;"",T38,"")</f>
        <v>VT</v>
      </c>
      <c r="AA16" s="58"/>
      <c r="AH16" s="63"/>
      <c r="AI16" s="63"/>
    </row>
    <row r="17" spans="1:35" ht="16.5" customHeight="1" x14ac:dyDescent="0.2">
      <c r="B17" s="331"/>
      <c r="C17" s="335"/>
      <c r="D17" s="218"/>
      <c r="E17" s="219"/>
      <c r="F17" s="219"/>
      <c r="G17" s="219"/>
      <c r="H17" s="219"/>
      <c r="I17" s="220"/>
      <c r="J17" s="337"/>
      <c r="K17" s="221" t="s">
        <v>50</v>
      </c>
      <c r="L17" s="335"/>
      <c r="M17" s="218" t="str">
        <f>IF(L16&lt;&gt;"",VLOOKUP(L16,$D$5:$K$8,8,0),"")</f>
        <v>Sotteville les Rouen</v>
      </c>
      <c r="N17" s="219"/>
      <c r="O17" s="219"/>
      <c r="P17" s="219"/>
      <c r="Q17" s="219"/>
      <c r="R17" s="220"/>
      <c r="S17" s="337"/>
      <c r="T17" s="221" t="s">
        <v>50</v>
      </c>
      <c r="X17" s="57"/>
      <c r="Y17" s="58"/>
      <c r="Z17" s="58"/>
      <c r="AA17" s="58"/>
      <c r="AH17" s="63"/>
      <c r="AI17" s="63"/>
    </row>
    <row r="18" spans="1:35" ht="11.25" customHeight="1" x14ac:dyDescent="0.2">
      <c r="B18" s="331"/>
      <c r="C18" s="159" t="s">
        <v>53</v>
      </c>
      <c r="D18" s="160"/>
      <c r="E18" s="160"/>
      <c r="F18" s="160"/>
      <c r="G18" s="160"/>
      <c r="H18" s="170"/>
      <c r="I18" s="161" t="s">
        <v>11</v>
      </c>
      <c r="J18" s="338">
        <v>0</v>
      </c>
      <c r="K18" s="340"/>
      <c r="L18" s="159" t="s">
        <v>53</v>
      </c>
      <c r="M18" s="162"/>
      <c r="N18" s="160"/>
      <c r="O18" s="160"/>
      <c r="P18" s="160"/>
      <c r="Q18" s="170"/>
      <c r="R18" s="161" t="s">
        <v>11</v>
      </c>
      <c r="S18" s="338">
        <v>3</v>
      </c>
      <c r="T18" s="340" t="s">
        <v>689</v>
      </c>
      <c r="X18" s="57"/>
      <c r="Y18" s="58"/>
      <c r="Z18" s="58"/>
      <c r="AA18" s="58"/>
      <c r="AH18" s="63"/>
      <c r="AI18" s="63"/>
    </row>
    <row r="19" spans="1:35" ht="33" customHeight="1" thickBot="1" x14ac:dyDescent="0.25">
      <c r="B19" s="331"/>
      <c r="C19" s="157"/>
      <c r="D19" s="158"/>
      <c r="E19" s="158"/>
      <c r="F19" s="158"/>
      <c r="G19" s="158"/>
      <c r="H19" s="171"/>
      <c r="I19" s="208"/>
      <c r="J19" s="339"/>
      <c r="K19" s="341"/>
      <c r="L19" s="157"/>
      <c r="M19" s="163"/>
      <c r="N19" s="158"/>
      <c r="O19" s="158"/>
      <c r="P19" s="158"/>
      <c r="Q19" s="171"/>
      <c r="R19" s="208"/>
      <c r="S19" s="339"/>
      <c r="T19" s="341"/>
      <c r="X19" s="58"/>
      <c r="Y19" s="58"/>
      <c r="Z19" s="58"/>
      <c r="AA19" s="58"/>
      <c r="AH19" s="63"/>
      <c r="AI19" s="63"/>
    </row>
    <row r="20" spans="1:35" ht="15" customHeight="1" x14ac:dyDescent="0.25">
      <c r="B20" s="138"/>
      <c r="C20" s="147"/>
      <c r="D20" s="147"/>
      <c r="E20" s="147"/>
      <c r="F20" s="147"/>
      <c r="G20" s="147"/>
      <c r="H20" s="147"/>
      <c r="J20" s="148"/>
      <c r="K20" s="149"/>
      <c r="L20" s="151"/>
      <c r="M20" s="151"/>
      <c r="N20" s="151"/>
      <c r="O20" s="151"/>
      <c r="P20" s="151"/>
      <c r="Q20" s="151"/>
      <c r="R20" s="146"/>
      <c r="S20" s="152"/>
      <c r="T20" s="150"/>
      <c r="X20" s="58"/>
      <c r="Y20" s="58"/>
      <c r="Z20" s="58"/>
      <c r="AA20" s="58"/>
      <c r="AH20" s="63"/>
      <c r="AI20" s="63"/>
    </row>
    <row r="21" spans="1:35" s="53" customFormat="1" ht="14.25" customHeight="1" thickBot="1" x14ac:dyDescent="0.25">
      <c r="A21"/>
      <c r="B21" s="330" t="s">
        <v>51</v>
      </c>
      <c r="C21" s="203" t="s">
        <v>45</v>
      </c>
      <c r="D21" s="201"/>
      <c r="E21" s="201"/>
      <c r="F21" s="201"/>
      <c r="G21" s="201"/>
      <c r="H21" s="201"/>
      <c r="I21" s="201"/>
      <c r="J21" s="201"/>
      <c r="K21" s="201"/>
      <c r="L21" s="202" t="s">
        <v>46</v>
      </c>
      <c r="M21" s="202"/>
      <c r="N21" s="202"/>
      <c r="O21" s="202"/>
      <c r="P21" s="202"/>
      <c r="Q21" s="202"/>
      <c r="R21" s="202"/>
      <c r="S21" s="202"/>
      <c r="T21" s="204"/>
      <c r="U21"/>
      <c r="V21"/>
      <c r="W21"/>
      <c r="X21" s="55"/>
      <c r="Y21" s="54"/>
      <c r="Z21" s="54"/>
      <c r="AA21" s="54"/>
      <c r="AH21" s="56"/>
    </row>
    <row r="22" spans="1:35" ht="16.5" customHeight="1" x14ac:dyDescent="0.2">
      <c r="B22" s="331"/>
      <c r="C22" s="334">
        <f>IF(A2=3,3,IF(A2=4,1,""))</f>
        <v>1</v>
      </c>
      <c r="D22" s="215" t="str">
        <f>IF(C22&lt;&gt;"",VLOOKUP(C22,$D$5:$K$8,2,0),"")</f>
        <v>DAMIENS Erwan</v>
      </c>
      <c r="E22" s="215"/>
      <c r="F22" s="215"/>
      <c r="G22" s="215"/>
      <c r="H22" s="215"/>
      <c r="I22" s="216"/>
      <c r="J22" s="336" t="s">
        <v>48</v>
      </c>
      <c r="K22" s="217" t="s">
        <v>49</v>
      </c>
      <c r="L22" s="334">
        <f>IF(A2=3,1,IF(A2=4,3,""))</f>
        <v>3</v>
      </c>
      <c r="M22" s="215" t="str">
        <f>IF(L22&lt;&gt;"",VLOOKUP(L22,$D$5:$K$8,2,0),"")</f>
        <v>TAIMASV Djabrail</v>
      </c>
      <c r="N22" s="215"/>
      <c r="O22" s="215"/>
      <c r="P22" s="215"/>
      <c r="Q22" s="215"/>
      <c r="R22" s="216"/>
      <c r="S22" s="336" t="s">
        <v>48</v>
      </c>
      <c r="T22" s="217" t="s">
        <v>49</v>
      </c>
      <c r="X22" s="57"/>
      <c r="Y22" s="58"/>
      <c r="Z22" s="58"/>
      <c r="AA22" s="58"/>
      <c r="AH22" s="63"/>
      <c r="AI22" s="63"/>
    </row>
    <row r="23" spans="1:35" ht="16.5" customHeight="1" x14ac:dyDescent="0.2">
      <c r="B23" s="331"/>
      <c r="C23" s="335"/>
      <c r="D23" s="218" t="str">
        <f>IF(C22&lt;&gt;"",VLOOKUP(C22,$D$5:$K$8,8,0),"")</f>
        <v>Dreux OL Atlas</v>
      </c>
      <c r="E23" s="219"/>
      <c r="F23" s="219"/>
      <c r="G23" s="219"/>
      <c r="H23" s="219"/>
      <c r="I23" s="220"/>
      <c r="J23" s="337"/>
      <c r="K23" s="221" t="s">
        <v>50</v>
      </c>
      <c r="L23" s="335"/>
      <c r="M23" s="218" t="str">
        <f>IF(L22&lt;&gt;"",VLOOKUP(L22,$D$5:$K$8,8,0),"")</f>
        <v>Bagnolet</v>
      </c>
      <c r="N23" s="219"/>
      <c r="O23" s="219"/>
      <c r="P23" s="219"/>
      <c r="Q23" s="219"/>
      <c r="R23" s="220"/>
      <c r="S23" s="337"/>
      <c r="T23" s="221" t="s">
        <v>50</v>
      </c>
      <c r="X23" s="57"/>
      <c r="Y23" s="58"/>
      <c r="Z23" s="58"/>
      <c r="AA23" s="58"/>
      <c r="AH23" s="63"/>
      <c r="AI23" s="63"/>
    </row>
    <row r="24" spans="1:35" ht="11.25" customHeight="1" x14ac:dyDescent="0.2">
      <c r="B24" s="331"/>
      <c r="C24" s="159" t="s">
        <v>53</v>
      </c>
      <c r="D24" s="160"/>
      <c r="E24" s="160"/>
      <c r="F24" s="160"/>
      <c r="G24" s="160"/>
      <c r="H24" s="170"/>
      <c r="I24" s="161" t="s">
        <v>11</v>
      </c>
      <c r="J24" s="338">
        <v>0</v>
      </c>
      <c r="K24" s="340"/>
      <c r="L24" s="159" t="s">
        <v>53</v>
      </c>
      <c r="M24" s="162"/>
      <c r="N24" s="160"/>
      <c r="O24" s="160"/>
      <c r="P24" s="160"/>
      <c r="Q24" s="170"/>
      <c r="R24" s="161" t="s">
        <v>11</v>
      </c>
      <c r="S24" s="338">
        <v>4</v>
      </c>
      <c r="T24" s="340" t="s">
        <v>23</v>
      </c>
      <c r="X24" s="57"/>
      <c r="Y24" s="58"/>
      <c r="Z24" s="58"/>
      <c r="AA24" s="58"/>
      <c r="AH24" s="63"/>
      <c r="AI24" s="63"/>
    </row>
    <row r="25" spans="1:35" ht="33" customHeight="1" thickBot="1" x14ac:dyDescent="0.25">
      <c r="B25" s="331"/>
      <c r="C25" s="157"/>
      <c r="D25" s="158"/>
      <c r="E25" s="158"/>
      <c r="F25" s="158"/>
      <c r="G25" s="158"/>
      <c r="H25" s="171"/>
      <c r="I25" s="208"/>
      <c r="J25" s="339"/>
      <c r="K25" s="341"/>
      <c r="L25" s="157"/>
      <c r="M25" s="163"/>
      <c r="N25" s="158"/>
      <c r="O25" s="158"/>
      <c r="P25" s="158"/>
      <c r="Q25" s="171"/>
      <c r="R25" s="208"/>
      <c r="S25" s="339"/>
      <c r="T25" s="341"/>
      <c r="X25" s="58"/>
      <c r="Y25" s="58"/>
      <c r="Z25" s="58"/>
      <c r="AA25" s="58"/>
      <c r="AH25" s="63"/>
      <c r="AI25" s="63"/>
    </row>
    <row r="26" spans="1:35" ht="16.5" customHeight="1" x14ac:dyDescent="0.2">
      <c r="B26" s="331"/>
      <c r="C26" s="334">
        <f>IF(A2=4,2,"")</f>
        <v>2</v>
      </c>
      <c r="D26" s="215" t="str">
        <f>IF(C26&lt;&gt;"",VLOOKUP(C26,$D$5:$K$8,2,0),"")</f>
        <v>BIGOT Elouan</v>
      </c>
      <c r="E26" s="215"/>
      <c r="F26" s="215"/>
      <c r="G26" s="215"/>
      <c r="H26" s="215"/>
      <c r="I26" s="216"/>
      <c r="J26" s="336" t="s">
        <v>48</v>
      </c>
      <c r="K26" s="217" t="s">
        <v>49</v>
      </c>
      <c r="L26" s="334">
        <f>IF(A2=4,4,"")</f>
        <v>4</v>
      </c>
      <c r="M26" s="215" t="str">
        <f>IF(L26&lt;&gt;"",VLOOKUP(L26,$D$5:$K$8,2,0),"")</f>
        <v>NAKAEV Sayfullah</v>
      </c>
      <c r="N26" s="215"/>
      <c r="O26" s="215"/>
      <c r="P26" s="215"/>
      <c r="Q26" s="215"/>
      <c r="R26" s="216"/>
      <c r="S26" s="336" t="s">
        <v>48</v>
      </c>
      <c r="T26" s="217" t="s">
        <v>49</v>
      </c>
      <c r="X26" s="57"/>
      <c r="Y26" s="58"/>
      <c r="Z26" s="58"/>
      <c r="AA26" s="58"/>
      <c r="AH26" s="63"/>
      <c r="AI26" s="63"/>
    </row>
    <row r="27" spans="1:35" ht="16.5" customHeight="1" x14ac:dyDescent="0.2">
      <c r="B27" s="331"/>
      <c r="C27" s="335"/>
      <c r="D27" s="218" t="str">
        <f>IF(C26&lt;&gt;"",VLOOKUP(C26,$D$5:$K$8,8,0),"")</f>
        <v>Bagnolet</v>
      </c>
      <c r="E27" s="219"/>
      <c r="F27" s="219"/>
      <c r="G27" s="219"/>
      <c r="H27" s="219"/>
      <c r="I27" s="220"/>
      <c r="J27" s="337"/>
      <c r="K27" s="221" t="s">
        <v>50</v>
      </c>
      <c r="L27" s="335"/>
      <c r="M27" s="218" t="str">
        <f>IF(L26&lt;&gt;"",VLOOKUP(L26,$D$5:$K$8,8,0),"")</f>
        <v>Sotteville les Rouen</v>
      </c>
      <c r="N27" s="219"/>
      <c r="O27" s="219"/>
      <c r="P27" s="219"/>
      <c r="Q27" s="219"/>
      <c r="R27" s="220"/>
      <c r="S27" s="337"/>
      <c r="T27" s="221" t="s">
        <v>50</v>
      </c>
      <c r="X27" s="57"/>
      <c r="Y27" s="58"/>
      <c r="Z27" s="58"/>
      <c r="AA27" s="58"/>
      <c r="AH27" s="63"/>
      <c r="AI27" s="63"/>
    </row>
    <row r="28" spans="1:35" ht="11.25" customHeight="1" x14ac:dyDescent="0.2">
      <c r="B28" s="331"/>
      <c r="C28" s="159" t="s">
        <v>47</v>
      </c>
      <c r="D28" s="160"/>
      <c r="E28" s="160"/>
      <c r="F28" s="160"/>
      <c r="G28" s="160"/>
      <c r="H28" s="170"/>
      <c r="I28" s="161" t="s">
        <v>11</v>
      </c>
      <c r="J28" s="338">
        <v>0</v>
      </c>
      <c r="K28" s="340"/>
      <c r="L28" s="159" t="s">
        <v>47</v>
      </c>
      <c r="M28" s="162"/>
      <c r="N28" s="160"/>
      <c r="O28" s="160"/>
      <c r="P28" s="160"/>
      <c r="Q28" s="170"/>
      <c r="R28" s="161" t="s">
        <v>11</v>
      </c>
      <c r="S28" s="338">
        <v>4</v>
      </c>
      <c r="T28" s="340" t="s">
        <v>23</v>
      </c>
      <c r="X28" s="57"/>
      <c r="Y28" s="58"/>
      <c r="Z28" s="58"/>
      <c r="AA28" s="58"/>
      <c r="AH28" s="63"/>
      <c r="AI28" s="63"/>
    </row>
    <row r="29" spans="1:35" ht="33" customHeight="1" thickBot="1" x14ac:dyDescent="0.25">
      <c r="B29" s="331"/>
      <c r="C29" s="157"/>
      <c r="D29" s="158"/>
      <c r="E29" s="158"/>
      <c r="F29" s="158"/>
      <c r="G29" s="158"/>
      <c r="H29" s="171"/>
      <c r="I29" s="208"/>
      <c r="J29" s="339"/>
      <c r="K29" s="341"/>
      <c r="L29" s="157"/>
      <c r="M29" s="163"/>
      <c r="N29" s="158"/>
      <c r="O29" s="158"/>
      <c r="P29" s="158"/>
      <c r="Q29" s="171"/>
      <c r="R29" s="208"/>
      <c r="S29" s="339"/>
      <c r="T29" s="341"/>
      <c r="X29" s="58"/>
      <c r="Y29" s="58"/>
      <c r="Z29" s="58"/>
      <c r="AA29" s="58"/>
      <c r="AH29" s="63"/>
      <c r="AI29" s="63"/>
    </row>
    <row r="30" spans="1:35" ht="15" customHeight="1" x14ac:dyDescent="0.25">
      <c r="B30" s="138"/>
      <c r="C30" s="147"/>
      <c r="D30" s="147"/>
      <c r="E30" s="147"/>
      <c r="F30" s="147"/>
      <c r="G30" s="147"/>
      <c r="H30" s="147"/>
      <c r="J30" s="148"/>
      <c r="K30" s="149"/>
      <c r="L30" s="151"/>
      <c r="M30" s="151"/>
      <c r="N30" s="151"/>
      <c r="O30" s="151"/>
      <c r="P30" s="151"/>
      <c r="Q30" s="151"/>
      <c r="R30" s="146"/>
      <c r="S30" s="152"/>
      <c r="T30" s="150"/>
      <c r="X30" s="58"/>
      <c r="Y30" s="58"/>
      <c r="Z30" s="58"/>
      <c r="AA30" s="58"/>
      <c r="AH30" s="63"/>
      <c r="AI30" s="63"/>
    </row>
    <row r="31" spans="1:35" s="53" customFormat="1" ht="14.25" customHeight="1" thickBot="1" x14ac:dyDescent="0.25">
      <c r="A31"/>
      <c r="B31" s="330" t="s">
        <v>52</v>
      </c>
      <c r="C31" s="203" t="s">
        <v>45</v>
      </c>
      <c r="D31" s="201"/>
      <c r="E31" s="201"/>
      <c r="F31" s="201"/>
      <c r="G31" s="201"/>
      <c r="H31" s="201"/>
      <c r="I31" s="201"/>
      <c r="J31" s="201"/>
      <c r="K31" s="201"/>
      <c r="L31" s="202" t="s">
        <v>46</v>
      </c>
      <c r="M31" s="202"/>
      <c r="N31" s="202"/>
      <c r="O31" s="202"/>
      <c r="P31" s="202"/>
      <c r="Q31" s="202"/>
      <c r="R31" s="202"/>
      <c r="S31" s="202"/>
      <c r="T31" s="204"/>
      <c r="U31"/>
      <c r="V31"/>
      <c r="W31"/>
      <c r="X31" s="55"/>
      <c r="Y31" s="54"/>
      <c r="Z31" s="54"/>
      <c r="AA31" s="54"/>
      <c r="AH31" s="56"/>
    </row>
    <row r="32" spans="1:35" ht="16.5" customHeight="1" x14ac:dyDescent="0.2">
      <c r="B32" s="331"/>
      <c r="C32" s="334">
        <f>IF(A2=3,2,IF(A2=4,1,""))</f>
        <v>1</v>
      </c>
      <c r="D32" s="215" t="str">
        <f>IF(C32&lt;&gt;"",VLOOKUP(C32,$D$5:$K$8,2,0),"")</f>
        <v>DAMIENS Erwan</v>
      </c>
      <c r="E32" s="215"/>
      <c r="F32" s="215"/>
      <c r="G32" s="215"/>
      <c r="H32" s="215"/>
      <c r="I32" s="216"/>
      <c r="J32" s="336" t="s">
        <v>48</v>
      </c>
      <c r="K32" s="217" t="s">
        <v>49</v>
      </c>
      <c r="L32" s="334">
        <f>IF(A2=3,3,IF(A2=4,4,""))</f>
        <v>4</v>
      </c>
      <c r="M32" s="215" t="str">
        <f>IF(L32&lt;&gt;"",VLOOKUP(L32,$D$5:$K$8,2,0),"")</f>
        <v>NAKAEV Sayfullah</v>
      </c>
      <c r="N32" s="215"/>
      <c r="O32" s="215"/>
      <c r="P32" s="215"/>
      <c r="Q32" s="215"/>
      <c r="R32" s="216"/>
      <c r="S32" s="336" t="s">
        <v>48</v>
      </c>
      <c r="T32" s="217" t="s">
        <v>49</v>
      </c>
      <c r="X32" s="57"/>
      <c r="Y32" s="58"/>
      <c r="Z32" s="58"/>
      <c r="AA32" s="58"/>
      <c r="AH32" s="63"/>
      <c r="AI32" s="63"/>
    </row>
    <row r="33" spans="2:35" ht="16.5" customHeight="1" x14ac:dyDescent="0.2">
      <c r="B33" s="331"/>
      <c r="C33" s="335"/>
      <c r="D33" s="218" t="str">
        <f>IF(C32&lt;&gt;"",VLOOKUP(C32,$D$5:$K$8,8,0),"")</f>
        <v>Dreux OL Atlas</v>
      </c>
      <c r="E33" s="219"/>
      <c r="F33" s="219"/>
      <c r="G33" s="219"/>
      <c r="H33" s="219"/>
      <c r="I33" s="220"/>
      <c r="J33" s="337"/>
      <c r="K33" s="221" t="s">
        <v>50</v>
      </c>
      <c r="L33" s="335"/>
      <c r="M33" s="218" t="str">
        <f>IF(L32&lt;&gt;"",VLOOKUP(L32,$D$5:$K$8,8,0),"")</f>
        <v>Sotteville les Rouen</v>
      </c>
      <c r="N33" s="219"/>
      <c r="O33" s="219"/>
      <c r="P33" s="219"/>
      <c r="Q33" s="219"/>
      <c r="R33" s="220"/>
      <c r="S33" s="337"/>
      <c r="T33" s="221" t="s">
        <v>50</v>
      </c>
      <c r="X33" s="57"/>
      <c r="Y33" s="58"/>
      <c r="Z33" s="58"/>
      <c r="AA33" s="58"/>
      <c r="AH33" s="63"/>
      <c r="AI33" s="63"/>
    </row>
    <row r="34" spans="2:35" ht="11.25" customHeight="1" x14ac:dyDescent="0.2">
      <c r="B34" s="331"/>
      <c r="C34" s="159" t="s">
        <v>53</v>
      </c>
      <c r="D34" s="160"/>
      <c r="E34" s="160"/>
      <c r="F34" s="160"/>
      <c r="G34" s="160"/>
      <c r="H34" s="170"/>
      <c r="I34" s="161" t="s">
        <v>11</v>
      </c>
      <c r="J34" s="338">
        <v>0</v>
      </c>
      <c r="K34" s="340"/>
      <c r="L34" s="159" t="s">
        <v>53</v>
      </c>
      <c r="M34" s="162"/>
      <c r="N34" s="160"/>
      <c r="O34" s="160"/>
      <c r="P34" s="160"/>
      <c r="Q34" s="170"/>
      <c r="R34" s="161" t="s">
        <v>11</v>
      </c>
      <c r="S34" s="338">
        <v>3</v>
      </c>
      <c r="T34" s="340" t="s">
        <v>689</v>
      </c>
      <c r="X34" s="57"/>
      <c r="Y34" s="58"/>
      <c r="Z34" s="58"/>
      <c r="AA34" s="58"/>
      <c r="AH34" s="63"/>
      <c r="AI34" s="63"/>
    </row>
    <row r="35" spans="2:35" ht="33" customHeight="1" thickBot="1" x14ac:dyDescent="0.25">
      <c r="B35" s="331"/>
      <c r="C35" s="157"/>
      <c r="D35" s="158"/>
      <c r="E35" s="158"/>
      <c r="F35" s="158"/>
      <c r="G35" s="158"/>
      <c r="H35" s="171"/>
      <c r="I35" s="208"/>
      <c r="J35" s="339"/>
      <c r="K35" s="341"/>
      <c r="L35" s="157"/>
      <c r="M35" s="163"/>
      <c r="N35" s="158"/>
      <c r="O35" s="158"/>
      <c r="P35" s="158"/>
      <c r="Q35" s="171"/>
      <c r="R35" s="208"/>
      <c r="S35" s="339"/>
      <c r="T35" s="341"/>
      <c r="X35" s="58"/>
      <c r="Y35" s="58"/>
      <c r="Z35" s="58"/>
      <c r="AA35" s="58"/>
      <c r="AH35" s="63"/>
      <c r="AI35" s="63"/>
    </row>
    <row r="36" spans="2:35" ht="16.5" customHeight="1" x14ac:dyDescent="0.2">
      <c r="B36" s="331"/>
      <c r="C36" s="334">
        <f>IF(A2=4,2,"")</f>
        <v>2</v>
      </c>
      <c r="D36" s="215" t="str">
        <f>IF(C36&lt;&gt;"",VLOOKUP(C36,$D$5:$K$8,2,0),"")</f>
        <v>BIGOT Elouan</v>
      </c>
      <c r="E36" s="215"/>
      <c r="F36" s="215"/>
      <c r="G36" s="215"/>
      <c r="H36" s="215"/>
      <c r="I36" s="216"/>
      <c r="J36" s="336" t="s">
        <v>48</v>
      </c>
      <c r="K36" s="217" t="s">
        <v>49</v>
      </c>
      <c r="L36" s="334">
        <f>IF(A2=4,3,"")</f>
        <v>3</v>
      </c>
      <c r="M36" s="215" t="str">
        <f>IF(L36&lt;&gt;"",VLOOKUP(L36,$D$5:$K$8,2,0),"")</f>
        <v>TAIMASV Djabrail</v>
      </c>
      <c r="N36" s="215"/>
      <c r="O36" s="215"/>
      <c r="P36" s="215"/>
      <c r="Q36" s="215"/>
      <c r="R36" s="216"/>
      <c r="S36" s="336" t="s">
        <v>48</v>
      </c>
      <c r="T36" s="217" t="s">
        <v>49</v>
      </c>
      <c r="X36" s="57"/>
      <c r="Y36" s="58"/>
      <c r="Z36" s="58"/>
      <c r="AA36" s="58"/>
      <c r="AH36" s="63"/>
      <c r="AI36" s="63"/>
    </row>
    <row r="37" spans="2:35" ht="16.5" customHeight="1" x14ac:dyDescent="0.2">
      <c r="B37" s="331"/>
      <c r="C37" s="335"/>
      <c r="D37" s="218" t="str">
        <f>IF(C36&lt;&gt;"",VLOOKUP(C36,$D$5:$K$8,8,0),"")</f>
        <v>Bagnolet</v>
      </c>
      <c r="E37" s="219"/>
      <c r="F37" s="219"/>
      <c r="G37" s="219"/>
      <c r="H37" s="219"/>
      <c r="I37" s="220"/>
      <c r="J37" s="337"/>
      <c r="K37" s="221" t="s">
        <v>50</v>
      </c>
      <c r="L37" s="335"/>
      <c r="M37" s="218" t="str">
        <f>IF(L36&lt;&gt;"",VLOOKUP(L36,$D$5:$K$8,8,0),"")</f>
        <v>Bagnolet</v>
      </c>
      <c r="N37" s="219"/>
      <c r="O37" s="219"/>
      <c r="P37" s="219"/>
      <c r="Q37" s="219"/>
      <c r="R37" s="220"/>
      <c r="S37" s="337"/>
      <c r="T37" s="221" t="s">
        <v>50</v>
      </c>
      <c r="X37" s="57"/>
      <c r="Y37" s="58"/>
      <c r="Z37" s="58"/>
      <c r="AA37" s="58"/>
      <c r="AH37" s="63"/>
      <c r="AI37" s="63"/>
    </row>
    <row r="38" spans="2:35" ht="11.25" customHeight="1" x14ac:dyDescent="0.2">
      <c r="B38" s="331"/>
      <c r="C38" s="159" t="s">
        <v>53</v>
      </c>
      <c r="D38" s="160"/>
      <c r="E38" s="160"/>
      <c r="F38" s="160"/>
      <c r="G38" s="160"/>
      <c r="H38" s="170"/>
      <c r="I38" s="161" t="s">
        <v>11</v>
      </c>
      <c r="J38" s="338">
        <v>0</v>
      </c>
      <c r="K38" s="340"/>
      <c r="L38" s="159" t="s">
        <v>53</v>
      </c>
      <c r="M38" s="162"/>
      <c r="N38" s="160"/>
      <c r="O38" s="160"/>
      <c r="P38" s="160"/>
      <c r="Q38" s="170"/>
      <c r="R38" s="161" t="s">
        <v>11</v>
      </c>
      <c r="S38" s="338">
        <v>4</v>
      </c>
      <c r="T38" s="340" t="s">
        <v>23</v>
      </c>
      <c r="X38" s="57"/>
      <c r="Y38" s="58"/>
      <c r="Z38" s="58"/>
      <c r="AA38" s="58"/>
      <c r="AH38" s="63"/>
      <c r="AI38" s="63"/>
    </row>
    <row r="39" spans="2:35" ht="33" customHeight="1" thickBot="1" x14ac:dyDescent="0.25">
      <c r="B39" s="331"/>
      <c r="C39" s="157"/>
      <c r="D39" s="158"/>
      <c r="E39" s="158"/>
      <c r="F39" s="158"/>
      <c r="G39" s="158"/>
      <c r="H39" s="171"/>
      <c r="I39" s="208"/>
      <c r="J39" s="339"/>
      <c r="K39" s="341"/>
      <c r="L39" s="157"/>
      <c r="M39" s="163"/>
      <c r="N39" s="158"/>
      <c r="O39" s="158"/>
      <c r="P39" s="158"/>
      <c r="Q39" s="171"/>
      <c r="R39" s="208"/>
      <c r="S39" s="339"/>
      <c r="T39" s="341"/>
      <c r="X39" s="58"/>
      <c r="Y39" s="58"/>
      <c r="Z39" s="58"/>
      <c r="AA39" s="58"/>
      <c r="AH39" s="63"/>
      <c r="AI39" s="63"/>
    </row>
    <row r="40" spans="2:35" ht="15" customHeight="1" x14ac:dyDescent="0.2">
      <c r="B40" s="166"/>
      <c r="C40" s="165"/>
      <c r="D40" s="164"/>
      <c r="E40" s="164"/>
      <c r="F40" s="164"/>
      <c r="G40" s="164"/>
      <c r="H40" s="164"/>
      <c r="I40" s="167"/>
      <c r="J40" s="168"/>
      <c r="K40" s="169"/>
      <c r="L40" s="165"/>
      <c r="M40" s="165"/>
      <c r="N40" s="164"/>
      <c r="O40" s="164"/>
      <c r="P40" s="164"/>
      <c r="Q40" s="164"/>
      <c r="R40" s="167"/>
      <c r="S40" s="168"/>
      <c r="T40" s="169"/>
      <c r="X40" s="58"/>
      <c r="Y40" s="58"/>
      <c r="Z40" s="58"/>
      <c r="AA40" s="58"/>
      <c r="AH40" s="63"/>
      <c r="AI40" s="63"/>
    </row>
    <row r="41" spans="2:35" ht="35.1" customHeight="1" x14ac:dyDescent="0.2">
      <c r="C41" s="333" t="s">
        <v>42</v>
      </c>
      <c r="D41" s="333"/>
      <c r="E41" s="333"/>
      <c r="F41" s="333"/>
      <c r="G41" s="344" t="s">
        <v>62</v>
      </c>
      <c r="H41" s="344"/>
      <c r="I41" s="344"/>
      <c r="J41" s="344"/>
      <c r="K41" s="344"/>
      <c r="L41" s="344"/>
      <c r="M41" s="344"/>
      <c r="N41" s="344"/>
      <c r="O41" s="344"/>
      <c r="P41" s="344"/>
      <c r="Q41" s="344"/>
      <c r="R41" s="344"/>
      <c r="S41" s="344"/>
      <c r="T41" s="344"/>
      <c r="Z41" s="63"/>
      <c r="AA41" s="63"/>
    </row>
    <row r="42" spans="2:35" ht="35.1" customHeight="1" x14ac:dyDescent="0.2">
      <c r="C42" s="342" t="s">
        <v>33</v>
      </c>
      <c r="D42" s="342"/>
      <c r="E42" s="342"/>
      <c r="F42" s="342"/>
      <c r="G42" s="345" t="s">
        <v>41</v>
      </c>
      <c r="H42" s="345"/>
      <c r="I42" s="345"/>
      <c r="J42" s="345"/>
      <c r="K42" s="345"/>
      <c r="L42" s="345"/>
      <c r="M42" s="345"/>
      <c r="N42" s="345"/>
      <c r="O42" s="345"/>
      <c r="P42" s="345"/>
      <c r="Q42" s="345"/>
      <c r="R42" s="345"/>
      <c r="S42" s="345"/>
      <c r="T42" s="345"/>
      <c r="Z42" s="53"/>
    </row>
    <row r="43" spans="2:35" ht="65.25" customHeight="1" x14ac:dyDescent="0.25"/>
    <row r="44" spans="2:35" ht="15" hidden="1" customHeight="1" x14ac:dyDescent="0.25"/>
    <row r="45" spans="2:35" ht="15" hidden="1" customHeight="1" x14ac:dyDescent="0.25"/>
    <row r="46" spans="2:35" ht="15" hidden="1" customHeight="1" x14ac:dyDescent="0.25"/>
    <row r="47" spans="2:35" ht="15" hidden="1" customHeight="1" x14ac:dyDescent="0.25"/>
    <row r="48" spans="2:35" ht="15" hidden="1" customHeight="1" x14ac:dyDescent="0.25"/>
    <row r="49" ht="15" hidden="1" customHeight="1" x14ac:dyDescent="0.25"/>
    <row r="50" ht="0" hidden="1" customHeight="1" x14ac:dyDescent="0.25"/>
    <row r="51" ht="0" hidden="1" customHeight="1" x14ac:dyDescent="0.25"/>
  </sheetData>
  <sheetProtection sheet="1" objects="1" scenarios="1"/>
  <mergeCells count="60">
    <mergeCell ref="S36:S37"/>
    <mergeCell ref="C42:F42"/>
    <mergeCell ref="G42:T42"/>
    <mergeCell ref="J38:J39"/>
    <mergeCell ref="K38:K39"/>
    <mergeCell ref="S38:S39"/>
    <mergeCell ref="T38:T39"/>
    <mergeCell ref="C41:F41"/>
    <mergeCell ref="G41:T41"/>
    <mergeCell ref="J28:J29"/>
    <mergeCell ref="K28:K29"/>
    <mergeCell ref="S28:S29"/>
    <mergeCell ref="T28:T29"/>
    <mergeCell ref="B31:B39"/>
    <mergeCell ref="C32:C33"/>
    <mergeCell ref="J32:J33"/>
    <mergeCell ref="L32:L33"/>
    <mergeCell ref="S32:S33"/>
    <mergeCell ref="J34:J35"/>
    <mergeCell ref="K34:K35"/>
    <mergeCell ref="S34:S35"/>
    <mergeCell ref="T34:T35"/>
    <mergeCell ref="C36:C37"/>
    <mergeCell ref="J36:J37"/>
    <mergeCell ref="L36:L37"/>
    <mergeCell ref="S24:S25"/>
    <mergeCell ref="T24:T25"/>
    <mergeCell ref="C26:C27"/>
    <mergeCell ref="J26:J27"/>
    <mergeCell ref="L26:L27"/>
    <mergeCell ref="S26:S27"/>
    <mergeCell ref="J18:J19"/>
    <mergeCell ref="K18:K19"/>
    <mergeCell ref="S18:S19"/>
    <mergeCell ref="T18:T19"/>
    <mergeCell ref="B21:B29"/>
    <mergeCell ref="C22:C23"/>
    <mergeCell ref="J22:J23"/>
    <mergeCell ref="L22:L23"/>
    <mergeCell ref="S22:S23"/>
    <mergeCell ref="J24:J25"/>
    <mergeCell ref="B11:B19"/>
    <mergeCell ref="C12:C13"/>
    <mergeCell ref="J12:J13"/>
    <mergeCell ref="L12:L13"/>
    <mergeCell ref="S12:S13"/>
    <mergeCell ref="K24:K25"/>
    <mergeCell ref="J14:J15"/>
    <mergeCell ref="K14:K15"/>
    <mergeCell ref="S14:S15"/>
    <mergeCell ref="T14:T15"/>
    <mergeCell ref="C16:C17"/>
    <mergeCell ref="J16:J17"/>
    <mergeCell ref="L16:L17"/>
    <mergeCell ref="S16:S17"/>
    <mergeCell ref="O2:T2"/>
    <mergeCell ref="S4:T4"/>
    <mergeCell ref="AA6:AC6"/>
    <mergeCell ref="AA7:AC7"/>
    <mergeCell ref="AA8:AC8"/>
  </mergeCells>
  <dataValidations count="2">
    <dataValidation type="list" allowBlank="1" showInputMessage="1" showErrorMessage="1" sqref="K14:K15 T38:T39 K38:K39 T34:T35 K34:K35 T28:T29 K28:K29 T24:T25 K24:K25 T18:T19 K18:K19 T14:T15">
      <formula1>"VT,VP,VS,VA,VF,VB,VD,V3"</formula1>
    </dataValidation>
    <dataValidation type="whole" allowBlank="1" showInputMessage="1" showErrorMessage="1" errorTitle="ERREUR" error="Il faut saisir un chiffre de 1 à 4" sqref="C5:C8">
      <formula1>1</formula1>
      <formula2>4</formula2>
    </dataValidation>
  </dataValidations>
  <printOptions horizontalCentered="1"/>
  <pageMargins left="0" right="0" top="0" bottom="0" header="0" footer="0"/>
  <pageSetup paperSize="9" orientation="portrait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>
    <tabColor rgb="FF00B050"/>
    <pageSetUpPr autoPageBreaks="0" fitToPage="1"/>
  </sheetPr>
  <dimension ref="A1:AJ51"/>
  <sheetViews>
    <sheetView showGridLines="0" showRowColHeaders="0" zoomScaleNormal="100" workbookViewId="0"/>
  </sheetViews>
  <sheetFormatPr baseColWidth="10" defaultColWidth="0" defaultRowHeight="0" customHeight="1" zeroHeight="1" x14ac:dyDescent="0.25"/>
  <cols>
    <col min="1" max="1" width="9.625" customWidth="1"/>
    <col min="2" max="2" width="4.875" customWidth="1"/>
    <col min="3" max="8" width="4.625" customWidth="1"/>
    <col min="9" max="9" width="4.625" style="69" customWidth="1"/>
    <col min="10" max="20" width="4.625" customWidth="1"/>
    <col min="21" max="21" width="1.625" customWidth="1"/>
    <col min="22" max="22" width="25.375" customWidth="1"/>
    <col min="23" max="23" width="10.75" hidden="1" customWidth="1"/>
    <col min="24" max="24" width="3.875" hidden="1" customWidth="1"/>
    <col min="25" max="25" width="4.75" hidden="1" customWidth="1"/>
    <col min="26" max="26" width="10" hidden="1" customWidth="1"/>
    <col min="27" max="27" width="5" hidden="1" customWidth="1"/>
    <col min="28" max="36" width="0" hidden="1" customWidth="1"/>
    <col min="37" max="16384" width="11" hidden="1"/>
  </cols>
  <sheetData>
    <row r="1" spans="1:36" ht="28.5" customHeight="1" thickBot="1" x14ac:dyDescent="0.25">
      <c r="C1" s="51"/>
      <c r="D1" s="51"/>
      <c r="E1" s="51"/>
      <c r="F1" s="51"/>
      <c r="G1" s="51"/>
      <c r="H1" s="51"/>
      <c r="I1" s="136"/>
      <c r="J1" s="134"/>
      <c r="K1" s="134"/>
      <c r="L1" s="10"/>
      <c r="M1" s="10"/>
      <c r="N1" s="10"/>
      <c r="O1" s="10"/>
      <c r="P1" s="10"/>
      <c r="Q1" s="10"/>
      <c r="R1" s="10"/>
      <c r="S1" s="135"/>
      <c r="T1" s="61"/>
      <c r="U1" s="61"/>
      <c r="V1" s="61"/>
      <c r="W1" s="61"/>
      <c r="X1" s="133"/>
      <c r="Y1" s="61"/>
      <c r="Z1" s="61"/>
      <c r="AA1" s="133"/>
    </row>
    <row r="2" spans="1:36" ht="30" customHeight="1" thickBot="1" x14ac:dyDescent="0.3">
      <c r="A2" s="138">
        <f>SUMPRODUCT((recap!C7:C66=C2)*(recap!D7:D66=L2)*recap!I7:I66)</f>
        <v>4</v>
      </c>
      <c r="C2" s="173" t="s">
        <v>79</v>
      </c>
      <c r="D2" s="174"/>
      <c r="E2" s="174"/>
      <c r="F2" s="174"/>
      <c r="G2" s="174"/>
      <c r="H2" s="175"/>
      <c r="K2" s="156" t="s">
        <v>35</v>
      </c>
      <c r="L2" s="257">
        <v>27</v>
      </c>
      <c r="M2" s="183"/>
      <c r="O2" s="332" t="str">
        <f>Nature_competition</f>
        <v>COUPE DE DREUX POUSSINS BENJAMINS - 26 novembre 2017</v>
      </c>
      <c r="P2" s="332"/>
      <c r="Q2" s="332"/>
      <c r="R2" s="332"/>
      <c r="S2" s="332"/>
      <c r="T2" s="332"/>
      <c r="U2" s="52"/>
      <c r="V2" s="52"/>
      <c r="W2" s="52"/>
      <c r="X2" s="52"/>
      <c r="Y2" s="52"/>
      <c r="Z2" s="229" t="s">
        <v>68</v>
      </c>
      <c r="AA2" s="52"/>
    </row>
    <row r="3" spans="1:36" ht="24" customHeight="1" x14ac:dyDescent="0.2">
      <c r="B3" s="138"/>
      <c r="C3" s="145"/>
      <c r="D3" s="145"/>
      <c r="E3" s="145"/>
      <c r="F3" s="145"/>
      <c r="G3" s="145"/>
      <c r="H3" s="51"/>
      <c r="I3" s="145"/>
      <c r="L3" s="132"/>
      <c r="M3" s="132"/>
      <c r="N3" s="131"/>
      <c r="O3" s="131"/>
      <c r="P3" s="131"/>
      <c r="Q3" s="131"/>
      <c r="S3" s="144"/>
      <c r="T3" s="52"/>
      <c r="U3" s="52"/>
      <c r="V3" s="52"/>
      <c r="W3" s="52"/>
      <c r="X3" s="52"/>
      <c r="Y3" s="52"/>
      <c r="Z3" s="227">
        <f>COUNTIF(Z5:Z16,"")</f>
        <v>6</v>
      </c>
    </row>
    <row r="4" spans="1:36" ht="15.75" x14ac:dyDescent="0.25">
      <c r="C4" s="60" t="s">
        <v>39</v>
      </c>
      <c r="D4" s="129" t="s">
        <v>43</v>
      </c>
      <c r="E4" s="59" t="s">
        <v>44</v>
      </c>
      <c r="G4" s="69"/>
      <c r="H4" s="69"/>
      <c r="J4" s="69"/>
      <c r="K4" s="69"/>
      <c r="L4" s="69"/>
      <c r="M4" s="153" t="s">
        <v>38</v>
      </c>
      <c r="N4" s="128" t="s">
        <v>34</v>
      </c>
      <c r="O4" s="128" t="s">
        <v>21</v>
      </c>
      <c r="P4" s="128" t="s">
        <v>23</v>
      </c>
      <c r="Q4" s="128" t="s">
        <v>67</v>
      </c>
      <c r="R4" s="128" t="s">
        <v>22</v>
      </c>
      <c r="S4" s="343" t="s">
        <v>14</v>
      </c>
      <c r="T4" s="343"/>
      <c r="W4" s="228" t="s">
        <v>16</v>
      </c>
      <c r="X4" s="228" t="s">
        <v>60</v>
      </c>
      <c r="Y4" s="228" t="s">
        <v>59</v>
      </c>
      <c r="Z4" s="228" t="s">
        <v>58</v>
      </c>
      <c r="AA4" s="58"/>
      <c r="AB4" s="58"/>
      <c r="AC4" s="58"/>
      <c r="AD4" s="62"/>
      <c r="AE4" s="62"/>
      <c r="AF4" s="62"/>
      <c r="AG4" s="62"/>
      <c r="AH4" s="62"/>
      <c r="AI4" s="62"/>
      <c r="AJ4" s="64"/>
    </row>
    <row r="5" spans="1:36" ht="20.25" customHeight="1" x14ac:dyDescent="0.2">
      <c r="A5" s="214" t="s">
        <v>24</v>
      </c>
      <c r="B5" s="172"/>
      <c r="C5" s="141">
        <v>4</v>
      </c>
      <c r="D5" s="142">
        <f>IF(A2&gt;0,1,"")</f>
        <v>1</v>
      </c>
      <c r="E5" s="154" t="str">
        <f>IF(ISNA(VLOOKUP($C$2&amp;"-"&amp;$L$2&amp;"-"&amp;D5,bdd_complete,11,0)),"",VLOOKUP($C$2&amp;"-"&amp;$L$2&amp;"-"&amp;D5,bdd_complete,11,0)&amp;" "&amp;VLOOKUP($C$2&amp;"-"&amp;$L$2&amp;"-"&amp;D5,bdd_complete,12,0))</f>
        <v>FEHIM Sarah</v>
      </c>
      <c r="F5" s="154"/>
      <c r="G5" s="154"/>
      <c r="H5" s="154"/>
      <c r="I5" s="154"/>
      <c r="J5" s="154"/>
      <c r="K5" s="154" t="str">
        <f>IF(D5&lt;&gt;"",VLOOKUP($C$2&amp;"-"&amp;$L$2&amp;"-"&amp;D5,bdd_complete,13,0),"")</f>
        <v>Sotteville les Rouen</v>
      </c>
      <c r="L5" s="154"/>
      <c r="M5" s="143"/>
      <c r="N5" s="209">
        <f>IF(AND(E5&lt;&gt;"",$Z$3&lt;12),SUMPRODUCT(($W$5:$W$16=E5)*($Z$5:$Z$16&lt;&gt;"")),"")</f>
        <v>0</v>
      </c>
      <c r="O5" s="210">
        <f>IF(AND(E5&lt;&gt;"",$Z$3&lt;12),SUMPRODUCT(($W$5:$W$16=E5)*($Y$5:$Y$16)),"")</f>
        <v>0</v>
      </c>
      <c r="P5" s="211">
        <f>IF(AND(E5&lt;&gt;"",$Z$3&lt;12),SUMPRODUCT(($W$5:$W$16=E5)*($Z$5:$Z$16=$P$4)),"")</f>
        <v>0</v>
      </c>
      <c r="Q5" s="211">
        <f>IF(AND(E5&lt;&gt;"",$Z$3&lt;12),SUMPRODUCT(($W$5:$W$16=E5)*($Z$5:$Z$16=$Q$4)),"")</f>
        <v>0</v>
      </c>
      <c r="R5" s="211">
        <f>IF(AND(E5&lt;&gt;"",$Z$3&lt;12),SUMPRODUCT(($W$5:$W$16=E5)*($X$5:$X$16)),"")</f>
        <v>0</v>
      </c>
      <c r="S5" s="234">
        <f>IF(D5&lt;&gt;"",VLOOKUP($C$2&amp;"-"&amp;$L$2&amp;"-"&amp;D5,bdd_complete,6,0),"")</f>
        <v>31.9</v>
      </c>
      <c r="T5" s="235"/>
      <c r="U5" s="140"/>
      <c r="V5" s="140"/>
      <c r="W5" s="205" t="str">
        <f>D12</f>
        <v>FEHIM Sarah</v>
      </c>
      <c r="X5" s="206">
        <f>I15</f>
        <v>0</v>
      </c>
      <c r="Y5" s="206">
        <f>J14</f>
        <v>0</v>
      </c>
      <c r="Z5" s="207" t="str">
        <f>IF(K14&lt;&gt;"",K14,"")</f>
        <v/>
      </c>
      <c r="AD5" s="62"/>
      <c r="AE5" s="62"/>
      <c r="AF5" s="62"/>
      <c r="AG5" s="62"/>
      <c r="AH5" s="62"/>
      <c r="AI5" s="62"/>
      <c r="AJ5" s="64"/>
    </row>
    <row r="6" spans="1:36" ht="20.25" customHeight="1" thickBot="1" x14ac:dyDescent="0.25">
      <c r="B6" s="172"/>
      <c r="C6" s="141">
        <v>1</v>
      </c>
      <c r="D6" s="142">
        <f>IF(A2&gt;1,2,"")</f>
        <v>2</v>
      </c>
      <c r="E6" s="154" t="str">
        <f>IF(ISNA(VLOOKUP($C$2&amp;"-"&amp;$L$2&amp;"-"&amp;D6,bdd_complete,11,0)),"",VLOOKUP($C$2&amp;"-"&amp;$L$2&amp;"-"&amp;D6,bdd_complete,11,0)&amp;" "&amp;VLOOKUP($C$2&amp;"-"&amp;$L$2&amp;"-"&amp;D6,bdd_complete,12,0))</f>
        <v>MAMOUNI Abdelmalik</v>
      </c>
      <c r="F6" s="154"/>
      <c r="G6" s="154"/>
      <c r="H6" s="154"/>
      <c r="I6" s="154"/>
      <c r="J6" s="154"/>
      <c r="K6" s="154" t="str">
        <f>IF(D6&lt;&gt;"",VLOOKUP($C$2&amp;"-"&amp;$L$2&amp;"-"&amp;D6,bdd_complete,13,0),"")</f>
        <v>Joué les Tours CL</v>
      </c>
      <c r="L6" s="154"/>
      <c r="M6" s="143"/>
      <c r="N6" s="209">
        <f>IF(AND(E6&lt;&gt;"",$Z$3&lt;12),SUMPRODUCT(($W$5:$W$16=E6)*($Z$5:$Z$16&lt;&gt;"")),"")</f>
        <v>3</v>
      </c>
      <c r="O6" s="210">
        <f>IF(AND(E6&lt;&gt;"",$Z$3&lt;12),SUMPRODUCT(($W$5:$W$16=E6)*($Y$5:$Y$16)),"")</f>
        <v>11</v>
      </c>
      <c r="P6" s="211">
        <f>IF(AND(E6&lt;&gt;"",$Z$3&lt;12),SUMPRODUCT(($W$5:$W$16=E6)*($Z$5:$Z$16=$P$4)),"")</f>
        <v>2</v>
      </c>
      <c r="Q6" s="211">
        <f>IF(AND(E6&lt;&gt;"",$Z$3&lt;12),SUMPRODUCT(($W$5:$W$16=E6)*($Z$5:$Z$16=$Q$4)),"")</f>
        <v>0</v>
      </c>
      <c r="R6" s="211">
        <f>IF(AND(E6&lt;&gt;"",$Z$3&lt;12),SUMPRODUCT(($W$5:$W$16=E6)*($X$5:$X$16)),"")</f>
        <v>0</v>
      </c>
      <c r="S6" s="234">
        <f>IF(D6&lt;&gt;"",VLOOKUP($C$2&amp;"-"&amp;$L$2&amp;"-"&amp;D6,bdd_complete,6,0),"")</f>
        <v>32.299999999999997</v>
      </c>
      <c r="T6" s="235"/>
      <c r="W6" s="205" t="str">
        <f>M12</f>
        <v>MAMOUNI Abdelmalik</v>
      </c>
      <c r="X6" s="206">
        <f>R15</f>
        <v>0</v>
      </c>
      <c r="Y6" s="206">
        <f>S14</f>
        <v>4</v>
      </c>
      <c r="Z6" s="207" t="str">
        <f>IF(T14&lt;&gt;"",T14,"")</f>
        <v>VT</v>
      </c>
      <c r="AA6" s="346"/>
      <c r="AB6" s="346"/>
      <c r="AC6" s="346"/>
      <c r="AD6" s="62"/>
      <c r="AE6" s="62"/>
      <c r="AF6" s="62"/>
      <c r="AG6" s="62"/>
      <c r="AH6" s="62"/>
      <c r="AI6" s="62"/>
      <c r="AJ6" s="64"/>
    </row>
    <row r="7" spans="1:36" ht="20.25" customHeight="1" thickTop="1" x14ac:dyDescent="0.2">
      <c r="A7" s="137" t="s">
        <v>36</v>
      </c>
      <c r="B7" s="172"/>
      <c r="C7" s="141">
        <v>3</v>
      </c>
      <c r="D7" s="142">
        <f>IF(A2&gt;2,3,"")</f>
        <v>3</v>
      </c>
      <c r="E7" s="154" t="str">
        <f>IF(ISNA(VLOOKUP($C$2&amp;"-"&amp;$L$2&amp;"-"&amp;D7,bdd_complete,11,0)),"",VLOOKUP($C$2&amp;"-"&amp;$L$2&amp;"-"&amp;D7,bdd_complete,11,0)&amp;" "&amp;VLOOKUP($C$2&amp;"-"&amp;$L$2&amp;"-"&amp;D7,bdd_complete,12,0))</f>
        <v>BENKADA Hamza</v>
      </c>
      <c r="F7" s="154"/>
      <c r="G7" s="154"/>
      <c r="H7" s="154"/>
      <c r="I7" s="154"/>
      <c r="J7" s="154"/>
      <c r="K7" s="154" t="str">
        <f>IF(D7&lt;&gt;"",VLOOKUP($C$2&amp;"-"&amp;$L$2&amp;"-"&amp;D7,bdd_complete,13,0),"")</f>
        <v>Rosny sous Bois</v>
      </c>
      <c r="L7" s="154"/>
      <c r="M7" s="143"/>
      <c r="N7" s="209">
        <f>IF(AND(E7&lt;&gt;"",$Z$3&lt;12),SUMPRODUCT(($W$5:$W$16=E7)*($Z$5:$Z$16&lt;&gt;"")),"")</f>
        <v>1</v>
      </c>
      <c r="O7" s="210">
        <f>IF(AND(E7&lt;&gt;"",$Z$3&lt;12),SUMPRODUCT(($W$5:$W$16=E7)*($Y$5:$Y$16)),"")</f>
        <v>4</v>
      </c>
      <c r="P7" s="211">
        <f>IF(AND(E7&lt;&gt;"",$Z$3&lt;12),SUMPRODUCT(($W$5:$W$16=E7)*($Z$5:$Z$16=$P$4)),"")</f>
        <v>1</v>
      </c>
      <c r="Q7" s="211">
        <f>IF(AND(E7&lt;&gt;"",$Z$3&lt;12),SUMPRODUCT(($W$5:$W$16=E7)*($Z$5:$Z$16=$Q$4)),"")</f>
        <v>0</v>
      </c>
      <c r="R7" s="211">
        <f>IF(AND(E7&lt;&gt;"",$Z$3&lt;12),SUMPRODUCT(($W$5:$W$16=E7)*($X$5:$X$16)),"")</f>
        <v>0</v>
      </c>
      <c r="S7" s="234">
        <f>IF(D7&lt;&gt;"",VLOOKUP($C$2&amp;"-"&amp;$L$2&amp;"-"&amp;D7,bdd_complete,6,0),"")</f>
        <v>32.5</v>
      </c>
      <c r="T7" s="235"/>
      <c r="W7" s="205" t="str">
        <f>D16</f>
        <v>BENKADA Hamza</v>
      </c>
      <c r="X7" s="206">
        <f>I19</f>
        <v>0</v>
      </c>
      <c r="Y7" s="206">
        <f>J18</f>
        <v>0</v>
      </c>
      <c r="Z7" s="207" t="str">
        <f>IF(K18&lt;&gt;"",K18,"")</f>
        <v/>
      </c>
      <c r="AA7" s="346"/>
      <c r="AB7" s="346"/>
      <c r="AC7" s="346"/>
      <c r="AD7" s="62"/>
      <c r="AE7" s="62"/>
      <c r="AF7" s="62"/>
      <c r="AG7" s="62"/>
      <c r="AH7" s="62"/>
      <c r="AI7" s="62"/>
      <c r="AJ7" s="64"/>
    </row>
    <row r="8" spans="1:36" ht="20.25" customHeight="1" x14ac:dyDescent="0.2">
      <c r="A8" s="139" t="s">
        <v>37</v>
      </c>
      <c r="B8" s="172"/>
      <c r="C8" s="141">
        <v>2</v>
      </c>
      <c r="D8" s="281">
        <f>IF(A2&gt;3,4,"")</f>
        <v>4</v>
      </c>
      <c r="E8" s="241" t="str">
        <f>IF(ISNA(VLOOKUP($C$2&amp;"-"&amp;$L$2&amp;"-"&amp;D8,bdd_complete,11,0)),"",VLOOKUP($C$2&amp;"-"&amp;$L$2&amp;"-"&amp;D8,bdd_complete,11,0)&amp;" "&amp;VLOOKUP($C$2&amp;"-"&amp;$L$2&amp;"-"&amp;D8,bdd_complete,12,0))</f>
        <v>KHADZIEV Zelimkhan</v>
      </c>
      <c r="F8" s="241"/>
      <c r="G8" s="241"/>
      <c r="H8" s="241"/>
      <c r="I8" s="241"/>
      <c r="J8" s="241"/>
      <c r="K8" s="241" t="str">
        <f>IF(D8&lt;&gt;"",VLOOKUP($C$2&amp;"-"&amp;$L$2&amp;"-"&amp;D8,bdd_complete,13,0),"")</f>
        <v>Ivry/Seine</v>
      </c>
      <c r="L8" s="241"/>
      <c r="M8" s="282"/>
      <c r="N8" s="209">
        <f>IF(AND(E8&lt;&gt;"",$Z$3&lt;12),SUMPRODUCT(($W$5:$W$16=E8)*($Z$5:$Z$16&lt;&gt;"")),"")</f>
        <v>2</v>
      </c>
      <c r="O8" s="210">
        <f>IF(AND(E8&lt;&gt;"",$Z$3&lt;12),SUMPRODUCT(($W$5:$W$16=E8)*($Y$5:$Y$16)),"")</f>
        <v>9</v>
      </c>
      <c r="P8" s="211">
        <f>IF(AND(E8&lt;&gt;"",$Z$3&lt;12),SUMPRODUCT(($W$5:$W$16=E8)*($Z$5:$Z$16=$P$4)),"")</f>
        <v>2</v>
      </c>
      <c r="Q8" s="211">
        <f>IF(AND(E8&lt;&gt;"",$Z$3&lt;12),SUMPRODUCT(($W$5:$W$16=E8)*($Z$5:$Z$16=$Q$4)),"")</f>
        <v>0</v>
      </c>
      <c r="R8" s="211">
        <f>IF(AND(E8&lt;&gt;"",$Z$3&lt;12),SUMPRODUCT(($W$5:$W$16=E8)*($X$5:$X$16)),"")</f>
        <v>0</v>
      </c>
      <c r="S8" s="234">
        <f>IF(D8&lt;&gt;"",VLOOKUP($C$2&amp;"-"&amp;$L$2&amp;"-"&amp;D8,bdd_complete,6,0),"")</f>
        <v>32.799999999999997</v>
      </c>
      <c r="T8" s="235"/>
      <c r="W8" s="205" t="str">
        <f>M16</f>
        <v>KHADZIEV Zelimkhan</v>
      </c>
      <c r="X8" s="206">
        <f>R19</f>
        <v>0</v>
      </c>
      <c r="Y8" s="206">
        <f>S18</f>
        <v>4</v>
      </c>
      <c r="Z8" s="207" t="str">
        <f>IF(T18&lt;&gt;"",T18,"")</f>
        <v>VT</v>
      </c>
      <c r="AA8" s="346"/>
      <c r="AB8" s="346"/>
      <c r="AC8" s="346"/>
      <c r="AD8" s="62"/>
      <c r="AE8" s="62"/>
      <c r="AF8" s="62"/>
      <c r="AG8" s="62"/>
      <c r="AH8" s="62"/>
      <c r="AI8" s="62"/>
      <c r="AJ8" s="64"/>
    </row>
    <row r="9" spans="1:36" ht="23.25" customHeight="1" x14ac:dyDescent="0.25">
      <c r="A9" s="212" t="s">
        <v>61</v>
      </c>
      <c r="B9" s="213"/>
      <c r="D9" s="69"/>
      <c r="E9" s="69"/>
      <c r="F9" s="69"/>
      <c r="G9" s="69"/>
      <c r="H9" s="69"/>
      <c r="I9"/>
      <c r="S9" s="144"/>
      <c r="W9" s="205" t="str">
        <f>D22</f>
        <v>FEHIM Sarah</v>
      </c>
      <c r="X9" s="206">
        <f>I25</f>
        <v>0</v>
      </c>
      <c r="Y9" s="206">
        <f>J24</f>
        <v>0</v>
      </c>
      <c r="Z9" s="207" t="str">
        <f>IF(K24&lt;&gt;"",K24,"")</f>
        <v/>
      </c>
      <c r="AA9" s="52"/>
      <c r="AB9" s="52"/>
      <c r="AC9" s="52"/>
    </row>
    <row r="10" spans="1:36" s="140" customFormat="1" ht="25.5" customHeight="1" x14ac:dyDescent="0.2">
      <c r="A10" s="53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  <c r="R10" s="155"/>
      <c r="S10" s="155"/>
      <c r="T10" s="130" t="str">
        <f>IF(OR(A2=0,A2&gt;2),"3 lutteurs =&gt; Tour 1 : 1-2 / Tour 2 : 3-1 / Tour 3 : 2-3          4 lutteurs =&gt; Tour 1 : 1-2, 3-4  / Tour 2 : 1-3,  2-4  / Tour 3 : 1-4, 2-3","")</f>
        <v>3 lutteurs =&gt; Tour 1 : 1-2 / Tour 2 : 3-1 / Tour 3 : 2-3          4 lutteurs =&gt; Tour 1 : 1-2, 3-4  / Tour 2 : 1-3,  2-4  / Tour 3 : 1-4, 2-3</v>
      </c>
      <c r="U10" s="155"/>
      <c r="V10" s="155"/>
      <c r="W10" s="205" t="str">
        <f>M22</f>
        <v>BENKADA Hamza</v>
      </c>
      <c r="X10" s="206">
        <f>R25</f>
        <v>0</v>
      </c>
      <c r="Y10" s="206">
        <f>S24</f>
        <v>4</v>
      </c>
      <c r="Z10" s="207" t="str">
        <f>IF(T24&lt;&gt;"",T24,"")</f>
        <v>VT</v>
      </c>
      <c r="AA10" s="155"/>
      <c r="AB10" s="155"/>
      <c r="AC10" s="155"/>
    </row>
    <row r="11" spans="1:36" s="53" customFormat="1" ht="14.25" customHeight="1" thickBot="1" x14ac:dyDescent="0.25">
      <c r="A11"/>
      <c r="B11" s="330" t="s">
        <v>40</v>
      </c>
      <c r="C11" s="203" t="s">
        <v>45</v>
      </c>
      <c r="D11" s="201"/>
      <c r="E11" s="201"/>
      <c r="F11" s="201"/>
      <c r="G11" s="201"/>
      <c r="H11" s="201"/>
      <c r="I11" s="201"/>
      <c r="J11" s="201"/>
      <c r="K11" s="201"/>
      <c r="L11" s="202" t="s">
        <v>46</v>
      </c>
      <c r="M11" s="202"/>
      <c r="N11" s="202"/>
      <c r="O11" s="202"/>
      <c r="P11" s="202"/>
      <c r="Q11" s="202"/>
      <c r="R11" s="202"/>
      <c r="S11" s="202"/>
      <c r="T11" s="204"/>
      <c r="U11"/>
      <c r="V11"/>
      <c r="W11" s="205" t="str">
        <f>D26</f>
        <v>MAMOUNI Abdelmalik</v>
      </c>
      <c r="X11" s="206">
        <f>I29</f>
        <v>0</v>
      </c>
      <c r="Y11" s="206">
        <f>J28</f>
        <v>3</v>
      </c>
      <c r="Z11" s="207" t="str">
        <f>IF(K28&lt;&gt;"",K28,"")</f>
        <v>VP</v>
      </c>
      <c r="AA11" s="54"/>
      <c r="AH11" s="56"/>
    </row>
    <row r="12" spans="1:36" ht="16.5" customHeight="1" x14ac:dyDescent="0.2">
      <c r="B12" s="331"/>
      <c r="C12" s="334">
        <f>IF(A2&gt;1,1,"")</f>
        <v>1</v>
      </c>
      <c r="D12" s="215" t="str">
        <f>IF(C12&lt;&gt;"",VLOOKUP(C12,$D$5:$K$8,2,0),"")</f>
        <v>FEHIM Sarah</v>
      </c>
      <c r="E12" s="215"/>
      <c r="F12" s="215"/>
      <c r="G12" s="215"/>
      <c r="H12" s="215"/>
      <c r="I12" s="216"/>
      <c r="J12" s="336" t="s">
        <v>48</v>
      </c>
      <c r="K12" s="217" t="s">
        <v>49</v>
      </c>
      <c r="L12" s="334">
        <f>IF(A2&gt;1,2,"")</f>
        <v>2</v>
      </c>
      <c r="M12" s="215" t="str">
        <f>IF(L12&lt;&gt;"",VLOOKUP(L12,$D$5:$K$8,2,0),"")</f>
        <v>MAMOUNI Abdelmalik</v>
      </c>
      <c r="N12" s="215"/>
      <c r="O12" s="215"/>
      <c r="P12" s="215"/>
      <c r="Q12" s="215"/>
      <c r="R12" s="216"/>
      <c r="S12" s="336" t="s">
        <v>48</v>
      </c>
      <c r="T12" s="217" t="s">
        <v>49</v>
      </c>
      <c r="W12" s="205" t="str">
        <f>M26</f>
        <v>KHADZIEV Zelimkhan</v>
      </c>
      <c r="X12" s="206">
        <f>R29</f>
        <v>0</v>
      </c>
      <c r="Y12" s="206">
        <f>S28</f>
        <v>1</v>
      </c>
      <c r="Z12" s="207" t="str">
        <f>IF(T28&lt;&gt;"",T28,"")</f>
        <v/>
      </c>
      <c r="AA12" s="58"/>
      <c r="AH12" s="63"/>
      <c r="AI12" s="63"/>
    </row>
    <row r="13" spans="1:36" ht="16.5" customHeight="1" x14ac:dyDescent="0.2">
      <c r="B13" s="331"/>
      <c r="C13" s="335"/>
      <c r="D13" s="218" t="str">
        <f>IF(C12&lt;&gt;"",VLOOKUP(C12,$D$5:$K$8,8,0),"")</f>
        <v>Sotteville les Rouen</v>
      </c>
      <c r="E13" s="219"/>
      <c r="F13" s="219"/>
      <c r="G13" s="219"/>
      <c r="H13" s="219"/>
      <c r="I13" s="220"/>
      <c r="J13" s="337"/>
      <c r="K13" s="221" t="s">
        <v>50</v>
      </c>
      <c r="L13" s="335"/>
      <c r="M13" s="218" t="str">
        <f>IF(L12&lt;&gt;"",VLOOKUP(L12,$D$5:$K$8,8,0),"")</f>
        <v>Joué les Tours CL</v>
      </c>
      <c r="N13" s="219"/>
      <c r="O13" s="219"/>
      <c r="P13" s="219"/>
      <c r="Q13" s="219"/>
      <c r="R13" s="220"/>
      <c r="S13" s="337"/>
      <c r="T13" s="221" t="s">
        <v>50</v>
      </c>
      <c r="W13" s="205" t="str">
        <f>D32</f>
        <v>FEHIM Sarah</v>
      </c>
      <c r="X13" s="206">
        <f>I35</f>
        <v>0</v>
      </c>
      <c r="Y13" s="206">
        <f>J34</f>
        <v>0</v>
      </c>
      <c r="Z13" s="207" t="str">
        <f>IF(K34&lt;&gt;"",K34,"")</f>
        <v/>
      </c>
      <c r="AA13" s="58"/>
      <c r="AH13" s="63"/>
      <c r="AI13" s="63"/>
    </row>
    <row r="14" spans="1:36" ht="11.25" customHeight="1" x14ac:dyDescent="0.2">
      <c r="B14" s="331"/>
      <c r="C14" s="159" t="s">
        <v>53</v>
      </c>
      <c r="D14" s="160"/>
      <c r="E14" s="160"/>
      <c r="F14" s="160"/>
      <c r="G14" s="160"/>
      <c r="H14" s="170"/>
      <c r="I14" s="161" t="s">
        <v>11</v>
      </c>
      <c r="J14" s="338">
        <v>0</v>
      </c>
      <c r="K14" s="340"/>
      <c r="L14" s="159" t="s">
        <v>53</v>
      </c>
      <c r="M14" s="162"/>
      <c r="N14" s="160"/>
      <c r="O14" s="160"/>
      <c r="P14" s="160"/>
      <c r="Q14" s="170"/>
      <c r="R14" s="161" t="s">
        <v>11</v>
      </c>
      <c r="S14" s="338">
        <v>4</v>
      </c>
      <c r="T14" s="340" t="s">
        <v>23</v>
      </c>
      <c r="W14" s="205" t="str">
        <f>M32</f>
        <v>KHADZIEV Zelimkhan</v>
      </c>
      <c r="X14" s="206">
        <f>R35</f>
        <v>0</v>
      </c>
      <c r="Y14" s="206">
        <f>S34</f>
        <v>4</v>
      </c>
      <c r="Z14" s="207" t="str">
        <f>IF(T34&lt;&gt;"",T34,"")</f>
        <v>VT</v>
      </c>
      <c r="AA14" s="58"/>
      <c r="AH14" s="63"/>
      <c r="AI14" s="63"/>
    </row>
    <row r="15" spans="1:36" ht="33" customHeight="1" thickBot="1" x14ac:dyDescent="0.25">
      <c r="B15" s="331"/>
      <c r="C15" s="157"/>
      <c r="D15" s="158"/>
      <c r="E15" s="158"/>
      <c r="F15" s="158"/>
      <c r="G15" s="158"/>
      <c r="H15" s="171"/>
      <c r="I15" s="208"/>
      <c r="J15" s="339"/>
      <c r="K15" s="341"/>
      <c r="L15" s="157"/>
      <c r="M15" s="163"/>
      <c r="N15" s="158"/>
      <c r="O15" s="158"/>
      <c r="P15" s="158"/>
      <c r="Q15" s="171"/>
      <c r="R15" s="208"/>
      <c r="S15" s="339"/>
      <c r="T15" s="341"/>
      <c r="W15" s="205" t="str">
        <f>D36</f>
        <v>MAMOUNI Abdelmalik</v>
      </c>
      <c r="X15" s="206">
        <f>I39</f>
        <v>0</v>
      </c>
      <c r="Y15" s="206">
        <f>J38</f>
        <v>4</v>
      </c>
      <c r="Z15" s="207" t="str">
        <f>IF(K38&lt;&gt;"",K38,"")</f>
        <v>VT</v>
      </c>
      <c r="AA15" s="58"/>
      <c r="AH15" s="63"/>
      <c r="AI15" s="63"/>
    </row>
    <row r="16" spans="1:36" ht="16.5" customHeight="1" x14ac:dyDescent="0.2">
      <c r="B16" s="331"/>
      <c r="C16" s="334">
        <f>IF(A2=4,3,"")</f>
        <v>3</v>
      </c>
      <c r="D16" s="215" t="str">
        <f>IF(C16&lt;&gt;"",VLOOKUP(C16,$D$5:$K$8,2,0),"")</f>
        <v>BENKADA Hamza</v>
      </c>
      <c r="E16" s="215"/>
      <c r="F16" s="215"/>
      <c r="G16" s="215"/>
      <c r="H16" s="215"/>
      <c r="I16" s="216"/>
      <c r="J16" s="336" t="s">
        <v>48</v>
      </c>
      <c r="K16" s="217" t="s">
        <v>49</v>
      </c>
      <c r="L16" s="334">
        <f>IF(A2=4,4,"")</f>
        <v>4</v>
      </c>
      <c r="M16" s="215" t="str">
        <f>IF(L16&lt;&gt;"",VLOOKUP(L16,$D$5:$K$8,2,0),"")</f>
        <v>KHADZIEV Zelimkhan</v>
      </c>
      <c r="N16" s="215"/>
      <c r="O16" s="215"/>
      <c r="P16" s="215"/>
      <c r="Q16" s="215"/>
      <c r="R16" s="216"/>
      <c r="S16" s="336" t="s">
        <v>48</v>
      </c>
      <c r="T16" s="217" t="s">
        <v>49</v>
      </c>
      <c r="W16" s="205" t="str">
        <f>M36</f>
        <v>BENKADA Hamza</v>
      </c>
      <c r="X16" s="206">
        <f>R39</f>
        <v>0</v>
      </c>
      <c r="Y16" s="206">
        <f>S38</f>
        <v>0</v>
      </c>
      <c r="Z16" s="207" t="str">
        <f>IF(T38&lt;&gt;"",T38,"")</f>
        <v/>
      </c>
      <c r="AA16" s="58"/>
      <c r="AH16" s="63"/>
      <c r="AI16" s="63"/>
    </row>
    <row r="17" spans="1:35" ht="16.5" customHeight="1" x14ac:dyDescent="0.2">
      <c r="B17" s="331"/>
      <c r="C17" s="335"/>
      <c r="D17" s="218"/>
      <c r="E17" s="219"/>
      <c r="F17" s="219"/>
      <c r="G17" s="219"/>
      <c r="H17" s="219"/>
      <c r="I17" s="220"/>
      <c r="J17" s="337"/>
      <c r="K17" s="221" t="s">
        <v>50</v>
      </c>
      <c r="L17" s="335"/>
      <c r="M17" s="218" t="str">
        <f>IF(L16&lt;&gt;"",VLOOKUP(L16,$D$5:$K$8,8,0),"")</f>
        <v>Ivry/Seine</v>
      </c>
      <c r="N17" s="219"/>
      <c r="O17" s="219"/>
      <c r="P17" s="219"/>
      <c r="Q17" s="219"/>
      <c r="R17" s="220"/>
      <c r="S17" s="337"/>
      <c r="T17" s="221" t="s">
        <v>50</v>
      </c>
      <c r="X17" s="57"/>
      <c r="Y17" s="58"/>
      <c r="Z17" s="58"/>
      <c r="AA17" s="58"/>
      <c r="AH17" s="63"/>
      <c r="AI17" s="63"/>
    </row>
    <row r="18" spans="1:35" ht="11.25" customHeight="1" x14ac:dyDescent="0.2">
      <c r="B18" s="331"/>
      <c r="C18" s="159" t="s">
        <v>53</v>
      </c>
      <c r="D18" s="160"/>
      <c r="E18" s="160"/>
      <c r="F18" s="160"/>
      <c r="G18" s="160"/>
      <c r="H18" s="170"/>
      <c r="I18" s="161" t="s">
        <v>11</v>
      </c>
      <c r="J18" s="338">
        <v>0</v>
      </c>
      <c r="K18" s="340"/>
      <c r="L18" s="159" t="s">
        <v>53</v>
      </c>
      <c r="M18" s="162"/>
      <c r="N18" s="160"/>
      <c r="O18" s="160"/>
      <c r="P18" s="160"/>
      <c r="Q18" s="170"/>
      <c r="R18" s="161" t="s">
        <v>11</v>
      </c>
      <c r="S18" s="338">
        <v>4</v>
      </c>
      <c r="T18" s="340" t="s">
        <v>23</v>
      </c>
      <c r="X18" s="57"/>
      <c r="Y18" s="58"/>
      <c r="Z18" s="58"/>
      <c r="AA18" s="58"/>
      <c r="AH18" s="63"/>
      <c r="AI18" s="63"/>
    </row>
    <row r="19" spans="1:35" ht="33" customHeight="1" thickBot="1" x14ac:dyDescent="0.25">
      <c r="B19" s="331"/>
      <c r="C19" s="157"/>
      <c r="D19" s="158"/>
      <c r="E19" s="158"/>
      <c r="F19" s="158"/>
      <c r="G19" s="158"/>
      <c r="H19" s="171"/>
      <c r="I19" s="208"/>
      <c r="J19" s="339"/>
      <c r="K19" s="341"/>
      <c r="L19" s="157"/>
      <c r="M19" s="163"/>
      <c r="N19" s="158"/>
      <c r="O19" s="158"/>
      <c r="P19" s="158"/>
      <c r="Q19" s="171"/>
      <c r="R19" s="208"/>
      <c r="S19" s="339"/>
      <c r="T19" s="341"/>
      <c r="X19" s="58"/>
      <c r="Y19" s="58"/>
      <c r="Z19" s="58"/>
      <c r="AA19" s="58"/>
      <c r="AH19" s="63"/>
      <c r="AI19" s="63"/>
    </row>
    <row r="20" spans="1:35" ht="15" customHeight="1" x14ac:dyDescent="0.25">
      <c r="B20" s="138"/>
      <c r="C20" s="147"/>
      <c r="D20" s="147"/>
      <c r="E20" s="147"/>
      <c r="F20" s="147"/>
      <c r="G20" s="147"/>
      <c r="H20" s="147"/>
      <c r="J20" s="148"/>
      <c r="K20" s="149"/>
      <c r="L20" s="151"/>
      <c r="M20" s="151"/>
      <c r="N20" s="151"/>
      <c r="O20" s="151"/>
      <c r="P20" s="151"/>
      <c r="Q20" s="151"/>
      <c r="R20" s="146"/>
      <c r="S20" s="152"/>
      <c r="T20" s="150"/>
      <c r="X20" s="58"/>
      <c r="Y20" s="58"/>
      <c r="Z20" s="58"/>
      <c r="AA20" s="58"/>
      <c r="AH20" s="63"/>
      <c r="AI20" s="63"/>
    </row>
    <row r="21" spans="1:35" s="53" customFormat="1" ht="14.25" customHeight="1" thickBot="1" x14ac:dyDescent="0.25">
      <c r="A21"/>
      <c r="B21" s="330" t="s">
        <v>51</v>
      </c>
      <c r="C21" s="203" t="s">
        <v>45</v>
      </c>
      <c r="D21" s="201"/>
      <c r="E21" s="201"/>
      <c r="F21" s="201"/>
      <c r="G21" s="201"/>
      <c r="H21" s="201"/>
      <c r="I21" s="201"/>
      <c r="J21" s="201"/>
      <c r="K21" s="201"/>
      <c r="L21" s="202" t="s">
        <v>46</v>
      </c>
      <c r="M21" s="202"/>
      <c r="N21" s="202"/>
      <c r="O21" s="202"/>
      <c r="P21" s="202"/>
      <c r="Q21" s="202"/>
      <c r="R21" s="202"/>
      <c r="S21" s="202"/>
      <c r="T21" s="204"/>
      <c r="U21"/>
      <c r="V21"/>
      <c r="W21"/>
      <c r="X21" s="55"/>
      <c r="Y21" s="54"/>
      <c r="Z21" s="54"/>
      <c r="AA21" s="54"/>
      <c r="AH21" s="56"/>
    </row>
    <row r="22" spans="1:35" ht="16.5" customHeight="1" x14ac:dyDescent="0.2">
      <c r="B22" s="331"/>
      <c r="C22" s="334">
        <f>IF(A2=3,3,IF(A2=4,1,""))</f>
        <v>1</v>
      </c>
      <c r="D22" s="215" t="str">
        <f>IF(C22&lt;&gt;"",VLOOKUP(C22,$D$5:$K$8,2,0),"")</f>
        <v>FEHIM Sarah</v>
      </c>
      <c r="E22" s="215"/>
      <c r="F22" s="215"/>
      <c r="G22" s="215"/>
      <c r="H22" s="215"/>
      <c r="I22" s="216"/>
      <c r="J22" s="336" t="s">
        <v>48</v>
      </c>
      <c r="K22" s="217" t="s">
        <v>49</v>
      </c>
      <c r="L22" s="334">
        <f>IF(A2=3,1,IF(A2=4,3,""))</f>
        <v>3</v>
      </c>
      <c r="M22" s="215" t="str">
        <f>IF(L22&lt;&gt;"",VLOOKUP(L22,$D$5:$K$8,2,0),"")</f>
        <v>BENKADA Hamza</v>
      </c>
      <c r="N22" s="215"/>
      <c r="O22" s="215"/>
      <c r="P22" s="215"/>
      <c r="Q22" s="215"/>
      <c r="R22" s="216"/>
      <c r="S22" s="336" t="s">
        <v>48</v>
      </c>
      <c r="T22" s="217" t="s">
        <v>49</v>
      </c>
      <c r="X22" s="57"/>
      <c r="Y22" s="58"/>
      <c r="Z22" s="58"/>
      <c r="AA22" s="58"/>
      <c r="AH22" s="63"/>
      <c r="AI22" s="63"/>
    </row>
    <row r="23" spans="1:35" ht="16.5" customHeight="1" x14ac:dyDescent="0.2">
      <c r="B23" s="331"/>
      <c r="C23" s="335"/>
      <c r="D23" s="218" t="str">
        <f>IF(C22&lt;&gt;"",VLOOKUP(C22,$D$5:$K$8,8,0),"")</f>
        <v>Sotteville les Rouen</v>
      </c>
      <c r="E23" s="219"/>
      <c r="F23" s="219"/>
      <c r="G23" s="219"/>
      <c r="H23" s="219"/>
      <c r="I23" s="220"/>
      <c r="J23" s="337"/>
      <c r="K23" s="221" t="s">
        <v>50</v>
      </c>
      <c r="L23" s="335"/>
      <c r="M23" s="218" t="str">
        <f>IF(L22&lt;&gt;"",VLOOKUP(L22,$D$5:$K$8,8,0),"")</f>
        <v>Rosny sous Bois</v>
      </c>
      <c r="N23" s="219"/>
      <c r="O23" s="219"/>
      <c r="P23" s="219"/>
      <c r="Q23" s="219"/>
      <c r="R23" s="220"/>
      <c r="S23" s="337"/>
      <c r="T23" s="221" t="s">
        <v>50</v>
      </c>
      <c r="X23" s="57"/>
      <c r="Y23" s="58"/>
      <c r="Z23" s="58"/>
      <c r="AA23" s="58"/>
      <c r="AH23" s="63"/>
      <c r="AI23" s="63"/>
    </row>
    <row r="24" spans="1:35" ht="11.25" customHeight="1" x14ac:dyDescent="0.2">
      <c r="B24" s="331"/>
      <c r="C24" s="159" t="s">
        <v>53</v>
      </c>
      <c r="D24" s="160"/>
      <c r="E24" s="160"/>
      <c r="F24" s="160"/>
      <c r="G24" s="160"/>
      <c r="H24" s="170"/>
      <c r="I24" s="161" t="s">
        <v>11</v>
      </c>
      <c r="J24" s="338">
        <v>0</v>
      </c>
      <c r="K24" s="340"/>
      <c r="L24" s="159" t="s">
        <v>53</v>
      </c>
      <c r="M24" s="162"/>
      <c r="N24" s="160"/>
      <c r="O24" s="160"/>
      <c r="P24" s="160"/>
      <c r="Q24" s="170"/>
      <c r="R24" s="161" t="s">
        <v>11</v>
      </c>
      <c r="S24" s="338">
        <v>4</v>
      </c>
      <c r="T24" s="340" t="s">
        <v>23</v>
      </c>
      <c r="X24" s="57"/>
      <c r="Y24" s="58"/>
      <c r="Z24" s="58"/>
      <c r="AA24" s="58"/>
      <c r="AH24" s="63"/>
      <c r="AI24" s="63"/>
    </row>
    <row r="25" spans="1:35" ht="33" customHeight="1" thickBot="1" x14ac:dyDescent="0.25">
      <c r="B25" s="331"/>
      <c r="C25" s="157"/>
      <c r="D25" s="158"/>
      <c r="E25" s="158"/>
      <c r="F25" s="158"/>
      <c r="G25" s="158"/>
      <c r="H25" s="171"/>
      <c r="I25" s="208"/>
      <c r="J25" s="339"/>
      <c r="K25" s="341"/>
      <c r="L25" s="157"/>
      <c r="M25" s="163"/>
      <c r="N25" s="158"/>
      <c r="O25" s="158"/>
      <c r="P25" s="158"/>
      <c r="Q25" s="171"/>
      <c r="R25" s="208"/>
      <c r="S25" s="339"/>
      <c r="T25" s="341"/>
      <c r="X25" s="58"/>
      <c r="Y25" s="58"/>
      <c r="Z25" s="58"/>
      <c r="AA25" s="58"/>
      <c r="AH25" s="63"/>
      <c r="AI25" s="63"/>
    </row>
    <row r="26" spans="1:35" ht="16.5" customHeight="1" x14ac:dyDescent="0.2">
      <c r="B26" s="331"/>
      <c r="C26" s="334">
        <f>IF(A2=4,2,"")</f>
        <v>2</v>
      </c>
      <c r="D26" s="215" t="str">
        <f>IF(C26&lt;&gt;"",VLOOKUP(C26,$D$5:$K$8,2,0),"")</f>
        <v>MAMOUNI Abdelmalik</v>
      </c>
      <c r="E26" s="215"/>
      <c r="F26" s="215"/>
      <c r="G26" s="215"/>
      <c r="H26" s="215"/>
      <c r="I26" s="216"/>
      <c r="J26" s="336" t="s">
        <v>48</v>
      </c>
      <c r="K26" s="217" t="s">
        <v>49</v>
      </c>
      <c r="L26" s="334">
        <f>IF(A2=4,4,"")</f>
        <v>4</v>
      </c>
      <c r="M26" s="215" t="str">
        <f>IF(L26&lt;&gt;"",VLOOKUP(L26,$D$5:$K$8,2,0),"")</f>
        <v>KHADZIEV Zelimkhan</v>
      </c>
      <c r="N26" s="215"/>
      <c r="O26" s="215"/>
      <c r="P26" s="215"/>
      <c r="Q26" s="215"/>
      <c r="R26" s="216"/>
      <c r="S26" s="336" t="s">
        <v>48</v>
      </c>
      <c r="T26" s="217" t="s">
        <v>49</v>
      </c>
      <c r="X26" s="57"/>
      <c r="Y26" s="58"/>
      <c r="Z26" s="58"/>
      <c r="AA26" s="58"/>
      <c r="AH26" s="63"/>
      <c r="AI26" s="63"/>
    </row>
    <row r="27" spans="1:35" ht="16.5" customHeight="1" x14ac:dyDescent="0.2">
      <c r="B27" s="331"/>
      <c r="C27" s="335"/>
      <c r="D27" s="218" t="str">
        <f>IF(C26&lt;&gt;"",VLOOKUP(C26,$D$5:$K$8,8,0),"")</f>
        <v>Joué les Tours CL</v>
      </c>
      <c r="E27" s="219"/>
      <c r="F27" s="219"/>
      <c r="G27" s="219"/>
      <c r="H27" s="219"/>
      <c r="I27" s="220"/>
      <c r="J27" s="337"/>
      <c r="K27" s="221" t="s">
        <v>50</v>
      </c>
      <c r="L27" s="335"/>
      <c r="M27" s="218" t="str">
        <f>IF(L26&lt;&gt;"",VLOOKUP(L26,$D$5:$K$8,8,0),"")</f>
        <v>Ivry/Seine</v>
      </c>
      <c r="N27" s="219"/>
      <c r="O27" s="219"/>
      <c r="P27" s="219"/>
      <c r="Q27" s="219"/>
      <c r="R27" s="220"/>
      <c r="S27" s="337"/>
      <c r="T27" s="221" t="s">
        <v>50</v>
      </c>
      <c r="X27" s="57"/>
      <c r="Y27" s="58"/>
      <c r="Z27" s="58"/>
      <c r="AA27" s="58"/>
      <c r="AH27" s="63"/>
      <c r="AI27" s="63"/>
    </row>
    <row r="28" spans="1:35" ht="11.25" customHeight="1" x14ac:dyDescent="0.2">
      <c r="B28" s="331"/>
      <c r="C28" s="159" t="s">
        <v>47</v>
      </c>
      <c r="D28" s="160"/>
      <c r="E28" s="160"/>
      <c r="F28" s="160"/>
      <c r="G28" s="160"/>
      <c r="H28" s="170"/>
      <c r="I28" s="161" t="s">
        <v>11</v>
      </c>
      <c r="J28" s="338">
        <v>3</v>
      </c>
      <c r="K28" s="340" t="s">
        <v>689</v>
      </c>
      <c r="L28" s="159" t="s">
        <v>47</v>
      </c>
      <c r="M28" s="162"/>
      <c r="N28" s="160"/>
      <c r="O28" s="160"/>
      <c r="P28" s="160"/>
      <c r="Q28" s="170"/>
      <c r="R28" s="161" t="s">
        <v>11</v>
      </c>
      <c r="S28" s="338">
        <v>1</v>
      </c>
      <c r="T28" s="340"/>
      <c r="X28" s="57"/>
      <c r="Y28" s="58"/>
      <c r="Z28" s="58"/>
      <c r="AA28" s="58"/>
      <c r="AH28" s="63"/>
      <c r="AI28" s="63"/>
    </row>
    <row r="29" spans="1:35" ht="33" customHeight="1" thickBot="1" x14ac:dyDescent="0.25">
      <c r="B29" s="331"/>
      <c r="C29" s="157"/>
      <c r="D29" s="158"/>
      <c r="E29" s="158"/>
      <c r="F29" s="158"/>
      <c r="G29" s="158"/>
      <c r="H29" s="171"/>
      <c r="I29" s="208"/>
      <c r="J29" s="339"/>
      <c r="K29" s="341"/>
      <c r="L29" s="157"/>
      <c r="M29" s="163"/>
      <c r="N29" s="158"/>
      <c r="O29" s="158"/>
      <c r="P29" s="158"/>
      <c r="Q29" s="171"/>
      <c r="R29" s="208"/>
      <c r="S29" s="339"/>
      <c r="T29" s="341"/>
      <c r="X29" s="58"/>
      <c r="Y29" s="58"/>
      <c r="Z29" s="58"/>
      <c r="AA29" s="58"/>
      <c r="AH29" s="63"/>
      <c r="AI29" s="63"/>
    </row>
    <row r="30" spans="1:35" ht="15" customHeight="1" x14ac:dyDescent="0.25">
      <c r="B30" s="138"/>
      <c r="C30" s="147"/>
      <c r="D30" s="147"/>
      <c r="E30" s="147"/>
      <c r="F30" s="147"/>
      <c r="G30" s="147"/>
      <c r="H30" s="147"/>
      <c r="J30" s="148"/>
      <c r="K30" s="149"/>
      <c r="L30" s="151"/>
      <c r="M30" s="151"/>
      <c r="N30" s="151"/>
      <c r="O30" s="151"/>
      <c r="P30" s="151"/>
      <c r="Q30" s="151"/>
      <c r="R30" s="146"/>
      <c r="S30" s="152"/>
      <c r="T30" s="150"/>
      <c r="X30" s="58"/>
      <c r="Y30" s="58"/>
      <c r="Z30" s="58"/>
      <c r="AA30" s="58"/>
      <c r="AH30" s="63"/>
      <c r="AI30" s="63"/>
    </row>
    <row r="31" spans="1:35" s="53" customFormat="1" ht="14.25" customHeight="1" thickBot="1" x14ac:dyDescent="0.25">
      <c r="A31"/>
      <c r="B31" s="330" t="s">
        <v>52</v>
      </c>
      <c r="C31" s="203" t="s">
        <v>45</v>
      </c>
      <c r="D31" s="201"/>
      <c r="E31" s="201"/>
      <c r="F31" s="201"/>
      <c r="G31" s="201"/>
      <c r="H31" s="201"/>
      <c r="I31" s="201"/>
      <c r="J31" s="201"/>
      <c r="K31" s="201"/>
      <c r="L31" s="202" t="s">
        <v>46</v>
      </c>
      <c r="M31" s="202"/>
      <c r="N31" s="202"/>
      <c r="O31" s="202"/>
      <c r="P31" s="202"/>
      <c r="Q31" s="202"/>
      <c r="R31" s="202"/>
      <c r="S31" s="202"/>
      <c r="T31" s="204"/>
      <c r="U31"/>
      <c r="V31"/>
      <c r="W31"/>
      <c r="X31" s="55"/>
      <c r="Y31" s="54"/>
      <c r="Z31" s="54"/>
      <c r="AA31" s="54"/>
      <c r="AH31" s="56"/>
    </row>
    <row r="32" spans="1:35" ht="16.5" customHeight="1" x14ac:dyDescent="0.2">
      <c r="B32" s="331"/>
      <c r="C32" s="334">
        <f>IF(A2=3,2,IF(A2=4,1,""))</f>
        <v>1</v>
      </c>
      <c r="D32" s="215" t="str">
        <f>IF(C32&lt;&gt;"",VLOOKUP(C32,$D$5:$K$8,2,0),"")</f>
        <v>FEHIM Sarah</v>
      </c>
      <c r="E32" s="215"/>
      <c r="F32" s="215"/>
      <c r="G32" s="215"/>
      <c r="H32" s="215"/>
      <c r="I32" s="216"/>
      <c r="J32" s="336" t="s">
        <v>48</v>
      </c>
      <c r="K32" s="217" t="s">
        <v>49</v>
      </c>
      <c r="L32" s="334">
        <f>IF(A2=3,3,IF(A2=4,4,""))</f>
        <v>4</v>
      </c>
      <c r="M32" s="215" t="str">
        <f>IF(L32&lt;&gt;"",VLOOKUP(L32,$D$5:$K$8,2,0),"")</f>
        <v>KHADZIEV Zelimkhan</v>
      </c>
      <c r="N32" s="215"/>
      <c r="O32" s="215"/>
      <c r="P32" s="215"/>
      <c r="Q32" s="215"/>
      <c r="R32" s="216"/>
      <c r="S32" s="336" t="s">
        <v>48</v>
      </c>
      <c r="T32" s="217" t="s">
        <v>49</v>
      </c>
      <c r="X32" s="57"/>
      <c r="Y32" s="58"/>
      <c r="Z32" s="58"/>
      <c r="AA32" s="58"/>
      <c r="AH32" s="63"/>
      <c r="AI32" s="63"/>
    </row>
    <row r="33" spans="2:35" ht="16.5" customHeight="1" x14ac:dyDescent="0.2">
      <c r="B33" s="331"/>
      <c r="C33" s="335"/>
      <c r="D33" s="218" t="str">
        <f>IF(C32&lt;&gt;"",VLOOKUP(C32,$D$5:$K$8,8,0),"")</f>
        <v>Sotteville les Rouen</v>
      </c>
      <c r="E33" s="219"/>
      <c r="F33" s="219"/>
      <c r="G33" s="219"/>
      <c r="H33" s="219"/>
      <c r="I33" s="220"/>
      <c r="J33" s="337"/>
      <c r="K33" s="221" t="s">
        <v>50</v>
      </c>
      <c r="L33" s="335"/>
      <c r="M33" s="218" t="str">
        <f>IF(L32&lt;&gt;"",VLOOKUP(L32,$D$5:$K$8,8,0),"")</f>
        <v>Ivry/Seine</v>
      </c>
      <c r="N33" s="219"/>
      <c r="O33" s="219"/>
      <c r="P33" s="219"/>
      <c r="Q33" s="219"/>
      <c r="R33" s="220"/>
      <c r="S33" s="337"/>
      <c r="T33" s="221" t="s">
        <v>50</v>
      </c>
      <c r="X33" s="57"/>
      <c r="Y33" s="58"/>
      <c r="Z33" s="58"/>
      <c r="AA33" s="58"/>
      <c r="AH33" s="63"/>
      <c r="AI33" s="63"/>
    </row>
    <row r="34" spans="2:35" ht="11.25" customHeight="1" x14ac:dyDescent="0.2">
      <c r="B34" s="331"/>
      <c r="C34" s="159" t="s">
        <v>53</v>
      </c>
      <c r="D34" s="160"/>
      <c r="E34" s="160"/>
      <c r="F34" s="160"/>
      <c r="G34" s="160"/>
      <c r="H34" s="170"/>
      <c r="I34" s="161" t="s">
        <v>11</v>
      </c>
      <c r="J34" s="338">
        <v>0</v>
      </c>
      <c r="K34" s="340"/>
      <c r="L34" s="159" t="s">
        <v>53</v>
      </c>
      <c r="M34" s="162"/>
      <c r="N34" s="160"/>
      <c r="O34" s="160"/>
      <c r="P34" s="160"/>
      <c r="Q34" s="170"/>
      <c r="R34" s="161" t="s">
        <v>11</v>
      </c>
      <c r="S34" s="338">
        <v>4</v>
      </c>
      <c r="T34" s="340" t="s">
        <v>23</v>
      </c>
      <c r="X34" s="57"/>
      <c r="Y34" s="58"/>
      <c r="Z34" s="58"/>
      <c r="AA34" s="58"/>
      <c r="AH34" s="63"/>
      <c r="AI34" s="63"/>
    </row>
    <row r="35" spans="2:35" ht="33" customHeight="1" thickBot="1" x14ac:dyDescent="0.25">
      <c r="B35" s="331"/>
      <c r="C35" s="157"/>
      <c r="D35" s="158"/>
      <c r="E35" s="158"/>
      <c r="F35" s="158"/>
      <c r="G35" s="158"/>
      <c r="H35" s="171"/>
      <c r="I35" s="208"/>
      <c r="J35" s="339"/>
      <c r="K35" s="341"/>
      <c r="L35" s="157"/>
      <c r="M35" s="163"/>
      <c r="N35" s="158"/>
      <c r="O35" s="158"/>
      <c r="P35" s="158"/>
      <c r="Q35" s="171"/>
      <c r="R35" s="208"/>
      <c r="S35" s="339"/>
      <c r="T35" s="341"/>
      <c r="X35" s="58"/>
      <c r="Y35" s="58"/>
      <c r="Z35" s="58"/>
      <c r="AA35" s="58"/>
      <c r="AH35" s="63"/>
      <c r="AI35" s="63"/>
    </row>
    <row r="36" spans="2:35" ht="16.5" customHeight="1" x14ac:dyDescent="0.2">
      <c r="B36" s="331"/>
      <c r="C36" s="334">
        <f>IF(A2=4,2,"")</f>
        <v>2</v>
      </c>
      <c r="D36" s="215" t="str">
        <f>IF(C36&lt;&gt;"",VLOOKUP(C36,$D$5:$K$8,2,0),"")</f>
        <v>MAMOUNI Abdelmalik</v>
      </c>
      <c r="E36" s="215"/>
      <c r="F36" s="215"/>
      <c r="G36" s="215"/>
      <c r="H36" s="215"/>
      <c r="I36" s="216"/>
      <c r="J36" s="336" t="s">
        <v>48</v>
      </c>
      <c r="K36" s="217" t="s">
        <v>49</v>
      </c>
      <c r="L36" s="334">
        <f>IF(A2=4,3,"")</f>
        <v>3</v>
      </c>
      <c r="M36" s="215" t="str">
        <f>IF(L36&lt;&gt;"",VLOOKUP(L36,$D$5:$K$8,2,0),"")</f>
        <v>BENKADA Hamza</v>
      </c>
      <c r="N36" s="215"/>
      <c r="O36" s="215"/>
      <c r="P36" s="215"/>
      <c r="Q36" s="215"/>
      <c r="R36" s="216"/>
      <c r="S36" s="336" t="s">
        <v>48</v>
      </c>
      <c r="T36" s="217" t="s">
        <v>49</v>
      </c>
      <c r="X36" s="57"/>
      <c r="Y36" s="58"/>
      <c r="Z36" s="58"/>
      <c r="AA36" s="58"/>
      <c r="AH36" s="63"/>
      <c r="AI36" s="63"/>
    </row>
    <row r="37" spans="2:35" ht="16.5" customHeight="1" x14ac:dyDescent="0.2">
      <c r="B37" s="331"/>
      <c r="C37" s="335"/>
      <c r="D37" s="218" t="str">
        <f>IF(C36&lt;&gt;"",VLOOKUP(C36,$D$5:$K$8,8,0),"")</f>
        <v>Joué les Tours CL</v>
      </c>
      <c r="E37" s="219"/>
      <c r="F37" s="219"/>
      <c r="G37" s="219"/>
      <c r="H37" s="219"/>
      <c r="I37" s="220"/>
      <c r="J37" s="337"/>
      <c r="K37" s="221" t="s">
        <v>50</v>
      </c>
      <c r="L37" s="335"/>
      <c r="M37" s="218" t="str">
        <f>IF(L36&lt;&gt;"",VLOOKUP(L36,$D$5:$K$8,8,0),"")</f>
        <v>Rosny sous Bois</v>
      </c>
      <c r="N37" s="219"/>
      <c r="O37" s="219"/>
      <c r="P37" s="219"/>
      <c r="Q37" s="219"/>
      <c r="R37" s="220"/>
      <c r="S37" s="337"/>
      <c r="T37" s="221" t="s">
        <v>50</v>
      </c>
      <c r="X37" s="57"/>
      <c r="Y37" s="58"/>
      <c r="Z37" s="58"/>
      <c r="AA37" s="58"/>
      <c r="AH37" s="63"/>
      <c r="AI37" s="63"/>
    </row>
    <row r="38" spans="2:35" ht="11.25" customHeight="1" x14ac:dyDescent="0.2">
      <c r="B38" s="331"/>
      <c r="C38" s="159" t="s">
        <v>53</v>
      </c>
      <c r="D38" s="160"/>
      <c r="E38" s="160"/>
      <c r="F38" s="160"/>
      <c r="G38" s="160"/>
      <c r="H38" s="170"/>
      <c r="I38" s="161" t="s">
        <v>11</v>
      </c>
      <c r="J38" s="338">
        <v>4</v>
      </c>
      <c r="K38" s="340" t="s">
        <v>23</v>
      </c>
      <c r="L38" s="159" t="s">
        <v>53</v>
      </c>
      <c r="M38" s="162"/>
      <c r="N38" s="160"/>
      <c r="O38" s="160"/>
      <c r="P38" s="160"/>
      <c r="Q38" s="170"/>
      <c r="R38" s="161" t="s">
        <v>11</v>
      </c>
      <c r="S38" s="338">
        <v>0</v>
      </c>
      <c r="T38" s="340"/>
      <c r="X38" s="57"/>
      <c r="Y38" s="58"/>
      <c r="Z38" s="58"/>
      <c r="AA38" s="58"/>
      <c r="AH38" s="63"/>
      <c r="AI38" s="63"/>
    </row>
    <row r="39" spans="2:35" ht="33" customHeight="1" thickBot="1" x14ac:dyDescent="0.25">
      <c r="B39" s="331"/>
      <c r="C39" s="157"/>
      <c r="D39" s="158"/>
      <c r="E39" s="158"/>
      <c r="F39" s="158"/>
      <c r="G39" s="158"/>
      <c r="H39" s="171"/>
      <c r="I39" s="208"/>
      <c r="J39" s="339"/>
      <c r="K39" s="341"/>
      <c r="L39" s="157"/>
      <c r="M39" s="163"/>
      <c r="N39" s="158"/>
      <c r="O39" s="158"/>
      <c r="P39" s="158"/>
      <c r="Q39" s="171"/>
      <c r="R39" s="208"/>
      <c r="S39" s="339"/>
      <c r="T39" s="341"/>
      <c r="X39" s="58"/>
      <c r="Y39" s="58"/>
      <c r="Z39" s="58"/>
      <c r="AA39" s="58"/>
      <c r="AH39" s="63"/>
      <c r="AI39" s="63"/>
    </row>
    <row r="40" spans="2:35" ht="15" customHeight="1" x14ac:dyDescent="0.2">
      <c r="B40" s="166"/>
      <c r="C40" s="165"/>
      <c r="D40" s="164"/>
      <c r="E40" s="164"/>
      <c r="F40" s="164"/>
      <c r="G40" s="164"/>
      <c r="H40" s="164"/>
      <c r="I40" s="167"/>
      <c r="J40" s="168"/>
      <c r="K40" s="169"/>
      <c r="L40" s="165"/>
      <c r="M40" s="165"/>
      <c r="N40" s="164"/>
      <c r="O40" s="164"/>
      <c r="P40" s="164"/>
      <c r="Q40" s="164"/>
      <c r="R40" s="167"/>
      <c r="S40" s="168"/>
      <c r="T40" s="169"/>
      <c r="X40" s="58"/>
      <c r="Y40" s="58"/>
      <c r="Z40" s="58"/>
      <c r="AA40" s="58"/>
      <c r="AH40" s="63"/>
      <c r="AI40" s="63"/>
    </row>
    <row r="41" spans="2:35" ht="35.1" customHeight="1" x14ac:dyDescent="0.2">
      <c r="C41" s="333" t="s">
        <v>42</v>
      </c>
      <c r="D41" s="333"/>
      <c r="E41" s="333"/>
      <c r="F41" s="333"/>
      <c r="G41" s="344" t="s">
        <v>62</v>
      </c>
      <c r="H41" s="344"/>
      <c r="I41" s="344"/>
      <c r="J41" s="344"/>
      <c r="K41" s="344"/>
      <c r="L41" s="344"/>
      <c r="M41" s="344"/>
      <c r="N41" s="344"/>
      <c r="O41" s="344"/>
      <c r="P41" s="344"/>
      <c r="Q41" s="344"/>
      <c r="R41" s="344"/>
      <c r="S41" s="344"/>
      <c r="T41" s="344"/>
      <c r="Z41" s="63"/>
      <c r="AA41" s="63"/>
    </row>
    <row r="42" spans="2:35" ht="35.1" customHeight="1" x14ac:dyDescent="0.2">
      <c r="C42" s="342" t="s">
        <v>33</v>
      </c>
      <c r="D42" s="342"/>
      <c r="E42" s="342"/>
      <c r="F42" s="342"/>
      <c r="G42" s="345" t="s">
        <v>41</v>
      </c>
      <c r="H42" s="345"/>
      <c r="I42" s="345"/>
      <c r="J42" s="345"/>
      <c r="K42" s="345"/>
      <c r="L42" s="345"/>
      <c r="M42" s="345"/>
      <c r="N42" s="345"/>
      <c r="O42" s="345"/>
      <c r="P42" s="345"/>
      <c r="Q42" s="345"/>
      <c r="R42" s="345"/>
      <c r="S42" s="345"/>
      <c r="T42" s="345"/>
      <c r="Z42" s="53"/>
    </row>
    <row r="43" spans="2:35" ht="65.25" customHeight="1" x14ac:dyDescent="0.25"/>
    <row r="44" spans="2:35" ht="15" hidden="1" customHeight="1" x14ac:dyDescent="0.25"/>
    <row r="45" spans="2:35" ht="15" hidden="1" customHeight="1" x14ac:dyDescent="0.25"/>
    <row r="46" spans="2:35" ht="15" hidden="1" customHeight="1" x14ac:dyDescent="0.25"/>
    <row r="47" spans="2:35" ht="15" hidden="1" customHeight="1" x14ac:dyDescent="0.25"/>
    <row r="48" spans="2:35" ht="15" hidden="1" customHeight="1" x14ac:dyDescent="0.25"/>
    <row r="49" ht="15" hidden="1" customHeight="1" x14ac:dyDescent="0.25"/>
    <row r="50" ht="0" hidden="1" customHeight="1" x14ac:dyDescent="0.25"/>
    <row r="51" ht="0" hidden="1" customHeight="1" x14ac:dyDescent="0.25"/>
  </sheetData>
  <sheetProtection sheet="1" objects="1" scenarios="1"/>
  <mergeCells count="60">
    <mergeCell ref="S36:S37"/>
    <mergeCell ref="C42:F42"/>
    <mergeCell ref="G42:T42"/>
    <mergeCell ref="J38:J39"/>
    <mergeCell ref="K38:K39"/>
    <mergeCell ref="S38:S39"/>
    <mergeCell ref="T38:T39"/>
    <mergeCell ref="C41:F41"/>
    <mergeCell ref="G41:T41"/>
    <mergeCell ref="J28:J29"/>
    <mergeCell ref="K28:K29"/>
    <mergeCell ref="S28:S29"/>
    <mergeCell ref="T28:T29"/>
    <mergeCell ref="B31:B39"/>
    <mergeCell ref="C32:C33"/>
    <mergeCell ref="J32:J33"/>
    <mergeCell ref="L32:L33"/>
    <mergeCell ref="S32:S33"/>
    <mergeCell ref="J34:J35"/>
    <mergeCell ref="K34:K35"/>
    <mergeCell ref="S34:S35"/>
    <mergeCell ref="T34:T35"/>
    <mergeCell ref="C36:C37"/>
    <mergeCell ref="J36:J37"/>
    <mergeCell ref="L36:L37"/>
    <mergeCell ref="S24:S25"/>
    <mergeCell ref="T24:T25"/>
    <mergeCell ref="C26:C27"/>
    <mergeCell ref="J26:J27"/>
    <mergeCell ref="L26:L27"/>
    <mergeCell ref="S26:S27"/>
    <mergeCell ref="J18:J19"/>
    <mergeCell ref="K18:K19"/>
    <mergeCell ref="S18:S19"/>
    <mergeCell ref="T18:T19"/>
    <mergeCell ref="B21:B29"/>
    <mergeCell ref="C22:C23"/>
    <mergeCell ref="J22:J23"/>
    <mergeCell ref="L22:L23"/>
    <mergeCell ref="S22:S23"/>
    <mergeCell ref="J24:J25"/>
    <mergeCell ref="B11:B19"/>
    <mergeCell ref="C12:C13"/>
    <mergeCell ref="J12:J13"/>
    <mergeCell ref="L12:L13"/>
    <mergeCell ref="S12:S13"/>
    <mergeCell ref="K24:K25"/>
    <mergeCell ref="J14:J15"/>
    <mergeCell ref="K14:K15"/>
    <mergeCell ref="S14:S15"/>
    <mergeCell ref="T14:T15"/>
    <mergeCell ref="C16:C17"/>
    <mergeCell ref="J16:J17"/>
    <mergeCell ref="L16:L17"/>
    <mergeCell ref="S16:S17"/>
    <mergeCell ref="O2:T2"/>
    <mergeCell ref="S4:T4"/>
    <mergeCell ref="AA6:AC6"/>
    <mergeCell ref="AA7:AC7"/>
    <mergeCell ref="AA8:AC8"/>
  </mergeCells>
  <dataValidations count="2">
    <dataValidation type="list" allowBlank="1" showInputMessage="1" showErrorMessage="1" sqref="K14:K15 T38:T39 K38:K39 T34:T35 K34:K35 T28:T29 K28:K29 T24:T25 K24:K25 T18:T19 K18:K19 T14:T15">
      <formula1>"VT,VP,VS,VA,VF,VB,VD,V3"</formula1>
    </dataValidation>
    <dataValidation type="whole" allowBlank="1" showInputMessage="1" showErrorMessage="1" errorTitle="ERREUR" error="Il faut saisir un chiffre de 1 à 4" sqref="C5:C8">
      <formula1>1</formula1>
      <formula2>4</formula2>
    </dataValidation>
  </dataValidations>
  <printOptions horizontalCentered="1"/>
  <pageMargins left="0" right="0" top="0" bottom="0" header="0" footer="0"/>
  <pageSetup paperSize="9" orientation="portrait" r:id="rId1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2">
    <tabColor rgb="FF00B050"/>
    <pageSetUpPr autoPageBreaks="0" fitToPage="1"/>
  </sheetPr>
  <dimension ref="A1:AJ51"/>
  <sheetViews>
    <sheetView showGridLines="0" showRowColHeaders="0" zoomScaleNormal="100" workbookViewId="0"/>
  </sheetViews>
  <sheetFormatPr baseColWidth="10" defaultColWidth="0" defaultRowHeight="0" customHeight="1" zeroHeight="1" x14ac:dyDescent="0.25"/>
  <cols>
    <col min="1" max="1" width="9.625" customWidth="1"/>
    <col min="2" max="2" width="4.875" customWidth="1"/>
    <col min="3" max="8" width="4.625" customWidth="1"/>
    <col min="9" max="9" width="4.625" style="69" customWidth="1"/>
    <col min="10" max="20" width="4.625" customWidth="1"/>
    <col min="21" max="21" width="1.625" customWidth="1"/>
    <col min="22" max="22" width="25.375" customWidth="1"/>
    <col min="23" max="23" width="10.75" hidden="1" customWidth="1"/>
    <col min="24" max="24" width="3.875" hidden="1" customWidth="1"/>
    <col min="25" max="25" width="4.75" hidden="1" customWidth="1"/>
    <col min="26" max="26" width="10" hidden="1" customWidth="1"/>
    <col min="27" max="27" width="5" hidden="1" customWidth="1"/>
    <col min="28" max="36" width="0" hidden="1" customWidth="1"/>
    <col min="37" max="16384" width="11" hidden="1"/>
  </cols>
  <sheetData>
    <row r="1" spans="1:36" ht="28.5" customHeight="1" thickBot="1" x14ac:dyDescent="0.25">
      <c r="C1" s="51"/>
      <c r="D1" s="51"/>
      <c r="E1" s="51"/>
      <c r="F1" s="51"/>
      <c r="G1" s="51"/>
      <c r="H1" s="51"/>
      <c r="I1" s="136"/>
      <c r="J1" s="134"/>
      <c r="K1" s="134"/>
      <c r="L1" s="10"/>
      <c r="M1" s="10"/>
      <c r="N1" s="10"/>
      <c r="O1" s="10"/>
      <c r="P1" s="10"/>
      <c r="Q1" s="10"/>
      <c r="R1" s="10"/>
      <c r="S1" s="135"/>
      <c r="T1" s="61"/>
      <c r="U1" s="61"/>
      <c r="V1" s="61"/>
      <c r="W1" s="61"/>
      <c r="X1" s="133"/>
      <c r="Y1" s="61"/>
      <c r="Z1" s="61"/>
      <c r="AA1" s="133"/>
    </row>
    <row r="2" spans="1:36" ht="30" customHeight="1" thickBot="1" x14ac:dyDescent="0.3">
      <c r="A2" s="138">
        <f>SUMPRODUCT((recap!C7:C66=C2)*(recap!D7:D66=L2)*recap!I7:I66)</f>
        <v>4</v>
      </c>
      <c r="C2" s="173" t="s">
        <v>79</v>
      </c>
      <c r="D2" s="174"/>
      <c r="E2" s="174"/>
      <c r="F2" s="174"/>
      <c r="G2" s="174"/>
      <c r="H2" s="175"/>
      <c r="K2" s="156" t="s">
        <v>35</v>
      </c>
      <c r="L2" s="257">
        <v>28</v>
      </c>
      <c r="M2" s="183"/>
      <c r="O2" s="332" t="str">
        <f>Nature_competition</f>
        <v>COUPE DE DREUX POUSSINS BENJAMINS - 26 novembre 2017</v>
      </c>
      <c r="P2" s="332"/>
      <c r="Q2" s="332"/>
      <c r="R2" s="332"/>
      <c r="S2" s="332"/>
      <c r="T2" s="332"/>
      <c r="U2" s="52"/>
      <c r="V2" s="52"/>
      <c r="W2" s="52"/>
      <c r="X2" s="52"/>
      <c r="Y2" s="52"/>
      <c r="Z2" s="229" t="s">
        <v>68</v>
      </c>
      <c r="AA2" s="52"/>
    </row>
    <row r="3" spans="1:36" ht="24" customHeight="1" x14ac:dyDescent="0.2">
      <c r="B3" s="138"/>
      <c r="C3" s="145"/>
      <c r="D3" s="145"/>
      <c r="E3" s="145"/>
      <c r="F3" s="145"/>
      <c r="G3" s="145"/>
      <c r="H3" s="51"/>
      <c r="I3" s="145"/>
      <c r="L3" s="132"/>
      <c r="M3" s="132"/>
      <c r="N3" s="131"/>
      <c r="O3" s="131"/>
      <c r="P3" s="131"/>
      <c r="Q3" s="131"/>
      <c r="S3" s="144"/>
      <c r="T3" s="52"/>
      <c r="U3" s="52"/>
      <c r="V3" s="52"/>
      <c r="W3" s="52"/>
      <c r="X3" s="52"/>
      <c r="Y3" s="52"/>
      <c r="Z3" s="227">
        <f>COUNTIF(Z5:Z16,"")</f>
        <v>6</v>
      </c>
    </row>
    <row r="4" spans="1:36" ht="15.75" x14ac:dyDescent="0.25">
      <c r="C4" s="60" t="s">
        <v>39</v>
      </c>
      <c r="D4" s="129" t="s">
        <v>43</v>
      </c>
      <c r="E4" s="59" t="s">
        <v>44</v>
      </c>
      <c r="G4" s="69"/>
      <c r="H4" s="69"/>
      <c r="J4" s="69"/>
      <c r="K4" s="69"/>
      <c r="L4" s="69"/>
      <c r="M4" s="153" t="s">
        <v>38</v>
      </c>
      <c r="N4" s="128" t="s">
        <v>34</v>
      </c>
      <c r="O4" s="128" t="s">
        <v>21</v>
      </c>
      <c r="P4" s="128" t="s">
        <v>23</v>
      </c>
      <c r="Q4" s="128" t="s">
        <v>67</v>
      </c>
      <c r="R4" s="128" t="s">
        <v>22</v>
      </c>
      <c r="S4" s="343" t="s">
        <v>14</v>
      </c>
      <c r="T4" s="343"/>
      <c r="W4" s="228" t="s">
        <v>16</v>
      </c>
      <c r="X4" s="228" t="s">
        <v>60</v>
      </c>
      <c r="Y4" s="228" t="s">
        <v>59</v>
      </c>
      <c r="Z4" s="228" t="s">
        <v>58</v>
      </c>
      <c r="AA4" s="58"/>
      <c r="AB4" s="58"/>
      <c r="AC4" s="58"/>
      <c r="AD4" s="62"/>
      <c r="AE4" s="62"/>
      <c r="AF4" s="62"/>
      <c r="AG4" s="62"/>
      <c r="AH4" s="62"/>
      <c r="AI4" s="62"/>
      <c r="AJ4" s="64"/>
    </row>
    <row r="5" spans="1:36" ht="20.25" customHeight="1" x14ac:dyDescent="0.2">
      <c r="A5" s="214" t="s">
        <v>24</v>
      </c>
      <c r="B5" s="172"/>
      <c r="C5" s="141">
        <v>1</v>
      </c>
      <c r="D5" s="142">
        <f>IF(A2&gt;0,1,"")</f>
        <v>1</v>
      </c>
      <c r="E5" s="154" t="str">
        <f>IF(ISNA(VLOOKUP($C$2&amp;"-"&amp;$L$2&amp;"-"&amp;D5,bdd_complete,11,0)),"",VLOOKUP($C$2&amp;"-"&amp;$L$2&amp;"-"&amp;D5,bdd_complete,11,0)&amp;" "&amp;VLOOKUP($C$2&amp;"-"&amp;$L$2&amp;"-"&amp;D5,bdd_complete,12,0))</f>
        <v>GUIGOLAEV Gueorgui</v>
      </c>
      <c r="F5" s="154"/>
      <c r="G5" s="154"/>
      <c r="H5" s="154"/>
      <c r="I5" s="154"/>
      <c r="J5" s="154"/>
      <c r="K5" s="154" t="str">
        <f>IF(D5&lt;&gt;"",VLOOKUP($C$2&amp;"-"&amp;$L$2&amp;"-"&amp;D5,bdd_complete,13,0),"")</f>
        <v>Bagnolet</v>
      </c>
      <c r="L5" s="154"/>
      <c r="M5" s="143"/>
      <c r="N5" s="209">
        <f>IF(AND(E5&lt;&gt;"",$Z$3&lt;12),SUMPRODUCT(($W$5:$W$16=E5)*($Z$5:$Z$16&lt;&gt;"")),"")</f>
        <v>3</v>
      </c>
      <c r="O5" s="210">
        <f>IF(AND(E5&lt;&gt;"",$Z$3&lt;12),SUMPRODUCT(($W$5:$W$16=E5)*($Y$5:$Y$16)),"")</f>
        <v>11</v>
      </c>
      <c r="P5" s="211">
        <f>IF(AND(E5&lt;&gt;"",$Z$3&lt;12),SUMPRODUCT(($W$5:$W$16=E5)*($Z$5:$Z$16=$P$4)),"")</f>
        <v>1</v>
      </c>
      <c r="Q5" s="211">
        <f>IF(AND(E5&lt;&gt;"",$Z$3&lt;12),SUMPRODUCT(($W$5:$W$16=E5)*($Z$5:$Z$16=$Q$4)),"")</f>
        <v>1</v>
      </c>
      <c r="R5" s="211">
        <f>IF(AND(E5&lt;&gt;"",$Z$3&lt;12),SUMPRODUCT(($W$5:$W$16=E5)*($X$5:$X$16)),"")</f>
        <v>0</v>
      </c>
      <c r="S5" s="234">
        <f>IF(D5&lt;&gt;"",VLOOKUP($C$2&amp;"-"&amp;$L$2&amp;"-"&amp;D5,bdd_complete,6,0),"")</f>
        <v>32.9</v>
      </c>
      <c r="T5" s="235"/>
      <c r="U5" s="140"/>
      <c r="V5" s="140"/>
      <c r="W5" s="205" t="str">
        <f>D12</f>
        <v>GUIGOLAEV Gueorgui</v>
      </c>
      <c r="X5" s="206">
        <f>I15</f>
        <v>0</v>
      </c>
      <c r="Y5" s="206">
        <f>J14</f>
        <v>4</v>
      </c>
      <c r="Z5" s="207" t="str">
        <f>IF(K14&lt;&gt;"",K14,"")</f>
        <v>VT</v>
      </c>
      <c r="AD5" s="62"/>
      <c r="AE5" s="62"/>
      <c r="AF5" s="62"/>
      <c r="AG5" s="62"/>
      <c r="AH5" s="62"/>
      <c r="AI5" s="62"/>
      <c r="AJ5" s="64"/>
    </row>
    <row r="6" spans="1:36" ht="20.25" customHeight="1" thickBot="1" x14ac:dyDescent="0.25">
      <c r="B6" s="172"/>
      <c r="C6" s="141">
        <v>3</v>
      </c>
      <c r="D6" s="142">
        <f>IF(A2&gt;1,2,"")</f>
        <v>2</v>
      </c>
      <c r="E6" s="154" t="str">
        <f>IF(ISNA(VLOOKUP($C$2&amp;"-"&amp;$L$2&amp;"-"&amp;D6,bdd_complete,11,0)),"",VLOOKUP($C$2&amp;"-"&amp;$L$2&amp;"-"&amp;D6,bdd_complete,11,0)&amp;" "&amp;VLOOKUP($C$2&amp;"-"&amp;$L$2&amp;"-"&amp;D6,bdd_complete,12,0))</f>
        <v>CHRETIEN Mathieu</v>
      </c>
      <c r="F6" s="154"/>
      <c r="G6" s="154"/>
      <c r="H6" s="154"/>
      <c r="I6" s="154"/>
      <c r="J6" s="154"/>
      <c r="K6" s="154" t="str">
        <f>IF(D6&lt;&gt;"",VLOOKUP($C$2&amp;"-"&amp;$L$2&amp;"-"&amp;D6,bdd_complete,13,0),"")</f>
        <v>Valognes</v>
      </c>
      <c r="L6" s="154"/>
      <c r="M6" s="143"/>
      <c r="N6" s="209">
        <f>IF(AND(E6&lt;&gt;"",$Z$3&lt;12),SUMPRODUCT(($W$5:$W$16=E6)*($Z$5:$Z$16&lt;&gt;"")),"")</f>
        <v>1</v>
      </c>
      <c r="O6" s="210">
        <f>IF(AND(E6&lt;&gt;"",$Z$3&lt;12),SUMPRODUCT(($W$5:$W$16=E6)*($Y$5:$Y$16)),"")</f>
        <v>4</v>
      </c>
      <c r="P6" s="211">
        <f>IF(AND(E6&lt;&gt;"",$Z$3&lt;12),SUMPRODUCT(($W$5:$W$16=E6)*($Z$5:$Z$16=$P$4)),"")</f>
        <v>0</v>
      </c>
      <c r="Q6" s="211">
        <f>IF(AND(E6&lt;&gt;"",$Z$3&lt;12),SUMPRODUCT(($W$5:$W$16=E6)*($Z$5:$Z$16=$Q$4)),"")</f>
        <v>1</v>
      </c>
      <c r="R6" s="211">
        <f>IF(AND(E6&lt;&gt;"",$Z$3&lt;12),SUMPRODUCT(($W$5:$W$16=E6)*($X$5:$X$16)),"")</f>
        <v>0</v>
      </c>
      <c r="S6" s="234">
        <f>IF(D6&lt;&gt;"",VLOOKUP($C$2&amp;"-"&amp;$L$2&amp;"-"&amp;D6,bdd_complete,6,0),"")</f>
        <v>32.9</v>
      </c>
      <c r="T6" s="235"/>
      <c r="W6" s="205" t="str">
        <f>M12</f>
        <v>CHRETIEN Mathieu</v>
      </c>
      <c r="X6" s="206">
        <f>R15</f>
        <v>0</v>
      </c>
      <c r="Y6" s="206">
        <f>S14</f>
        <v>0</v>
      </c>
      <c r="Z6" s="207" t="str">
        <f>IF(T14&lt;&gt;"",T14,"")</f>
        <v/>
      </c>
      <c r="AA6" s="346"/>
      <c r="AB6" s="346"/>
      <c r="AC6" s="346"/>
      <c r="AD6" s="62"/>
      <c r="AE6" s="62"/>
      <c r="AF6" s="62"/>
      <c r="AG6" s="62"/>
      <c r="AH6" s="62"/>
      <c r="AI6" s="62"/>
      <c r="AJ6" s="64"/>
    </row>
    <row r="7" spans="1:36" ht="20.25" customHeight="1" thickTop="1" x14ac:dyDescent="0.2">
      <c r="A7" s="137" t="s">
        <v>36</v>
      </c>
      <c r="B7" s="172"/>
      <c r="C7" s="141">
        <v>4</v>
      </c>
      <c r="D7" s="142">
        <f>IF(A2&gt;2,3,"")</f>
        <v>3</v>
      </c>
      <c r="E7" s="154" t="str">
        <f>IF(ISNA(VLOOKUP($C$2&amp;"-"&amp;$L$2&amp;"-"&amp;D7,bdd_complete,11,0)),"",VLOOKUP($C$2&amp;"-"&amp;$L$2&amp;"-"&amp;D7,bdd_complete,11,0)&amp;" "&amp;VLOOKUP($C$2&amp;"-"&amp;$L$2&amp;"-"&amp;D7,bdd_complete,12,0))</f>
        <v>NIANGHANE Bintou</v>
      </c>
      <c r="F7" s="154"/>
      <c r="G7" s="154"/>
      <c r="H7" s="154"/>
      <c r="I7" s="154"/>
      <c r="J7" s="154"/>
      <c r="K7" s="154" t="str">
        <f>IF(D7&lt;&gt;"",VLOOKUP($C$2&amp;"-"&amp;$L$2&amp;"-"&amp;D7,bdd_complete,13,0),"")</f>
        <v>Bagnolet</v>
      </c>
      <c r="L7" s="154"/>
      <c r="M7" s="143"/>
      <c r="N7" s="209">
        <f>IF(AND(E7&lt;&gt;"",$Z$3&lt;12),SUMPRODUCT(($W$5:$W$16=E7)*($Z$5:$Z$16&lt;&gt;"")),"")</f>
        <v>0</v>
      </c>
      <c r="O7" s="210">
        <f>IF(AND(E7&lt;&gt;"",$Z$3&lt;12),SUMPRODUCT(($W$5:$W$16=E7)*($Y$5:$Y$16)),"")</f>
        <v>0</v>
      </c>
      <c r="P7" s="211">
        <f>IF(AND(E7&lt;&gt;"",$Z$3&lt;12),SUMPRODUCT(($W$5:$W$16=E7)*($Z$5:$Z$16=$P$4)),"")</f>
        <v>0</v>
      </c>
      <c r="Q7" s="211">
        <f>IF(AND(E7&lt;&gt;"",$Z$3&lt;12),SUMPRODUCT(($W$5:$W$16=E7)*($Z$5:$Z$16=$Q$4)),"")</f>
        <v>0</v>
      </c>
      <c r="R7" s="211">
        <f>IF(AND(E7&lt;&gt;"",$Z$3&lt;12),SUMPRODUCT(($W$5:$W$16=E7)*($X$5:$X$16)),"")</f>
        <v>0</v>
      </c>
      <c r="S7" s="234">
        <f>IF(D7&lt;&gt;"",VLOOKUP($C$2&amp;"-"&amp;$L$2&amp;"-"&amp;D7,bdd_complete,6,0),"")</f>
        <v>33.4</v>
      </c>
      <c r="T7" s="235"/>
      <c r="W7" s="205" t="str">
        <f>D16</f>
        <v>NIANGHANE Bintou</v>
      </c>
      <c r="X7" s="206">
        <f>I19</f>
        <v>0</v>
      </c>
      <c r="Y7" s="206">
        <f>J18</f>
        <v>0</v>
      </c>
      <c r="Z7" s="207" t="str">
        <f>IF(K18&lt;&gt;"",K18,"")</f>
        <v/>
      </c>
      <c r="AA7" s="346"/>
      <c r="AB7" s="346"/>
      <c r="AC7" s="346"/>
      <c r="AD7" s="62"/>
      <c r="AE7" s="62"/>
      <c r="AF7" s="62"/>
      <c r="AG7" s="62"/>
      <c r="AH7" s="62"/>
      <c r="AI7" s="62"/>
      <c r="AJ7" s="64"/>
    </row>
    <row r="8" spans="1:36" ht="20.25" customHeight="1" x14ac:dyDescent="0.2">
      <c r="A8" s="139" t="s">
        <v>37</v>
      </c>
      <c r="B8" s="172"/>
      <c r="C8" s="141">
        <v>2</v>
      </c>
      <c r="D8" s="281">
        <f>IF(A2&gt;3,4,"")</f>
        <v>4</v>
      </c>
      <c r="E8" s="241" t="str">
        <f>IF(ISNA(VLOOKUP($C$2&amp;"-"&amp;$L$2&amp;"-"&amp;D8,bdd_complete,11,0)),"",VLOOKUP($C$2&amp;"-"&amp;$L$2&amp;"-"&amp;D8,bdd_complete,11,0)&amp;" "&amp;VLOOKUP($C$2&amp;"-"&amp;$L$2&amp;"-"&amp;D8,bdd_complete,12,0))</f>
        <v>BRIKI Shain</v>
      </c>
      <c r="F8" s="241"/>
      <c r="G8" s="241"/>
      <c r="H8" s="241"/>
      <c r="I8" s="241"/>
      <c r="J8" s="241"/>
      <c r="K8" s="241" t="str">
        <f>IF(D8&lt;&gt;"",VLOOKUP($C$2&amp;"-"&amp;$L$2&amp;"-"&amp;D8,bdd_complete,13,0),"")</f>
        <v>Créteil</v>
      </c>
      <c r="L8" s="241"/>
      <c r="M8" s="282"/>
      <c r="N8" s="209">
        <f>IF(AND(E8&lt;&gt;"",$Z$3&lt;12),SUMPRODUCT(($W$5:$W$16=E8)*($Z$5:$Z$16&lt;&gt;"")),"")</f>
        <v>2</v>
      </c>
      <c r="O8" s="210">
        <f>IF(AND(E8&lt;&gt;"",$Z$3&lt;12),SUMPRODUCT(($W$5:$W$16=E8)*($Y$5:$Y$16)),"")</f>
        <v>8</v>
      </c>
      <c r="P8" s="211">
        <f>IF(AND(E8&lt;&gt;"",$Z$3&lt;12),SUMPRODUCT(($W$5:$W$16=E8)*($Z$5:$Z$16=$P$4)),"")</f>
        <v>2</v>
      </c>
      <c r="Q8" s="211">
        <f>IF(AND(E8&lt;&gt;"",$Z$3&lt;12),SUMPRODUCT(($W$5:$W$16=E8)*($Z$5:$Z$16=$Q$4)),"")</f>
        <v>0</v>
      </c>
      <c r="R8" s="211">
        <f>IF(AND(E8&lt;&gt;"",$Z$3&lt;12),SUMPRODUCT(($W$5:$W$16=E8)*($X$5:$X$16)),"")</f>
        <v>0</v>
      </c>
      <c r="S8" s="234">
        <f>IF(D8&lt;&gt;"",VLOOKUP($C$2&amp;"-"&amp;$L$2&amp;"-"&amp;D8,bdd_complete,6,0),"")</f>
        <v>33.700000000000003</v>
      </c>
      <c r="T8" s="235"/>
      <c r="W8" s="205" t="str">
        <f>M16</f>
        <v>BRIKI Shain</v>
      </c>
      <c r="X8" s="206">
        <f>R19</f>
        <v>0</v>
      </c>
      <c r="Y8" s="206">
        <f>S18</f>
        <v>4</v>
      </c>
      <c r="Z8" s="207" t="str">
        <f>IF(T18&lt;&gt;"",T18,"")</f>
        <v>VT</v>
      </c>
      <c r="AA8" s="346"/>
      <c r="AB8" s="346"/>
      <c r="AC8" s="346"/>
      <c r="AD8" s="62"/>
      <c r="AE8" s="62"/>
      <c r="AF8" s="62"/>
      <c r="AG8" s="62"/>
      <c r="AH8" s="62"/>
      <c r="AI8" s="62"/>
      <c r="AJ8" s="64"/>
    </row>
    <row r="9" spans="1:36" ht="23.25" customHeight="1" x14ac:dyDescent="0.25">
      <c r="A9" s="212" t="s">
        <v>61</v>
      </c>
      <c r="B9" s="213"/>
      <c r="D9" s="69"/>
      <c r="E9" s="69"/>
      <c r="F9" s="69"/>
      <c r="G9" s="69"/>
      <c r="H9" s="69"/>
      <c r="I9"/>
      <c r="S9" s="144"/>
      <c r="W9" s="205" t="str">
        <f>D22</f>
        <v>GUIGOLAEV Gueorgui</v>
      </c>
      <c r="X9" s="206">
        <f>I25</f>
        <v>0</v>
      </c>
      <c r="Y9" s="206">
        <f>J24</f>
        <v>3</v>
      </c>
      <c r="Z9" s="207" t="str">
        <f>IF(K24&lt;&gt;"",K24,"")</f>
        <v>VP</v>
      </c>
      <c r="AA9" s="52"/>
      <c r="AB9" s="52"/>
      <c r="AC9" s="52"/>
    </row>
    <row r="10" spans="1:36" s="140" customFormat="1" ht="25.5" customHeight="1" x14ac:dyDescent="0.2">
      <c r="A10" s="53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  <c r="R10" s="155"/>
      <c r="S10" s="155"/>
      <c r="T10" s="130" t="str">
        <f>IF(OR(A2=0,A2&gt;2),"3 lutteurs =&gt; Tour 1 : 1-2 / Tour 2 : 3-1 / Tour 3 : 2-3          4 lutteurs =&gt; Tour 1 : 1-2, 3-4  / Tour 2 : 1-3,  2-4  / Tour 3 : 1-4, 2-3","")</f>
        <v>3 lutteurs =&gt; Tour 1 : 1-2 / Tour 2 : 3-1 / Tour 3 : 2-3          4 lutteurs =&gt; Tour 1 : 1-2, 3-4  / Tour 2 : 1-3,  2-4  / Tour 3 : 1-4, 2-3</v>
      </c>
      <c r="U10" s="155"/>
      <c r="V10" s="155"/>
      <c r="W10" s="205" t="str">
        <f>M22</f>
        <v>NIANGHANE Bintou</v>
      </c>
      <c r="X10" s="206">
        <f>R25</f>
        <v>0</v>
      </c>
      <c r="Y10" s="206">
        <f>S24</f>
        <v>0</v>
      </c>
      <c r="Z10" s="207" t="str">
        <f>IF(T24&lt;&gt;"",T24,"")</f>
        <v/>
      </c>
      <c r="AA10" s="155"/>
      <c r="AB10" s="155"/>
      <c r="AC10" s="155"/>
    </row>
    <row r="11" spans="1:36" s="53" customFormat="1" ht="14.25" customHeight="1" thickBot="1" x14ac:dyDescent="0.25">
      <c r="A11"/>
      <c r="B11" s="330" t="s">
        <v>40</v>
      </c>
      <c r="C11" s="203" t="s">
        <v>45</v>
      </c>
      <c r="D11" s="201"/>
      <c r="E11" s="201"/>
      <c r="F11" s="201"/>
      <c r="G11" s="201"/>
      <c r="H11" s="201"/>
      <c r="I11" s="201"/>
      <c r="J11" s="201"/>
      <c r="K11" s="201"/>
      <c r="L11" s="202" t="s">
        <v>46</v>
      </c>
      <c r="M11" s="202"/>
      <c r="N11" s="202"/>
      <c r="O11" s="202"/>
      <c r="P11" s="202"/>
      <c r="Q11" s="202"/>
      <c r="R11" s="202"/>
      <c r="S11" s="202"/>
      <c r="T11" s="204"/>
      <c r="U11"/>
      <c r="V11"/>
      <c r="W11" s="205" t="str">
        <f>D26</f>
        <v>CHRETIEN Mathieu</v>
      </c>
      <c r="X11" s="206">
        <f>I29</f>
        <v>0</v>
      </c>
      <c r="Y11" s="206">
        <f>J28</f>
        <v>0</v>
      </c>
      <c r="Z11" s="207" t="str">
        <f>IF(K28&lt;&gt;"",K28,"")</f>
        <v/>
      </c>
      <c r="AA11" s="54"/>
      <c r="AH11" s="56"/>
    </row>
    <row r="12" spans="1:36" ht="16.5" customHeight="1" x14ac:dyDescent="0.2">
      <c r="B12" s="331"/>
      <c r="C12" s="334">
        <f>IF(A2&gt;1,1,"")</f>
        <v>1</v>
      </c>
      <c r="D12" s="215" t="str">
        <f>IF(C12&lt;&gt;"",VLOOKUP(C12,$D$5:$K$8,2,0),"")</f>
        <v>GUIGOLAEV Gueorgui</v>
      </c>
      <c r="E12" s="215"/>
      <c r="F12" s="215"/>
      <c r="G12" s="215"/>
      <c r="H12" s="215"/>
      <c r="I12" s="216"/>
      <c r="J12" s="336" t="s">
        <v>48</v>
      </c>
      <c r="K12" s="217" t="s">
        <v>49</v>
      </c>
      <c r="L12" s="334">
        <f>IF(A2&gt;1,2,"")</f>
        <v>2</v>
      </c>
      <c r="M12" s="215" t="str">
        <f>IF(L12&lt;&gt;"",VLOOKUP(L12,$D$5:$K$8,2,0),"")</f>
        <v>CHRETIEN Mathieu</v>
      </c>
      <c r="N12" s="215"/>
      <c r="O12" s="215"/>
      <c r="P12" s="215"/>
      <c r="Q12" s="215"/>
      <c r="R12" s="216"/>
      <c r="S12" s="336" t="s">
        <v>48</v>
      </c>
      <c r="T12" s="217" t="s">
        <v>49</v>
      </c>
      <c r="W12" s="205" t="str">
        <f>M26</f>
        <v>BRIKI Shain</v>
      </c>
      <c r="X12" s="206">
        <f>R29</f>
        <v>0</v>
      </c>
      <c r="Y12" s="206">
        <f>S28</f>
        <v>4</v>
      </c>
      <c r="Z12" s="207" t="str">
        <f>IF(T28&lt;&gt;"",T28,"")</f>
        <v>VT</v>
      </c>
      <c r="AA12" s="58"/>
      <c r="AH12" s="63"/>
      <c r="AI12" s="63"/>
    </row>
    <row r="13" spans="1:36" ht="16.5" customHeight="1" x14ac:dyDescent="0.2">
      <c r="B13" s="331"/>
      <c r="C13" s="335"/>
      <c r="D13" s="218" t="str">
        <f>IF(C12&lt;&gt;"",VLOOKUP(C12,$D$5:$K$8,8,0),"")</f>
        <v>Bagnolet</v>
      </c>
      <c r="E13" s="219"/>
      <c r="F13" s="219"/>
      <c r="G13" s="219"/>
      <c r="H13" s="219"/>
      <c r="I13" s="220"/>
      <c r="J13" s="337"/>
      <c r="K13" s="221" t="s">
        <v>50</v>
      </c>
      <c r="L13" s="335"/>
      <c r="M13" s="218" t="str">
        <f>IF(L12&lt;&gt;"",VLOOKUP(L12,$D$5:$K$8,8,0),"")</f>
        <v>Valognes</v>
      </c>
      <c r="N13" s="219"/>
      <c r="O13" s="219"/>
      <c r="P13" s="219"/>
      <c r="Q13" s="219"/>
      <c r="R13" s="220"/>
      <c r="S13" s="337"/>
      <c r="T13" s="221" t="s">
        <v>50</v>
      </c>
      <c r="W13" s="205" t="str">
        <f>D32</f>
        <v>GUIGOLAEV Gueorgui</v>
      </c>
      <c r="X13" s="206">
        <f>I35</f>
        <v>0</v>
      </c>
      <c r="Y13" s="206">
        <f>J34</f>
        <v>4</v>
      </c>
      <c r="Z13" s="207" t="str">
        <f>IF(K34&lt;&gt;"",K34,"")</f>
        <v>VS</v>
      </c>
      <c r="AA13" s="58"/>
      <c r="AH13" s="63"/>
      <c r="AI13" s="63"/>
    </row>
    <row r="14" spans="1:36" ht="11.25" customHeight="1" x14ac:dyDescent="0.2">
      <c r="B14" s="331"/>
      <c r="C14" s="159" t="s">
        <v>53</v>
      </c>
      <c r="D14" s="160"/>
      <c r="E14" s="160"/>
      <c r="F14" s="160"/>
      <c r="G14" s="160"/>
      <c r="H14" s="170"/>
      <c r="I14" s="161" t="s">
        <v>11</v>
      </c>
      <c r="J14" s="338">
        <v>4</v>
      </c>
      <c r="K14" s="340" t="s">
        <v>23</v>
      </c>
      <c r="L14" s="159" t="s">
        <v>53</v>
      </c>
      <c r="M14" s="162"/>
      <c r="N14" s="160"/>
      <c r="O14" s="160"/>
      <c r="P14" s="160"/>
      <c r="Q14" s="170"/>
      <c r="R14" s="161" t="s">
        <v>11</v>
      </c>
      <c r="S14" s="338">
        <v>0</v>
      </c>
      <c r="T14" s="340"/>
      <c r="W14" s="205" t="str">
        <f>M32</f>
        <v>BRIKI Shain</v>
      </c>
      <c r="X14" s="206">
        <f>R35</f>
        <v>0</v>
      </c>
      <c r="Y14" s="206">
        <f>S34</f>
        <v>0</v>
      </c>
      <c r="Z14" s="207" t="str">
        <f>IF(T34&lt;&gt;"",T34,"")</f>
        <v/>
      </c>
      <c r="AA14" s="58"/>
      <c r="AH14" s="63"/>
      <c r="AI14" s="63"/>
    </row>
    <row r="15" spans="1:36" ht="33" customHeight="1" thickBot="1" x14ac:dyDescent="0.25">
      <c r="B15" s="331"/>
      <c r="C15" s="157"/>
      <c r="D15" s="158"/>
      <c r="E15" s="158"/>
      <c r="F15" s="158"/>
      <c r="G15" s="158"/>
      <c r="H15" s="171"/>
      <c r="I15" s="208"/>
      <c r="J15" s="339"/>
      <c r="K15" s="341"/>
      <c r="L15" s="157"/>
      <c r="M15" s="163"/>
      <c r="N15" s="158"/>
      <c r="O15" s="158"/>
      <c r="P15" s="158"/>
      <c r="Q15" s="171"/>
      <c r="R15" s="208"/>
      <c r="S15" s="339"/>
      <c r="T15" s="341"/>
      <c r="W15" s="205" t="str">
        <f>D36</f>
        <v>CHRETIEN Mathieu</v>
      </c>
      <c r="X15" s="206">
        <f>I39</f>
        <v>0</v>
      </c>
      <c r="Y15" s="206">
        <f>J38</f>
        <v>4</v>
      </c>
      <c r="Z15" s="207" t="str">
        <f>IF(K38&lt;&gt;"",K38,"")</f>
        <v>VS</v>
      </c>
      <c r="AA15" s="58"/>
      <c r="AH15" s="63"/>
      <c r="AI15" s="63"/>
    </row>
    <row r="16" spans="1:36" ht="16.5" customHeight="1" x14ac:dyDescent="0.2">
      <c r="B16" s="331"/>
      <c r="C16" s="334">
        <f>IF(A2=4,3,"")</f>
        <v>3</v>
      </c>
      <c r="D16" s="215" t="str">
        <f>IF(C16&lt;&gt;"",VLOOKUP(C16,$D$5:$K$8,2,0),"")</f>
        <v>NIANGHANE Bintou</v>
      </c>
      <c r="E16" s="215"/>
      <c r="F16" s="215"/>
      <c r="G16" s="215"/>
      <c r="H16" s="215"/>
      <c r="I16" s="216"/>
      <c r="J16" s="336" t="s">
        <v>48</v>
      </c>
      <c r="K16" s="217" t="s">
        <v>49</v>
      </c>
      <c r="L16" s="334">
        <f>IF(A2=4,4,"")</f>
        <v>4</v>
      </c>
      <c r="M16" s="215" t="str">
        <f>IF(L16&lt;&gt;"",VLOOKUP(L16,$D$5:$K$8,2,0),"")</f>
        <v>BRIKI Shain</v>
      </c>
      <c r="N16" s="215"/>
      <c r="O16" s="215"/>
      <c r="P16" s="215"/>
      <c r="Q16" s="215"/>
      <c r="R16" s="216"/>
      <c r="S16" s="336" t="s">
        <v>48</v>
      </c>
      <c r="T16" s="217" t="s">
        <v>49</v>
      </c>
      <c r="W16" s="205" t="str">
        <f>M36</f>
        <v>NIANGHANE Bintou</v>
      </c>
      <c r="X16" s="206">
        <f>R39</f>
        <v>0</v>
      </c>
      <c r="Y16" s="206">
        <f>S38</f>
        <v>0</v>
      </c>
      <c r="Z16" s="207" t="str">
        <f>IF(T38&lt;&gt;"",T38,"")</f>
        <v/>
      </c>
      <c r="AA16" s="58"/>
      <c r="AH16" s="63"/>
      <c r="AI16" s="63"/>
    </row>
    <row r="17" spans="1:35" ht="16.5" customHeight="1" x14ac:dyDescent="0.2">
      <c r="B17" s="331"/>
      <c r="C17" s="335"/>
      <c r="D17" s="218"/>
      <c r="E17" s="219"/>
      <c r="F17" s="219"/>
      <c r="G17" s="219"/>
      <c r="H17" s="219"/>
      <c r="I17" s="220"/>
      <c r="J17" s="337"/>
      <c r="K17" s="221" t="s">
        <v>50</v>
      </c>
      <c r="L17" s="335"/>
      <c r="M17" s="218" t="str">
        <f>IF(L16&lt;&gt;"",VLOOKUP(L16,$D$5:$K$8,8,0),"")</f>
        <v>Créteil</v>
      </c>
      <c r="N17" s="219"/>
      <c r="O17" s="219"/>
      <c r="P17" s="219"/>
      <c r="Q17" s="219"/>
      <c r="R17" s="220"/>
      <c r="S17" s="337"/>
      <c r="T17" s="221" t="s">
        <v>50</v>
      </c>
      <c r="X17" s="57"/>
      <c r="Y17" s="58"/>
      <c r="Z17" s="58"/>
      <c r="AA17" s="58"/>
      <c r="AH17" s="63"/>
      <c r="AI17" s="63"/>
    </row>
    <row r="18" spans="1:35" ht="11.25" customHeight="1" x14ac:dyDescent="0.2">
      <c r="B18" s="331"/>
      <c r="C18" s="159" t="s">
        <v>53</v>
      </c>
      <c r="D18" s="160"/>
      <c r="E18" s="160"/>
      <c r="F18" s="160"/>
      <c r="G18" s="160"/>
      <c r="H18" s="170"/>
      <c r="I18" s="161" t="s">
        <v>11</v>
      </c>
      <c r="J18" s="338">
        <v>0</v>
      </c>
      <c r="K18" s="340"/>
      <c r="L18" s="159" t="s">
        <v>53</v>
      </c>
      <c r="M18" s="162"/>
      <c r="N18" s="160"/>
      <c r="O18" s="160"/>
      <c r="P18" s="160"/>
      <c r="Q18" s="170"/>
      <c r="R18" s="161" t="s">
        <v>11</v>
      </c>
      <c r="S18" s="338">
        <v>4</v>
      </c>
      <c r="T18" s="340" t="s">
        <v>23</v>
      </c>
      <c r="X18" s="57"/>
      <c r="Y18" s="58"/>
      <c r="Z18" s="58"/>
      <c r="AA18" s="58"/>
      <c r="AH18" s="63"/>
      <c r="AI18" s="63"/>
    </row>
    <row r="19" spans="1:35" ht="33" customHeight="1" thickBot="1" x14ac:dyDescent="0.25">
      <c r="B19" s="331"/>
      <c r="C19" s="157"/>
      <c r="D19" s="158"/>
      <c r="E19" s="158"/>
      <c r="F19" s="158"/>
      <c r="G19" s="158"/>
      <c r="H19" s="171"/>
      <c r="I19" s="208"/>
      <c r="J19" s="339"/>
      <c r="K19" s="341"/>
      <c r="L19" s="157"/>
      <c r="M19" s="163"/>
      <c r="N19" s="158"/>
      <c r="O19" s="158"/>
      <c r="P19" s="158"/>
      <c r="Q19" s="171"/>
      <c r="R19" s="208"/>
      <c r="S19" s="339"/>
      <c r="T19" s="341"/>
      <c r="X19" s="58"/>
      <c r="Y19" s="58"/>
      <c r="Z19" s="58"/>
      <c r="AA19" s="58"/>
      <c r="AH19" s="63"/>
      <c r="AI19" s="63"/>
    </row>
    <row r="20" spans="1:35" ht="15" customHeight="1" x14ac:dyDescent="0.25">
      <c r="B20" s="138"/>
      <c r="C20" s="147"/>
      <c r="D20" s="147"/>
      <c r="E20" s="147"/>
      <c r="F20" s="147"/>
      <c r="G20" s="147"/>
      <c r="H20" s="147"/>
      <c r="J20" s="148"/>
      <c r="K20" s="149"/>
      <c r="L20" s="151"/>
      <c r="M20" s="151"/>
      <c r="N20" s="151"/>
      <c r="O20" s="151"/>
      <c r="P20" s="151"/>
      <c r="Q20" s="151"/>
      <c r="R20" s="146"/>
      <c r="S20" s="152"/>
      <c r="T20" s="150"/>
      <c r="X20" s="58"/>
      <c r="Y20" s="58"/>
      <c r="Z20" s="58"/>
      <c r="AA20" s="58"/>
      <c r="AH20" s="63"/>
      <c r="AI20" s="63"/>
    </row>
    <row r="21" spans="1:35" s="53" customFormat="1" ht="14.25" customHeight="1" thickBot="1" x14ac:dyDescent="0.25">
      <c r="A21"/>
      <c r="B21" s="330" t="s">
        <v>51</v>
      </c>
      <c r="C21" s="203" t="s">
        <v>45</v>
      </c>
      <c r="D21" s="201"/>
      <c r="E21" s="201"/>
      <c r="F21" s="201"/>
      <c r="G21" s="201"/>
      <c r="H21" s="201"/>
      <c r="I21" s="201"/>
      <c r="J21" s="201"/>
      <c r="K21" s="201"/>
      <c r="L21" s="202" t="s">
        <v>46</v>
      </c>
      <c r="M21" s="202"/>
      <c r="N21" s="202"/>
      <c r="O21" s="202"/>
      <c r="P21" s="202"/>
      <c r="Q21" s="202"/>
      <c r="R21" s="202"/>
      <c r="S21" s="202"/>
      <c r="T21" s="204"/>
      <c r="U21"/>
      <c r="V21"/>
      <c r="W21"/>
      <c r="X21" s="55"/>
      <c r="Y21" s="54"/>
      <c r="Z21" s="54"/>
      <c r="AA21" s="54"/>
      <c r="AH21" s="56"/>
    </row>
    <row r="22" spans="1:35" ht="16.5" customHeight="1" x14ac:dyDescent="0.2">
      <c r="B22" s="331"/>
      <c r="C22" s="334">
        <f>IF(A2=3,3,IF(A2=4,1,""))</f>
        <v>1</v>
      </c>
      <c r="D22" s="215" t="str">
        <f>IF(C22&lt;&gt;"",VLOOKUP(C22,$D$5:$K$8,2,0),"")</f>
        <v>GUIGOLAEV Gueorgui</v>
      </c>
      <c r="E22" s="215"/>
      <c r="F22" s="215"/>
      <c r="G22" s="215"/>
      <c r="H22" s="215"/>
      <c r="I22" s="216"/>
      <c r="J22" s="336" t="s">
        <v>48</v>
      </c>
      <c r="K22" s="217" t="s">
        <v>49</v>
      </c>
      <c r="L22" s="334">
        <f>IF(A2=3,1,IF(A2=4,3,""))</f>
        <v>3</v>
      </c>
      <c r="M22" s="215" t="str">
        <f>IF(L22&lt;&gt;"",VLOOKUP(L22,$D$5:$K$8,2,0),"")</f>
        <v>NIANGHANE Bintou</v>
      </c>
      <c r="N22" s="215"/>
      <c r="O22" s="215"/>
      <c r="P22" s="215"/>
      <c r="Q22" s="215"/>
      <c r="R22" s="216"/>
      <c r="S22" s="336" t="s">
        <v>48</v>
      </c>
      <c r="T22" s="217" t="s">
        <v>49</v>
      </c>
      <c r="X22" s="57"/>
      <c r="Y22" s="58"/>
      <c r="Z22" s="58"/>
      <c r="AA22" s="58"/>
      <c r="AH22" s="63"/>
      <c r="AI22" s="63"/>
    </row>
    <row r="23" spans="1:35" ht="16.5" customHeight="1" x14ac:dyDescent="0.2">
      <c r="B23" s="331"/>
      <c r="C23" s="335"/>
      <c r="D23" s="218" t="str">
        <f>IF(C22&lt;&gt;"",VLOOKUP(C22,$D$5:$K$8,8,0),"")</f>
        <v>Bagnolet</v>
      </c>
      <c r="E23" s="219"/>
      <c r="F23" s="219"/>
      <c r="G23" s="219"/>
      <c r="H23" s="219"/>
      <c r="I23" s="220"/>
      <c r="J23" s="337"/>
      <c r="K23" s="221" t="s">
        <v>50</v>
      </c>
      <c r="L23" s="335"/>
      <c r="M23" s="218" t="str">
        <f>IF(L22&lt;&gt;"",VLOOKUP(L22,$D$5:$K$8,8,0),"")</f>
        <v>Bagnolet</v>
      </c>
      <c r="N23" s="219"/>
      <c r="O23" s="219"/>
      <c r="P23" s="219"/>
      <c r="Q23" s="219"/>
      <c r="R23" s="220"/>
      <c r="S23" s="337"/>
      <c r="T23" s="221" t="s">
        <v>50</v>
      </c>
      <c r="X23" s="57"/>
      <c r="Y23" s="58"/>
      <c r="Z23" s="58"/>
      <c r="AA23" s="58"/>
      <c r="AH23" s="63"/>
      <c r="AI23" s="63"/>
    </row>
    <row r="24" spans="1:35" ht="11.25" customHeight="1" x14ac:dyDescent="0.2">
      <c r="B24" s="331"/>
      <c r="C24" s="159" t="s">
        <v>53</v>
      </c>
      <c r="D24" s="160"/>
      <c r="E24" s="160"/>
      <c r="F24" s="160"/>
      <c r="G24" s="160"/>
      <c r="H24" s="170"/>
      <c r="I24" s="161" t="s">
        <v>11</v>
      </c>
      <c r="J24" s="338">
        <v>3</v>
      </c>
      <c r="K24" s="340" t="s">
        <v>689</v>
      </c>
      <c r="L24" s="159" t="s">
        <v>53</v>
      </c>
      <c r="M24" s="162"/>
      <c r="N24" s="160"/>
      <c r="O24" s="160"/>
      <c r="P24" s="160"/>
      <c r="Q24" s="170"/>
      <c r="R24" s="161" t="s">
        <v>11</v>
      </c>
      <c r="S24" s="338">
        <v>0</v>
      </c>
      <c r="T24" s="340"/>
      <c r="X24" s="57"/>
      <c r="Y24" s="58"/>
      <c r="Z24" s="58"/>
      <c r="AA24" s="58"/>
      <c r="AH24" s="63"/>
      <c r="AI24" s="63"/>
    </row>
    <row r="25" spans="1:35" ht="33" customHeight="1" thickBot="1" x14ac:dyDescent="0.25">
      <c r="B25" s="331"/>
      <c r="C25" s="157"/>
      <c r="D25" s="158"/>
      <c r="E25" s="158"/>
      <c r="F25" s="158"/>
      <c r="G25" s="158"/>
      <c r="H25" s="171"/>
      <c r="I25" s="208"/>
      <c r="J25" s="339"/>
      <c r="K25" s="341"/>
      <c r="L25" s="157"/>
      <c r="M25" s="163"/>
      <c r="N25" s="158"/>
      <c r="O25" s="158"/>
      <c r="P25" s="158"/>
      <c r="Q25" s="171"/>
      <c r="R25" s="208"/>
      <c r="S25" s="339"/>
      <c r="T25" s="341"/>
      <c r="X25" s="58"/>
      <c r="Y25" s="58"/>
      <c r="Z25" s="58"/>
      <c r="AA25" s="58"/>
      <c r="AH25" s="63"/>
      <c r="AI25" s="63"/>
    </row>
    <row r="26" spans="1:35" ht="16.5" customHeight="1" x14ac:dyDescent="0.2">
      <c r="B26" s="331"/>
      <c r="C26" s="334">
        <f>IF(A2=4,2,"")</f>
        <v>2</v>
      </c>
      <c r="D26" s="215" t="str">
        <f>IF(C26&lt;&gt;"",VLOOKUP(C26,$D$5:$K$8,2,0),"")</f>
        <v>CHRETIEN Mathieu</v>
      </c>
      <c r="E26" s="215"/>
      <c r="F26" s="215"/>
      <c r="G26" s="215"/>
      <c r="H26" s="215"/>
      <c r="I26" s="216"/>
      <c r="J26" s="336" t="s">
        <v>48</v>
      </c>
      <c r="K26" s="217" t="s">
        <v>49</v>
      </c>
      <c r="L26" s="334">
        <f>IF(A2=4,4,"")</f>
        <v>4</v>
      </c>
      <c r="M26" s="215" t="str">
        <f>IF(L26&lt;&gt;"",VLOOKUP(L26,$D$5:$K$8,2,0),"")</f>
        <v>BRIKI Shain</v>
      </c>
      <c r="N26" s="215"/>
      <c r="O26" s="215"/>
      <c r="P26" s="215"/>
      <c r="Q26" s="215"/>
      <c r="R26" s="216"/>
      <c r="S26" s="336" t="s">
        <v>48</v>
      </c>
      <c r="T26" s="217" t="s">
        <v>49</v>
      </c>
      <c r="X26" s="57"/>
      <c r="Y26" s="58"/>
      <c r="Z26" s="58"/>
      <c r="AA26" s="58"/>
      <c r="AH26" s="63"/>
      <c r="AI26" s="63"/>
    </row>
    <row r="27" spans="1:35" ht="16.5" customHeight="1" x14ac:dyDescent="0.2">
      <c r="B27" s="331"/>
      <c r="C27" s="335"/>
      <c r="D27" s="218" t="str">
        <f>IF(C26&lt;&gt;"",VLOOKUP(C26,$D$5:$K$8,8,0),"")</f>
        <v>Valognes</v>
      </c>
      <c r="E27" s="219"/>
      <c r="F27" s="219"/>
      <c r="G27" s="219"/>
      <c r="H27" s="219"/>
      <c r="I27" s="220"/>
      <c r="J27" s="337"/>
      <c r="K27" s="221" t="s">
        <v>50</v>
      </c>
      <c r="L27" s="335"/>
      <c r="M27" s="218" t="str">
        <f>IF(L26&lt;&gt;"",VLOOKUP(L26,$D$5:$K$8,8,0),"")</f>
        <v>Créteil</v>
      </c>
      <c r="N27" s="219"/>
      <c r="O27" s="219"/>
      <c r="P27" s="219"/>
      <c r="Q27" s="219"/>
      <c r="R27" s="220"/>
      <c r="S27" s="337"/>
      <c r="T27" s="221" t="s">
        <v>50</v>
      </c>
      <c r="X27" s="57"/>
      <c r="Y27" s="58"/>
      <c r="Z27" s="58"/>
      <c r="AA27" s="58"/>
      <c r="AH27" s="63"/>
      <c r="AI27" s="63"/>
    </row>
    <row r="28" spans="1:35" ht="11.25" customHeight="1" x14ac:dyDescent="0.2">
      <c r="B28" s="331"/>
      <c r="C28" s="159" t="s">
        <v>47</v>
      </c>
      <c r="D28" s="160"/>
      <c r="E28" s="160"/>
      <c r="F28" s="160"/>
      <c r="G28" s="160"/>
      <c r="H28" s="170"/>
      <c r="I28" s="161" t="s">
        <v>11</v>
      </c>
      <c r="J28" s="338">
        <v>0</v>
      </c>
      <c r="K28" s="340"/>
      <c r="L28" s="159" t="s">
        <v>47</v>
      </c>
      <c r="M28" s="162"/>
      <c r="N28" s="160"/>
      <c r="O28" s="160"/>
      <c r="P28" s="160"/>
      <c r="Q28" s="170"/>
      <c r="R28" s="161" t="s">
        <v>11</v>
      </c>
      <c r="S28" s="338">
        <v>4</v>
      </c>
      <c r="T28" s="340" t="s">
        <v>23</v>
      </c>
      <c r="X28" s="57"/>
      <c r="Y28" s="58"/>
      <c r="Z28" s="58"/>
      <c r="AA28" s="58"/>
      <c r="AH28" s="63"/>
      <c r="AI28" s="63"/>
    </row>
    <row r="29" spans="1:35" ht="33" customHeight="1" thickBot="1" x14ac:dyDescent="0.25">
      <c r="B29" s="331"/>
      <c r="C29" s="157"/>
      <c r="D29" s="158"/>
      <c r="E29" s="158"/>
      <c r="F29" s="158"/>
      <c r="G29" s="158"/>
      <c r="H29" s="171"/>
      <c r="I29" s="208"/>
      <c r="J29" s="339"/>
      <c r="K29" s="341"/>
      <c r="L29" s="157"/>
      <c r="M29" s="163"/>
      <c r="N29" s="158"/>
      <c r="O29" s="158"/>
      <c r="P29" s="158"/>
      <c r="Q29" s="171"/>
      <c r="R29" s="208"/>
      <c r="S29" s="339"/>
      <c r="T29" s="341"/>
      <c r="X29" s="58"/>
      <c r="Y29" s="58"/>
      <c r="Z29" s="58"/>
      <c r="AA29" s="58"/>
      <c r="AH29" s="63"/>
      <c r="AI29" s="63"/>
    </row>
    <row r="30" spans="1:35" ht="15" customHeight="1" x14ac:dyDescent="0.25">
      <c r="B30" s="138"/>
      <c r="C30" s="147"/>
      <c r="D30" s="147"/>
      <c r="E30" s="147"/>
      <c r="F30" s="147"/>
      <c r="G30" s="147"/>
      <c r="H30" s="147"/>
      <c r="J30" s="148"/>
      <c r="K30" s="149"/>
      <c r="L30" s="151"/>
      <c r="M30" s="151"/>
      <c r="N30" s="151"/>
      <c r="O30" s="151"/>
      <c r="P30" s="151"/>
      <c r="Q30" s="151"/>
      <c r="R30" s="146"/>
      <c r="S30" s="152"/>
      <c r="T30" s="150"/>
      <c r="X30" s="58"/>
      <c r="Y30" s="58"/>
      <c r="Z30" s="58"/>
      <c r="AA30" s="58"/>
      <c r="AH30" s="63"/>
      <c r="AI30" s="63"/>
    </row>
    <row r="31" spans="1:35" s="53" customFormat="1" ht="14.25" customHeight="1" thickBot="1" x14ac:dyDescent="0.25">
      <c r="A31"/>
      <c r="B31" s="330" t="s">
        <v>52</v>
      </c>
      <c r="C31" s="203" t="s">
        <v>45</v>
      </c>
      <c r="D31" s="201"/>
      <c r="E31" s="201"/>
      <c r="F31" s="201"/>
      <c r="G31" s="201"/>
      <c r="H31" s="201"/>
      <c r="I31" s="201"/>
      <c r="J31" s="201"/>
      <c r="K31" s="201"/>
      <c r="L31" s="202" t="s">
        <v>46</v>
      </c>
      <c r="M31" s="202"/>
      <c r="N31" s="202"/>
      <c r="O31" s="202"/>
      <c r="P31" s="202"/>
      <c r="Q31" s="202"/>
      <c r="R31" s="202"/>
      <c r="S31" s="202"/>
      <c r="T31" s="204"/>
      <c r="U31"/>
      <c r="V31"/>
      <c r="W31"/>
      <c r="X31" s="55"/>
      <c r="Y31" s="54"/>
      <c r="Z31" s="54"/>
      <c r="AA31" s="54"/>
      <c r="AH31" s="56"/>
    </row>
    <row r="32" spans="1:35" ht="16.5" customHeight="1" x14ac:dyDescent="0.2">
      <c r="B32" s="331"/>
      <c r="C32" s="334">
        <f>IF(A2=3,2,IF(A2=4,1,""))</f>
        <v>1</v>
      </c>
      <c r="D32" s="215" t="str">
        <f>IF(C32&lt;&gt;"",VLOOKUP(C32,$D$5:$K$8,2,0),"")</f>
        <v>GUIGOLAEV Gueorgui</v>
      </c>
      <c r="E32" s="215"/>
      <c r="F32" s="215"/>
      <c r="G32" s="215"/>
      <c r="H32" s="215"/>
      <c r="I32" s="216"/>
      <c r="J32" s="336" t="s">
        <v>48</v>
      </c>
      <c r="K32" s="217" t="s">
        <v>49</v>
      </c>
      <c r="L32" s="334">
        <f>IF(A2=3,3,IF(A2=4,4,""))</f>
        <v>4</v>
      </c>
      <c r="M32" s="215" t="str">
        <f>IF(L32&lt;&gt;"",VLOOKUP(L32,$D$5:$K$8,2,0),"")</f>
        <v>BRIKI Shain</v>
      </c>
      <c r="N32" s="215"/>
      <c r="O32" s="215"/>
      <c r="P32" s="215"/>
      <c r="Q32" s="215"/>
      <c r="R32" s="216"/>
      <c r="S32" s="336" t="s">
        <v>48</v>
      </c>
      <c r="T32" s="217" t="s">
        <v>49</v>
      </c>
      <c r="X32" s="57"/>
      <c r="Y32" s="58"/>
      <c r="Z32" s="58"/>
      <c r="AA32" s="58"/>
      <c r="AH32" s="63"/>
      <c r="AI32" s="63"/>
    </row>
    <row r="33" spans="2:35" ht="16.5" customHeight="1" x14ac:dyDescent="0.2">
      <c r="B33" s="331"/>
      <c r="C33" s="335"/>
      <c r="D33" s="218" t="str">
        <f>IF(C32&lt;&gt;"",VLOOKUP(C32,$D$5:$K$8,8,0),"")</f>
        <v>Bagnolet</v>
      </c>
      <c r="E33" s="219"/>
      <c r="F33" s="219"/>
      <c r="G33" s="219"/>
      <c r="H33" s="219"/>
      <c r="I33" s="220"/>
      <c r="J33" s="337"/>
      <c r="K33" s="221" t="s">
        <v>50</v>
      </c>
      <c r="L33" s="335"/>
      <c r="M33" s="218" t="str">
        <f>IF(L32&lt;&gt;"",VLOOKUP(L32,$D$5:$K$8,8,0),"")</f>
        <v>Créteil</v>
      </c>
      <c r="N33" s="219"/>
      <c r="O33" s="219"/>
      <c r="P33" s="219"/>
      <c r="Q33" s="219"/>
      <c r="R33" s="220"/>
      <c r="S33" s="337"/>
      <c r="T33" s="221" t="s">
        <v>50</v>
      </c>
      <c r="X33" s="57"/>
      <c r="Y33" s="58"/>
      <c r="Z33" s="58"/>
      <c r="AA33" s="58"/>
      <c r="AH33" s="63"/>
      <c r="AI33" s="63"/>
    </row>
    <row r="34" spans="2:35" ht="11.25" customHeight="1" x14ac:dyDescent="0.2">
      <c r="B34" s="331"/>
      <c r="C34" s="159" t="s">
        <v>53</v>
      </c>
      <c r="D34" s="160"/>
      <c r="E34" s="160"/>
      <c r="F34" s="160"/>
      <c r="G34" s="160"/>
      <c r="H34" s="170"/>
      <c r="I34" s="161" t="s">
        <v>11</v>
      </c>
      <c r="J34" s="338">
        <v>4</v>
      </c>
      <c r="K34" s="340" t="s">
        <v>67</v>
      </c>
      <c r="L34" s="159" t="s">
        <v>53</v>
      </c>
      <c r="M34" s="162"/>
      <c r="N34" s="160"/>
      <c r="O34" s="160"/>
      <c r="P34" s="160"/>
      <c r="Q34" s="170"/>
      <c r="R34" s="161" t="s">
        <v>11</v>
      </c>
      <c r="S34" s="338">
        <v>0</v>
      </c>
      <c r="T34" s="340"/>
      <c r="X34" s="57"/>
      <c r="Y34" s="58"/>
      <c r="Z34" s="58"/>
      <c r="AA34" s="58"/>
      <c r="AH34" s="63"/>
      <c r="AI34" s="63"/>
    </row>
    <row r="35" spans="2:35" ht="33" customHeight="1" thickBot="1" x14ac:dyDescent="0.25">
      <c r="B35" s="331"/>
      <c r="C35" s="157"/>
      <c r="D35" s="158"/>
      <c r="E35" s="158"/>
      <c r="F35" s="158"/>
      <c r="G35" s="158"/>
      <c r="H35" s="171"/>
      <c r="I35" s="208"/>
      <c r="J35" s="339"/>
      <c r="K35" s="341"/>
      <c r="L35" s="157"/>
      <c r="M35" s="163"/>
      <c r="N35" s="158"/>
      <c r="O35" s="158"/>
      <c r="P35" s="158"/>
      <c r="Q35" s="171"/>
      <c r="R35" s="208"/>
      <c r="S35" s="339"/>
      <c r="T35" s="341"/>
      <c r="X35" s="58"/>
      <c r="Y35" s="58"/>
      <c r="Z35" s="58"/>
      <c r="AA35" s="58"/>
      <c r="AH35" s="63"/>
      <c r="AI35" s="63"/>
    </row>
    <row r="36" spans="2:35" ht="16.5" customHeight="1" x14ac:dyDescent="0.2">
      <c r="B36" s="331"/>
      <c r="C36" s="334">
        <f>IF(A2=4,2,"")</f>
        <v>2</v>
      </c>
      <c r="D36" s="215" t="str">
        <f>IF(C36&lt;&gt;"",VLOOKUP(C36,$D$5:$K$8,2,0),"")</f>
        <v>CHRETIEN Mathieu</v>
      </c>
      <c r="E36" s="215"/>
      <c r="F36" s="215"/>
      <c r="G36" s="215"/>
      <c r="H36" s="215"/>
      <c r="I36" s="216"/>
      <c r="J36" s="336" t="s">
        <v>48</v>
      </c>
      <c r="K36" s="217" t="s">
        <v>49</v>
      </c>
      <c r="L36" s="334">
        <f>IF(A2=4,3,"")</f>
        <v>3</v>
      </c>
      <c r="M36" s="215" t="str">
        <f>IF(L36&lt;&gt;"",VLOOKUP(L36,$D$5:$K$8,2,0),"")</f>
        <v>NIANGHANE Bintou</v>
      </c>
      <c r="N36" s="215"/>
      <c r="O36" s="215"/>
      <c r="P36" s="215"/>
      <c r="Q36" s="215"/>
      <c r="R36" s="216"/>
      <c r="S36" s="336" t="s">
        <v>48</v>
      </c>
      <c r="T36" s="217" t="s">
        <v>49</v>
      </c>
      <c r="X36" s="57"/>
      <c r="Y36" s="58"/>
      <c r="Z36" s="58"/>
      <c r="AA36" s="58"/>
      <c r="AH36" s="63"/>
      <c r="AI36" s="63"/>
    </row>
    <row r="37" spans="2:35" ht="16.5" customHeight="1" x14ac:dyDescent="0.2">
      <c r="B37" s="331"/>
      <c r="C37" s="335"/>
      <c r="D37" s="218" t="str">
        <f>IF(C36&lt;&gt;"",VLOOKUP(C36,$D$5:$K$8,8,0),"")</f>
        <v>Valognes</v>
      </c>
      <c r="E37" s="219"/>
      <c r="F37" s="219"/>
      <c r="G37" s="219"/>
      <c r="H37" s="219"/>
      <c r="I37" s="220"/>
      <c r="J37" s="337"/>
      <c r="K37" s="221" t="s">
        <v>50</v>
      </c>
      <c r="L37" s="335"/>
      <c r="M37" s="218" t="str">
        <f>IF(L36&lt;&gt;"",VLOOKUP(L36,$D$5:$K$8,8,0),"")</f>
        <v>Bagnolet</v>
      </c>
      <c r="N37" s="219"/>
      <c r="O37" s="219"/>
      <c r="P37" s="219"/>
      <c r="Q37" s="219"/>
      <c r="R37" s="220"/>
      <c r="S37" s="337"/>
      <c r="T37" s="221" t="s">
        <v>50</v>
      </c>
      <c r="X37" s="57"/>
      <c r="Y37" s="58"/>
      <c r="Z37" s="58"/>
      <c r="AA37" s="58"/>
      <c r="AH37" s="63"/>
      <c r="AI37" s="63"/>
    </row>
    <row r="38" spans="2:35" ht="11.25" customHeight="1" x14ac:dyDescent="0.2">
      <c r="B38" s="331"/>
      <c r="C38" s="159" t="s">
        <v>53</v>
      </c>
      <c r="D38" s="160"/>
      <c r="E38" s="160"/>
      <c r="F38" s="160"/>
      <c r="G38" s="160"/>
      <c r="H38" s="170"/>
      <c r="I38" s="161" t="s">
        <v>11</v>
      </c>
      <c r="J38" s="338">
        <v>4</v>
      </c>
      <c r="K38" s="340" t="s">
        <v>67</v>
      </c>
      <c r="L38" s="159" t="s">
        <v>53</v>
      </c>
      <c r="M38" s="162"/>
      <c r="N38" s="160"/>
      <c r="O38" s="160"/>
      <c r="P38" s="160"/>
      <c r="Q38" s="170"/>
      <c r="R38" s="161" t="s">
        <v>11</v>
      </c>
      <c r="S38" s="338">
        <v>0</v>
      </c>
      <c r="T38" s="340"/>
      <c r="X38" s="57"/>
      <c r="Y38" s="58"/>
      <c r="Z38" s="58"/>
      <c r="AA38" s="58"/>
      <c r="AH38" s="63"/>
      <c r="AI38" s="63"/>
    </row>
    <row r="39" spans="2:35" ht="33" customHeight="1" thickBot="1" x14ac:dyDescent="0.25">
      <c r="B39" s="331"/>
      <c r="C39" s="157"/>
      <c r="D39" s="158"/>
      <c r="E39" s="158"/>
      <c r="F39" s="158"/>
      <c r="G39" s="158"/>
      <c r="H39" s="171"/>
      <c r="I39" s="208"/>
      <c r="J39" s="339"/>
      <c r="K39" s="341"/>
      <c r="L39" s="157"/>
      <c r="M39" s="163"/>
      <c r="N39" s="158"/>
      <c r="O39" s="158"/>
      <c r="P39" s="158"/>
      <c r="Q39" s="171"/>
      <c r="R39" s="208"/>
      <c r="S39" s="339"/>
      <c r="T39" s="341"/>
      <c r="X39" s="58"/>
      <c r="Y39" s="58"/>
      <c r="Z39" s="58"/>
      <c r="AA39" s="58"/>
      <c r="AH39" s="63"/>
      <c r="AI39" s="63"/>
    </row>
    <row r="40" spans="2:35" ht="15" customHeight="1" x14ac:dyDescent="0.2">
      <c r="B40" s="166"/>
      <c r="C40" s="165"/>
      <c r="D40" s="164"/>
      <c r="E40" s="164"/>
      <c r="F40" s="164"/>
      <c r="G40" s="164"/>
      <c r="H40" s="164"/>
      <c r="I40" s="167"/>
      <c r="J40" s="168"/>
      <c r="K40" s="169"/>
      <c r="L40" s="165"/>
      <c r="M40" s="165"/>
      <c r="N40" s="164"/>
      <c r="O40" s="164"/>
      <c r="P40" s="164"/>
      <c r="Q40" s="164"/>
      <c r="R40" s="167"/>
      <c r="S40" s="168"/>
      <c r="T40" s="169"/>
      <c r="X40" s="58"/>
      <c r="Y40" s="58"/>
      <c r="Z40" s="58"/>
      <c r="AA40" s="58"/>
      <c r="AH40" s="63"/>
      <c r="AI40" s="63"/>
    </row>
    <row r="41" spans="2:35" ht="35.1" customHeight="1" x14ac:dyDescent="0.2">
      <c r="C41" s="333" t="s">
        <v>42</v>
      </c>
      <c r="D41" s="333"/>
      <c r="E41" s="333"/>
      <c r="F41" s="333"/>
      <c r="G41" s="344" t="s">
        <v>62</v>
      </c>
      <c r="H41" s="344"/>
      <c r="I41" s="344"/>
      <c r="J41" s="344"/>
      <c r="K41" s="344"/>
      <c r="L41" s="344"/>
      <c r="M41" s="344"/>
      <c r="N41" s="344"/>
      <c r="O41" s="344"/>
      <c r="P41" s="344"/>
      <c r="Q41" s="344"/>
      <c r="R41" s="344"/>
      <c r="S41" s="344"/>
      <c r="T41" s="344"/>
      <c r="Z41" s="63"/>
      <c r="AA41" s="63"/>
    </row>
    <row r="42" spans="2:35" ht="35.1" customHeight="1" x14ac:dyDescent="0.2">
      <c r="C42" s="342" t="s">
        <v>33</v>
      </c>
      <c r="D42" s="342"/>
      <c r="E42" s="342"/>
      <c r="F42" s="342"/>
      <c r="G42" s="345" t="s">
        <v>41</v>
      </c>
      <c r="H42" s="345"/>
      <c r="I42" s="345"/>
      <c r="J42" s="345"/>
      <c r="K42" s="345"/>
      <c r="L42" s="345"/>
      <c r="M42" s="345"/>
      <c r="N42" s="345"/>
      <c r="O42" s="345"/>
      <c r="P42" s="345"/>
      <c r="Q42" s="345"/>
      <c r="R42" s="345"/>
      <c r="S42" s="345"/>
      <c r="T42" s="345"/>
      <c r="Z42" s="53"/>
    </row>
    <row r="43" spans="2:35" ht="65.25" customHeight="1" x14ac:dyDescent="0.25"/>
    <row r="44" spans="2:35" ht="15" hidden="1" customHeight="1" x14ac:dyDescent="0.25"/>
    <row r="45" spans="2:35" ht="15" hidden="1" customHeight="1" x14ac:dyDescent="0.25"/>
    <row r="46" spans="2:35" ht="15" hidden="1" customHeight="1" x14ac:dyDescent="0.25"/>
    <row r="47" spans="2:35" ht="15" hidden="1" customHeight="1" x14ac:dyDescent="0.25"/>
    <row r="48" spans="2:35" ht="15" hidden="1" customHeight="1" x14ac:dyDescent="0.25"/>
    <row r="49" ht="15" hidden="1" customHeight="1" x14ac:dyDescent="0.25"/>
    <row r="50" ht="0" hidden="1" customHeight="1" x14ac:dyDescent="0.25"/>
    <row r="51" ht="0" hidden="1" customHeight="1" x14ac:dyDescent="0.25"/>
  </sheetData>
  <sheetProtection sheet="1" objects="1" scenarios="1"/>
  <mergeCells count="60">
    <mergeCell ref="S36:S37"/>
    <mergeCell ref="C42:F42"/>
    <mergeCell ref="G42:T42"/>
    <mergeCell ref="J38:J39"/>
    <mergeCell ref="K38:K39"/>
    <mergeCell ref="S38:S39"/>
    <mergeCell ref="T38:T39"/>
    <mergeCell ref="C41:F41"/>
    <mergeCell ref="G41:T41"/>
    <mergeCell ref="J28:J29"/>
    <mergeCell ref="K28:K29"/>
    <mergeCell ref="S28:S29"/>
    <mergeCell ref="T28:T29"/>
    <mergeCell ref="B31:B39"/>
    <mergeCell ref="C32:C33"/>
    <mergeCell ref="J32:J33"/>
    <mergeCell ref="L32:L33"/>
    <mergeCell ref="S32:S33"/>
    <mergeCell ref="J34:J35"/>
    <mergeCell ref="K34:K35"/>
    <mergeCell ref="S34:S35"/>
    <mergeCell ref="T34:T35"/>
    <mergeCell ref="C36:C37"/>
    <mergeCell ref="J36:J37"/>
    <mergeCell ref="L36:L37"/>
    <mergeCell ref="S24:S25"/>
    <mergeCell ref="T24:T25"/>
    <mergeCell ref="C26:C27"/>
    <mergeCell ref="J26:J27"/>
    <mergeCell ref="L26:L27"/>
    <mergeCell ref="S26:S27"/>
    <mergeCell ref="J18:J19"/>
    <mergeCell ref="K18:K19"/>
    <mergeCell ref="S18:S19"/>
    <mergeCell ref="T18:T19"/>
    <mergeCell ref="B21:B29"/>
    <mergeCell ref="C22:C23"/>
    <mergeCell ref="J22:J23"/>
    <mergeCell ref="L22:L23"/>
    <mergeCell ref="S22:S23"/>
    <mergeCell ref="J24:J25"/>
    <mergeCell ref="B11:B19"/>
    <mergeCell ref="C12:C13"/>
    <mergeCell ref="J12:J13"/>
    <mergeCell ref="L12:L13"/>
    <mergeCell ref="S12:S13"/>
    <mergeCell ref="K24:K25"/>
    <mergeCell ref="J14:J15"/>
    <mergeCell ref="K14:K15"/>
    <mergeCell ref="S14:S15"/>
    <mergeCell ref="T14:T15"/>
    <mergeCell ref="C16:C17"/>
    <mergeCell ref="J16:J17"/>
    <mergeCell ref="L16:L17"/>
    <mergeCell ref="S16:S17"/>
    <mergeCell ref="O2:T2"/>
    <mergeCell ref="S4:T4"/>
    <mergeCell ref="AA6:AC6"/>
    <mergeCell ref="AA7:AC7"/>
    <mergeCell ref="AA8:AC8"/>
  </mergeCells>
  <dataValidations count="2">
    <dataValidation type="list" allowBlank="1" showInputMessage="1" showErrorMessage="1" sqref="K14:K15 T38:T39 K38:K39 T34:T35 K34:K35 T28:T29 K28:K29 T24:T25 K24:K25 T18:T19 K18:K19 T14:T15">
      <formula1>"VT,VP,VS,VA,VF,VB,VD,V3"</formula1>
    </dataValidation>
    <dataValidation type="whole" allowBlank="1" showInputMessage="1" showErrorMessage="1" errorTitle="ERREUR" error="Il faut saisir un chiffre de 1 à 4" sqref="C5:C8">
      <formula1>1</formula1>
      <formula2>4</formula2>
    </dataValidation>
  </dataValidations>
  <printOptions horizontalCentered="1"/>
  <pageMargins left="0" right="0" top="0" bottom="0" header="0" footer="0"/>
  <pageSetup paperSize="9" orientation="portrait" r:id="rId1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3">
    <tabColor rgb="FF00B050"/>
    <pageSetUpPr autoPageBreaks="0" fitToPage="1"/>
  </sheetPr>
  <dimension ref="A1:AJ51"/>
  <sheetViews>
    <sheetView showGridLines="0" showRowColHeaders="0" zoomScaleNormal="100" workbookViewId="0"/>
  </sheetViews>
  <sheetFormatPr baseColWidth="10" defaultColWidth="0" defaultRowHeight="0" customHeight="1" zeroHeight="1" x14ac:dyDescent="0.25"/>
  <cols>
    <col min="1" max="1" width="9.625" customWidth="1"/>
    <col min="2" max="2" width="4.875" customWidth="1"/>
    <col min="3" max="8" width="4.625" customWidth="1"/>
    <col min="9" max="9" width="4.625" style="69" customWidth="1"/>
    <col min="10" max="20" width="4.625" customWidth="1"/>
    <col min="21" max="21" width="1.625" customWidth="1"/>
    <col min="22" max="22" width="25.375" customWidth="1"/>
    <col min="23" max="23" width="10.75" hidden="1" customWidth="1"/>
    <col min="24" max="24" width="3.875" hidden="1" customWidth="1"/>
    <col min="25" max="25" width="4.75" hidden="1" customWidth="1"/>
    <col min="26" max="26" width="10" hidden="1" customWidth="1"/>
    <col min="27" max="27" width="5" hidden="1" customWidth="1"/>
    <col min="28" max="36" width="0" hidden="1" customWidth="1"/>
    <col min="37" max="16384" width="11" hidden="1"/>
  </cols>
  <sheetData>
    <row r="1" spans="1:36" ht="28.5" customHeight="1" thickBot="1" x14ac:dyDescent="0.25">
      <c r="C1" s="51"/>
      <c r="D1" s="51"/>
      <c r="E1" s="51"/>
      <c r="F1" s="51"/>
      <c r="G1" s="51"/>
      <c r="H1" s="51"/>
      <c r="I1" s="136"/>
      <c r="J1" s="134"/>
      <c r="K1" s="134"/>
      <c r="L1" s="10"/>
      <c r="M1" s="10"/>
      <c r="N1" s="10"/>
      <c r="O1" s="10"/>
      <c r="P1" s="10"/>
      <c r="Q1" s="10"/>
      <c r="R1" s="10"/>
      <c r="S1" s="135"/>
      <c r="T1" s="61"/>
      <c r="U1" s="61"/>
      <c r="V1" s="61"/>
      <c r="W1" s="61"/>
      <c r="X1" s="133"/>
      <c r="Y1" s="61"/>
      <c r="Z1" s="61"/>
      <c r="AA1" s="133"/>
    </row>
    <row r="2" spans="1:36" ht="30" customHeight="1" thickBot="1" x14ac:dyDescent="0.3">
      <c r="A2" s="138">
        <f>SUMPRODUCT((recap!C7:C66=C2)*(recap!D7:D66=L2)*recap!I7:I66)</f>
        <v>4</v>
      </c>
      <c r="C2" s="173" t="s">
        <v>79</v>
      </c>
      <c r="D2" s="174"/>
      <c r="E2" s="174"/>
      <c r="F2" s="174"/>
      <c r="G2" s="174"/>
      <c r="H2" s="175"/>
      <c r="K2" s="156" t="s">
        <v>35</v>
      </c>
      <c r="L2" s="257">
        <v>29</v>
      </c>
      <c r="M2" s="183"/>
      <c r="O2" s="332" t="str">
        <f>Nature_competition</f>
        <v>COUPE DE DREUX POUSSINS BENJAMINS - 26 novembre 2017</v>
      </c>
      <c r="P2" s="332"/>
      <c r="Q2" s="332"/>
      <c r="R2" s="332"/>
      <c r="S2" s="332"/>
      <c r="T2" s="332"/>
      <c r="U2" s="52"/>
      <c r="V2" s="52"/>
      <c r="W2" s="52"/>
      <c r="X2" s="52"/>
      <c r="Y2" s="52"/>
      <c r="Z2" s="229" t="s">
        <v>68</v>
      </c>
      <c r="AA2" s="52"/>
    </row>
    <row r="3" spans="1:36" ht="24" customHeight="1" x14ac:dyDescent="0.2">
      <c r="B3" s="138"/>
      <c r="C3" s="145"/>
      <c r="D3" s="145"/>
      <c r="E3" s="145"/>
      <c r="F3" s="145"/>
      <c r="G3" s="145"/>
      <c r="H3" s="51"/>
      <c r="I3" s="145"/>
      <c r="L3" s="132"/>
      <c r="M3" s="132"/>
      <c r="N3" s="131"/>
      <c r="O3" s="131"/>
      <c r="P3" s="131"/>
      <c r="Q3" s="131"/>
      <c r="S3" s="144"/>
      <c r="T3" s="52"/>
      <c r="U3" s="52"/>
      <c r="V3" s="52"/>
      <c r="W3" s="52"/>
      <c r="X3" s="52"/>
      <c r="Y3" s="52"/>
      <c r="Z3" s="227">
        <f>COUNTIF(Z5:Z16,"")</f>
        <v>6</v>
      </c>
    </row>
    <row r="4" spans="1:36" ht="15.75" x14ac:dyDescent="0.25">
      <c r="C4" s="60" t="s">
        <v>39</v>
      </c>
      <c r="D4" s="129" t="s">
        <v>43</v>
      </c>
      <c r="E4" s="59" t="s">
        <v>44</v>
      </c>
      <c r="G4" s="69"/>
      <c r="H4" s="69"/>
      <c r="J4" s="69"/>
      <c r="K4" s="69"/>
      <c r="L4" s="69"/>
      <c r="M4" s="153" t="s">
        <v>38</v>
      </c>
      <c r="N4" s="128" t="s">
        <v>34</v>
      </c>
      <c r="O4" s="128" t="s">
        <v>21</v>
      </c>
      <c r="P4" s="128" t="s">
        <v>23</v>
      </c>
      <c r="Q4" s="128" t="s">
        <v>67</v>
      </c>
      <c r="R4" s="128" t="s">
        <v>22</v>
      </c>
      <c r="S4" s="343" t="s">
        <v>14</v>
      </c>
      <c r="T4" s="343"/>
      <c r="W4" s="228" t="s">
        <v>16</v>
      </c>
      <c r="X4" s="228" t="s">
        <v>60</v>
      </c>
      <c r="Y4" s="228" t="s">
        <v>59</v>
      </c>
      <c r="Z4" s="228" t="s">
        <v>58</v>
      </c>
      <c r="AA4" s="58"/>
      <c r="AB4" s="58"/>
      <c r="AC4" s="58"/>
      <c r="AD4" s="62"/>
      <c r="AE4" s="62"/>
      <c r="AF4" s="62"/>
      <c r="AG4" s="62"/>
      <c r="AH4" s="62"/>
      <c r="AI4" s="62"/>
      <c r="AJ4" s="64"/>
    </row>
    <row r="5" spans="1:36" ht="20.25" customHeight="1" x14ac:dyDescent="0.2">
      <c r="A5" s="214" t="s">
        <v>24</v>
      </c>
      <c r="B5" s="172"/>
      <c r="C5" s="141">
        <v>1</v>
      </c>
      <c r="D5" s="142">
        <f>IF(A2&gt;0,1,"")</f>
        <v>1</v>
      </c>
      <c r="E5" s="154" t="str">
        <f>IF(ISNA(VLOOKUP($C$2&amp;"-"&amp;$L$2&amp;"-"&amp;D5,bdd_complete,11,0)),"",VLOOKUP($C$2&amp;"-"&amp;$L$2&amp;"-"&amp;D5,bdd_complete,11,0)&amp;" "&amp;VLOOKUP($C$2&amp;"-"&amp;$L$2&amp;"-"&amp;D5,bdd_complete,12,0))</f>
        <v>LACHKHEM Mouadh</v>
      </c>
      <c r="F5" s="154"/>
      <c r="G5" s="154"/>
      <c r="H5" s="154"/>
      <c r="I5" s="154"/>
      <c r="J5" s="154"/>
      <c r="K5" s="154" t="str">
        <f>IF(D5&lt;&gt;"",VLOOKUP($C$2&amp;"-"&amp;$L$2&amp;"-"&amp;D5,bdd_complete,13,0),"")</f>
        <v>Ivry/Seine</v>
      </c>
      <c r="L5" s="154"/>
      <c r="M5" s="143"/>
      <c r="N5" s="209">
        <f>IF(AND(E5&lt;&gt;"",$Z$3&lt;12),SUMPRODUCT(($W$5:$W$16=E5)*($Z$5:$Z$16&lt;&gt;"")),"")</f>
        <v>3</v>
      </c>
      <c r="O5" s="210">
        <f>IF(AND(E5&lt;&gt;"",$Z$3&lt;12),SUMPRODUCT(($W$5:$W$16=E5)*($Y$5:$Y$16)),"")</f>
        <v>11</v>
      </c>
      <c r="P5" s="211">
        <f>IF(AND(E5&lt;&gt;"",$Z$3&lt;12),SUMPRODUCT(($W$5:$W$16=E5)*($Z$5:$Z$16=$P$4)),"")</f>
        <v>2</v>
      </c>
      <c r="Q5" s="211">
        <f>IF(AND(E5&lt;&gt;"",$Z$3&lt;12),SUMPRODUCT(($W$5:$W$16=E5)*($Z$5:$Z$16=$Q$4)),"")</f>
        <v>0</v>
      </c>
      <c r="R5" s="211">
        <f>IF(AND(E5&lt;&gt;"",$Z$3&lt;12),SUMPRODUCT(($W$5:$W$16=E5)*($X$5:$X$16)),"")</f>
        <v>0</v>
      </c>
      <c r="S5" s="234">
        <f>IF(D5&lt;&gt;"",VLOOKUP($C$2&amp;"-"&amp;$L$2&amp;"-"&amp;D5,bdd_complete,6,0),"")</f>
        <v>33.700000000000003</v>
      </c>
      <c r="T5" s="235"/>
      <c r="U5" s="140"/>
      <c r="V5" s="140"/>
      <c r="W5" s="205" t="str">
        <f>D12</f>
        <v>LACHKHEM Mouadh</v>
      </c>
      <c r="X5" s="206">
        <f>I15</f>
        <v>0</v>
      </c>
      <c r="Y5" s="206">
        <f>J14</f>
        <v>4</v>
      </c>
      <c r="Z5" s="207" t="str">
        <f>IF(K14&lt;&gt;"",K14,"")</f>
        <v>VT</v>
      </c>
      <c r="AD5" s="62"/>
      <c r="AE5" s="62"/>
      <c r="AF5" s="62"/>
      <c r="AG5" s="62"/>
      <c r="AH5" s="62"/>
      <c r="AI5" s="62"/>
      <c r="AJ5" s="64"/>
    </row>
    <row r="6" spans="1:36" ht="20.25" customHeight="1" thickBot="1" x14ac:dyDescent="0.25">
      <c r="B6" s="172"/>
      <c r="C6" s="141">
        <v>3</v>
      </c>
      <c r="D6" s="142">
        <f>IF(A2&gt;1,2,"")</f>
        <v>2</v>
      </c>
      <c r="E6" s="154" t="str">
        <f>IF(ISNA(VLOOKUP($C$2&amp;"-"&amp;$L$2&amp;"-"&amp;D6,bdd_complete,11,0)),"",VLOOKUP($C$2&amp;"-"&amp;$L$2&amp;"-"&amp;D6,bdd_complete,11,0)&amp;" "&amp;VLOOKUP($C$2&amp;"-"&amp;$L$2&amp;"-"&amp;D6,bdd_complete,12,0))</f>
        <v>YAHYA BEY Ali</v>
      </c>
      <c r="F6" s="154"/>
      <c r="G6" s="154"/>
      <c r="H6" s="154"/>
      <c r="I6" s="154"/>
      <c r="J6" s="154"/>
      <c r="K6" s="154" t="str">
        <f>IF(D6&lt;&gt;"",VLOOKUP($C$2&amp;"-"&amp;$L$2&amp;"-"&amp;D6,bdd_complete,13,0),"")</f>
        <v>Saint-Pierre des Corps</v>
      </c>
      <c r="L6" s="154"/>
      <c r="M6" s="143"/>
      <c r="N6" s="209">
        <f>IF(AND(E6&lt;&gt;"",$Z$3&lt;12),SUMPRODUCT(($W$5:$W$16=E6)*($Z$5:$Z$16&lt;&gt;"")),"")</f>
        <v>1</v>
      </c>
      <c r="O6" s="210">
        <f>IF(AND(E6&lt;&gt;"",$Z$3&lt;12),SUMPRODUCT(($W$5:$W$16=E6)*($Y$5:$Y$16)),"")</f>
        <v>4</v>
      </c>
      <c r="P6" s="211">
        <f>IF(AND(E6&lt;&gt;"",$Z$3&lt;12),SUMPRODUCT(($W$5:$W$16=E6)*($Z$5:$Z$16=$P$4)),"")</f>
        <v>1</v>
      </c>
      <c r="Q6" s="211">
        <f>IF(AND(E6&lt;&gt;"",$Z$3&lt;12),SUMPRODUCT(($W$5:$W$16=E6)*($Z$5:$Z$16=$Q$4)),"")</f>
        <v>0</v>
      </c>
      <c r="R6" s="211">
        <f>IF(AND(E6&lt;&gt;"",$Z$3&lt;12),SUMPRODUCT(($W$5:$W$16=E6)*($X$5:$X$16)),"")</f>
        <v>0</v>
      </c>
      <c r="S6" s="234">
        <f>IF(D6&lt;&gt;"",VLOOKUP($C$2&amp;"-"&amp;$L$2&amp;"-"&amp;D6,bdd_complete,6,0),"")</f>
        <v>33.700000000000003</v>
      </c>
      <c r="T6" s="235"/>
      <c r="W6" s="205" t="str">
        <f>M12</f>
        <v>YAHYA BEY Ali</v>
      </c>
      <c r="X6" s="206">
        <f>R15</f>
        <v>0</v>
      </c>
      <c r="Y6" s="206">
        <f>S14</f>
        <v>0</v>
      </c>
      <c r="Z6" s="207" t="str">
        <f>IF(T14&lt;&gt;"",T14,"")</f>
        <v/>
      </c>
      <c r="AA6" s="346"/>
      <c r="AB6" s="346"/>
      <c r="AC6" s="346"/>
      <c r="AD6" s="62"/>
      <c r="AE6" s="62"/>
      <c r="AF6" s="62"/>
      <c r="AG6" s="62"/>
      <c r="AH6" s="62"/>
      <c r="AI6" s="62"/>
      <c r="AJ6" s="64"/>
    </row>
    <row r="7" spans="1:36" ht="20.25" customHeight="1" thickTop="1" x14ac:dyDescent="0.2">
      <c r="A7" s="137" t="s">
        <v>36</v>
      </c>
      <c r="B7" s="172"/>
      <c r="C7" s="141">
        <v>2</v>
      </c>
      <c r="D7" s="142">
        <f>IF(A2&gt;2,3,"")</f>
        <v>3</v>
      </c>
      <c r="E7" s="154" t="str">
        <f>IF(ISNA(VLOOKUP($C$2&amp;"-"&amp;$L$2&amp;"-"&amp;D7,bdd_complete,11,0)),"",VLOOKUP($C$2&amp;"-"&amp;$L$2&amp;"-"&amp;D7,bdd_complete,11,0)&amp;" "&amp;VLOOKUP($C$2&amp;"-"&amp;$L$2&amp;"-"&amp;D7,bdd_complete,12,0))</f>
        <v>MAMATIEV Sayfoula</v>
      </c>
      <c r="F7" s="154"/>
      <c r="G7" s="154"/>
      <c r="H7" s="154"/>
      <c r="I7" s="154"/>
      <c r="J7" s="154"/>
      <c r="K7" s="154" t="str">
        <f>IF(D7&lt;&gt;"",VLOOKUP($C$2&amp;"-"&amp;$L$2&amp;"-"&amp;D7,bdd_complete,13,0),"")</f>
        <v>Joué les Tours CL</v>
      </c>
      <c r="L7" s="154"/>
      <c r="M7" s="143"/>
      <c r="N7" s="209">
        <f>IF(AND(E7&lt;&gt;"",$Z$3&lt;12),SUMPRODUCT(($W$5:$W$16=E7)*($Z$5:$Z$16&lt;&gt;"")),"")</f>
        <v>2</v>
      </c>
      <c r="O7" s="210">
        <f>IF(AND(E7&lt;&gt;"",$Z$3&lt;12),SUMPRODUCT(($W$5:$W$16=E7)*($Y$5:$Y$16)),"")</f>
        <v>8</v>
      </c>
      <c r="P7" s="211">
        <f>IF(AND(E7&lt;&gt;"",$Z$3&lt;12),SUMPRODUCT(($W$5:$W$16=E7)*($Z$5:$Z$16=$P$4)),"")</f>
        <v>2</v>
      </c>
      <c r="Q7" s="211">
        <f>IF(AND(E7&lt;&gt;"",$Z$3&lt;12),SUMPRODUCT(($W$5:$W$16=E7)*($Z$5:$Z$16=$Q$4)),"")</f>
        <v>0</v>
      </c>
      <c r="R7" s="211">
        <f>IF(AND(E7&lt;&gt;"",$Z$3&lt;12),SUMPRODUCT(($W$5:$W$16=E7)*($X$5:$X$16)),"")</f>
        <v>0</v>
      </c>
      <c r="S7" s="234">
        <f>IF(D7&lt;&gt;"",VLOOKUP($C$2&amp;"-"&amp;$L$2&amp;"-"&amp;D7,bdd_complete,6,0),"")</f>
        <v>33.799999999999997</v>
      </c>
      <c r="T7" s="235"/>
      <c r="W7" s="205" t="str">
        <f>D16</f>
        <v>MAMATIEV Sayfoula</v>
      </c>
      <c r="X7" s="206">
        <f>I19</f>
        <v>0</v>
      </c>
      <c r="Y7" s="206">
        <f>J18</f>
        <v>4</v>
      </c>
      <c r="Z7" s="207" t="str">
        <f>IF(K18&lt;&gt;"",K18,"")</f>
        <v>VT</v>
      </c>
      <c r="AA7" s="346"/>
      <c r="AB7" s="346"/>
      <c r="AC7" s="346"/>
      <c r="AD7" s="62"/>
      <c r="AE7" s="62"/>
      <c r="AF7" s="62"/>
      <c r="AG7" s="62"/>
      <c r="AH7" s="62"/>
      <c r="AI7" s="62"/>
      <c r="AJ7" s="64"/>
    </row>
    <row r="8" spans="1:36" ht="20.25" customHeight="1" x14ac:dyDescent="0.2">
      <c r="A8" s="139" t="s">
        <v>37</v>
      </c>
      <c r="B8" s="172"/>
      <c r="C8" s="141">
        <v>4</v>
      </c>
      <c r="D8" s="281">
        <f>IF(A2&gt;3,4,"")</f>
        <v>4</v>
      </c>
      <c r="E8" s="241" t="str">
        <f>IF(ISNA(VLOOKUP($C$2&amp;"-"&amp;$L$2&amp;"-"&amp;D8,bdd_complete,11,0)),"",VLOOKUP($C$2&amp;"-"&amp;$L$2&amp;"-"&amp;D8,bdd_complete,11,0)&amp;" "&amp;VLOOKUP($C$2&amp;"-"&amp;$L$2&amp;"-"&amp;D8,bdd_complete,12,0))</f>
        <v>GAUBERT Gatien</v>
      </c>
      <c r="F8" s="241"/>
      <c r="G8" s="241"/>
      <c r="H8" s="241"/>
      <c r="I8" s="241"/>
      <c r="J8" s="241"/>
      <c r="K8" s="241" t="str">
        <f>IF(D8&lt;&gt;"",VLOOKUP($C$2&amp;"-"&amp;$L$2&amp;"-"&amp;D8,bdd_complete,13,0),"")</f>
        <v>La Ville aux Dames</v>
      </c>
      <c r="L8" s="241"/>
      <c r="M8" s="282"/>
      <c r="N8" s="209">
        <f>IF(AND(E8&lt;&gt;"",$Z$3&lt;12),SUMPRODUCT(($W$5:$W$16=E8)*($Z$5:$Z$16&lt;&gt;"")),"")</f>
        <v>0</v>
      </c>
      <c r="O8" s="210">
        <f>IF(AND(E8&lt;&gt;"",$Z$3&lt;12),SUMPRODUCT(($W$5:$W$16=E8)*($Y$5:$Y$16)),"")</f>
        <v>0</v>
      </c>
      <c r="P8" s="211">
        <f>IF(AND(E8&lt;&gt;"",$Z$3&lt;12),SUMPRODUCT(($W$5:$W$16=E8)*($Z$5:$Z$16=$P$4)),"")</f>
        <v>0</v>
      </c>
      <c r="Q8" s="211">
        <f>IF(AND(E8&lt;&gt;"",$Z$3&lt;12),SUMPRODUCT(($W$5:$W$16=E8)*($Z$5:$Z$16=$Q$4)),"")</f>
        <v>0</v>
      </c>
      <c r="R8" s="211">
        <f>IF(AND(E8&lt;&gt;"",$Z$3&lt;12),SUMPRODUCT(($W$5:$W$16=E8)*($X$5:$X$16)),"")</f>
        <v>0</v>
      </c>
      <c r="S8" s="234">
        <f>IF(D8&lt;&gt;"",VLOOKUP($C$2&amp;"-"&amp;$L$2&amp;"-"&amp;D8,bdd_complete,6,0),"")</f>
        <v>33.9</v>
      </c>
      <c r="T8" s="235"/>
      <c r="W8" s="205" t="str">
        <f>M16</f>
        <v>GAUBERT Gatien</v>
      </c>
      <c r="X8" s="206">
        <f>R19</f>
        <v>0</v>
      </c>
      <c r="Y8" s="206">
        <f>S18</f>
        <v>0</v>
      </c>
      <c r="Z8" s="207" t="str">
        <f>IF(T18&lt;&gt;"",T18,"")</f>
        <v/>
      </c>
      <c r="AA8" s="346"/>
      <c r="AB8" s="346"/>
      <c r="AC8" s="346"/>
      <c r="AD8" s="62"/>
      <c r="AE8" s="62"/>
      <c r="AF8" s="62"/>
      <c r="AG8" s="62"/>
      <c r="AH8" s="62"/>
      <c r="AI8" s="62"/>
      <c r="AJ8" s="64"/>
    </row>
    <row r="9" spans="1:36" ht="23.25" customHeight="1" x14ac:dyDescent="0.25">
      <c r="A9" s="212" t="s">
        <v>61</v>
      </c>
      <c r="B9" s="213"/>
      <c r="D9" s="69"/>
      <c r="E9" s="69"/>
      <c r="F9" s="69"/>
      <c r="G9" s="69"/>
      <c r="H9" s="69"/>
      <c r="I9"/>
      <c r="S9" s="144"/>
      <c r="W9" s="205" t="str">
        <f>D22</f>
        <v>LACHKHEM Mouadh</v>
      </c>
      <c r="X9" s="206">
        <f>I25</f>
        <v>0</v>
      </c>
      <c r="Y9" s="206">
        <f>J24</f>
        <v>3</v>
      </c>
      <c r="Z9" s="207" t="str">
        <f>IF(K24&lt;&gt;"",K24,"")</f>
        <v>VP</v>
      </c>
      <c r="AA9" s="52"/>
      <c r="AB9" s="52"/>
      <c r="AC9" s="52"/>
    </row>
    <row r="10" spans="1:36" s="140" customFormat="1" ht="25.5" customHeight="1" x14ac:dyDescent="0.2">
      <c r="A10" s="53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  <c r="R10" s="155"/>
      <c r="S10" s="155"/>
      <c r="T10" s="130" t="str">
        <f>IF(OR(A2=0,A2&gt;2),"3 lutteurs =&gt; Tour 1 : 1-2 / Tour 2 : 3-1 / Tour 3 : 2-3          4 lutteurs =&gt; Tour 1 : 1-2, 3-4  / Tour 2 : 1-3,  2-4  / Tour 3 : 1-4, 2-3","")</f>
        <v>3 lutteurs =&gt; Tour 1 : 1-2 / Tour 2 : 3-1 / Tour 3 : 2-3          4 lutteurs =&gt; Tour 1 : 1-2, 3-4  / Tour 2 : 1-3,  2-4  / Tour 3 : 1-4, 2-3</v>
      </c>
      <c r="U10" s="155"/>
      <c r="V10" s="155"/>
      <c r="W10" s="205" t="str">
        <f>M22</f>
        <v>MAMATIEV Sayfoula</v>
      </c>
      <c r="X10" s="206">
        <f>R25</f>
        <v>0</v>
      </c>
      <c r="Y10" s="206">
        <f>S24</f>
        <v>0</v>
      </c>
      <c r="Z10" s="207" t="str">
        <f>IF(T24&lt;&gt;"",T24,"")</f>
        <v/>
      </c>
      <c r="AA10" s="155"/>
      <c r="AB10" s="155"/>
      <c r="AC10" s="155"/>
    </row>
    <row r="11" spans="1:36" s="53" customFormat="1" ht="14.25" customHeight="1" thickBot="1" x14ac:dyDescent="0.25">
      <c r="A11"/>
      <c r="B11" s="330" t="s">
        <v>40</v>
      </c>
      <c r="C11" s="203" t="s">
        <v>45</v>
      </c>
      <c r="D11" s="201"/>
      <c r="E11" s="201"/>
      <c r="F11" s="201"/>
      <c r="G11" s="201"/>
      <c r="H11" s="201"/>
      <c r="I11" s="201"/>
      <c r="J11" s="201"/>
      <c r="K11" s="201"/>
      <c r="L11" s="202" t="s">
        <v>46</v>
      </c>
      <c r="M11" s="202"/>
      <c r="N11" s="202"/>
      <c r="O11" s="202"/>
      <c r="P11" s="202"/>
      <c r="Q11" s="202"/>
      <c r="R11" s="202"/>
      <c r="S11" s="202"/>
      <c r="T11" s="204"/>
      <c r="U11"/>
      <c r="V11"/>
      <c r="W11" s="205" t="str">
        <f>D26</f>
        <v>YAHYA BEY Ali</v>
      </c>
      <c r="X11" s="206">
        <f>I29</f>
        <v>0</v>
      </c>
      <c r="Y11" s="206">
        <f>J28</f>
        <v>4</v>
      </c>
      <c r="Z11" s="207" t="str">
        <f>IF(K28&lt;&gt;"",K28,"")</f>
        <v>VT</v>
      </c>
      <c r="AA11" s="54"/>
      <c r="AH11" s="56"/>
    </row>
    <row r="12" spans="1:36" ht="16.5" customHeight="1" x14ac:dyDescent="0.2">
      <c r="B12" s="331"/>
      <c r="C12" s="334">
        <f>IF(A2&gt;1,1,"")</f>
        <v>1</v>
      </c>
      <c r="D12" s="215" t="str">
        <f>IF(C12&lt;&gt;"",VLOOKUP(C12,$D$5:$K$8,2,0),"")</f>
        <v>LACHKHEM Mouadh</v>
      </c>
      <c r="E12" s="215"/>
      <c r="F12" s="215"/>
      <c r="G12" s="215"/>
      <c r="H12" s="215"/>
      <c r="I12" s="216"/>
      <c r="J12" s="336" t="s">
        <v>48</v>
      </c>
      <c r="K12" s="217" t="s">
        <v>49</v>
      </c>
      <c r="L12" s="334">
        <f>IF(A2&gt;1,2,"")</f>
        <v>2</v>
      </c>
      <c r="M12" s="215" t="str">
        <f>IF(L12&lt;&gt;"",VLOOKUP(L12,$D$5:$K$8,2,0),"")</f>
        <v>YAHYA BEY Ali</v>
      </c>
      <c r="N12" s="215"/>
      <c r="O12" s="215"/>
      <c r="P12" s="215"/>
      <c r="Q12" s="215"/>
      <c r="R12" s="216"/>
      <c r="S12" s="336" t="s">
        <v>48</v>
      </c>
      <c r="T12" s="217" t="s">
        <v>49</v>
      </c>
      <c r="W12" s="205" t="str">
        <f>M26</f>
        <v>GAUBERT Gatien</v>
      </c>
      <c r="X12" s="206">
        <f>R29</f>
        <v>0</v>
      </c>
      <c r="Y12" s="206">
        <f>S28</f>
        <v>0</v>
      </c>
      <c r="Z12" s="207" t="str">
        <f>IF(T28&lt;&gt;"",T28,"")</f>
        <v/>
      </c>
      <c r="AA12" s="58"/>
      <c r="AH12" s="63"/>
      <c r="AI12" s="63"/>
    </row>
    <row r="13" spans="1:36" ht="16.5" customHeight="1" x14ac:dyDescent="0.2">
      <c r="B13" s="331"/>
      <c r="C13" s="335"/>
      <c r="D13" s="218" t="str">
        <f>IF(C12&lt;&gt;"",VLOOKUP(C12,$D$5:$K$8,8,0),"")</f>
        <v>Ivry/Seine</v>
      </c>
      <c r="E13" s="219"/>
      <c r="F13" s="219"/>
      <c r="G13" s="219"/>
      <c r="H13" s="219"/>
      <c r="I13" s="220"/>
      <c r="J13" s="337"/>
      <c r="K13" s="221" t="s">
        <v>50</v>
      </c>
      <c r="L13" s="335"/>
      <c r="M13" s="218" t="str">
        <f>IF(L12&lt;&gt;"",VLOOKUP(L12,$D$5:$K$8,8,0),"")</f>
        <v>Saint-Pierre des Corps</v>
      </c>
      <c r="N13" s="219"/>
      <c r="O13" s="219"/>
      <c r="P13" s="219"/>
      <c r="Q13" s="219"/>
      <c r="R13" s="220"/>
      <c r="S13" s="337"/>
      <c r="T13" s="221" t="s">
        <v>50</v>
      </c>
      <c r="W13" s="205" t="str">
        <f>D32</f>
        <v>LACHKHEM Mouadh</v>
      </c>
      <c r="X13" s="206">
        <f>I35</f>
        <v>0</v>
      </c>
      <c r="Y13" s="206">
        <f>J34</f>
        <v>4</v>
      </c>
      <c r="Z13" s="207" t="str">
        <f>IF(K34&lt;&gt;"",K34,"")</f>
        <v>VT</v>
      </c>
      <c r="AA13" s="58"/>
      <c r="AH13" s="63"/>
      <c r="AI13" s="63"/>
    </row>
    <row r="14" spans="1:36" ht="11.25" customHeight="1" x14ac:dyDescent="0.2">
      <c r="B14" s="331"/>
      <c r="C14" s="159" t="s">
        <v>53</v>
      </c>
      <c r="D14" s="160"/>
      <c r="E14" s="160"/>
      <c r="F14" s="160"/>
      <c r="G14" s="160"/>
      <c r="H14" s="170"/>
      <c r="I14" s="161" t="s">
        <v>11</v>
      </c>
      <c r="J14" s="338">
        <v>4</v>
      </c>
      <c r="K14" s="340" t="s">
        <v>23</v>
      </c>
      <c r="L14" s="159" t="s">
        <v>53</v>
      </c>
      <c r="M14" s="162"/>
      <c r="N14" s="160"/>
      <c r="O14" s="160"/>
      <c r="P14" s="160"/>
      <c r="Q14" s="170"/>
      <c r="R14" s="161" t="s">
        <v>11</v>
      </c>
      <c r="S14" s="338">
        <v>0</v>
      </c>
      <c r="T14" s="340"/>
      <c r="W14" s="205" t="str">
        <f>M32</f>
        <v>GAUBERT Gatien</v>
      </c>
      <c r="X14" s="206">
        <f>R35</f>
        <v>0</v>
      </c>
      <c r="Y14" s="206">
        <f>S34</f>
        <v>0</v>
      </c>
      <c r="Z14" s="207" t="str">
        <f>IF(T34&lt;&gt;"",T34,"")</f>
        <v/>
      </c>
      <c r="AA14" s="58"/>
      <c r="AH14" s="63"/>
      <c r="AI14" s="63"/>
    </row>
    <row r="15" spans="1:36" ht="33" customHeight="1" thickBot="1" x14ac:dyDescent="0.25">
      <c r="B15" s="331"/>
      <c r="C15" s="157"/>
      <c r="D15" s="158"/>
      <c r="E15" s="158"/>
      <c r="F15" s="158"/>
      <c r="G15" s="158"/>
      <c r="H15" s="171"/>
      <c r="I15" s="208"/>
      <c r="J15" s="339"/>
      <c r="K15" s="341"/>
      <c r="L15" s="157"/>
      <c r="M15" s="163"/>
      <c r="N15" s="158"/>
      <c r="O15" s="158"/>
      <c r="P15" s="158"/>
      <c r="Q15" s="171"/>
      <c r="R15" s="208"/>
      <c r="S15" s="339"/>
      <c r="T15" s="341"/>
      <c r="W15" s="205" t="str">
        <f>D36</f>
        <v>YAHYA BEY Ali</v>
      </c>
      <c r="X15" s="206">
        <f>I39</f>
        <v>0</v>
      </c>
      <c r="Y15" s="206">
        <f>J38</f>
        <v>0</v>
      </c>
      <c r="Z15" s="207" t="str">
        <f>IF(K38&lt;&gt;"",K38,"")</f>
        <v/>
      </c>
      <c r="AA15" s="58"/>
      <c r="AH15" s="63"/>
      <c r="AI15" s="63"/>
    </row>
    <row r="16" spans="1:36" ht="16.5" customHeight="1" x14ac:dyDescent="0.2">
      <c r="B16" s="331"/>
      <c r="C16" s="334">
        <f>IF(A2=4,3,"")</f>
        <v>3</v>
      </c>
      <c r="D16" s="215" t="str">
        <f>IF(C16&lt;&gt;"",VLOOKUP(C16,$D$5:$K$8,2,0),"")</f>
        <v>MAMATIEV Sayfoula</v>
      </c>
      <c r="E16" s="215"/>
      <c r="F16" s="215"/>
      <c r="G16" s="215"/>
      <c r="H16" s="215"/>
      <c r="I16" s="216"/>
      <c r="J16" s="336" t="s">
        <v>48</v>
      </c>
      <c r="K16" s="217" t="s">
        <v>49</v>
      </c>
      <c r="L16" s="334">
        <f>IF(A2=4,4,"")</f>
        <v>4</v>
      </c>
      <c r="M16" s="215" t="str">
        <f>IF(L16&lt;&gt;"",VLOOKUP(L16,$D$5:$K$8,2,0),"")</f>
        <v>GAUBERT Gatien</v>
      </c>
      <c r="N16" s="215"/>
      <c r="O16" s="215"/>
      <c r="P16" s="215"/>
      <c r="Q16" s="215"/>
      <c r="R16" s="216"/>
      <c r="S16" s="336" t="s">
        <v>48</v>
      </c>
      <c r="T16" s="217" t="s">
        <v>49</v>
      </c>
      <c r="W16" s="205" t="str">
        <f>M36</f>
        <v>MAMATIEV Sayfoula</v>
      </c>
      <c r="X16" s="206">
        <f>R39</f>
        <v>0</v>
      </c>
      <c r="Y16" s="206">
        <f>S38</f>
        <v>4</v>
      </c>
      <c r="Z16" s="207" t="str">
        <f>IF(T38&lt;&gt;"",T38,"")</f>
        <v>VT</v>
      </c>
      <c r="AA16" s="58"/>
      <c r="AH16" s="63"/>
      <c r="AI16" s="63"/>
    </row>
    <row r="17" spans="1:35" ht="16.5" customHeight="1" x14ac:dyDescent="0.2">
      <c r="B17" s="331"/>
      <c r="C17" s="335"/>
      <c r="D17" s="218"/>
      <c r="E17" s="219"/>
      <c r="F17" s="219"/>
      <c r="G17" s="219"/>
      <c r="H17" s="219"/>
      <c r="I17" s="220"/>
      <c r="J17" s="337"/>
      <c r="K17" s="221" t="s">
        <v>50</v>
      </c>
      <c r="L17" s="335"/>
      <c r="M17" s="218" t="str">
        <f>IF(L16&lt;&gt;"",VLOOKUP(L16,$D$5:$K$8,8,0),"")</f>
        <v>La Ville aux Dames</v>
      </c>
      <c r="N17" s="219"/>
      <c r="O17" s="219"/>
      <c r="P17" s="219"/>
      <c r="Q17" s="219"/>
      <c r="R17" s="220"/>
      <c r="S17" s="337"/>
      <c r="T17" s="221" t="s">
        <v>50</v>
      </c>
      <c r="X17" s="57"/>
      <c r="Y17" s="58"/>
      <c r="Z17" s="58"/>
      <c r="AA17" s="58"/>
      <c r="AH17" s="63"/>
      <c r="AI17" s="63"/>
    </row>
    <row r="18" spans="1:35" ht="11.25" customHeight="1" x14ac:dyDescent="0.2">
      <c r="B18" s="331"/>
      <c r="C18" s="159" t="s">
        <v>53</v>
      </c>
      <c r="D18" s="160"/>
      <c r="E18" s="160"/>
      <c r="F18" s="160"/>
      <c r="G18" s="160"/>
      <c r="H18" s="170"/>
      <c r="I18" s="161" t="s">
        <v>11</v>
      </c>
      <c r="J18" s="338">
        <v>4</v>
      </c>
      <c r="K18" s="340" t="s">
        <v>23</v>
      </c>
      <c r="L18" s="159" t="s">
        <v>53</v>
      </c>
      <c r="M18" s="162"/>
      <c r="N18" s="160"/>
      <c r="O18" s="160"/>
      <c r="P18" s="160"/>
      <c r="Q18" s="170"/>
      <c r="R18" s="161" t="s">
        <v>11</v>
      </c>
      <c r="S18" s="338">
        <v>0</v>
      </c>
      <c r="T18" s="340"/>
      <c r="X18" s="57"/>
      <c r="Y18" s="58"/>
      <c r="Z18" s="58"/>
      <c r="AA18" s="58"/>
      <c r="AH18" s="63"/>
      <c r="AI18" s="63"/>
    </row>
    <row r="19" spans="1:35" ht="33" customHeight="1" thickBot="1" x14ac:dyDescent="0.25">
      <c r="B19" s="331"/>
      <c r="C19" s="157"/>
      <c r="D19" s="158"/>
      <c r="E19" s="158"/>
      <c r="F19" s="158"/>
      <c r="G19" s="158"/>
      <c r="H19" s="171"/>
      <c r="I19" s="208"/>
      <c r="J19" s="339"/>
      <c r="K19" s="341"/>
      <c r="L19" s="157"/>
      <c r="M19" s="163"/>
      <c r="N19" s="158"/>
      <c r="O19" s="158"/>
      <c r="P19" s="158"/>
      <c r="Q19" s="171"/>
      <c r="R19" s="208"/>
      <c r="S19" s="339"/>
      <c r="T19" s="341"/>
      <c r="X19" s="58"/>
      <c r="Y19" s="58"/>
      <c r="Z19" s="58"/>
      <c r="AA19" s="58"/>
      <c r="AH19" s="63"/>
      <c r="AI19" s="63"/>
    </row>
    <row r="20" spans="1:35" ht="15" customHeight="1" x14ac:dyDescent="0.25">
      <c r="B20" s="138"/>
      <c r="C20" s="147"/>
      <c r="D20" s="147"/>
      <c r="E20" s="147"/>
      <c r="F20" s="147"/>
      <c r="G20" s="147"/>
      <c r="H20" s="147"/>
      <c r="J20" s="148"/>
      <c r="K20" s="149"/>
      <c r="L20" s="151"/>
      <c r="M20" s="151"/>
      <c r="N20" s="151"/>
      <c r="O20" s="151"/>
      <c r="P20" s="151"/>
      <c r="Q20" s="151"/>
      <c r="R20" s="146"/>
      <c r="S20" s="152"/>
      <c r="T20" s="150"/>
      <c r="X20" s="58"/>
      <c r="Y20" s="58"/>
      <c r="Z20" s="58"/>
      <c r="AA20" s="58"/>
      <c r="AH20" s="63"/>
      <c r="AI20" s="63"/>
    </row>
    <row r="21" spans="1:35" s="53" customFormat="1" ht="14.25" customHeight="1" thickBot="1" x14ac:dyDescent="0.25">
      <c r="A21"/>
      <c r="B21" s="330" t="s">
        <v>51</v>
      </c>
      <c r="C21" s="203" t="s">
        <v>45</v>
      </c>
      <c r="D21" s="201"/>
      <c r="E21" s="201"/>
      <c r="F21" s="201"/>
      <c r="G21" s="201"/>
      <c r="H21" s="201"/>
      <c r="I21" s="201"/>
      <c r="J21" s="201"/>
      <c r="K21" s="201"/>
      <c r="L21" s="202" t="s">
        <v>46</v>
      </c>
      <c r="M21" s="202"/>
      <c r="N21" s="202"/>
      <c r="O21" s="202"/>
      <c r="P21" s="202"/>
      <c r="Q21" s="202"/>
      <c r="R21" s="202"/>
      <c r="S21" s="202"/>
      <c r="T21" s="204"/>
      <c r="U21"/>
      <c r="V21"/>
      <c r="W21"/>
      <c r="X21" s="55"/>
      <c r="Y21" s="54"/>
      <c r="Z21" s="54"/>
      <c r="AA21" s="54"/>
      <c r="AH21" s="56"/>
    </row>
    <row r="22" spans="1:35" ht="16.5" customHeight="1" x14ac:dyDescent="0.2">
      <c r="B22" s="331"/>
      <c r="C22" s="334">
        <f>IF(A2=3,3,IF(A2=4,1,""))</f>
        <v>1</v>
      </c>
      <c r="D22" s="215" t="str">
        <f>IF(C22&lt;&gt;"",VLOOKUP(C22,$D$5:$K$8,2,0),"")</f>
        <v>LACHKHEM Mouadh</v>
      </c>
      <c r="E22" s="215"/>
      <c r="F22" s="215"/>
      <c r="G22" s="215"/>
      <c r="H22" s="215"/>
      <c r="I22" s="216"/>
      <c r="J22" s="336" t="s">
        <v>48</v>
      </c>
      <c r="K22" s="217" t="s">
        <v>49</v>
      </c>
      <c r="L22" s="334">
        <f>IF(A2=3,1,IF(A2=4,3,""))</f>
        <v>3</v>
      </c>
      <c r="M22" s="215" t="str">
        <f>IF(L22&lt;&gt;"",VLOOKUP(L22,$D$5:$K$8,2,0),"")</f>
        <v>MAMATIEV Sayfoula</v>
      </c>
      <c r="N22" s="215"/>
      <c r="O22" s="215"/>
      <c r="P22" s="215"/>
      <c r="Q22" s="215"/>
      <c r="R22" s="216"/>
      <c r="S22" s="336" t="s">
        <v>48</v>
      </c>
      <c r="T22" s="217" t="s">
        <v>49</v>
      </c>
      <c r="X22" s="57"/>
      <c r="Y22" s="58"/>
      <c r="Z22" s="58"/>
      <c r="AA22" s="58"/>
      <c r="AH22" s="63"/>
      <c r="AI22" s="63"/>
    </row>
    <row r="23" spans="1:35" ht="16.5" customHeight="1" x14ac:dyDescent="0.2">
      <c r="B23" s="331"/>
      <c r="C23" s="335"/>
      <c r="D23" s="218" t="str">
        <f>IF(C22&lt;&gt;"",VLOOKUP(C22,$D$5:$K$8,8,0),"")</f>
        <v>Ivry/Seine</v>
      </c>
      <c r="E23" s="219"/>
      <c r="F23" s="219"/>
      <c r="G23" s="219"/>
      <c r="H23" s="219"/>
      <c r="I23" s="220"/>
      <c r="J23" s="337"/>
      <c r="K23" s="221" t="s">
        <v>50</v>
      </c>
      <c r="L23" s="335"/>
      <c r="M23" s="218" t="str">
        <f>IF(L22&lt;&gt;"",VLOOKUP(L22,$D$5:$K$8,8,0),"")</f>
        <v>Joué les Tours CL</v>
      </c>
      <c r="N23" s="219"/>
      <c r="O23" s="219"/>
      <c r="P23" s="219"/>
      <c r="Q23" s="219"/>
      <c r="R23" s="220"/>
      <c r="S23" s="337"/>
      <c r="T23" s="221" t="s">
        <v>50</v>
      </c>
      <c r="X23" s="57"/>
      <c r="Y23" s="58"/>
      <c r="Z23" s="58"/>
      <c r="AA23" s="58"/>
      <c r="AH23" s="63"/>
      <c r="AI23" s="63"/>
    </row>
    <row r="24" spans="1:35" ht="11.25" customHeight="1" x14ac:dyDescent="0.2">
      <c r="B24" s="331"/>
      <c r="C24" s="159" t="s">
        <v>53</v>
      </c>
      <c r="D24" s="160"/>
      <c r="E24" s="160"/>
      <c r="F24" s="160"/>
      <c r="G24" s="160"/>
      <c r="H24" s="170"/>
      <c r="I24" s="161" t="s">
        <v>11</v>
      </c>
      <c r="J24" s="338">
        <v>3</v>
      </c>
      <c r="K24" s="340" t="s">
        <v>689</v>
      </c>
      <c r="L24" s="159" t="s">
        <v>53</v>
      </c>
      <c r="M24" s="162"/>
      <c r="N24" s="160"/>
      <c r="O24" s="160"/>
      <c r="P24" s="160"/>
      <c r="Q24" s="170"/>
      <c r="R24" s="161" t="s">
        <v>11</v>
      </c>
      <c r="S24" s="338">
        <v>0</v>
      </c>
      <c r="T24" s="340"/>
      <c r="X24" s="57"/>
      <c r="Y24" s="58"/>
      <c r="Z24" s="58"/>
      <c r="AA24" s="58"/>
      <c r="AH24" s="63"/>
      <c r="AI24" s="63"/>
    </row>
    <row r="25" spans="1:35" ht="33" customHeight="1" thickBot="1" x14ac:dyDescent="0.25">
      <c r="B25" s="331"/>
      <c r="C25" s="157"/>
      <c r="D25" s="158"/>
      <c r="E25" s="158"/>
      <c r="F25" s="158"/>
      <c r="G25" s="158"/>
      <c r="H25" s="171"/>
      <c r="I25" s="208"/>
      <c r="J25" s="339"/>
      <c r="K25" s="341"/>
      <c r="L25" s="157"/>
      <c r="M25" s="163"/>
      <c r="N25" s="158"/>
      <c r="O25" s="158"/>
      <c r="P25" s="158"/>
      <c r="Q25" s="171"/>
      <c r="R25" s="208"/>
      <c r="S25" s="339"/>
      <c r="T25" s="341"/>
      <c r="X25" s="58"/>
      <c r="Y25" s="58"/>
      <c r="Z25" s="58"/>
      <c r="AA25" s="58"/>
      <c r="AH25" s="63"/>
      <c r="AI25" s="63"/>
    </row>
    <row r="26" spans="1:35" ht="16.5" customHeight="1" x14ac:dyDescent="0.2">
      <c r="B26" s="331"/>
      <c r="C26" s="334">
        <f>IF(A2=4,2,"")</f>
        <v>2</v>
      </c>
      <c r="D26" s="215" t="str">
        <f>IF(C26&lt;&gt;"",VLOOKUP(C26,$D$5:$K$8,2,0),"")</f>
        <v>YAHYA BEY Ali</v>
      </c>
      <c r="E26" s="215"/>
      <c r="F26" s="215"/>
      <c r="G26" s="215"/>
      <c r="H26" s="215"/>
      <c r="I26" s="216"/>
      <c r="J26" s="336" t="s">
        <v>48</v>
      </c>
      <c r="K26" s="217" t="s">
        <v>49</v>
      </c>
      <c r="L26" s="334">
        <f>IF(A2=4,4,"")</f>
        <v>4</v>
      </c>
      <c r="M26" s="215" t="str">
        <f>IF(L26&lt;&gt;"",VLOOKUP(L26,$D$5:$K$8,2,0),"")</f>
        <v>GAUBERT Gatien</v>
      </c>
      <c r="N26" s="215"/>
      <c r="O26" s="215"/>
      <c r="P26" s="215"/>
      <c r="Q26" s="215"/>
      <c r="R26" s="216"/>
      <c r="S26" s="336" t="s">
        <v>48</v>
      </c>
      <c r="T26" s="217" t="s">
        <v>49</v>
      </c>
      <c r="X26" s="57"/>
      <c r="Y26" s="58"/>
      <c r="Z26" s="58"/>
      <c r="AA26" s="58"/>
      <c r="AH26" s="63"/>
      <c r="AI26" s="63"/>
    </row>
    <row r="27" spans="1:35" ht="16.5" customHeight="1" x14ac:dyDescent="0.2">
      <c r="B27" s="331"/>
      <c r="C27" s="335"/>
      <c r="D27" s="218" t="str">
        <f>IF(C26&lt;&gt;"",VLOOKUP(C26,$D$5:$K$8,8,0),"")</f>
        <v>Saint-Pierre des Corps</v>
      </c>
      <c r="E27" s="219"/>
      <c r="F27" s="219"/>
      <c r="G27" s="219"/>
      <c r="H27" s="219"/>
      <c r="I27" s="220"/>
      <c r="J27" s="337"/>
      <c r="K27" s="221" t="s">
        <v>50</v>
      </c>
      <c r="L27" s="335"/>
      <c r="M27" s="218" t="str">
        <f>IF(L26&lt;&gt;"",VLOOKUP(L26,$D$5:$K$8,8,0),"")</f>
        <v>La Ville aux Dames</v>
      </c>
      <c r="N27" s="219"/>
      <c r="O27" s="219"/>
      <c r="P27" s="219"/>
      <c r="Q27" s="219"/>
      <c r="R27" s="220"/>
      <c r="S27" s="337"/>
      <c r="T27" s="221" t="s">
        <v>50</v>
      </c>
      <c r="X27" s="57"/>
      <c r="Y27" s="58"/>
      <c r="Z27" s="58"/>
      <c r="AA27" s="58"/>
      <c r="AH27" s="63"/>
      <c r="AI27" s="63"/>
    </row>
    <row r="28" spans="1:35" ht="11.25" customHeight="1" x14ac:dyDescent="0.2">
      <c r="B28" s="331"/>
      <c r="C28" s="159" t="s">
        <v>47</v>
      </c>
      <c r="D28" s="160"/>
      <c r="E28" s="160"/>
      <c r="F28" s="160"/>
      <c r="G28" s="160"/>
      <c r="H28" s="170"/>
      <c r="I28" s="161" t="s">
        <v>11</v>
      </c>
      <c r="J28" s="338">
        <v>4</v>
      </c>
      <c r="K28" s="340" t="s">
        <v>23</v>
      </c>
      <c r="L28" s="159" t="s">
        <v>47</v>
      </c>
      <c r="M28" s="162"/>
      <c r="N28" s="160"/>
      <c r="O28" s="160"/>
      <c r="P28" s="160"/>
      <c r="Q28" s="170"/>
      <c r="R28" s="161" t="s">
        <v>11</v>
      </c>
      <c r="S28" s="338">
        <v>0</v>
      </c>
      <c r="T28" s="340"/>
      <c r="X28" s="57"/>
      <c r="Y28" s="58"/>
      <c r="Z28" s="58"/>
      <c r="AA28" s="58"/>
      <c r="AH28" s="63"/>
      <c r="AI28" s="63"/>
    </row>
    <row r="29" spans="1:35" ht="33" customHeight="1" thickBot="1" x14ac:dyDescent="0.25">
      <c r="B29" s="331"/>
      <c r="C29" s="157"/>
      <c r="D29" s="158"/>
      <c r="E29" s="158"/>
      <c r="F29" s="158"/>
      <c r="G29" s="158"/>
      <c r="H29" s="171"/>
      <c r="I29" s="208"/>
      <c r="J29" s="339"/>
      <c r="K29" s="341"/>
      <c r="L29" s="157"/>
      <c r="M29" s="163"/>
      <c r="N29" s="158"/>
      <c r="O29" s="158"/>
      <c r="P29" s="158"/>
      <c r="Q29" s="171"/>
      <c r="R29" s="208"/>
      <c r="S29" s="339"/>
      <c r="T29" s="341"/>
      <c r="X29" s="58"/>
      <c r="Y29" s="58"/>
      <c r="Z29" s="58"/>
      <c r="AA29" s="58"/>
      <c r="AH29" s="63"/>
      <c r="AI29" s="63"/>
    </row>
    <row r="30" spans="1:35" ht="15" customHeight="1" x14ac:dyDescent="0.25">
      <c r="B30" s="138"/>
      <c r="C30" s="147"/>
      <c r="D30" s="147"/>
      <c r="E30" s="147"/>
      <c r="F30" s="147"/>
      <c r="G30" s="147"/>
      <c r="H30" s="147"/>
      <c r="J30" s="148"/>
      <c r="K30" s="149"/>
      <c r="L30" s="151"/>
      <c r="M30" s="151"/>
      <c r="N30" s="151"/>
      <c r="O30" s="151"/>
      <c r="P30" s="151"/>
      <c r="Q30" s="151"/>
      <c r="R30" s="146"/>
      <c r="S30" s="152"/>
      <c r="T30" s="150"/>
      <c r="X30" s="58"/>
      <c r="Y30" s="58"/>
      <c r="Z30" s="58"/>
      <c r="AA30" s="58"/>
      <c r="AH30" s="63"/>
      <c r="AI30" s="63"/>
    </row>
    <row r="31" spans="1:35" s="53" customFormat="1" ht="14.25" customHeight="1" thickBot="1" x14ac:dyDescent="0.25">
      <c r="A31"/>
      <c r="B31" s="330" t="s">
        <v>52</v>
      </c>
      <c r="C31" s="203" t="s">
        <v>45</v>
      </c>
      <c r="D31" s="201"/>
      <c r="E31" s="201"/>
      <c r="F31" s="201"/>
      <c r="G31" s="201"/>
      <c r="H31" s="201"/>
      <c r="I31" s="201"/>
      <c r="J31" s="201"/>
      <c r="K31" s="201"/>
      <c r="L31" s="202" t="s">
        <v>46</v>
      </c>
      <c r="M31" s="202"/>
      <c r="N31" s="202"/>
      <c r="O31" s="202"/>
      <c r="P31" s="202"/>
      <c r="Q31" s="202"/>
      <c r="R31" s="202"/>
      <c r="S31" s="202"/>
      <c r="T31" s="204"/>
      <c r="U31"/>
      <c r="V31"/>
      <c r="W31"/>
      <c r="X31" s="55"/>
      <c r="Y31" s="54"/>
      <c r="Z31" s="54"/>
      <c r="AA31" s="54"/>
      <c r="AH31" s="56"/>
    </row>
    <row r="32" spans="1:35" ht="16.5" customHeight="1" x14ac:dyDescent="0.2">
      <c r="B32" s="331"/>
      <c r="C32" s="334">
        <f>IF(A2=3,2,IF(A2=4,1,""))</f>
        <v>1</v>
      </c>
      <c r="D32" s="215" t="str">
        <f>IF(C32&lt;&gt;"",VLOOKUP(C32,$D$5:$K$8,2,0),"")</f>
        <v>LACHKHEM Mouadh</v>
      </c>
      <c r="E32" s="215"/>
      <c r="F32" s="215"/>
      <c r="G32" s="215"/>
      <c r="H32" s="215"/>
      <c r="I32" s="216"/>
      <c r="J32" s="336" t="s">
        <v>48</v>
      </c>
      <c r="K32" s="217" t="s">
        <v>49</v>
      </c>
      <c r="L32" s="334">
        <f>IF(A2=3,3,IF(A2=4,4,""))</f>
        <v>4</v>
      </c>
      <c r="M32" s="215" t="str">
        <f>IF(L32&lt;&gt;"",VLOOKUP(L32,$D$5:$K$8,2,0),"")</f>
        <v>GAUBERT Gatien</v>
      </c>
      <c r="N32" s="215"/>
      <c r="O32" s="215"/>
      <c r="P32" s="215"/>
      <c r="Q32" s="215"/>
      <c r="R32" s="216"/>
      <c r="S32" s="336" t="s">
        <v>48</v>
      </c>
      <c r="T32" s="217" t="s">
        <v>49</v>
      </c>
      <c r="X32" s="57"/>
      <c r="Y32" s="58"/>
      <c r="Z32" s="58"/>
      <c r="AA32" s="58"/>
      <c r="AH32" s="63"/>
      <c r="AI32" s="63"/>
    </row>
    <row r="33" spans="2:35" ht="16.5" customHeight="1" x14ac:dyDescent="0.2">
      <c r="B33" s="331"/>
      <c r="C33" s="335"/>
      <c r="D33" s="218" t="str">
        <f>IF(C32&lt;&gt;"",VLOOKUP(C32,$D$5:$K$8,8,0),"")</f>
        <v>Ivry/Seine</v>
      </c>
      <c r="E33" s="219"/>
      <c r="F33" s="219"/>
      <c r="G33" s="219"/>
      <c r="H33" s="219"/>
      <c r="I33" s="220"/>
      <c r="J33" s="337"/>
      <c r="K33" s="221" t="s">
        <v>50</v>
      </c>
      <c r="L33" s="335"/>
      <c r="M33" s="218" t="str">
        <f>IF(L32&lt;&gt;"",VLOOKUP(L32,$D$5:$K$8,8,0),"")</f>
        <v>La Ville aux Dames</v>
      </c>
      <c r="N33" s="219"/>
      <c r="O33" s="219"/>
      <c r="P33" s="219"/>
      <c r="Q33" s="219"/>
      <c r="R33" s="220"/>
      <c r="S33" s="337"/>
      <c r="T33" s="221" t="s">
        <v>50</v>
      </c>
      <c r="X33" s="57"/>
      <c r="Y33" s="58"/>
      <c r="Z33" s="58"/>
      <c r="AA33" s="58"/>
      <c r="AH33" s="63"/>
      <c r="AI33" s="63"/>
    </row>
    <row r="34" spans="2:35" ht="11.25" customHeight="1" x14ac:dyDescent="0.2">
      <c r="B34" s="331"/>
      <c r="C34" s="159" t="s">
        <v>53</v>
      </c>
      <c r="D34" s="160"/>
      <c r="E34" s="160"/>
      <c r="F34" s="160"/>
      <c r="G34" s="160"/>
      <c r="H34" s="170"/>
      <c r="I34" s="161" t="s">
        <v>11</v>
      </c>
      <c r="J34" s="338">
        <v>4</v>
      </c>
      <c r="K34" s="340" t="s">
        <v>23</v>
      </c>
      <c r="L34" s="159" t="s">
        <v>53</v>
      </c>
      <c r="M34" s="162"/>
      <c r="N34" s="160"/>
      <c r="O34" s="160"/>
      <c r="P34" s="160"/>
      <c r="Q34" s="170"/>
      <c r="R34" s="161" t="s">
        <v>11</v>
      </c>
      <c r="S34" s="338">
        <v>0</v>
      </c>
      <c r="T34" s="340"/>
      <c r="X34" s="57"/>
      <c r="Y34" s="58"/>
      <c r="Z34" s="58"/>
      <c r="AA34" s="58"/>
      <c r="AH34" s="63"/>
      <c r="AI34" s="63"/>
    </row>
    <row r="35" spans="2:35" ht="33" customHeight="1" thickBot="1" x14ac:dyDescent="0.25">
      <c r="B35" s="331"/>
      <c r="C35" s="157"/>
      <c r="D35" s="158"/>
      <c r="E35" s="158"/>
      <c r="F35" s="158"/>
      <c r="G35" s="158"/>
      <c r="H35" s="171"/>
      <c r="I35" s="208"/>
      <c r="J35" s="339"/>
      <c r="K35" s="341"/>
      <c r="L35" s="157"/>
      <c r="M35" s="163"/>
      <c r="N35" s="158"/>
      <c r="O35" s="158"/>
      <c r="P35" s="158"/>
      <c r="Q35" s="171"/>
      <c r="R35" s="208"/>
      <c r="S35" s="339"/>
      <c r="T35" s="341"/>
      <c r="X35" s="58"/>
      <c r="Y35" s="58"/>
      <c r="Z35" s="58"/>
      <c r="AA35" s="58"/>
      <c r="AH35" s="63"/>
      <c r="AI35" s="63"/>
    </row>
    <row r="36" spans="2:35" ht="16.5" customHeight="1" x14ac:dyDescent="0.2">
      <c r="B36" s="331"/>
      <c r="C36" s="334">
        <f>IF(A2=4,2,"")</f>
        <v>2</v>
      </c>
      <c r="D36" s="215" t="str">
        <f>IF(C36&lt;&gt;"",VLOOKUP(C36,$D$5:$K$8,2,0),"")</f>
        <v>YAHYA BEY Ali</v>
      </c>
      <c r="E36" s="215"/>
      <c r="F36" s="215"/>
      <c r="G36" s="215"/>
      <c r="H36" s="215"/>
      <c r="I36" s="216"/>
      <c r="J36" s="336" t="s">
        <v>48</v>
      </c>
      <c r="K36" s="217" t="s">
        <v>49</v>
      </c>
      <c r="L36" s="334">
        <f>IF(A2=4,3,"")</f>
        <v>3</v>
      </c>
      <c r="M36" s="215" t="str">
        <f>IF(L36&lt;&gt;"",VLOOKUP(L36,$D$5:$K$8,2,0),"")</f>
        <v>MAMATIEV Sayfoula</v>
      </c>
      <c r="N36" s="215"/>
      <c r="O36" s="215"/>
      <c r="P36" s="215"/>
      <c r="Q36" s="215"/>
      <c r="R36" s="216"/>
      <c r="S36" s="336" t="s">
        <v>48</v>
      </c>
      <c r="T36" s="217" t="s">
        <v>49</v>
      </c>
      <c r="X36" s="57"/>
      <c r="Y36" s="58"/>
      <c r="Z36" s="58"/>
      <c r="AA36" s="58"/>
      <c r="AH36" s="63"/>
      <c r="AI36" s="63"/>
    </row>
    <row r="37" spans="2:35" ht="16.5" customHeight="1" x14ac:dyDescent="0.2">
      <c r="B37" s="331"/>
      <c r="C37" s="335"/>
      <c r="D37" s="218" t="str">
        <f>IF(C36&lt;&gt;"",VLOOKUP(C36,$D$5:$K$8,8,0),"")</f>
        <v>Saint-Pierre des Corps</v>
      </c>
      <c r="E37" s="219"/>
      <c r="F37" s="219"/>
      <c r="G37" s="219"/>
      <c r="H37" s="219"/>
      <c r="I37" s="220"/>
      <c r="J37" s="337"/>
      <c r="K37" s="221" t="s">
        <v>50</v>
      </c>
      <c r="L37" s="335"/>
      <c r="M37" s="218" t="str">
        <f>IF(L36&lt;&gt;"",VLOOKUP(L36,$D$5:$K$8,8,0),"")</f>
        <v>Joué les Tours CL</v>
      </c>
      <c r="N37" s="219"/>
      <c r="O37" s="219"/>
      <c r="P37" s="219"/>
      <c r="Q37" s="219"/>
      <c r="R37" s="220"/>
      <c r="S37" s="337"/>
      <c r="T37" s="221" t="s">
        <v>50</v>
      </c>
      <c r="X37" s="57"/>
      <c r="Y37" s="58"/>
      <c r="Z37" s="58"/>
      <c r="AA37" s="58"/>
      <c r="AH37" s="63"/>
      <c r="AI37" s="63"/>
    </row>
    <row r="38" spans="2:35" ht="11.25" customHeight="1" x14ac:dyDescent="0.2">
      <c r="B38" s="331"/>
      <c r="C38" s="159" t="s">
        <v>53</v>
      </c>
      <c r="D38" s="160"/>
      <c r="E38" s="160"/>
      <c r="F38" s="160"/>
      <c r="G38" s="160"/>
      <c r="H38" s="170"/>
      <c r="I38" s="161" t="s">
        <v>11</v>
      </c>
      <c r="J38" s="338">
        <v>0</v>
      </c>
      <c r="K38" s="340"/>
      <c r="L38" s="159" t="s">
        <v>53</v>
      </c>
      <c r="M38" s="162"/>
      <c r="N38" s="160"/>
      <c r="O38" s="160"/>
      <c r="P38" s="160"/>
      <c r="Q38" s="170"/>
      <c r="R38" s="161" t="s">
        <v>11</v>
      </c>
      <c r="S38" s="338">
        <v>4</v>
      </c>
      <c r="T38" s="340" t="s">
        <v>23</v>
      </c>
      <c r="X38" s="57"/>
      <c r="Y38" s="58"/>
      <c r="Z38" s="58"/>
      <c r="AA38" s="58"/>
      <c r="AH38" s="63"/>
      <c r="AI38" s="63"/>
    </row>
    <row r="39" spans="2:35" ht="33" customHeight="1" thickBot="1" x14ac:dyDescent="0.25">
      <c r="B39" s="331"/>
      <c r="C39" s="157"/>
      <c r="D39" s="158"/>
      <c r="E39" s="158"/>
      <c r="F39" s="158"/>
      <c r="G39" s="158"/>
      <c r="H39" s="171"/>
      <c r="I39" s="208"/>
      <c r="J39" s="339"/>
      <c r="K39" s="341"/>
      <c r="L39" s="157"/>
      <c r="M39" s="163"/>
      <c r="N39" s="158"/>
      <c r="O39" s="158"/>
      <c r="P39" s="158"/>
      <c r="Q39" s="171"/>
      <c r="R39" s="208"/>
      <c r="S39" s="339"/>
      <c r="T39" s="341"/>
      <c r="X39" s="58"/>
      <c r="Y39" s="58"/>
      <c r="Z39" s="58"/>
      <c r="AA39" s="58"/>
      <c r="AH39" s="63"/>
      <c r="AI39" s="63"/>
    </row>
    <row r="40" spans="2:35" ht="15" customHeight="1" x14ac:dyDescent="0.2">
      <c r="B40" s="166"/>
      <c r="C40" s="165"/>
      <c r="D40" s="164"/>
      <c r="E40" s="164"/>
      <c r="F40" s="164"/>
      <c r="G40" s="164"/>
      <c r="H40" s="164"/>
      <c r="I40" s="167"/>
      <c r="J40" s="168"/>
      <c r="K40" s="169"/>
      <c r="L40" s="165"/>
      <c r="M40" s="165"/>
      <c r="N40" s="164"/>
      <c r="O40" s="164"/>
      <c r="P40" s="164"/>
      <c r="Q40" s="164"/>
      <c r="R40" s="167"/>
      <c r="S40" s="168"/>
      <c r="T40" s="169"/>
      <c r="X40" s="58"/>
      <c r="Y40" s="58"/>
      <c r="Z40" s="58"/>
      <c r="AA40" s="58"/>
      <c r="AH40" s="63"/>
      <c r="AI40" s="63"/>
    </row>
    <row r="41" spans="2:35" ht="35.1" customHeight="1" x14ac:dyDescent="0.2">
      <c r="C41" s="333" t="s">
        <v>42</v>
      </c>
      <c r="D41" s="333"/>
      <c r="E41" s="333"/>
      <c r="F41" s="333"/>
      <c r="G41" s="344" t="s">
        <v>62</v>
      </c>
      <c r="H41" s="344"/>
      <c r="I41" s="344"/>
      <c r="J41" s="344"/>
      <c r="K41" s="344"/>
      <c r="L41" s="344"/>
      <c r="M41" s="344"/>
      <c r="N41" s="344"/>
      <c r="O41" s="344"/>
      <c r="P41" s="344"/>
      <c r="Q41" s="344"/>
      <c r="R41" s="344"/>
      <c r="S41" s="344"/>
      <c r="T41" s="344"/>
      <c r="Z41" s="63"/>
      <c r="AA41" s="63"/>
    </row>
    <row r="42" spans="2:35" ht="35.1" customHeight="1" x14ac:dyDescent="0.2">
      <c r="C42" s="342" t="s">
        <v>33</v>
      </c>
      <c r="D42" s="342"/>
      <c r="E42" s="342"/>
      <c r="F42" s="342"/>
      <c r="G42" s="345" t="s">
        <v>41</v>
      </c>
      <c r="H42" s="345"/>
      <c r="I42" s="345"/>
      <c r="J42" s="345"/>
      <c r="K42" s="345"/>
      <c r="L42" s="345"/>
      <c r="M42" s="345"/>
      <c r="N42" s="345"/>
      <c r="O42" s="345"/>
      <c r="P42" s="345"/>
      <c r="Q42" s="345"/>
      <c r="R42" s="345"/>
      <c r="S42" s="345"/>
      <c r="T42" s="345"/>
      <c r="Z42" s="53"/>
    </row>
    <row r="43" spans="2:35" ht="65.25" customHeight="1" x14ac:dyDescent="0.25"/>
    <row r="44" spans="2:35" ht="15" hidden="1" customHeight="1" x14ac:dyDescent="0.25"/>
    <row r="45" spans="2:35" ht="15" hidden="1" customHeight="1" x14ac:dyDescent="0.25"/>
    <row r="46" spans="2:35" ht="15" hidden="1" customHeight="1" x14ac:dyDescent="0.25"/>
    <row r="47" spans="2:35" ht="15" hidden="1" customHeight="1" x14ac:dyDescent="0.25"/>
    <row r="48" spans="2:35" ht="15" hidden="1" customHeight="1" x14ac:dyDescent="0.25"/>
    <row r="49" ht="15" hidden="1" customHeight="1" x14ac:dyDescent="0.25"/>
    <row r="50" ht="0" hidden="1" customHeight="1" x14ac:dyDescent="0.25"/>
    <row r="51" ht="0" hidden="1" customHeight="1" x14ac:dyDescent="0.25"/>
  </sheetData>
  <sheetProtection sheet="1" objects="1" scenarios="1"/>
  <mergeCells count="60">
    <mergeCell ref="S36:S37"/>
    <mergeCell ref="C42:F42"/>
    <mergeCell ref="G42:T42"/>
    <mergeCell ref="J38:J39"/>
    <mergeCell ref="K38:K39"/>
    <mergeCell ref="S38:S39"/>
    <mergeCell ref="T38:T39"/>
    <mergeCell ref="C41:F41"/>
    <mergeCell ref="G41:T41"/>
    <mergeCell ref="J28:J29"/>
    <mergeCell ref="K28:K29"/>
    <mergeCell ref="S28:S29"/>
    <mergeCell ref="T28:T29"/>
    <mergeCell ref="B31:B39"/>
    <mergeCell ref="C32:C33"/>
    <mergeCell ref="J32:J33"/>
    <mergeCell ref="L32:L33"/>
    <mergeCell ref="S32:S33"/>
    <mergeCell ref="J34:J35"/>
    <mergeCell ref="K34:K35"/>
    <mergeCell ref="S34:S35"/>
    <mergeCell ref="T34:T35"/>
    <mergeCell ref="C36:C37"/>
    <mergeCell ref="J36:J37"/>
    <mergeCell ref="L36:L37"/>
    <mergeCell ref="S24:S25"/>
    <mergeCell ref="T24:T25"/>
    <mergeCell ref="C26:C27"/>
    <mergeCell ref="J26:J27"/>
    <mergeCell ref="L26:L27"/>
    <mergeCell ref="S26:S27"/>
    <mergeCell ref="J18:J19"/>
    <mergeCell ref="K18:K19"/>
    <mergeCell ref="S18:S19"/>
    <mergeCell ref="T18:T19"/>
    <mergeCell ref="B21:B29"/>
    <mergeCell ref="C22:C23"/>
    <mergeCell ref="J22:J23"/>
    <mergeCell ref="L22:L23"/>
    <mergeCell ref="S22:S23"/>
    <mergeCell ref="J24:J25"/>
    <mergeCell ref="B11:B19"/>
    <mergeCell ref="C12:C13"/>
    <mergeCell ref="J12:J13"/>
    <mergeCell ref="L12:L13"/>
    <mergeCell ref="S12:S13"/>
    <mergeCell ref="K24:K25"/>
    <mergeCell ref="J14:J15"/>
    <mergeCell ref="K14:K15"/>
    <mergeCell ref="S14:S15"/>
    <mergeCell ref="T14:T15"/>
    <mergeCell ref="C16:C17"/>
    <mergeCell ref="J16:J17"/>
    <mergeCell ref="L16:L17"/>
    <mergeCell ref="S16:S17"/>
    <mergeCell ref="O2:T2"/>
    <mergeCell ref="S4:T4"/>
    <mergeCell ref="AA6:AC6"/>
    <mergeCell ref="AA7:AC7"/>
    <mergeCell ref="AA8:AC8"/>
  </mergeCells>
  <dataValidations count="2">
    <dataValidation type="list" allowBlank="1" showInputMessage="1" showErrorMessage="1" sqref="K14:K15 T38:T39 K38:K39 T34:T35 K34:K35 T28:T29 K28:K29 T24:T25 K24:K25 T18:T19 K18:K19 T14:T15">
      <formula1>"VT,VP,VS,VA,VF,VB,VD,V3"</formula1>
    </dataValidation>
    <dataValidation type="whole" allowBlank="1" showInputMessage="1" showErrorMessage="1" errorTitle="ERREUR" error="Il faut saisir un chiffre de 1 à 4" sqref="C5:C8">
      <formula1>1</formula1>
      <formula2>4</formula2>
    </dataValidation>
  </dataValidations>
  <printOptions horizontalCentered="1"/>
  <pageMargins left="0" right="0" top="0" bottom="0" header="0" footer="0"/>
  <pageSetup paperSize="9" orientation="portrait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4">
    <tabColor rgb="FF00B050"/>
    <pageSetUpPr autoPageBreaks="0" fitToPage="1"/>
  </sheetPr>
  <dimension ref="A1:AJ51"/>
  <sheetViews>
    <sheetView showGridLines="0" showRowColHeaders="0" zoomScaleNormal="100" workbookViewId="0"/>
  </sheetViews>
  <sheetFormatPr baseColWidth="10" defaultColWidth="0" defaultRowHeight="0" customHeight="1" zeroHeight="1" x14ac:dyDescent="0.25"/>
  <cols>
    <col min="1" max="1" width="9.625" customWidth="1"/>
    <col min="2" max="2" width="4.875" customWidth="1"/>
    <col min="3" max="8" width="4.625" customWidth="1"/>
    <col min="9" max="9" width="4.625" style="69" customWidth="1"/>
    <col min="10" max="20" width="4.625" customWidth="1"/>
    <col min="21" max="21" width="1.625" customWidth="1"/>
    <col min="22" max="22" width="25.375" customWidth="1"/>
    <col min="23" max="23" width="10.75" hidden="1" customWidth="1"/>
    <col min="24" max="24" width="3.875" hidden="1" customWidth="1"/>
    <col min="25" max="25" width="4.75" hidden="1" customWidth="1"/>
    <col min="26" max="26" width="10" hidden="1" customWidth="1"/>
    <col min="27" max="27" width="5" hidden="1" customWidth="1"/>
    <col min="28" max="36" width="0" hidden="1" customWidth="1"/>
    <col min="37" max="16384" width="11" hidden="1"/>
  </cols>
  <sheetData>
    <row r="1" spans="1:36" ht="28.5" customHeight="1" thickBot="1" x14ac:dyDescent="0.25">
      <c r="C1" s="51"/>
      <c r="D1" s="51"/>
      <c r="E1" s="51"/>
      <c r="F1" s="51"/>
      <c r="G1" s="51"/>
      <c r="H1" s="51"/>
      <c r="I1" s="136"/>
      <c r="J1" s="134"/>
      <c r="K1" s="134"/>
      <c r="L1" s="10"/>
      <c r="M1" s="10"/>
      <c r="N1" s="10"/>
      <c r="O1" s="10"/>
      <c r="P1" s="10"/>
      <c r="Q1" s="10"/>
      <c r="R1" s="10"/>
      <c r="S1" s="135"/>
      <c r="T1" s="61"/>
      <c r="U1" s="61"/>
      <c r="V1" s="61"/>
      <c r="W1" s="61"/>
      <c r="X1" s="133"/>
      <c r="Y1" s="61"/>
      <c r="Z1" s="61"/>
      <c r="AA1" s="133"/>
    </row>
    <row r="2" spans="1:36" ht="30" customHeight="1" thickBot="1" x14ac:dyDescent="0.3">
      <c r="A2" s="138">
        <f>SUMPRODUCT((recap!C7:C66=C2)*(recap!D7:D66=L2)*recap!I7:I66)</f>
        <v>4</v>
      </c>
      <c r="C2" s="173" t="s">
        <v>79</v>
      </c>
      <c r="D2" s="174"/>
      <c r="E2" s="174"/>
      <c r="F2" s="174"/>
      <c r="G2" s="174"/>
      <c r="H2" s="175"/>
      <c r="K2" s="156" t="s">
        <v>35</v>
      </c>
      <c r="L2" s="257">
        <v>30</v>
      </c>
      <c r="M2" s="183"/>
      <c r="O2" s="332" t="str">
        <f>Nature_competition</f>
        <v>COUPE DE DREUX POUSSINS BENJAMINS - 26 novembre 2017</v>
      </c>
      <c r="P2" s="332"/>
      <c r="Q2" s="332"/>
      <c r="R2" s="332"/>
      <c r="S2" s="332"/>
      <c r="T2" s="332"/>
      <c r="U2" s="52"/>
      <c r="V2" s="52"/>
      <c r="W2" s="52"/>
      <c r="X2" s="52"/>
      <c r="Y2" s="52"/>
      <c r="Z2" s="229" t="s">
        <v>68</v>
      </c>
      <c r="AA2" s="52"/>
    </row>
    <row r="3" spans="1:36" ht="24" customHeight="1" x14ac:dyDescent="0.2">
      <c r="B3" s="138"/>
      <c r="C3" s="145"/>
      <c r="D3" s="145"/>
      <c r="E3" s="145"/>
      <c r="F3" s="145"/>
      <c r="G3" s="145"/>
      <c r="H3" s="51"/>
      <c r="I3" s="145"/>
      <c r="L3" s="132"/>
      <c r="M3" s="132"/>
      <c r="N3" s="131"/>
      <c r="O3" s="131"/>
      <c r="P3" s="131"/>
      <c r="Q3" s="131"/>
      <c r="S3" s="144"/>
      <c r="T3" s="52"/>
      <c r="U3" s="52"/>
      <c r="V3" s="52"/>
      <c r="W3" s="52"/>
      <c r="X3" s="52"/>
      <c r="Y3" s="52"/>
      <c r="Z3" s="227">
        <f>COUNTIF(Z5:Z16,"")</f>
        <v>6</v>
      </c>
    </row>
    <row r="4" spans="1:36" ht="15.75" x14ac:dyDescent="0.25">
      <c r="C4" s="60" t="s">
        <v>39</v>
      </c>
      <c r="D4" s="129" t="s">
        <v>43</v>
      </c>
      <c r="E4" s="59" t="s">
        <v>44</v>
      </c>
      <c r="G4" s="69"/>
      <c r="H4" s="69"/>
      <c r="J4" s="69"/>
      <c r="K4" s="69"/>
      <c r="L4" s="69"/>
      <c r="M4" s="153" t="s">
        <v>38</v>
      </c>
      <c r="N4" s="128" t="s">
        <v>34</v>
      </c>
      <c r="O4" s="128" t="s">
        <v>21</v>
      </c>
      <c r="P4" s="128" t="s">
        <v>23</v>
      </c>
      <c r="Q4" s="128" t="s">
        <v>67</v>
      </c>
      <c r="R4" s="128" t="s">
        <v>22</v>
      </c>
      <c r="S4" s="343" t="s">
        <v>14</v>
      </c>
      <c r="T4" s="343"/>
      <c r="W4" s="228" t="s">
        <v>16</v>
      </c>
      <c r="X4" s="228" t="s">
        <v>60</v>
      </c>
      <c r="Y4" s="228" t="s">
        <v>59</v>
      </c>
      <c r="Z4" s="228" t="s">
        <v>58</v>
      </c>
      <c r="AA4" s="58"/>
      <c r="AB4" s="58"/>
      <c r="AC4" s="58"/>
      <c r="AD4" s="62"/>
      <c r="AE4" s="62"/>
      <c r="AF4" s="62"/>
      <c r="AG4" s="62"/>
      <c r="AH4" s="62"/>
      <c r="AI4" s="62"/>
      <c r="AJ4" s="64"/>
    </row>
    <row r="5" spans="1:36" ht="20.25" customHeight="1" x14ac:dyDescent="0.2">
      <c r="A5" s="214" t="s">
        <v>24</v>
      </c>
      <c r="B5" s="172"/>
      <c r="C5" s="141">
        <v>1</v>
      </c>
      <c r="D5" s="142">
        <f>IF(A2&gt;0,1,"")</f>
        <v>1</v>
      </c>
      <c r="E5" s="154" t="str">
        <f>IF(ISNA(VLOOKUP($C$2&amp;"-"&amp;$L$2&amp;"-"&amp;D5,bdd_complete,11,0)),"",VLOOKUP($C$2&amp;"-"&amp;$L$2&amp;"-"&amp;D5,bdd_complete,11,0)&amp;" "&amp;VLOOKUP($C$2&amp;"-"&amp;$L$2&amp;"-"&amp;D5,bdd_complete,12,0))</f>
        <v>KHEKHAEV Damir</v>
      </c>
      <c r="F5" s="154"/>
      <c r="G5" s="154"/>
      <c r="H5" s="154"/>
      <c r="I5" s="154"/>
      <c r="J5" s="154"/>
      <c r="K5" s="154" t="str">
        <f>IF(D5&lt;&gt;"",VLOOKUP($C$2&amp;"-"&amp;$L$2&amp;"-"&amp;D5,bdd_complete,13,0),"")</f>
        <v>Orléans</v>
      </c>
      <c r="L5" s="154"/>
      <c r="M5" s="143"/>
      <c r="N5" s="209">
        <f>IF(AND(E5&lt;&gt;"",$Z$3&lt;12),SUMPRODUCT(($W$5:$W$16=E5)*($Z$5:$Z$16&lt;&gt;"")),"")</f>
        <v>3</v>
      </c>
      <c r="O5" s="210">
        <f>IF(AND(E5&lt;&gt;"",$Z$3&lt;12),SUMPRODUCT(($W$5:$W$16=E5)*($Y$5:$Y$16)),"")</f>
        <v>10</v>
      </c>
      <c r="P5" s="211">
        <f>IF(AND(E5&lt;&gt;"",$Z$3&lt;12),SUMPRODUCT(($W$5:$W$16=E5)*($Z$5:$Z$16=$P$4)),"")</f>
        <v>1</v>
      </c>
      <c r="Q5" s="211">
        <f>IF(AND(E5&lt;&gt;"",$Z$3&lt;12),SUMPRODUCT(($W$5:$W$16=E5)*($Z$5:$Z$16=$Q$4)),"")</f>
        <v>0</v>
      </c>
      <c r="R5" s="211">
        <f>IF(AND(E5&lt;&gt;"",$Z$3&lt;12),SUMPRODUCT(($W$5:$W$16=E5)*($X$5:$X$16)),"")</f>
        <v>0</v>
      </c>
      <c r="S5" s="234">
        <f>IF(D5&lt;&gt;"",VLOOKUP($C$2&amp;"-"&amp;$L$2&amp;"-"&amp;D5,bdd_complete,6,0),"")</f>
        <v>34.200000000000003</v>
      </c>
      <c r="T5" s="235"/>
      <c r="U5" s="140"/>
      <c r="V5" s="140"/>
      <c r="W5" s="205" t="str">
        <f>D12</f>
        <v>KHEKHAEV Damir</v>
      </c>
      <c r="X5" s="206">
        <f>I15</f>
        <v>0</v>
      </c>
      <c r="Y5" s="206">
        <f>J14</f>
        <v>3</v>
      </c>
      <c r="Z5" s="207" t="str">
        <f>IF(K14&lt;&gt;"",K14,"")</f>
        <v>VP</v>
      </c>
      <c r="AD5" s="62"/>
      <c r="AE5" s="62"/>
      <c r="AF5" s="62"/>
      <c r="AG5" s="62"/>
      <c r="AH5" s="62"/>
      <c r="AI5" s="62"/>
      <c r="AJ5" s="64"/>
    </row>
    <row r="6" spans="1:36" ht="20.25" customHeight="1" thickBot="1" x14ac:dyDescent="0.25">
      <c r="B6" s="172"/>
      <c r="C6" s="141">
        <v>2</v>
      </c>
      <c r="D6" s="142">
        <f>IF(A2&gt;1,2,"")</f>
        <v>2</v>
      </c>
      <c r="E6" s="154" t="str">
        <f>IF(ISNA(VLOOKUP($C$2&amp;"-"&amp;$L$2&amp;"-"&amp;D6,bdd_complete,11,0)),"",VLOOKUP($C$2&amp;"-"&amp;$L$2&amp;"-"&amp;D6,bdd_complete,11,0)&amp;" "&amp;VLOOKUP($C$2&amp;"-"&amp;$L$2&amp;"-"&amp;D6,bdd_complete,12,0))</f>
        <v>HABBAZ Hichem</v>
      </c>
      <c r="F6" s="154"/>
      <c r="G6" s="154"/>
      <c r="H6" s="154"/>
      <c r="I6" s="154"/>
      <c r="J6" s="154"/>
      <c r="K6" s="154" t="str">
        <f>IF(D6&lt;&gt;"",VLOOKUP($C$2&amp;"-"&amp;$L$2&amp;"-"&amp;D6,bdd_complete,13,0),"")</f>
        <v>Dreux OL Atlas</v>
      </c>
      <c r="L6" s="154"/>
      <c r="M6" s="143"/>
      <c r="N6" s="209">
        <f>IF(AND(E6&lt;&gt;"",$Z$3&lt;12),SUMPRODUCT(($W$5:$W$16=E6)*($Z$5:$Z$16&lt;&gt;"")),"")</f>
        <v>2</v>
      </c>
      <c r="O6" s="210">
        <f>IF(AND(E6&lt;&gt;"",$Z$3&lt;12),SUMPRODUCT(($W$5:$W$16=E6)*($Y$5:$Y$16)),"")</f>
        <v>8</v>
      </c>
      <c r="P6" s="211">
        <f>IF(AND(E6&lt;&gt;"",$Z$3&lt;12),SUMPRODUCT(($W$5:$W$16=E6)*($Z$5:$Z$16=$P$4)),"")</f>
        <v>1</v>
      </c>
      <c r="Q6" s="211">
        <f>IF(AND(E6&lt;&gt;"",$Z$3&lt;12),SUMPRODUCT(($W$5:$W$16=E6)*($Z$5:$Z$16=$Q$4)),"")</f>
        <v>0</v>
      </c>
      <c r="R6" s="211">
        <f>IF(AND(E6&lt;&gt;"",$Z$3&lt;12),SUMPRODUCT(($W$5:$W$16=E6)*($X$5:$X$16)),"")</f>
        <v>0</v>
      </c>
      <c r="S6" s="234">
        <f>IF(D6&lt;&gt;"",VLOOKUP($C$2&amp;"-"&amp;$L$2&amp;"-"&amp;D6,bdd_complete,6,0),"")</f>
        <v>34.299999999999997</v>
      </c>
      <c r="T6" s="235"/>
      <c r="W6" s="205" t="str">
        <f>M12</f>
        <v>HABBAZ Hichem</v>
      </c>
      <c r="X6" s="206">
        <f>R15</f>
        <v>0</v>
      </c>
      <c r="Y6" s="206">
        <f>S14</f>
        <v>1</v>
      </c>
      <c r="Z6" s="207" t="str">
        <f>IF(T14&lt;&gt;"",T14,"")</f>
        <v/>
      </c>
      <c r="AA6" s="346"/>
      <c r="AB6" s="346"/>
      <c r="AC6" s="346"/>
      <c r="AD6" s="62"/>
      <c r="AE6" s="62"/>
      <c r="AF6" s="62"/>
      <c r="AG6" s="62"/>
      <c r="AH6" s="62"/>
      <c r="AI6" s="62"/>
      <c r="AJ6" s="64"/>
    </row>
    <row r="7" spans="1:36" ht="20.25" customHeight="1" thickTop="1" x14ac:dyDescent="0.2">
      <c r="A7" s="137" t="s">
        <v>36</v>
      </c>
      <c r="B7" s="172"/>
      <c r="C7" s="141">
        <v>4</v>
      </c>
      <c r="D7" s="142">
        <f>IF(A2&gt;2,3,"")</f>
        <v>3</v>
      </c>
      <c r="E7" s="154" t="str">
        <f>IF(ISNA(VLOOKUP($C$2&amp;"-"&amp;$L$2&amp;"-"&amp;D7,bdd_complete,11,0)),"",VLOOKUP($C$2&amp;"-"&amp;$L$2&amp;"-"&amp;D7,bdd_complete,11,0)&amp;" "&amp;VLOOKUP($C$2&amp;"-"&amp;$L$2&amp;"-"&amp;D7,bdd_complete,12,0))</f>
        <v>OMAR Sihana</v>
      </c>
      <c r="F7" s="154"/>
      <c r="G7" s="154"/>
      <c r="H7" s="154"/>
      <c r="I7" s="154"/>
      <c r="J7" s="154"/>
      <c r="K7" s="154" t="str">
        <f>IF(D7&lt;&gt;"",VLOOKUP($C$2&amp;"-"&amp;$L$2&amp;"-"&amp;D7,bdd_complete,13,0),"")</f>
        <v>Ivry/Seine</v>
      </c>
      <c r="L7" s="154"/>
      <c r="M7" s="143"/>
      <c r="N7" s="209">
        <f>IF(AND(E7&lt;&gt;"",$Z$3&lt;12),SUMPRODUCT(($W$5:$W$16=E7)*($Z$5:$Z$16&lt;&gt;"")),"")</f>
        <v>0</v>
      </c>
      <c r="O7" s="210">
        <f>IF(AND(E7&lt;&gt;"",$Z$3&lt;12),SUMPRODUCT(($W$5:$W$16=E7)*($Y$5:$Y$16)),"")</f>
        <v>0</v>
      </c>
      <c r="P7" s="211">
        <f>IF(AND(E7&lt;&gt;"",$Z$3&lt;12),SUMPRODUCT(($W$5:$W$16=E7)*($Z$5:$Z$16=$P$4)),"")</f>
        <v>0</v>
      </c>
      <c r="Q7" s="211">
        <f>IF(AND(E7&lt;&gt;"",$Z$3&lt;12),SUMPRODUCT(($W$5:$W$16=E7)*($Z$5:$Z$16=$Q$4)),"")</f>
        <v>0</v>
      </c>
      <c r="R7" s="211">
        <f>IF(AND(E7&lt;&gt;"",$Z$3&lt;12),SUMPRODUCT(($W$5:$W$16=E7)*($X$5:$X$16)),"")</f>
        <v>0</v>
      </c>
      <c r="S7" s="234">
        <f>IF(D7&lt;&gt;"",VLOOKUP($C$2&amp;"-"&amp;$L$2&amp;"-"&amp;D7,bdd_complete,6,0),"")</f>
        <v>34.6</v>
      </c>
      <c r="T7" s="235"/>
      <c r="W7" s="205" t="str">
        <f>D16</f>
        <v>OMAR Sihana</v>
      </c>
      <c r="X7" s="206">
        <f>I19</f>
        <v>0</v>
      </c>
      <c r="Y7" s="206">
        <f>J18</f>
        <v>0</v>
      </c>
      <c r="Z7" s="207" t="str">
        <f>IF(K18&lt;&gt;"",K18,"")</f>
        <v/>
      </c>
      <c r="AA7" s="346"/>
      <c r="AB7" s="346"/>
      <c r="AC7" s="346"/>
      <c r="AD7" s="62"/>
      <c r="AE7" s="62"/>
      <c r="AF7" s="62"/>
      <c r="AG7" s="62"/>
      <c r="AH7" s="62"/>
      <c r="AI7" s="62"/>
      <c r="AJ7" s="64"/>
    </row>
    <row r="8" spans="1:36" ht="20.25" customHeight="1" x14ac:dyDescent="0.2">
      <c r="A8" s="139" t="s">
        <v>37</v>
      </c>
      <c r="B8" s="172"/>
      <c r="C8" s="141">
        <v>3</v>
      </c>
      <c r="D8" s="281">
        <f>IF(A2&gt;3,4,"")</f>
        <v>4</v>
      </c>
      <c r="E8" s="241" t="str">
        <f>IF(ISNA(VLOOKUP($C$2&amp;"-"&amp;$L$2&amp;"-"&amp;D8,bdd_complete,11,0)),"",VLOOKUP($C$2&amp;"-"&amp;$L$2&amp;"-"&amp;D8,bdd_complete,11,0)&amp;" "&amp;VLOOKUP($C$2&amp;"-"&amp;$L$2&amp;"-"&amp;D8,bdd_complete,12,0))</f>
        <v>FRIHI Mohamed Amine</v>
      </c>
      <c r="F8" s="241"/>
      <c r="G8" s="241"/>
      <c r="H8" s="241"/>
      <c r="I8" s="241"/>
      <c r="J8" s="241"/>
      <c r="K8" s="241" t="str">
        <f>IF(D8&lt;&gt;"",VLOOKUP($C$2&amp;"-"&amp;$L$2&amp;"-"&amp;D8,bdd_complete,13,0),"")</f>
        <v>Dreux OL Atlas</v>
      </c>
      <c r="L8" s="241"/>
      <c r="M8" s="282"/>
      <c r="N8" s="209">
        <f>IF(AND(E8&lt;&gt;"",$Z$3&lt;12),SUMPRODUCT(($W$5:$W$16=E8)*($Z$5:$Z$16&lt;&gt;"")),"")</f>
        <v>1</v>
      </c>
      <c r="O8" s="210">
        <f>IF(AND(E8&lt;&gt;"",$Z$3&lt;12),SUMPRODUCT(($W$5:$W$16=E8)*($Y$5:$Y$16)),"")</f>
        <v>3</v>
      </c>
      <c r="P8" s="211">
        <f>IF(AND(E8&lt;&gt;"",$Z$3&lt;12),SUMPRODUCT(($W$5:$W$16=E8)*($Z$5:$Z$16=$P$4)),"")</f>
        <v>0</v>
      </c>
      <c r="Q8" s="211">
        <f>IF(AND(E8&lt;&gt;"",$Z$3&lt;12),SUMPRODUCT(($W$5:$W$16=E8)*($Z$5:$Z$16=$Q$4)),"")</f>
        <v>0</v>
      </c>
      <c r="R8" s="211">
        <f>IF(AND(E8&lt;&gt;"",$Z$3&lt;12),SUMPRODUCT(($W$5:$W$16=E8)*($X$5:$X$16)),"")</f>
        <v>0</v>
      </c>
      <c r="S8" s="234">
        <f>IF(D8&lt;&gt;"",VLOOKUP($C$2&amp;"-"&amp;$L$2&amp;"-"&amp;D8,bdd_complete,6,0),"")</f>
        <v>34.9</v>
      </c>
      <c r="T8" s="235"/>
      <c r="W8" s="205" t="str">
        <f>M16</f>
        <v>FRIHI Mohamed Amine</v>
      </c>
      <c r="X8" s="206">
        <f>R19</f>
        <v>0</v>
      </c>
      <c r="Y8" s="206">
        <f>S18</f>
        <v>3</v>
      </c>
      <c r="Z8" s="207" t="str">
        <f>IF(T18&lt;&gt;"",T18,"")</f>
        <v>VP</v>
      </c>
      <c r="AA8" s="346"/>
      <c r="AB8" s="346"/>
      <c r="AC8" s="346"/>
      <c r="AD8" s="62"/>
      <c r="AE8" s="62"/>
      <c r="AF8" s="62"/>
      <c r="AG8" s="62"/>
      <c r="AH8" s="62"/>
      <c r="AI8" s="62"/>
      <c r="AJ8" s="64"/>
    </row>
    <row r="9" spans="1:36" ht="23.25" customHeight="1" x14ac:dyDescent="0.25">
      <c r="A9" s="212" t="s">
        <v>61</v>
      </c>
      <c r="B9" s="213"/>
      <c r="D9" s="69"/>
      <c r="E9" s="69"/>
      <c r="F9" s="69"/>
      <c r="G9" s="69"/>
      <c r="H9" s="69"/>
      <c r="I9"/>
      <c r="S9" s="144"/>
      <c r="W9" s="205" t="str">
        <f>D22</f>
        <v>KHEKHAEV Damir</v>
      </c>
      <c r="X9" s="206">
        <f>I25</f>
        <v>0</v>
      </c>
      <c r="Y9" s="206">
        <f>J24</f>
        <v>4</v>
      </c>
      <c r="Z9" s="207" t="str">
        <f>IF(K24&lt;&gt;"",K24,"")</f>
        <v>VT</v>
      </c>
      <c r="AA9" s="52"/>
      <c r="AB9" s="52"/>
      <c r="AC9" s="52"/>
    </row>
    <row r="10" spans="1:36" s="140" customFormat="1" ht="25.5" customHeight="1" x14ac:dyDescent="0.2">
      <c r="A10" s="53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  <c r="R10" s="155"/>
      <c r="S10" s="155"/>
      <c r="T10" s="130" t="str">
        <f>IF(OR(A2=0,A2&gt;2),"3 lutteurs =&gt; Tour 1 : 1-2 / Tour 2 : 3-1 / Tour 3 : 2-3          4 lutteurs =&gt; Tour 1 : 1-2, 3-4  / Tour 2 : 1-3,  2-4  / Tour 3 : 1-4, 2-3","")</f>
        <v>3 lutteurs =&gt; Tour 1 : 1-2 / Tour 2 : 3-1 / Tour 3 : 2-3          4 lutteurs =&gt; Tour 1 : 1-2, 3-4  / Tour 2 : 1-3,  2-4  / Tour 3 : 1-4, 2-3</v>
      </c>
      <c r="U10" s="155"/>
      <c r="V10" s="155"/>
      <c r="W10" s="205" t="str">
        <f>M22</f>
        <v>OMAR Sihana</v>
      </c>
      <c r="X10" s="206">
        <f>R25</f>
        <v>0</v>
      </c>
      <c r="Y10" s="206">
        <f>S24</f>
        <v>0</v>
      </c>
      <c r="Z10" s="207" t="str">
        <f>IF(T24&lt;&gt;"",T24,"")</f>
        <v/>
      </c>
      <c r="AA10" s="155"/>
      <c r="AB10" s="155"/>
      <c r="AC10" s="155"/>
    </row>
    <row r="11" spans="1:36" s="53" customFormat="1" ht="14.25" customHeight="1" thickBot="1" x14ac:dyDescent="0.25">
      <c r="A11"/>
      <c r="B11" s="330" t="s">
        <v>40</v>
      </c>
      <c r="C11" s="203" t="s">
        <v>45</v>
      </c>
      <c r="D11" s="201"/>
      <c r="E11" s="201"/>
      <c r="F11" s="201"/>
      <c r="G11" s="201"/>
      <c r="H11" s="201"/>
      <c r="I11" s="201"/>
      <c r="J11" s="201"/>
      <c r="K11" s="201"/>
      <c r="L11" s="202" t="s">
        <v>46</v>
      </c>
      <c r="M11" s="202"/>
      <c r="N11" s="202"/>
      <c r="O11" s="202"/>
      <c r="P11" s="202"/>
      <c r="Q11" s="202"/>
      <c r="R11" s="202"/>
      <c r="S11" s="202"/>
      <c r="T11" s="204"/>
      <c r="U11"/>
      <c r="V11"/>
      <c r="W11" s="205" t="str">
        <f>D26</f>
        <v>HABBAZ Hichem</v>
      </c>
      <c r="X11" s="206">
        <f>I29</f>
        <v>0</v>
      </c>
      <c r="Y11" s="206">
        <f>J28</f>
        <v>3</v>
      </c>
      <c r="Z11" s="207" t="str">
        <f>IF(K28&lt;&gt;"",K28,"")</f>
        <v>VP</v>
      </c>
      <c r="AA11" s="54"/>
      <c r="AH11" s="56"/>
    </row>
    <row r="12" spans="1:36" ht="16.5" customHeight="1" x14ac:dyDescent="0.2">
      <c r="B12" s="331"/>
      <c r="C12" s="334">
        <f>IF(A2&gt;1,1,"")</f>
        <v>1</v>
      </c>
      <c r="D12" s="215" t="str">
        <f>IF(C12&lt;&gt;"",VLOOKUP(C12,$D$5:$K$8,2,0),"")</f>
        <v>KHEKHAEV Damir</v>
      </c>
      <c r="E12" s="215"/>
      <c r="F12" s="215"/>
      <c r="G12" s="215"/>
      <c r="H12" s="215"/>
      <c r="I12" s="216"/>
      <c r="J12" s="336" t="s">
        <v>48</v>
      </c>
      <c r="K12" s="217" t="s">
        <v>49</v>
      </c>
      <c r="L12" s="334">
        <f>IF(A2&gt;1,2,"")</f>
        <v>2</v>
      </c>
      <c r="M12" s="215" t="str">
        <f>IF(L12&lt;&gt;"",VLOOKUP(L12,$D$5:$K$8,2,0),"")</f>
        <v>HABBAZ Hichem</v>
      </c>
      <c r="N12" s="215"/>
      <c r="O12" s="215"/>
      <c r="P12" s="215"/>
      <c r="Q12" s="215"/>
      <c r="R12" s="216"/>
      <c r="S12" s="336" t="s">
        <v>48</v>
      </c>
      <c r="T12" s="217" t="s">
        <v>49</v>
      </c>
      <c r="W12" s="205" t="str">
        <f>M26</f>
        <v>FRIHI Mohamed Amine</v>
      </c>
      <c r="X12" s="206">
        <f>R29</f>
        <v>0</v>
      </c>
      <c r="Y12" s="206">
        <f>S28</f>
        <v>0</v>
      </c>
      <c r="Z12" s="207" t="str">
        <f>IF(T28&lt;&gt;"",T28,"")</f>
        <v/>
      </c>
      <c r="AA12" s="58"/>
      <c r="AH12" s="63"/>
      <c r="AI12" s="63"/>
    </row>
    <row r="13" spans="1:36" ht="16.5" customHeight="1" x14ac:dyDescent="0.2">
      <c r="B13" s="331"/>
      <c r="C13" s="335"/>
      <c r="D13" s="218" t="str">
        <f>IF(C12&lt;&gt;"",VLOOKUP(C12,$D$5:$K$8,8,0),"")</f>
        <v>Orléans</v>
      </c>
      <c r="E13" s="219"/>
      <c r="F13" s="219"/>
      <c r="G13" s="219"/>
      <c r="H13" s="219"/>
      <c r="I13" s="220"/>
      <c r="J13" s="337"/>
      <c r="K13" s="221" t="s">
        <v>50</v>
      </c>
      <c r="L13" s="335"/>
      <c r="M13" s="218" t="str">
        <f>IF(L12&lt;&gt;"",VLOOKUP(L12,$D$5:$K$8,8,0),"")</f>
        <v>Dreux OL Atlas</v>
      </c>
      <c r="N13" s="219"/>
      <c r="O13" s="219"/>
      <c r="P13" s="219"/>
      <c r="Q13" s="219"/>
      <c r="R13" s="220"/>
      <c r="S13" s="337"/>
      <c r="T13" s="221" t="s">
        <v>50</v>
      </c>
      <c r="W13" s="205" t="str">
        <f>D32</f>
        <v>KHEKHAEV Damir</v>
      </c>
      <c r="X13" s="206">
        <f>I35</f>
        <v>0</v>
      </c>
      <c r="Y13" s="206">
        <f>J34</f>
        <v>3</v>
      </c>
      <c r="Z13" s="207" t="str">
        <f>IF(K34&lt;&gt;"",K34,"")</f>
        <v>VP</v>
      </c>
      <c r="AA13" s="58"/>
      <c r="AH13" s="63"/>
      <c r="AI13" s="63"/>
    </row>
    <row r="14" spans="1:36" ht="11.25" customHeight="1" x14ac:dyDescent="0.2">
      <c r="B14" s="331"/>
      <c r="C14" s="159" t="s">
        <v>53</v>
      </c>
      <c r="D14" s="160"/>
      <c r="E14" s="160"/>
      <c r="F14" s="160"/>
      <c r="G14" s="160"/>
      <c r="H14" s="170"/>
      <c r="I14" s="161" t="s">
        <v>11</v>
      </c>
      <c r="J14" s="338">
        <v>3</v>
      </c>
      <c r="K14" s="340" t="s">
        <v>689</v>
      </c>
      <c r="L14" s="159" t="s">
        <v>53</v>
      </c>
      <c r="M14" s="162"/>
      <c r="N14" s="160"/>
      <c r="O14" s="160"/>
      <c r="P14" s="160"/>
      <c r="Q14" s="170"/>
      <c r="R14" s="161" t="s">
        <v>11</v>
      </c>
      <c r="S14" s="338">
        <v>1</v>
      </c>
      <c r="T14" s="340"/>
      <c r="W14" s="205" t="str">
        <f>M32</f>
        <v>FRIHI Mohamed Amine</v>
      </c>
      <c r="X14" s="206">
        <f>R35</f>
        <v>0</v>
      </c>
      <c r="Y14" s="206">
        <f>S34</f>
        <v>0</v>
      </c>
      <c r="Z14" s="207" t="str">
        <f>IF(T34&lt;&gt;"",T34,"")</f>
        <v/>
      </c>
      <c r="AA14" s="58"/>
      <c r="AH14" s="63"/>
      <c r="AI14" s="63"/>
    </row>
    <row r="15" spans="1:36" ht="33" customHeight="1" thickBot="1" x14ac:dyDescent="0.25">
      <c r="B15" s="331"/>
      <c r="C15" s="157"/>
      <c r="D15" s="158"/>
      <c r="E15" s="158"/>
      <c r="F15" s="158"/>
      <c r="G15" s="158"/>
      <c r="H15" s="171"/>
      <c r="I15" s="208"/>
      <c r="J15" s="339"/>
      <c r="K15" s="341"/>
      <c r="L15" s="157"/>
      <c r="M15" s="163"/>
      <c r="N15" s="158"/>
      <c r="O15" s="158"/>
      <c r="P15" s="158"/>
      <c r="Q15" s="171"/>
      <c r="R15" s="208"/>
      <c r="S15" s="339"/>
      <c r="T15" s="341"/>
      <c r="W15" s="205" t="str">
        <f>D36</f>
        <v>HABBAZ Hichem</v>
      </c>
      <c r="X15" s="206">
        <f>I39</f>
        <v>0</v>
      </c>
      <c r="Y15" s="206">
        <f>J38</f>
        <v>4</v>
      </c>
      <c r="Z15" s="207" t="str">
        <f>IF(K38&lt;&gt;"",K38,"")</f>
        <v>VT</v>
      </c>
      <c r="AA15" s="58"/>
      <c r="AH15" s="63"/>
      <c r="AI15" s="63"/>
    </row>
    <row r="16" spans="1:36" ht="16.5" customHeight="1" x14ac:dyDescent="0.2">
      <c r="B16" s="331"/>
      <c r="C16" s="334">
        <f>IF(A2=4,3,"")</f>
        <v>3</v>
      </c>
      <c r="D16" s="215" t="str">
        <f>IF(C16&lt;&gt;"",VLOOKUP(C16,$D$5:$K$8,2,0),"")</f>
        <v>OMAR Sihana</v>
      </c>
      <c r="E16" s="215"/>
      <c r="F16" s="215"/>
      <c r="G16" s="215"/>
      <c r="H16" s="215"/>
      <c r="I16" s="216"/>
      <c r="J16" s="336" t="s">
        <v>48</v>
      </c>
      <c r="K16" s="217" t="s">
        <v>49</v>
      </c>
      <c r="L16" s="334">
        <f>IF(A2=4,4,"")</f>
        <v>4</v>
      </c>
      <c r="M16" s="215" t="str">
        <f>IF(L16&lt;&gt;"",VLOOKUP(L16,$D$5:$K$8,2,0),"")</f>
        <v>FRIHI Mohamed Amine</v>
      </c>
      <c r="N16" s="215"/>
      <c r="O16" s="215"/>
      <c r="P16" s="215"/>
      <c r="Q16" s="215"/>
      <c r="R16" s="216"/>
      <c r="S16" s="336" t="s">
        <v>48</v>
      </c>
      <c r="T16" s="217" t="s">
        <v>49</v>
      </c>
      <c r="W16" s="205" t="str">
        <f>M36</f>
        <v>OMAR Sihana</v>
      </c>
      <c r="X16" s="206">
        <f>R39</f>
        <v>0</v>
      </c>
      <c r="Y16" s="206">
        <f>S38</f>
        <v>0</v>
      </c>
      <c r="Z16" s="207" t="str">
        <f>IF(T38&lt;&gt;"",T38,"")</f>
        <v/>
      </c>
      <c r="AA16" s="58"/>
      <c r="AH16" s="63"/>
      <c r="AI16" s="63"/>
    </row>
    <row r="17" spans="1:35" ht="16.5" customHeight="1" x14ac:dyDescent="0.2">
      <c r="B17" s="331"/>
      <c r="C17" s="335"/>
      <c r="D17" s="218"/>
      <c r="E17" s="219"/>
      <c r="F17" s="219"/>
      <c r="G17" s="219"/>
      <c r="H17" s="219"/>
      <c r="I17" s="220"/>
      <c r="J17" s="337"/>
      <c r="K17" s="221" t="s">
        <v>50</v>
      </c>
      <c r="L17" s="335"/>
      <c r="M17" s="218" t="str">
        <f>IF(L16&lt;&gt;"",VLOOKUP(L16,$D$5:$K$8,8,0),"")</f>
        <v>Dreux OL Atlas</v>
      </c>
      <c r="N17" s="219"/>
      <c r="O17" s="219"/>
      <c r="P17" s="219"/>
      <c r="Q17" s="219"/>
      <c r="R17" s="220"/>
      <c r="S17" s="337"/>
      <c r="T17" s="221" t="s">
        <v>50</v>
      </c>
      <c r="X17" s="57"/>
      <c r="Y17" s="58"/>
      <c r="Z17" s="58"/>
      <c r="AA17" s="58"/>
      <c r="AH17" s="63"/>
      <c r="AI17" s="63"/>
    </row>
    <row r="18" spans="1:35" ht="11.25" customHeight="1" x14ac:dyDescent="0.2">
      <c r="B18" s="331"/>
      <c r="C18" s="159" t="s">
        <v>53</v>
      </c>
      <c r="D18" s="160"/>
      <c r="E18" s="160"/>
      <c r="F18" s="160"/>
      <c r="G18" s="160"/>
      <c r="H18" s="170"/>
      <c r="I18" s="161" t="s">
        <v>11</v>
      </c>
      <c r="J18" s="338">
        <v>0</v>
      </c>
      <c r="K18" s="340"/>
      <c r="L18" s="159" t="s">
        <v>53</v>
      </c>
      <c r="M18" s="162"/>
      <c r="N18" s="160"/>
      <c r="O18" s="160"/>
      <c r="P18" s="160"/>
      <c r="Q18" s="170"/>
      <c r="R18" s="161" t="s">
        <v>11</v>
      </c>
      <c r="S18" s="338">
        <v>3</v>
      </c>
      <c r="T18" s="340" t="s">
        <v>689</v>
      </c>
      <c r="X18" s="57"/>
      <c r="Y18" s="58"/>
      <c r="Z18" s="58"/>
      <c r="AA18" s="58"/>
      <c r="AH18" s="63"/>
      <c r="AI18" s="63"/>
    </row>
    <row r="19" spans="1:35" ht="33" customHeight="1" thickBot="1" x14ac:dyDescent="0.25">
      <c r="B19" s="331"/>
      <c r="C19" s="157"/>
      <c r="D19" s="158"/>
      <c r="E19" s="158"/>
      <c r="F19" s="158"/>
      <c r="G19" s="158"/>
      <c r="H19" s="171"/>
      <c r="I19" s="208"/>
      <c r="J19" s="339"/>
      <c r="K19" s="341"/>
      <c r="L19" s="157"/>
      <c r="M19" s="163"/>
      <c r="N19" s="158"/>
      <c r="O19" s="158"/>
      <c r="P19" s="158"/>
      <c r="Q19" s="171"/>
      <c r="R19" s="208"/>
      <c r="S19" s="339"/>
      <c r="T19" s="341"/>
      <c r="X19" s="58"/>
      <c r="Y19" s="58"/>
      <c r="Z19" s="58"/>
      <c r="AA19" s="58"/>
      <c r="AH19" s="63"/>
      <c r="AI19" s="63"/>
    </row>
    <row r="20" spans="1:35" ht="15" customHeight="1" x14ac:dyDescent="0.25">
      <c r="B20" s="138"/>
      <c r="C20" s="147"/>
      <c r="D20" s="147"/>
      <c r="E20" s="147"/>
      <c r="F20" s="147"/>
      <c r="G20" s="147"/>
      <c r="H20" s="147"/>
      <c r="J20" s="148"/>
      <c r="K20" s="149"/>
      <c r="L20" s="151"/>
      <c r="M20" s="151"/>
      <c r="N20" s="151"/>
      <c r="O20" s="151"/>
      <c r="P20" s="151"/>
      <c r="Q20" s="151"/>
      <c r="R20" s="146"/>
      <c r="S20" s="152"/>
      <c r="T20" s="150"/>
      <c r="X20" s="58"/>
      <c r="Y20" s="58"/>
      <c r="Z20" s="58"/>
      <c r="AA20" s="58"/>
      <c r="AH20" s="63"/>
      <c r="AI20" s="63"/>
    </row>
    <row r="21" spans="1:35" s="53" customFormat="1" ht="14.25" customHeight="1" thickBot="1" x14ac:dyDescent="0.25">
      <c r="A21"/>
      <c r="B21" s="330" t="s">
        <v>51</v>
      </c>
      <c r="C21" s="203" t="s">
        <v>45</v>
      </c>
      <c r="D21" s="201"/>
      <c r="E21" s="201"/>
      <c r="F21" s="201"/>
      <c r="G21" s="201"/>
      <c r="H21" s="201"/>
      <c r="I21" s="201"/>
      <c r="J21" s="201"/>
      <c r="K21" s="201"/>
      <c r="L21" s="202" t="s">
        <v>46</v>
      </c>
      <c r="M21" s="202"/>
      <c r="N21" s="202"/>
      <c r="O21" s="202"/>
      <c r="P21" s="202"/>
      <c r="Q21" s="202"/>
      <c r="R21" s="202"/>
      <c r="S21" s="202"/>
      <c r="T21" s="204"/>
      <c r="U21"/>
      <c r="V21"/>
      <c r="W21"/>
      <c r="X21" s="55"/>
      <c r="Y21" s="54"/>
      <c r="Z21" s="54"/>
      <c r="AA21" s="54"/>
      <c r="AH21" s="56"/>
    </row>
    <row r="22" spans="1:35" ht="16.5" customHeight="1" x14ac:dyDescent="0.2">
      <c r="B22" s="331"/>
      <c r="C22" s="334">
        <f>IF(A2=3,3,IF(A2=4,1,""))</f>
        <v>1</v>
      </c>
      <c r="D22" s="215" t="str">
        <f>IF(C22&lt;&gt;"",VLOOKUP(C22,$D$5:$K$8,2,0),"")</f>
        <v>KHEKHAEV Damir</v>
      </c>
      <c r="E22" s="215"/>
      <c r="F22" s="215"/>
      <c r="G22" s="215"/>
      <c r="H22" s="215"/>
      <c r="I22" s="216"/>
      <c r="J22" s="336" t="s">
        <v>48</v>
      </c>
      <c r="K22" s="217" t="s">
        <v>49</v>
      </c>
      <c r="L22" s="334">
        <f>IF(A2=3,1,IF(A2=4,3,""))</f>
        <v>3</v>
      </c>
      <c r="M22" s="215" t="str">
        <f>IF(L22&lt;&gt;"",VLOOKUP(L22,$D$5:$K$8,2,0),"")</f>
        <v>OMAR Sihana</v>
      </c>
      <c r="N22" s="215"/>
      <c r="O22" s="215"/>
      <c r="P22" s="215"/>
      <c r="Q22" s="215"/>
      <c r="R22" s="216"/>
      <c r="S22" s="336" t="s">
        <v>48</v>
      </c>
      <c r="T22" s="217" t="s">
        <v>49</v>
      </c>
      <c r="X22" s="57"/>
      <c r="Y22" s="58"/>
      <c r="Z22" s="58"/>
      <c r="AA22" s="58"/>
      <c r="AH22" s="63"/>
      <c r="AI22" s="63"/>
    </row>
    <row r="23" spans="1:35" ht="16.5" customHeight="1" x14ac:dyDescent="0.2">
      <c r="B23" s="331"/>
      <c r="C23" s="335"/>
      <c r="D23" s="218" t="str">
        <f>IF(C22&lt;&gt;"",VLOOKUP(C22,$D$5:$K$8,8,0),"")</f>
        <v>Orléans</v>
      </c>
      <c r="E23" s="219"/>
      <c r="F23" s="219"/>
      <c r="G23" s="219"/>
      <c r="H23" s="219"/>
      <c r="I23" s="220"/>
      <c r="J23" s="337"/>
      <c r="K23" s="221" t="s">
        <v>50</v>
      </c>
      <c r="L23" s="335"/>
      <c r="M23" s="218" t="str">
        <f>IF(L22&lt;&gt;"",VLOOKUP(L22,$D$5:$K$8,8,0),"")</f>
        <v>Ivry/Seine</v>
      </c>
      <c r="N23" s="219"/>
      <c r="O23" s="219"/>
      <c r="P23" s="219"/>
      <c r="Q23" s="219"/>
      <c r="R23" s="220"/>
      <c r="S23" s="337"/>
      <c r="T23" s="221" t="s">
        <v>50</v>
      </c>
      <c r="X23" s="57"/>
      <c r="Y23" s="58"/>
      <c r="Z23" s="58"/>
      <c r="AA23" s="58"/>
      <c r="AH23" s="63"/>
      <c r="AI23" s="63"/>
    </row>
    <row r="24" spans="1:35" ht="11.25" customHeight="1" x14ac:dyDescent="0.2">
      <c r="B24" s="331"/>
      <c r="C24" s="159" t="s">
        <v>53</v>
      </c>
      <c r="D24" s="160"/>
      <c r="E24" s="160"/>
      <c r="F24" s="160"/>
      <c r="G24" s="160"/>
      <c r="H24" s="170"/>
      <c r="I24" s="161" t="s">
        <v>11</v>
      </c>
      <c r="J24" s="338">
        <v>4</v>
      </c>
      <c r="K24" s="340" t="s">
        <v>23</v>
      </c>
      <c r="L24" s="159" t="s">
        <v>53</v>
      </c>
      <c r="M24" s="162"/>
      <c r="N24" s="160"/>
      <c r="O24" s="160"/>
      <c r="P24" s="160"/>
      <c r="Q24" s="170"/>
      <c r="R24" s="161" t="s">
        <v>11</v>
      </c>
      <c r="S24" s="338">
        <v>0</v>
      </c>
      <c r="T24" s="340"/>
      <c r="X24" s="57"/>
      <c r="Y24" s="58"/>
      <c r="Z24" s="58"/>
      <c r="AA24" s="58"/>
      <c r="AH24" s="63"/>
      <c r="AI24" s="63"/>
    </row>
    <row r="25" spans="1:35" ht="33" customHeight="1" thickBot="1" x14ac:dyDescent="0.25">
      <c r="B25" s="331"/>
      <c r="C25" s="157"/>
      <c r="D25" s="158"/>
      <c r="E25" s="158"/>
      <c r="F25" s="158"/>
      <c r="G25" s="158"/>
      <c r="H25" s="171"/>
      <c r="I25" s="208"/>
      <c r="J25" s="339"/>
      <c r="K25" s="341"/>
      <c r="L25" s="157"/>
      <c r="M25" s="163"/>
      <c r="N25" s="158"/>
      <c r="O25" s="158"/>
      <c r="P25" s="158"/>
      <c r="Q25" s="171"/>
      <c r="R25" s="208"/>
      <c r="S25" s="339"/>
      <c r="T25" s="341"/>
      <c r="X25" s="58"/>
      <c r="Y25" s="58"/>
      <c r="Z25" s="58"/>
      <c r="AA25" s="58"/>
      <c r="AH25" s="63"/>
      <c r="AI25" s="63"/>
    </row>
    <row r="26" spans="1:35" ht="16.5" customHeight="1" x14ac:dyDescent="0.2">
      <c r="B26" s="331"/>
      <c r="C26" s="334">
        <f>IF(A2=4,2,"")</f>
        <v>2</v>
      </c>
      <c r="D26" s="215" t="str">
        <f>IF(C26&lt;&gt;"",VLOOKUP(C26,$D$5:$K$8,2,0),"")</f>
        <v>HABBAZ Hichem</v>
      </c>
      <c r="E26" s="215"/>
      <c r="F26" s="215"/>
      <c r="G26" s="215"/>
      <c r="H26" s="215"/>
      <c r="I26" s="216"/>
      <c r="J26" s="336" t="s">
        <v>48</v>
      </c>
      <c r="K26" s="217" t="s">
        <v>49</v>
      </c>
      <c r="L26" s="334">
        <f>IF(A2=4,4,"")</f>
        <v>4</v>
      </c>
      <c r="M26" s="215" t="str">
        <f>IF(L26&lt;&gt;"",VLOOKUP(L26,$D$5:$K$8,2,0),"")</f>
        <v>FRIHI Mohamed Amine</v>
      </c>
      <c r="N26" s="215"/>
      <c r="O26" s="215"/>
      <c r="P26" s="215"/>
      <c r="Q26" s="215"/>
      <c r="R26" s="216"/>
      <c r="S26" s="336" t="s">
        <v>48</v>
      </c>
      <c r="T26" s="217" t="s">
        <v>49</v>
      </c>
      <c r="X26" s="57"/>
      <c r="Y26" s="58"/>
      <c r="Z26" s="58"/>
      <c r="AA26" s="58"/>
      <c r="AH26" s="63"/>
      <c r="AI26" s="63"/>
    </row>
    <row r="27" spans="1:35" ht="16.5" customHeight="1" x14ac:dyDescent="0.2">
      <c r="B27" s="331"/>
      <c r="C27" s="335"/>
      <c r="D27" s="218" t="str">
        <f>IF(C26&lt;&gt;"",VLOOKUP(C26,$D$5:$K$8,8,0),"")</f>
        <v>Dreux OL Atlas</v>
      </c>
      <c r="E27" s="219"/>
      <c r="F27" s="219"/>
      <c r="G27" s="219"/>
      <c r="H27" s="219"/>
      <c r="I27" s="220"/>
      <c r="J27" s="337"/>
      <c r="K27" s="221" t="s">
        <v>50</v>
      </c>
      <c r="L27" s="335"/>
      <c r="M27" s="218" t="str">
        <f>IF(L26&lt;&gt;"",VLOOKUP(L26,$D$5:$K$8,8,0),"")</f>
        <v>Dreux OL Atlas</v>
      </c>
      <c r="N27" s="219"/>
      <c r="O27" s="219"/>
      <c r="P27" s="219"/>
      <c r="Q27" s="219"/>
      <c r="R27" s="220"/>
      <c r="S27" s="337"/>
      <c r="T27" s="221" t="s">
        <v>50</v>
      </c>
      <c r="X27" s="57"/>
      <c r="Y27" s="58"/>
      <c r="Z27" s="58"/>
      <c r="AA27" s="58"/>
      <c r="AH27" s="63"/>
      <c r="AI27" s="63"/>
    </row>
    <row r="28" spans="1:35" ht="11.25" customHeight="1" x14ac:dyDescent="0.2">
      <c r="B28" s="331"/>
      <c r="C28" s="159" t="s">
        <v>47</v>
      </c>
      <c r="D28" s="160"/>
      <c r="E28" s="160"/>
      <c r="F28" s="160"/>
      <c r="G28" s="160"/>
      <c r="H28" s="170"/>
      <c r="I28" s="161" t="s">
        <v>11</v>
      </c>
      <c r="J28" s="338">
        <v>3</v>
      </c>
      <c r="K28" s="340" t="s">
        <v>689</v>
      </c>
      <c r="L28" s="159" t="s">
        <v>47</v>
      </c>
      <c r="M28" s="162"/>
      <c r="N28" s="160"/>
      <c r="O28" s="160"/>
      <c r="P28" s="160"/>
      <c r="Q28" s="170"/>
      <c r="R28" s="161" t="s">
        <v>11</v>
      </c>
      <c r="S28" s="338">
        <v>0</v>
      </c>
      <c r="T28" s="340"/>
      <c r="X28" s="57"/>
      <c r="Y28" s="58"/>
      <c r="Z28" s="58"/>
      <c r="AA28" s="58"/>
      <c r="AH28" s="63"/>
      <c r="AI28" s="63"/>
    </row>
    <row r="29" spans="1:35" ht="33" customHeight="1" thickBot="1" x14ac:dyDescent="0.25">
      <c r="B29" s="331"/>
      <c r="C29" s="157"/>
      <c r="D29" s="158"/>
      <c r="E29" s="158"/>
      <c r="F29" s="158"/>
      <c r="G29" s="158"/>
      <c r="H29" s="171"/>
      <c r="I29" s="208"/>
      <c r="J29" s="339"/>
      <c r="K29" s="341"/>
      <c r="L29" s="157"/>
      <c r="M29" s="163"/>
      <c r="N29" s="158"/>
      <c r="O29" s="158"/>
      <c r="P29" s="158"/>
      <c r="Q29" s="171"/>
      <c r="R29" s="208"/>
      <c r="S29" s="339"/>
      <c r="T29" s="341"/>
      <c r="X29" s="58"/>
      <c r="Y29" s="58"/>
      <c r="Z29" s="58"/>
      <c r="AA29" s="58"/>
      <c r="AH29" s="63"/>
      <c r="AI29" s="63"/>
    </row>
    <row r="30" spans="1:35" ht="15" customHeight="1" x14ac:dyDescent="0.25">
      <c r="B30" s="138"/>
      <c r="C30" s="147"/>
      <c r="D30" s="147"/>
      <c r="E30" s="147"/>
      <c r="F30" s="147"/>
      <c r="G30" s="147"/>
      <c r="H30" s="147"/>
      <c r="J30" s="148"/>
      <c r="K30" s="149"/>
      <c r="L30" s="151"/>
      <c r="M30" s="151"/>
      <c r="N30" s="151"/>
      <c r="O30" s="151"/>
      <c r="P30" s="151"/>
      <c r="Q30" s="151"/>
      <c r="R30" s="146"/>
      <c r="S30" s="152"/>
      <c r="T30" s="150"/>
      <c r="X30" s="58"/>
      <c r="Y30" s="58"/>
      <c r="Z30" s="58"/>
      <c r="AA30" s="58"/>
      <c r="AH30" s="63"/>
      <c r="AI30" s="63"/>
    </row>
    <row r="31" spans="1:35" s="53" customFormat="1" ht="14.25" customHeight="1" thickBot="1" x14ac:dyDescent="0.25">
      <c r="A31"/>
      <c r="B31" s="330" t="s">
        <v>52</v>
      </c>
      <c r="C31" s="203" t="s">
        <v>45</v>
      </c>
      <c r="D31" s="201"/>
      <c r="E31" s="201"/>
      <c r="F31" s="201"/>
      <c r="G31" s="201"/>
      <c r="H31" s="201"/>
      <c r="I31" s="201"/>
      <c r="J31" s="201"/>
      <c r="K31" s="201"/>
      <c r="L31" s="202" t="s">
        <v>46</v>
      </c>
      <c r="M31" s="202"/>
      <c r="N31" s="202"/>
      <c r="O31" s="202"/>
      <c r="P31" s="202"/>
      <c r="Q31" s="202"/>
      <c r="R31" s="202"/>
      <c r="S31" s="202"/>
      <c r="T31" s="204"/>
      <c r="U31"/>
      <c r="V31"/>
      <c r="W31"/>
      <c r="X31" s="55"/>
      <c r="Y31" s="54"/>
      <c r="Z31" s="54"/>
      <c r="AA31" s="54"/>
      <c r="AH31" s="56"/>
    </row>
    <row r="32" spans="1:35" ht="16.5" customHeight="1" x14ac:dyDescent="0.2">
      <c r="B32" s="331"/>
      <c r="C32" s="334">
        <f>IF(A2=3,2,IF(A2=4,1,""))</f>
        <v>1</v>
      </c>
      <c r="D32" s="215" t="str">
        <f>IF(C32&lt;&gt;"",VLOOKUP(C32,$D$5:$K$8,2,0),"")</f>
        <v>KHEKHAEV Damir</v>
      </c>
      <c r="E32" s="215"/>
      <c r="F32" s="215"/>
      <c r="G32" s="215"/>
      <c r="H32" s="215"/>
      <c r="I32" s="216"/>
      <c r="J32" s="336" t="s">
        <v>48</v>
      </c>
      <c r="K32" s="217" t="s">
        <v>49</v>
      </c>
      <c r="L32" s="334">
        <f>IF(A2=3,3,IF(A2=4,4,""))</f>
        <v>4</v>
      </c>
      <c r="M32" s="215" t="str">
        <f>IF(L32&lt;&gt;"",VLOOKUP(L32,$D$5:$K$8,2,0),"")</f>
        <v>FRIHI Mohamed Amine</v>
      </c>
      <c r="N32" s="215"/>
      <c r="O32" s="215"/>
      <c r="P32" s="215"/>
      <c r="Q32" s="215"/>
      <c r="R32" s="216"/>
      <c r="S32" s="336" t="s">
        <v>48</v>
      </c>
      <c r="T32" s="217" t="s">
        <v>49</v>
      </c>
      <c r="X32" s="57"/>
      <c r="Y32" s="58"/>
      <c r="Z32" s="58"/>
      <c r="AA32" s="58"/>
      <c r="AH32" s="63"/>
      <c r="AI32" s="63"/>
    </row>
    <row r="33" spans="2:35" ht="16.5" customHeight="1" x14ac:dyDescent="0.2">
      <c r="B33" s="331"/>
      <c r="C33" s="335"/>
      <c r="D33" s="218" t="str">
        <f>IF(C32&lt;&gt;"",VLOOKUP(C32,$D$5:$K$8,8,0),"")</f>
        <v>Orléans</v>
      </c>
      <c r="E33" s="219"/>
      <c r="F33" s="219"/>
      <c r="G33" s="219"/>
      <c r="H33" s="219"/>
      <c r="I33" s="220"/>
      <c r="J33" s="337"/>
      <c r="K33" s="221" t="s">
        <v>50</v>
      </c>
      <c r="L33" s="335"/>
      <c r="M33" s="218" t="str">
        <f>IF(L32&lt;&gt;"",VLOOKUP(L32,$D$5:$K$8,8,0),"")</f>
        <v>Dreux OL Atlas</v>
      </c>
      <c r="N33" s="219"/>
      <c r="O33" s="219"/>
      <c r="P33" s="219"/>
      <c r="Q33" s="219"/>
      <c r="R33" s="220"/>
      <c r="S33" s="337"/>
      <c r="T33" s="221" t="s">
        <v>50</v>
      </c>
      <c r="X33" s="57"/>
      <c r="Y33" s="58"/>
      <c r="Z33" s="58"/>
      <c r="AA33" s="58"/>
      <c r="AH33" s="63"/>
      <c r="AI33" s="63"/>
    </row>
    <row r="34" spans="2:35" ht="11.25" customHeight="1" x14ac:dyDescent="0.2">
      <c r="B34" s="331"/>
      <c r="C34" s="159" t="s">
        <v>53</v>
      </c>
      <c r="D34" s="160"/>
      <c r="E34" s="160"/>
      <c r="F34" s="160"/>
      <c r="G34" s="160"/>
      <c r="H34" s="170"/>
      <c r="I34" s="161" t="s">
        <v>11</v>
      </c>
      <c r="J34" s="338">
        <v>3</v>
      </c>
      <c r="K34" s="340" t="s">
        <v>689</v>
      </c>
      <c r="L34" s="159" t="s">
        <v>53</v>
      </c>
      <c r="M34" s="162"/>
      <c r="N34" s="160"/>
      <c r="O34" s="160"/>
      <c r="P34" s="160"/>
      <c r="Q34" s="170"/>
      <c r="R34" s="161" t="s">
        <v>11</v>
      </c>
      <c r="S34" s="338">
        <v>0</v>
      </c>
      <c r="T34" s="340"/>
      <c r="X34" s="57"/>
      <c r="Y34" s="58"/>
      <c r="Z34" s="58"/>
      <c r="AA34" s="58"/>
      <c r="AH34" s="63"/>
      <c r="AI34" s="63"/>
    </row>
    <row r="35" spans="2:35" ht="33" customHeight="1" thickBot="1" x14ac:dyDescent="0.25">
      <c r="B35" s="331"/>
      <c r="C35" s="157"/>
      <c r="D35" s="158"/>
      <c r="E35" s="158"/>
      <c r="F35" s="158"/>
      <c r="G35" s="158"/>
      <c r="H35" s="171"/>
      <c r="I35" s="208"/>
      <c r="J35" s="339"/>
      <c r="K35" s="341"/>
      <c r="L35" s="157"/>
      <c r="M35" s="163"/>
      <c r="N35" s="158"/>
      <c r="O35" s="158"/>
      <c r="P35" s="158"/>
      <c r="Q35" s="171"/>
      <c r="R35" s="208"/>
      <c r="S35" s="339"/>
      <c r="T35" s="341"/>
      <c r="X35" s="58"/>
      <c r="Y35" s="58"/>
      <c r="Z35" s="58"/>
      <c r="AA35" s="58"/>
      <c r="AH35" s="63"/>
      <c r="AI35" s="63"/>
    </row>
    <row r="36" spans="2:35" ht="16.5" customHeight="1" x14ac:dyDescent="0.2">
      <c r="B36" s="331"/>
      <c r="C36" s="334">
        <f>IF(A2=4,2,"")</f>
        <v>2</v>
      </c>
      <c r="D36" s="215" t="str">
        <f>IF(C36&lt;&gt;"",VLOOKUP(C36,$D$5:$K$8,2,0),"")</f>
        <v>HABBAZ Hichem</v>
      </c>
      <c r="E36" s="215"/>
      <c r="F36" s="215"/>
      <c r="G36" s="215"/>
      <c r="H36" s="215"/>
      <c r="I36" s="216"/>
      <c r="J36" s="336" t="s">
        <v>48</v>
      </c>
      <c r="K36" s="217" t="s">
        <v>49</v>
      </c>
      <c r="L36" s="334">
        <f>IF(A2=4,3,"")</f>
        <v>3</v>
      </c>
      <c r="M36" s="215" t="str">
        <f>IF(L36&lt;&gt;"",VLOOKUP(L36,$D$5:$K$8,2,0),"")</f>
        <v>OMAR Sihana</v>
      </c>
      <c r="N36" s="215"/>
      <c r="O36" s="215"/>
      <c r="P36" s="215"/>
      <c r="Q36" s="215"/>
      <c r="R36" s="216"/>
      <c r="S36" s="336" t="s">
        <v>48</v>
      </c>
      <c r="T36" s="217" t="s">
        <v>49</v>
      </c>
      <c r="X36" s="57"/>
      <c r="Y36" s="58"/>
      <c r="Z36" s="58"/>
      <c r="AA36" s="58"/>
      <c r="AH36" s="63"/>
      <c r="AI36" s="63"/>
    </row>
    <row r="37" spans="2:35" ht="16.5" customHeight="1" x14ac:dyDescent="0.2">
      <c r="B37" s="331"/>
      <c r="C37" s="335"/>
      <c r="D37" s="218" t="str">
        <f>IF(C36&lt;&gt;"",VLOOKUP(C36,$D$5:$K$8,8,0),"")</f>
        <v>Dreux OL Atlas</v>
      </c>
      <c r="E37" s="219"/>
      <c r="F37" s="219"/>
      <c r="G37" s="219"/>
      <c r="H37" s="219"/>
      <c r="I37" s="220"/>
      <c r="J37" s="337"/>
      <c r="K37" s="221" t="s">
        <v>50</v>
      </c>
      <c r="L37" s="335"/>
      <c r="M37" s="218" t="str">
        <f>IF(L36&lt;&gt;"",VLOOKUP(L36,$D$5:$K$8,8,0),"")</f>
        <v>Ivry/Seine</v>
      </c>
      <c r="N37" s="219"/>
      <c r="O37" s="219"/>
      <c r="P37" s="219"/>
      <c r="Q37" s="219"/>
      <c r="R37" s="220"/>
      <c r="S37" s="337"/>
      <c r="T37" s="221" t="s">
        <v>50</v>
      </c>
      <c r="X37" s="57"/>
      <c r="Y37" s="58"/>
      <c r="Z37" s="58"/>
      <c r="AA37" s="58"/>
      <c r="AH37" s="63"/>
      <c r="AI37" s="63"/>
    </row>
    <row r="38" spans="2:35" ht="11.25" customHeight="1" x14ac:dyDescent="0.2">
      <c r="B38" s="331"/>
      <c r="C38" s="159" t="s">
        <v>53</v>
      </c>
      <c r="D38" s="160"/>
      <c r="E38" s="160"/>
      <c r="F38" s="160"/>
      <c r="G38" s="160"/>
      <c r="H38" s="170"/>
      <c r="I38" s="161" t="s">
        <v>11</v>
      </c>
      <c r="J38" s="338">
        <v>4</v>
      </c>
      <c r="K38" s="340" t="s">
        <v>23</v>
      </c>
      <c r="L38" s="159" t="s">
        <v>53</v>
      </c>
      <c r="M38" s="162"/>
      <c r="N38" s="160"/>
      <c r="O38" s="160"/>
      <c r="P38" s="160"/>
      <c r="Q38" s="170"/>
      <c r="R38" s="161" t="s">
        <v>11</v>
      </c>
      <c r="S38" s="338">
        <v>0</v>
      </c>
      <c r="T38" s="340"/>
      <c r="X38" s="57"/>
      <c r="Y38" s="58"/>
      <c r="Z38" s="58"/>
      <c r="AA38" s="58"/>
      <c r="AH38" s="63"/>
      <c r="AI38" s="63"/>
    </row>
    <row r="39" spans="2:35" ht="33" customHeight="1" thickBot="1" x14ac:dyDescent="0.25">
      <c r="B39" s="331"/>
      <c r="C39" s="157"/>
      <c r="D39" s="158"/>
      <c r="E39" s="158"/>
      <c r="F39" s="158"/>
      <c r="G39" s="158"/>
      <c r="H39" s="171"/>
      <c r="I39" s="208"/>
      <c r="J39" s="339"/>
      <c r="K39" s="341"/>
      <c r="L39" s="157"/>
      <c r="M39" s="163"/>
      <c r="N39" s="158"/>
      <c r="O39" s="158"/>
      <c r="P39" s="158"/>
      <c r="Q39" s="171"/>
      <c r="R39" s="208"/>
      <c r="S39" s="339"/>
      <c r="T39" s="341"/>
      <c r="X39" s="58"/>
      <c r="Y39" s="58"/>
      <c r="Z39" s="58"/>
      <c r="AA39" s="58"/>
      <c r="AH39" s="63"/>
      <c r="AI39" s="63"/>
    </row>
    <row r="40" spans="2:35" ht="15" customHeight="1" x14ac:dyDescent="0.2">
      <c r="B40" s="166"/>
      <c r="C40" s="165"/>
      <c r="D40" s="164"/>
      <c r="E40" s="164"/>
      <c r="F40" s="164"/>
      <c r="G40" s="164"/>
      <c r="H40" s="164"/>
      <c r="I40" s="167"/>
      <c r="J40" s="168"/>
      <c r="K40" s="169"/>
      <c r="L40" s="165"/>
      <c r="M40" s="165"/>
      <c r="N40" s="164"/>
      <c r="O40" s="164"/>
      <c r="P40" s="164"/>
      <c r="Q40" s="164"/>
      <c r="R40" s="167"/>
      <c r="S40" s="168"/>
      <c r="T40" s="169"/>
      <c r="X40" s="58"/>
      <c r="Y40" s="58"/>
      <c r="Z40" s="58"/>
      <c r="AA40" s="58"/>
      <c r="AH40" s="63"/>
      <c r="AI40" s="63"/>
    </row>
    <row r="41" spans="2:35" ht="35.1" customHeight="1" x14ac:dyDescent="0.2">
      <c r="C41" s="333" t="s">
        <v>42</v>
      </c>
      <c r="D41" s="333"/>
      <c r="E41" s="333"/>
      <c r="F41" s="333"/>
      <c r="G41" s="344" t="s">
        <v>62</v>
      </c>
      <c r="H41" s="344"/>
      <c r="I41" s="344"/>
      <c r="J41" s="344"/>
      <c r="K41" s="344"/>
      <c r="L41" s="344"/>
      <c r="M41" s="344"/>
      <c r="N41" s="344"/>
      <c r="O41" s="344"/>
      <c r="P41" s="344"/>
      <c r="Q41" s="344"/>
      <c r="R41" s="344"/>
      <c r="S41" s="344"/>
      <c r="T41" s="344"/>
      <c r="Z41" s="63"/>
      <c r="AA41" s="63"/>
    </row>
    <row r="42" spans="2:35" ht="35.1" customHeight="1" x14ac:dyDescent="0.2">
      <c r="C42" s="342" t="s">
        <v>33</v>
      </c>
      <c r="D42" s="342"/>
      <c r="E42" s="342"/>
      <c r="F42" s="342"/>
      <c r="G42" s="345" t="s">
        <v>41</v>
      </c>
      <c r="H42" s="345"/>
      <c r="I42" s="345"/>
      <c r="J42" s="345"/>
      <c r="K42" s="345"/>
      <c r="L42" s="345"/>
      <c r="M42" s="345"/>
      <c r="N42" s="345"/>
      <c r="O42" s="345"/>
      <c r="P42" s="345"/>
      <c r="Q42" s="345"/>
      <c r="R42" s="345"/>
      <c r="S42" s="345"/>
      <c r="T42" s="345"/>
      <c r="Z42" s="53"/>
    </row>
    <row r="43" spans="2:35" ht="65.25" customHeight="1" x14ac:dyDescent="0.25"/>
    <row r="44" spans="2:35" ht="15" hidden="1" customHeight="1" x14ac:dyDescent="0.25"/>
    <row r="45" spans="2:35" ht="15" hidden="1" customHeight="1" x14ac:dyDescent="0.25"/>
    <row r="46" spans="2:35" ht="15" hidden="1" customHeight="1" x14ac:dyDescent="0.25"/>
    <row r="47" spans="2:35" ht="15" hidden="1" customHeight="1" x14ac:dyDescent="0.25"/>
    <row r="48" spans="2:35" ht="15" hidden="1" customHeight="1" x14ac:dyDescent="0.25"/>
    <row r="49" ht="15" hidden="1" customHeight="1" x14ac:dyDescent="0.25"/>
    <row r="50" ht="0" hidden="1" customHeight="1" x14ac:dyDescent="0.25"/>
    <row r="51" ht="0" hidden="1" customHeight="1" x14ac:dyDescent="0.25"/>
  </sheetData>
  <sheetProtection sheet="1" objects="1" scenarios="1"/>
  <mergeCells count="60">
    <mergeCell ref="S36:S37"/>
    <mergeCell ref="C42:F42"/>
    <mergeCell ref="G42:T42"/>
    <mergeCell ref="J38:J39"/>
    <mergeCell ref="K38:K39"/>
    <mergeCell ref="S38:S39"/>
    <mergeCell ref="T38:T39"/>
    <mergeCell ref="C41:F41"/>
    <mergeCell ref="G41:T41"/>
    <mergeCell ref="J28:J29"/>
    <mergeCell ref="K28:K29"/>
    <mergeCell ref="S28:S29"/>
    <mergeCell ref="T28:T29"/>
    <mergeCell ref="B31:B39"/>
    <mergeCell ref="C32:C33"/>
    <mergeCell ref="J32:J33"/>
    <mergeCell ref="L32:L33"/>
    <mergeCell ref="S32:S33"/>
    <mergeCell ref="J34:J35"/>
    <mergeCell ref="K34:K35"/>
    <mergeCell ref="S34:S35"/>
    <mergeCell ref="T34:T35"/>
    <mergeCell ref="C36:C37"/>
    <mergeCell ref="J36:J37"/>
    <mergeCell ref="L36:L37"/>
    <mergeCell ref="S24:S25"/>
    <mergeCell ref="T24:T25"/>
    <mergeCell ref="C26:C27"/>
    <mergeCell ref="J26:J27"/>
    <mergeCell ref="L26:L27"/>
    <mergeCell ref="S26:S27"/>
    <mergeCell ref="J18:J19"/>
    <mergeCell ref="K18:K19"/>
    <mergeCell ref="S18:S19"/>
    <mergeCell ref="T18:T19"/>
    <mergeCell ref="B21:B29"/>
    <mergeCell ref="C22:C23"/>
    <mergeCell ref="J22:J23"/>
    <mergeCell ref="L22:L23"/>
    <mergeCell ref="S22:S23"/>
    <mergeCell ref="J24:J25"/>
    <mergeCell ref="B11:B19"/>
    <mergeCell ref="C12:C13"/>
    <mergeCell ref="J12:J13"/>
    <mergeCell ref="L12:L13"/>
    <mergeCell ref="S12:S13"/>
    <mergeCell ref="K24:K25"/>
    <mergeCell ref="J14:J15"/>
    <mergeCell ref="K14:K15"/>
    <mergeCell ref="S14:S15"/>
    <mergeCell ref="T14:T15"/>
    <mergeCell ref="C16:C17"/>
    <mergeCell ref="J16:J17"/>
    <mergeCell ref="L16:L17"/>
    <mergeCell ref="S16:S17"/>
    <mergeCell ref="O2:T2"/>
    <mergeCell ref="S4:T4"/>
    <mergeCell ref="AA6:AC6"/>
    <mergeCell ref="AA7:AC7"/>
    <mergeCell ref="AA8:AC8"/>
  </mergeCells>
  <dataValidations count="2">
    <dataValidation type="list" allowBlank="1" showInputMessage="1" showErrorMessage="1" sqref="K14:K15 T38:T39 K38:K39 T34:T35 K34:K35 T28:T29 K28:K29 T24:T25 K24:K25 T18:T19 K18:K19 T14:T15">
      <formula1>"VT,VP,VS,VA,VF,VB,VD,V3"</formula1>
    </dataValidation>
    <dataValidation type="whole" allowBlank="1" showInputMessage="1" showErrorMessage="1" errorTitle="ERREUR" error="Il faut saisir un chiffre de 1 à 4" sqref="C5:C8">
      <formula1>1</formula1>
      <formula2>4</formula2>
    </dataValidation>
  </dataValidations>
  <printOptions horizontalCentered="1"/>
  <pageMargins left="0" right="0" top="0" bottom="0" header="0" footer="0"/>
  <pageSetup paperSize="9" orientation="portrait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5">
    <tabColor rgb="FF00B050"/>
    <pageSetUpPr autoPageBreaks="0" fitToPage="1"/>
  </sheetPr>
  <dimension ref="A1:AJ51"/>
  <sheetViews>
    <sheetView showGridLines="0" showRowColHeaders="0" zoomScaleNormal="100" workbookViewId="0"/>
  </sheetViews>
  <sheetFormatPr baseColWidth="10" defaultColWidth="0" defaultRowHeight="0" customHeight="1" zeroHeight="1" x14ac:dyDescent="0.25"/>
  <cols>
    <col min="1" max="1" width="9.625" customWidth="1"/>
    <col min="2" max="2" width="4.875" customWidth="1"/>
    <col min="3" max="8" width="4.625" customWidth="1"/>
    <col min="9" max="9" width="4.625" style="69" customWidth="1"/>
    <col min="10" max="20" width="4.625" customWidth="1"/>
    <col min="21" max="21" width="1.625" customWidth="1"/>
    <col min="22" max="22" width="25.375" customWidth="1"/>
    <col min="23" max="23" width="10.75" hidden="1" customWidth="1"/>
    <col min="24" max="24" width="3.875" hidden="1" customWidth="1"/>
    <col min="25" max="25" width="4.75" hidden="1" customWidth="1"/>
    <col min="26" max="26" width="10" hidden="1" customWidth="1"/>
    <col min="27" max="27" width="5" hidden="1" customWidth="1"/>
    <col min="28" max="36" width="0" hidden="1" customWidth="1"/>
    <col min="37" max="16384" width="11" hidden="1"/>
  </cols>
  <sheetData>
    <row r="1" spans="1:36" ht="28.5" customHeight="1" thickBot="1" x14ac:dyDescent="0.25">
      <c r="C1" s="51"/>
      <c r="D1" s="51"/>
      <c r="E1" s="51"/>
      <c r="F1" s="51"/>
      <c r="G1" s="51"/>
      <c r="H1" s="51"/>
      <c r="I1" s="136"/>
      <c r="J1" s="134"/>
      <c r="K1" s="134"/>
      <c r="L1" s="10"/>
      <c r="M1" s="10"/>
      <c r="N1" s="10"/>
      <c r="O1" s="10"/>
      <c r="P1" s="10"/>
      <c r="Q1" s="10"/>
      <c r="R1" s="10"/>
      <c r="S1" s="135"/>
      <c r="T1" s="61"/>
      <c r="U1" s="61"/>
      <c r="V1" s="61"/>
      <c r="W1" s="61"/>
      <c r="X1" s="133"/>
      <c r="Y1" s="61"/>
      <c r="Z1" s="61"/>
      <c r="AA1" s="133"/>
    </row>
    <row r="2" spans="1:36" ht="30" customHeight="1" thickBot="1" x14ac:dyDescent="0.3">
      <c r="A2" s="138">
        <f>SUMPRODUCT((recap!C7:C66=C2)*(recap!D7:D66=L2)*recap!I7:I66)</f>
        <v>4</v>
      </c>
      <c r="C2" s="173" t="s">
        <v>79</v>
      </c>
      <c r="D2" s="174"/>
      <c r="E2" s="174"/>
      <c r="F2" s="174"/>
      <c r="G2" s="174"/>
      <c r="H2" s="175"/>
      <c r="K2" s="156" t="s">
        <v>35</v>
      </c>
      <c r="L2" s="257">
        <v>31</v>
      </c>
      <c r="M2" s="183"/>
      <c r="O2" s="332" t="str">
        <f>Nature_competition</f>
        <v>COUPE DE DREUX POUSSINS BENJAMINS - 26 novembre 2017</v>
      </c>
      <c r="P2" s="332"/>
      <c r="Q2" s="332"/>
      <c r="R2" s="332"/>
      <c r="S2" s="332"/>
      <c r="T2" s="332"/>
      <c r="U2" s="52"/>
      <c r="V2" s="52"/>
      <c r="W2" s="52"/>
      <c r="X2" s="52"/>
      <c r="Y2" s="52"/>
      <c r="Z2" s="229" t="s">
        <v>68</v>
      </c>
      <c r="AA2" s="52"/>
    </row>
    <row r="3" spans="1:36" ht="24" customHeight="1" x14ac:dyDescent="0.2">
      <c r="B3" s="138"/>
      <c r="C3" s="145"/>
      <c r="D3" s="145"/>
      <c r="E3" s="145"/>
      <c r="F3" s="145"/>
      <c r="G3" s="145"/>
      <c r="H3" s="51"/>
      <c r="I3" s="145"/>
      <c r="L3" s="132"/>
      <c r="M3" s="132"/>
      <c r="N3" s="131"/>
      <c r="O3" s="131"/>
      <c r="P3" s="131"/>
      <c r="Q3" s="131"/>
      <c r="S3" s="144"/>
      <c r="T3" s="52"/>
      <c r="U3" s="52"/>
      <c r="V3" s="52"/>
      <c r="W3" s="52"/>
      <c r="X3" s="52"/>
      <c r="Y3" s="52"/>
      <c r="Z3" s="227">
        <f>COUNTIF(Z5:Z16,"")</f>
        <v>6</v>
      </c>
    </row>
    <row r="4" spans="1:36" ht="15.75" x14ac:dyDescent="0.25">
      <c r="C4" s="60" t="s">
        <v>39</v>
      </c>
      <c r="D4" s="129" t="s">
        <v>43</v>
      </c>
      <c r="E4" s="59" t="s">
        <v>44</v>
      </c>
      <c r="G4" s="69"/>
      <c r="H4" s="69"/>
      <c r="J4" s="69"/>
      <c r="K4" s="69"/>
      <c r="L4" s="69"/>
      <c r="M4" s="153" t="s">
        <v>38</v>
      </c>
      <c r="N4" s="128" t="s">
        <v>34</v>
      </c>
      <c r="O4" s="128" t="s">
        <v>21</v>
      </c>
      <c r="P4" s="128" t="s">
        <v>23</v>
      </c>
      <c r="Q4" s="128" t="s">
        <v>67</v>
      </c>
      <c r="R4" s="128" t="s">
        <v>22</v>
      </c>
      <c r="S4" s="343" t="s">
        <v>14</v>
      </c>
      <c r="T4" s="343"/>
      <c r="W4" s="228" t="s">
        <v>16</v>
      </c>
      <c r="X4" s="228" t="s">
        <v>60</v>
      </c>
      <c r="Y4" s="228" t="s">
        <v>59</v>
      </c>
      <c r="Z4" s="228" t="s">
        <v>58</v>
      </c>
      <c r="AA4" s="58"/>
      <c r="AB4" s="58"/>
      <c r="AC4" s="58"/>
      <c r="AD4" s="62"/>
      <c r="AE4" s="62"/>
      <c r="AF4" s="62"/>
      <c r="AG4" s="62"/>
      <c r="AH4" s="62"/>
      <c r="AI4" s="62"/>
      <c r="AJ4" s="64"/>
    </row>
    <row r="5" spans="1:36" ht="20.25" customHeight="1" x14ac:dyDescent="0.2">
      <c r="A5" s="214" t="s">
        <v>24</v>
      </c>
      <c r="B5" s="172"/>
      <c r="C5" s="141">
        <v>1</v>
      </c>
      <c r="D5" s="142">
        <f>IF(A2&gt;0,1,"")</f>
        <v>1</v>
      </c>
      <c r="E5" s="154" t="str">
        <f>IF(ISNA(VLOOKUP($C$2&amp;"-"&amp;$L$2&amp;"-"&amp;D5,bdd_complete,11,0)),"",VLOOKUP($C$2&amp;"-"&amp;$L$2&amp;"-"&amp;D5,bdd_complete,11,0)&amp;" "&amp;VLOOKUP($C$2&amp;"-"&amp;$L$2&amp;"-"&amp;D5,bdd_complete,12,0))</f>
        <v>DAIPOV Deni</v>
      </c>
      <c r="F5" s="154"/>
      <c r="G5" s="154"/>
      <c r="H5" s="154"/>
      <c r="I5" s="154"/>
      <c r="J5" s="154"/>
      <c r="K5" s="154" t="str">
        <f>IF(D5&lt;&gt;"",VLOOKUP($C$2&amp;"-"&amp;$L$2&amp;"-"&amp;D5,bdd_complete,13,0),"")</f>
        <v>Orléans</v>
      </c>
      <c r="L5" s="154"/>
      <c r="M5" s="143"/>
      <c r="N5" s="209">
        <f>IF(AND(E5&lt;&gt;"",$Z$3&lt;12),SUMPRODUCT(($W$5:$W$16=E5)*($Z$5:$Z$16&lt;&gt;"")),"")</f>
        <v>3</v>
      </c>
      <c r="O5" s="210">
        <f>IF(AND(E5&lt;&gt;"",$Z$3&lt;12),SUMPRODUCT(($W$5:$W$16=E5)*($Y$5:$Y$16)),"")</f>
        <v>12</v>
      </c>
      <c r="P5" s="211">
        <f>IF(AND(E5&lt;&gt;"",$Z$3&lt;12),SUMPRODUCT(($W$5:$W$16=E5)*($Z$5:$Z$16=$P$4)),"")</f>
        <v>1</v>
      </c>
      <c r="Q5" s="211">
        <f>IF(AND(E5&lt;&gt;"",$Z$3&lt;12),SUMPRODUCT(($W$5:$W$16=E5)*($Z$5:$Z$16=$Q$4)),"")</f>
        <v>1</v>
      </c>
      <c r="R5" s="211">
        <f>IF(AND(E5&lt;&gt;"",$Z$3&lt;12),SUMPRODUCT(($W$5:$W$16=E5)*($X$5:$X$16)),"")</f>
        <v>0</v>
      </c>
      <c r="S5" s="234">
        <f>IF(D5&lt;&gt;"",VLOOKUP($C$2&amp;"-"&amp;$L$2&amp;"-"&amp;D5,bdd_complete,6,0),"")</f>
        <v>35</v>
      </c>
      <c r="T5" s="235"/>
      <c r="U5" s="140"/>
      <c r="V5" s="140"/>
      <c r="W5" s="205" t="str">
        <f>D12</f>
        <v>DAIPOV Deni</v>
      </c>
      <c r="X5" s="206">
        <f>I15</f>
        <v>0</v>
      </c>
      <c r="Y5" s="206">
        <f>J14</f>
        <v>4</v>
      </c>
      <c r="Z5" s="207" t="str">
        <f>IF(K14&lt;&gt;"",K14,"")</f>
        <v>VT</v>
      </c>
      <c r="AD5" s="62"/>
      <c r="AE5" s="62"/>
      <c r="AF5" s="62"/>
      <c r="AG5" s="62"/>
      <c r="AH5" s="62"/>
      <c r="AI5" s="62"/>
      <c r="AJ5" s="64"/>
    </row>
    <row r="6" spans="1:36" ht="20.25" customHeight="1" thickBot="1" x14ac:dyDescent="0.25">
      <c r="B6" s="172"/>
      <c r="C6" s="141">
        <v>4</v>
      </c>
      <c r="D6" s="142">
        <f>IF(A2&gt;1,2,"")</f>
        <v>2</v>
      </c>
      <c r="E6" s="154" t="str">
        <f>IF(ISNA(VLOOKUP($C$2&amp;"-"&amp;$L$2&amp;"-"&amp;D6,bdd_complete,11,0)),"",VLOOKUP($C$2&amp;"-"&amp;$L$2&amp;"-"&amp;D6,bdd_complete,11,0)&amp;" "&amp;VLOOKUP($C$2&amp;"-"&amp;$L$2&amp;"-"&amp;D6,bdd_complete,12,0))</f>
        <v>GOUTER MONTOUT Noa</v>
      </c>
      <c r="F6" s="154"/>
      <c r="G6" s="154"/>
      <c r="H6" s="154"/>
      <c r="I6" s="154"/>
      <c r="J6" s="154"/>
      <c r="K6" s="154" t="str">
        <f>IF(D6&lt;&gt;"",VLOOKUP($C$2&amp;"-"&amp;$L$2&amp;"-"&amp;D6,bdd_complete,13,0),"")</f>
        <v>Sotteville les Rouen</v>
      </c>
      <c r="L6" s="154"/>
      <c r="M6" s="143"/>
      <c r="N6" s="209">
        <f>IF(AND(E6&lt;&gt;"",$Z$3&lt;12),SUMPRODUCT(($W$5:$W$16=E6)*($Z$5:$Z$16&lt;&gt;"")),"")</f>
        <v>0</v>
      </c>
      <c r="O6" s="210">
        <f>IF(AND(E6&lt;&gt;"",$Z$3&lt;12),SUMPRODUCT(($W$5:$W$16=E6)*($Y$5:$Y$16)),"")</f>
        <v>0</v>
      </c>
      <c r="P6" s="211">
        <f>IF(AND(E6&lt;&gt;"",$Z$3&lt;12),SUMPRODUCT(($W$5:$W$16=E6)*($Z$5:$Z$16=$P$4)),"")</f>
        <v>0</v>
      </c>
      <c r="Q6" s="211">
        <f>IF(AND(E6&lt;&gt;"",$Z$3&lt;12),SUMPRODUCT(($W$5:$W$16=E6)*($Z$5:$Z$16=$Q$4)),"")</f>
        <v>0</v>
      </c>
      <c r="R6" s="211">
        <f>IF(AND(E6&lt;&gt;"",$Z$3&lt;12),SUMPRODUCT(($W$5:$W$16=E6)*($X$5:$X$16)),"")</f>
        <v>0</v>
      </c>
      <c r="S6" s="234">
        <f>IF(D6&lt;&gt;"",VLOOKUP($C$2&amp;"-"&amp;$L$2&amp;"-"&amp;D6,bdd_complete,6,0),"")</f>
        <v>35.200000000000003</v>
      </c>
      <c r="T6" s="235"/>
      <c r="W6" s="205" t="str">
        <f>M12</f>
        <v>GOUTER MONTOUT Noa</v>
      </c>
      <c r="X6" s="206">
        <f>R15</f>
        <v>0</v>
      </c>
      <c r="Y6" s="206">
        <f>S14</f>
        <v>0</v>
      </c>
      <c r="Z6" s="207" t="str">
        <f>IF(T14&lt;&gt;"",T14,"")</f>
        <v/>
      </c>
      <c r="AA6" s="346"/>
      <c r="AB6" s="346"/>
      <c r="AC6" s="346"/>
      <c r="AD6" s="62"/>
      <c r="AE6" s="62"/>
      <c r="AF6" s="62"/>
      <c r="AG6" s="62"/>
      <c r="AH6" s="62"/>
      <c r="AI6" s="62"/>
      <c r="AJ6" s="64"/>
    </row>
    <row r="7" spans="1:36" ht="20.25" customHeight="1" thickTop="1" x14ac:dyDescent="0.2">
      <c r="A7" s="137" t="s">
        <v>36</v>
      </c>
      <c r="B7" s="172"/>
      <c r="C7" s="141">
        <v>3</v>
      </c>
      <c r="D7" s="142">
        <f>IF(A2&gt;2,3,"")</f>
        <v>3</v>
      </c>
      <c r="E7" s="154" t="str">
        <f>IF(ISNA(VLOOKUP($C$2&amp;"-"&amp;$L$2&amp;"-"&amp;D7,bdd_complete,11,0)),"",VLOOKUP($C$2&amp;"-"&amp;$L$2&amp;"-"&amp;D7,bdd_complete,11,0)&amp;" "&amp;VLOOKUP($C$2&amp;"-"&amp;$L$2&amp;"-"&amp;D7,bdd_complete,12,0))</f>
        <v>ZERROUG Ilyess</v>
      </c>
      <c r="F7" s="154"/>
      <c r="G7" s="154"/>
      <c r="H7" s="154"/>
      <c r="I7" s="154"/>
      <c r="J7" s="154"/>
      <c r="K7" s="154" t="str">
        <f>IF(D7&lt;&gt;"",VLOOKUP($C$2&amp;"-"&amp;$L$2&amp;"-"&amp;D7,bdd_complete,13,0),"")</f>
        <v>Bagnolet</v>
      </c>
      <c r="L7" s="154"/>
      <c r="M7" s="143"/>
      <c r="N7" s="209">
        <f>IF(AND(E7&lt;&gt;"",$Z$3&lt;12),SUMPRODUCT(($W$5:$W$16=E7)*($Z$5:$Z$16&lt;&gt;"")),"")</f>
        <v>1</v>
      </c>
      <c r="O7" s="210">
        <f>IF(AND(E7&lt;&gt;"",$Z$3&lt;12),SUMPRODUCT(($W$5:$W$16=E7)*($Y$5:$Y$16)),"")</f>
        <v>5</v>
      </c>
      <c r="P7" s="211">
        <f>IF(AND(E7&lt;&gt;"",$Z$3&lt;12),SUMPRODUCT(($W$5:$W$16=E7)*($Z$5:$Z$16=$P$4)),"")</f>
        <v>0</v>
      </c>
      <c r="Q7" s="211">
        <f>IF(AND(E7&lt;&gt;"",$Z$3&lt;12),SUMPRODUCT(($W$5:$W$16=E7)*($Z$5:$Z$16=$Q$4)),"")</f>
        <v>0</v>
      </c>
      <c r="R7" s="211">
        <f>IF(AND(E7&lt;&gt;"",$Z$3&lt;12),SUMPRODUCT(($W$5:$W$16=E7)*($X$5:$X$16)),"")</f>
        <v>0</v>
      </c>
      <c r="S7" s="234">
        <f>IF(D7&lt;&gt;"",VLOOKUP($C$2&amp;"-"&amp;$L$2&amp;"-"&amp;D7,bdd_complete,6,0),"")</f>
        <v>35.4</v>
      </c>
      <c r="T7" s="235"/>
      <c r="W7" s="205" t="str">
        <f>D16</f>
        <v>ZERROUG Ilyess</v>
      </c>
      <c r="X7" s="206">
        <f>I19</f>
        <v>0</v>
      </c>
      <c r="Y7" s="206">
        <f>J18</f>
        <v>0</v>
      </c>
      <c r="Z7" s="207" t="str">
        <f>IF(K18&lt;&gt;"",K18,"")</f>
        <v/>
      </c>
      <c r="AA7" s="346"/>
      <c r="AB7" s="346"/>
      <c r="AC7" s="346"/>
      <c r="AD7" s="62"/>
      <c r="AE7" s="62"/>
      <c r="AF7" s="62"/>
      <c r="AG7" s="62"/>
      <c r="AH7" s="62"/>
      <c r="AI7" s="62"/>
      <c r="AJ7" s="64"/>
    </row>
    <row r="8" spans="1:36" ht="20.25" customHeight="1" x14ac:dyDescent="0.2">
      <c r="A8" s="139" t="s">
        <v>37</v>
      </c>
      <c r="B8" s="172"/>
      <c r="C8" s="141">
        <v>2</v>
      </c>
      <c r="D8" s="281">
        <f>IF(A2&gt;3,4,"")</f>
        <v>4</v>
      </c>
      <c r="E8" s="241" t="str">
        <f>IF(ISNA(VLOOKUP($C$2&amp;"-"&amp;$L$2&amp;"-"&amp;D8,bdd_complete,11,0)),"",VLOOKUP($C$2&amp;"-"&amp;$L$2&amp;"-"&amp;D8,bdd_complete,11,0)&amp;" "&amp;VLOOKUP($C$2&amp;"-"&amp;$L$2&amp;"-"&amp;D8,bdd_complete,12,0))</f>
        <v>NAKAEV Abdoullah</v>
      </c>
      <c r="F8" s="241"/>
      <c r="G8" s="241"/>
      <c r="H8" s="241"/>
      <c r="I8" s="241"/>
      <c r="J8" s="241"/>
      <c r="K8" s="241" t="str">
        <f>IF(D8&lt;&gt;"",VLOOKUP($C$2&amp;"-"&amp;$L$2&amp;"-"&amp;D8,bdd_complete,13,0),"")</f>
        <v>Sotteville les Rouen</v>
      </c>
      <c r="L8" s="241"/>
      <c r="M8" s="282"/>
      <c r="N8" s="209">
        <f>IF(AND(E8&lt;&gt;"",$Z$3&lt;12),SUMPRODUCT(($W$5:$W$16=E8)*($Z$5:$Z$16&lt;&gt;"")),"")</f>
        <v>2</v>
      </c>
      <c r="O8" s="210">
        <f>IF(AND(E8&lt;&gt;"",$Z$3&lt;12),SUMPRODUCT(($W$5:$W$16=E8)*($Y$5:$Y$16)),"")</f>
        <v>9</v>
      </c>
      <c r="P8" s="211">
        <f>IF(AND(E8&lt;&gt;"",$Z$3&lt;12),SUMPRODUCT(($W$5:$W$16=E8)*($Z$5:$Z$16=$P$4)),"")</f>
        <v>1</v>
      </c>
      <c r="Q8" s="211">
        <f>IF(AND(E8&lt;&gt;"",$Z$3&lt;12),SUMPRODUCT(($W$5:$W$16=E8)*($Z$5:$Z$16=$Q$4)),"")</f>
        <v>1</v>
      </c>
      <c r="R8" s="211">
        <f>IF(AND(E8&lt;&gt;"",$Z$3&lt;12),SUMPRODUCT(($W$5:$W$16=E8)*($X$5:$X$16)),"")</f>
        <v>0</v>
      </c>
      <c r="S8" s="234">
        <f>IF(D8&lt;&gt;"",VLOOKUP($C$2&amp;"-"&amp;$L$2&amp;"-"&amp;D8,bdd_complete,6,0),"")</f>
        <v>35.4</v>
      </c>
      <c r="T8" s="235"/>
      <c r="W8" s="205" t="str">
        <f>M16</f>
        <v>NAKAEV Abdoullah</v>
      </c>
      <c r="X8" s="206">
        <f>R19</f>
        <v>0</v>
      </c>
      <c r="Y8" s="206">
        <f>S18</f>
        <v>4</v>
      </c>
      <c r="Z8" s="207" t="str">
        <f>IF(T18&lt;&gt;"",T18,"")</f>
        <v>VS</v>
      </c>
      <c r="AA8" s="346"/>
      <c r="AB8" s="346"/>
      <c r="AC8" s="346"/>
      <c r="AD8" s="62"/>
      <c r="AE8" s="62"/>
      <c r="AF8" s="62"/>
      <c r="AG8" s="62"/>
      <c r="AH8" s="62"/>
      <c r="AI8" s="62"/>
      <c r="AJ8" s="64"/>
    </row>
    <row r="9" spans="1:36" ht="23.25" customHeight="1" x14ac:dyDescent="0.25">
      <c r="A9" s="212" t="s">
        <v>61</v>
      </c>
      <c r="B9" s="213"/>
      <c r="D9" s="69"/>
      <c r="E9" s="69"/>
      <c r="F9" s="69"/>
      <c r="G9" s="69"/>
      <c r="H9" s="69"/>
      <c r="I9"/>
      <c r="S9" s="144"/>
      <c r="W9" s="205" t="str">
        <f>D22</f>
        <v>DAIPOV Deni</v>
      </c>
      <c r="X9" s="206">
        <f>I25</f>
        <v>0</v>
      </c>
      <c r="Y9" s="206">
        <f>J24</f>
        <v>4</v>
      </c>
      <c r="Z9" s="207" t="str">
        <f>IF(K24&lt;&gt;"",K24,"")</f>
        <v>VP</v>
      </c>
      <c r="AA9" s="52"/>
      <c r="AB9" s="52"/>
      <c r="AC9" s="52"/>
    </row>
    <row r="10" spans="1:36" s="140" customFormat="1" ht="25.5" customHeight="1" x14ac:dyDescent="0.2">
      <c r="A10" s="53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  <c r="R10" s="155"/>
      <c r="S10" s="155"/>
      <c r="T10" s="130" t="str">
        <f>IF(OR(A2=0,A2&gt;2),"3 lutteurs =&gt; Tour 1 : 1-2 / Tour 2 : 3-1 / Tour 3 : 2-3          4 lutteurs =&gt; Tour 1 : 1-2, 3-4  / Tour 2 : 1-3,  2-4  / Tour 3 : 1-4, 2-3","")</f>
        <v>3 lutteurs =&gt; Tour 1 : 1-2 / Tour 2 : 3-1 / Tour 3 : 2-3          4 lutteurs =&gt; Tour 1 : 1-2, 3-4  / Tour 2 : 1-3,  2-4  / Tour 3 : 1-4, 2-3</v>
      </c>
      <c r="U10" s="155"/>
      <c r="V10" s="155"/>
      <c r="W10" s="205" t="str">
        <f>M22</f>
        <v>ZERROUG Ilyess</v>
      </c>
      <c r="X10" s="206">
        <f>R25</f>
        <v>0</v>
      </c>
      <c r="Y10" s="206">
        <f>S24</f>
        <v>1</v>
      </c>
      <c r="Z10" s="207" t="str">
        <f>IF(T24&lt;&gt;"",T24,"")</f>
        <v/>
      </c>
      <c r="AA10" s="155"/>
      <c r="AB10" s="155"/>
      <c r="AC10" s="155"/>
    </row>
    <row r="11" spans="1:36" s="53" customFormat="1" ht="14.25" customHeight="1" thickBot="1" x14ac:dyDescent="0.25">
      <c r="A11"/>
      <c r="B11" s="330" t="s">
        <v>40</v>
      </c>
      <c r="C11" s="203" t="s">
        <v>45</v>
      </c>
      <c r="D11" s="201"/>
      <c r="E11" s="201"/>
      <c r="F11" s="201"/>
      <c r="G11" s="201"/>
      <c r="H11" s="201"/>
      <c r="I11" s="201"/>
      <c r="J11" s="201"/>
      <c r="K11" s="201"/>
      <c r="L11" s="202" t="s">
        <v>46</v>
      </c>
      <c r="M11" s="202"/>
      <c r="N11" s="202"/>
      <c r="O11" s="202"/>
      <c r="P11" s="202"/>
      <c r="Q11" s="202"/>
      <c r="R11" s="202"/>
      <c r="S11" s="202"/>
      <c r="T11" s="204"/>
      <c r="U11"/>
      <c r="V11"/>
      <c r="W11" s="205" t="str">
        <f>D26</f>
        <v>GOUTER MONTOUT Noa</v>
      </c>
      <c r="X11" s="206">
        <f>I29</f>
        <v>0</v>
      </c>
      <c r="Y11" s="206">
        <f>J28</f>
        <v>0</v>
      </c>
      <c r="Z11" s="207" t="str">
        <f>IF(K28&lt;&gt;"",K28,"")</f>
        <v/>
      </c>
      <c r="AA11" s="54"/>
      <c r="AH11" s="56"/>
    </row>
    <row r="12" spans="1:36" ht="16.5" customHeight="1" x14ac:dyDescent="0.2">
      <c r="B12" s="331"/>
      <c r="C12" s="334">
        <f>IF(A2&gt;1,1,"")</f>
        <v>1</v>
      </c>
      <c r="D12" s="215" t="str">
        <f>IF(C12&lt;&gt;"",VLOOKUP(C12,$D$5:$K$8,2,0),"")</f>
        <v>DAIPOV Deni</v>
      </c>
      <c r="E12" s="215"/>
      <c r="F12" s="215"/>
      <c r="G12" s="215"/>
      <c r="H12" s="215"/>
      <c r="I12" s="216"/>
      <c r="J12" s="336" t="s">
        <v>48</v>
      </c>
      <c r="K12" s="217" t="s">
        <v>49</v>
      </c>
      <c r="L12" s="334">
        <f>IF(A2&gt;1,2,"")</f>
        <v>2</v>
      </c>
      <c r="M12" s="215" t="str">
        <f>IF(L12&lt;&gt;"",VLOOKUP(L12,$D$5:$K$8,2,0),"")</f>
        <v>GOUTER MONTOUT Noa</v>
      </c>
      <c r="N12" s="215"/>
      <c r="O12" s="215"/>
      <c r="P12" s="215"/>
      <c r="Q12" s="215"/>
      <c r="R12" s="216"/>
      <c r="S12" s="336" t="s">
        <v>48</v>
      </c>
      <c r="T12" s="217" t="s">
        <v>49</v>
      </c>
      <c r="W12" s="205" t="str">
        <f>M26</f>
        <v>NAKAEV Abdoullah</v>
      </c>
      <c r="X12" s="206">
        <f>R29</f>
        <v>0</v>
      </c>
      <c r="Y12" s="206">
        <f>S28</f>
        <v>4</v>
      </c>
      <c r="Z12" s="207" t="str">
        <f>IF(T28&lt;&gt;"",T28,"")</f>
        <v>VT</v>
      </c>
      <c r="AA12" s="58"/>
      <c r="AH12" s="63"/>
      <c r="AI12" s="63"/>
    </row>
    <row r="13" spans="1:36" ht="16.5" customHeight="1" x14ac:dyDescent="0.2">
      <c r="B13" s="331"/>
      <c r="C13" s="335"/>
      <c r="D13" s="218" t="str">
        <f>IF(C12&lt;&gt;"",VLOOKUP(C12,$D$5:$K$8,8,0),"")</f>
        <v>Orléans</v>
      </c>
      <c r="E13" s="219"/>
      <c r="F13" s="219"/>
      <c r="G13" s="219"/>
      <c r="H13" s="219"/>
      <c r="I13" s="220"/>
      <c r="J13" s="337"/>
      <c r="K13" s="221" t="s">
        <v>50</v>
      </c>
      <c r="L13" s="335"/>
      <c r="M13" s="218" t="str">
        <f>IF(L12&lt;&gt;"",VLOOKUP(L12,$D$5:$K$8,8,0),"")</f>
        <v>Sotteville les Rouen</v>
      </c>
      <c r="N13" s="219"/>
      <c r="O13" s="219"/>
      <c r="P13" s="219"/>
      <c r="Q13" s="219"/>
      <c r="R13" s="220"/>
      <c r="S13" s="337"/>
      <c r="T13" s="221" t="s">
        <v>50</v>
      </c>
      <c r="W13" s="205" t="str">
        <f>D32</f>
        <v>DAIPOV Deni</v>
      </c>
      <c r="X13" s="206">
        <f>I35</f>
        <v>0</v>
      </c>
      <c r="Y13" s="206">
        <f>J34</f>
        <v>4</v>
      </c>
      <c r="Z13" s="207" t="str">
        <f>IF(K34&lt;&gt;"",K34,"")</f>
        <v>VS</v>
      </c>
      <c r="AA13" s="58"/>
      <c r="AH13" s="63"/>
      <c r="AI13" s="63"/>
    </row>
    <row r="14" spans="1:36" ht="11.25" customHeight="1" x14ac:dyDescent="0.2">
      <c r="B14" s="331"/>
      <c r="C14" s="159" t="s">
        <v>53</v>
      </c>
      <c r="D14" s="160"/>
      <c r="E14" s="160"/>
      <c r="F14" s="160"/>
      <c r="G14" s="160"/>
      <c r="H14" s="170"/>
      <c r="I14" s="161" t="s">
        <v>11</v>
      </c>
      <c r="J14" s="338">
        <v>4</v>
      </c>
      <c r="K14" s="340" t="s">
        <v>23</v>
      </c>
      <c r="L14" s="159" t="s">
        <v>53</v>
      </c>
      <c r="M14" s="162"/>
      <c r="N14" s="160"/>
      <c r="O14" s="160"/>
      <c r="P14" s="160"/>
      <c r="Q14" s="170"/>
      <c r="R14" s="161" t="s">
        <v>11</v>
      </c>
      <c r="S14" s="338">
        <v>0</v>
      </c>
      <c r="T14" s="340"/>
      <c r="W14" s="205" t="str">
        <f>M32</f>
        <v>NAKAEV Abdoullah</v>
      </c>
      <c r="X14" s="206">
        <f>R35</f>
        <v>0</v>
      </c>
      <c r="Y14" s="206">
        <f>S34</f>
        <v>1</v>
      </c>
      <c r="Z14" s="207" t="str">
        <f>IF(T34&lt;&gt;"",T34,"")</f>
        <v/>
      </c>
      <c r="AA14" s="58"/>
      <c r="AH14" s="63"/>
      <c r="AI14" s="63"/>
    </row>
    <row r="15" spans="1:36" ht="33" customHeight="1" thickBot="1" x14ac:dyDescent="0.25">
      <c r="B15" s="331"/>
      <c r="C15" s="157"/>
      <c r="D15" s="158"/>
      <c r="E15" s="158"/>
      <c r="F15" s="158"/>
      <c r="G15" s="158"/>
      <c r="H15" s="171"/>
      <c r="I15" s="208"/>
      <c r="J15" s="339"/>
      <c r="K15" s="341"/>
      <c r="L15" s="157"/>
      <c r="M15" s="163"/>
      <c r="N15" s="158"/>
      <c r="O15" s="158"/>
      <c r="P15" s="158"/>
      <c r="Q15" s="171"/>
      <c r="R15" s="208"/>
      <c r="S15" s="339"/>
      <c r="T15" s="341"/>
      <c r="W15" s="205" t="str">
        <f>D36</f>
        <v>GOUTER MONTOUT Noa</v>
      </c>
      <c r="X15" s="206">
        <f>I39</f>
        <v>0</v>
      </c>
      <c r="Y15" s="206">
        <f>J38</f>
        <v>0</v>
      </c>
      <c r="Z15" s="207" t="str">
        <f>IF(K38&lt;&gt;"",K38,"")</f>
        <v/>
      </c>
      <c r="AA15" s="58"/>
      <c r="AH15" s="63"/>
      <c r="AI15" s="63"/>
    </row>
    <row r="16" spans="1:36" ht="16.5" customHeight="1" x14ac:dyDescent="0.2">
      <c r="B16" s="331"/>
      <c r="C16" s="334">
        <f>IF(A2=4,3,"")</f>
        <v>3</v>
      </c>
      <c r="D16" s="215" t="str">
        <f>IF(C16&lt;&gt;"",VLOOKUP(C16,$D$5:$K$8,2,0),"")</f>
        <v>ZERROUG Ilyess</v>
      </c>
      <c r="E16" s="215"/>
      <c r="F16" s="215"/>
      <c r="G16" s="215"/>
      <c r="H16" s="215"/>
      <c r="I16" s="216"/>
      <c r="J16" s="336" t="s">
        <v>48</v>
      </c>
      <c r="K16" s="217" t="s">
        <v>49</v>
      </c>
      <c r="L16" s="334">
        <f>IF(A2=4,4,"")</f>
        <v>4</v>
      </c>
      <c r="M16" s="215" t="str">
        <f>IF(L16&lt;&gt;"",VLOOKUP(L16,$D$5:$K$8,2,0),"")</f>
        <v>NAKAEV Abdoullah</v>
      </c>
      <c r="N16" s="215"/>
      <c r="O16" s="215"/>
      <c r="P16" s="215"/>
      <c r="Q16" s="215"/>
      <c r="R16" s="216"/>
      <c r="S16" s="336" t="s">
        <v>48</v>
      </c>
      <c r="T16" s="217" t="s">
        <v>49</v>
      </c>
      <c r="W16" s="205" t="str">
        <f>M36</f>
        <v>ZERROUG Ilyess</v>
      </c>
      <c r="X16" s="206">
        <f>R39</f>
        <v>0</v>
      </c>
      <c r="Y16" s="206">
        <f>S38</f>
        <v>4</v>
      </c>
      <c r="Z16" s="207" t="str">
        <f>IF(T38&lt;&gt;"",T38,"")</f>
        <v>VF</v>
      </c>
      <c r="AA16" s="58"/>
      <c r="AH16" s="63"/>
      <c r="AI16" s="63"/>
    </row>
    <row r="17" spans="1:35" ht="16.5" customHeight="1" x14ac:dyDescent="0.2">
      <c r="B17" s="331"/>
      <c r="C17" s="335"/>
      <c r="D17" s="218"/>
      <c r="E17" s="219"/>
      <c r="F17" s="219"/>
      <c r="G17" s="219"/>
      <c r="H17" s="219"/>
      <c r="I17" s="220"/>
      <c r="J17" s="337"/>
      <c r="K17" s="221" t="s">
        <v>50</v>
      </c>
      <c r="L17" s="335"/>
      <c r="M17" s="218" t="str">
        <f>IF(L16&lt;&gt;"",VLOOKUP(L16,$D$5:$K$8,8,0),"")</f>
        <v>Sotteville les Rouen</v>
      </c>
      <c r="N17" s="219"/>
      <c r="O17" s="219"/>
      <c r="P17" s="219"/>
      <c r="Q17" s="219"/>
      <c r="R17" s="220"/>
      <c r="S17" s="337"/>
      <c r="T17" s="221" t="s">
        <v>50</v>
      </c>
      <c r="X17" s="57"/>
      <c r="Y17" s="58"/>
      <c r="Z17" s="58"/>
      <c r="AA17" s="58"/>
      <c r="AH17" s="63"/>
      <c r="AI17" s="63"/>
    </row>
    <row r="18" spans="1:35" ht="11.25" customHeight="1" x14ac:dyDescent="0.2">
      <c r="B18" s="331"/>
      <c r="C18" s="159" t="s">
        <v>53</v>
      </c>
      <c r="D18" s="160"/>
      <c r="E18" s="160"/>
      <c r="F18" s="160"/>
      <c r="G18" s="160"/>
      <c r="H18" s="170"/>
      <c r="I18" s="161" t="s">
        <v>11</v>
      </c>
      <c r="J18" s="338">
        <v>0</v>
      </c>
      <c r="K18" s="340"/>
      <c r="L18" s="159" t="s">
        <v>53</v>
      </c>
      <c r="M18" s="162"/>
      <c r="N18" s="160"/>
      <c r="O18" s="160"/>
      <c r="P18" s="160"/>
      <c r="Q18" s="170"/>
      <c r="R18" s="161" t="s">
        <v>11</v>
      </c>
      <c r="S18" s="338">
        <v>4</v>
      </c>
      <c r="T18" s="340" t="s">
        <v>67</v>
      </c>
      <c r="X18" s="57"/>
      <c r="Y18" s="58"/>
      <c r="Z18" s="58"/>
      <c r="AA18" s="58"/>
      <c r="AH18" s="63"/>
      <c r="AI18" s="63"/>
    </row>
    <row r="19" spans="1:35" ht="33" customHeight="1" thickBot="1" x14ac:dyDescent="0.25">
      <c r="B19" s="331"/>
      <c r="C19" s="157"/>
      <c r="D19" s="158"/>
      <c r="E19" s="158"/>
      <c r="F19" s="158"/>
      <c r="G19" s="158"/>
      <c r="H19" s="171"/>
      <c r="I19" s="208"/>
      <c r="J19" s="339"/>
      <c r="K19" s="341"/>
      <c r="L19" s="157"/>
      <c r="M19" s="163"/>
      <c r="N19" s="158"/>
      <c r="O19" s="158"/>
      <c r="P19" s="158"/>
      <c r="Q19" s="171"/>
      <c r="R19" s="208"/>
      <c r="S19" s="339"/>
      <c r="T19" s="341"/>
      <c r="X19" s="58"/>
      <c r="Y19" s="58"/>
      <c r="Z19" s="58"/>
      <c r="AA19" s="58"/>
      <c r="AH19" s="63"/>
      <c r="AI19" s="63"/>
    </row>
    <row r="20" spans="1:35" ht="15" customHeight="1" x14ac:dyDescent="0.25">
      <c r="B20" s="138"/>
      <c r="C20" s="147"/>
      <c r="D20" s="147"/>
      <c r="E20" s="147"/>
      <c r="F20" s="147"/>
      <c r="G20" s="147"/>
      <c r="H20" s="147"/>
      <c r="J20" s="148"/>
      <c r="K20" s="149"/>
      <c r="L20" s="151"/>
      <c r="M20" s="151"/>
      <c r="N20" s="151"/>
      <c r="O20" s="151"/>
      <c r="P20" s="151"/>
      <c r="Q20" s="151"/>
      <c r="R20" s="146"/>
      <c r="S20" s="152"/>
      <c r="T20" s="150"/>
      <c r="X20" s="58"/>
      <c r="Y20" s="58"/>
      <c r="Z20" s="58"/>
      <c r="AA20" s="58"/>
      <c r="AH20" s="63"/>
      <c r="AI20" s="63"/>
    </row>
    <row r="21" spans="1:35" s="53" customFormat="1" ht="14.25" customHeight="1" thickBot="1" x14ac:dyDescent="0.25">
      <c r="A21"/>
      <c r="B21" s="330" t="s">
        <v>51</v>
      </c>
      <c r="C21" s="203" t="s">
        <v>45</v>
      </c>
      <c r="D21" s="201"/>
      <c r="E21" s="201"/>
      <c r="F21" s="201"/>
      <c r="G21" s="201"/>
      <c r="H21" s="201"/>
      <c r="I21" s="201"/>
      <c r="J21" s="201"/>
      <c r="K21" s="201"/>
      <c r="L21" s="202" t="s">
        <v>46</v>
      </c>
      <c r="M21" s="202"/>
      <c r="N21" s="202"/>
      <c r="O21" s="202"/>
      <c r="P21" s="202"/>
      <c r="Q21" s="202"/>
      <c r="R21" s="202"/>
      <c r="S21" s="202"/>
      <c r="T21" s="204"/>
      <c r="U21"/>
      <c r="V21"/>
      <c r="W21"/>
      <c r="X21" s="55"/>
      <c r="Y21" s="54"/>
      <c r="Z21" s="54"/>
      <c r="AA21" s="54"/>
      <c r="AH21" s="56"/>
    </row>
    <row r="22" spans="1:35" ht="16.5" customHeight="1" x14ac:dyDescent="0.2">
      <c r="B22" s="331"/>
      <c r="C22" s="334">
        <f>IF(A2=3,3,IF(A2=4,1,""))</f>
        <v>1</v>
      </c>
      <c r="D22" s="215" t="str">
        <f>IF(C22&lt;&gt;"",VLOOKUP(C22,$D$5:$K$8,2,0),"")</f>
        <v>DAIPOV Deni</v>
      </c>
      <c r="E22" s="215"/>
      <c r="F22" s="215"/>
      <c r="G22" s="215"/>
      <c r="H22" s="215"/>
      <c r="I22" s="216"/>
      <c r="J22" s="336" t="s">
        <v>48</v>
      </c>
      <c r="K22" s="217" t="s">
        <v>49</v>
      </c>
      <c r="L22" s="334">
        <f>IF(A2=3,1,IF(A2=4,3,""))</f>
        <v>3</v>
      </c>
      <c r="M22" s="215" t="str">
        <f>IF(L22&lt;&gt;"",VLOOKUP(L22,$D$5:$K$8,2,0),"")</f>
        <v>ZERROUG Ilyess</v>
      </c>
      <c r="N22" s="215"/>
      <c r="O22" s="215"/>
      <c r="P22" s="215"/>
      <c r="Q22" s="215"/>
      <c r="R22" s="216"/>
      <c r="S22" s="336" t="s">
        <v>48</v>
      </c>
      <c r="T22" s="217" t="s">
        <v>49</v>
      </c>
      <c r="X22" s="57"/>
      <c r="Y22" s="58"/>
      <c r="Z22" s="58"/>
      <c r="AA22" s="58"/>
      <c r="AH22" s="63"/>
      <c r="AI22" s="63"/>
    </row>
    <row r="23" spans="1:35" ht="16.5" customHeight="1" x14ac:dyDescent="0.2">
      <c r="B23" s="331"/>
      <c r="C23" s="335"/>
      <c r="D23" s="218" t="str">
        <f>IF(C22&lt;&gt;"",VLOOKUP(C22,$D$5:$K$8,8,0),"")</f>
        <v>Orléans</v>
      </c>
      <c r="E23" s="219"/>
      <c r="F23" s="219"/>
      <c r="G23" s="219"/>
      <c r="H23" s="219"/>
      <c r="I23" s="220"/>
      <c r="J23" s="337"/>
      <c r="K23" s="221" t="s">
        <v>50</v>
      </c>
      <c r="L23" s="335"/>
      <c r="M23" s="218" t="str">
        <f>IF(L22&lt;&gt;"",VLOOKUP(L22,$D$5:$K$8,8,0),"")</f>
        <v>Bagnolet</v>
      </c>
      <c r="N23" s="219"/>
      <c r="O23" s="219"/>
      <c r="P23" s="219"/>
      <c r="Q23" s="219"/>
      <c r="R23" s="220"/>
      <c r="S23" s="337"/>
      <c r="T23" s="221" t="s">
        <v>50</v>
      </c>
      <c r="X23" s="57"/>
      <c r="Y23" s="58"/>
      <c r="Z23" s="58"/>
      <c r="AA23" s="58"/>
      <c r="AH23" s="63"/>
      <c r="AI23" s="63"/>
    </row>
    <row r="24" spans="1:35" ht="11.25" customHeight="1" x14ac:dyDescent="0.2">
      <c r="B24" s="331"/>
      <c r="C24" s="159" t="s">
        <v>53</v>
      </c>
      <c r="D24" s="160"/>
      <c r="E24" s="160"/>
      <c r="F24" s="160"/>
      <c r="G24" s="160"/>
      <c r="H24" s="170"/>
      <c r="I24" s="161" t="s">
        <v>11</v>
      </c>
      <c r="J24" s="338">
        <v>4</v>
      </c>
      <c r="K24" s="340" t="s">
        <v>689</v>
      </c>
      <c r="L24" s="159" t="s">
        <v>53</v>
      </c>
      <c r="M24" s="162"/>
      <c r="N24" s="160"/>
      <c r="O24" s="160"/>
      <c r="P24" s="160"/>
      <c r="Q24" s="170"/>
      <c r="R24" s="161" t="s">
        <v>11</v>
      </c>
      <c r="S24" s="338">
        <v>1</v>
      </c>
      <c r="T24" s="340"/>
      <c r="X24" s="57"/>
      <c r="Y24" s="58"/>
      <c r="Z24" s="58"/>
      <c r="AA24" s="58"/>
      <c r="AH24" s="63"/>
      <c r="AI24" s="63"/>
    </row>
    <row r="25" spans="1:35" ht="33" customHeight="1" thickBot="1" x14ac:dyDescent="0.25">
      <c r="B25" s="331"/>
      <c r="C25" s="157"/>
      <c r="D25" s="158"/>
      <c r="E25" s="158"/>
      <c r="F25" s="158"/>
      <c r="G25" s="158"/>
      <c r="H25" s="171"/>
      <c r="I25" s="208"/>
      <c r="J25" s="339"/>
      <c r="K25" s="341"/>
      <c r="L25" s="157"/>
      <c r="M25" s="163"/>
      <c r="N25" s="158"/>
      <c r="O25" s="158"/>
      <c r="P25" s="158"/>
      <c r="Q25" s="171"/>
      <c r="R25" s="208"/>
      <c r="S25" s="339"/>
      <c r="T25" s="341"/>
      <c r="X25" s="58"/>
      <c r="Y25" s="58"/>
      <c r="Z25" s="58"/>
      <c r="AA25" s="58"/>
      <c r="AH25" s="63"/>
      <c r="AI25" s="63"/>
    </row>
    <row r="26" spans="1:35" ht="16.5" customHeight="1" x14ac:dyDescent="0.2">
      <c r="B26" s="331"/>
      <c r="C26" s="334">
        <f>IF(A2=4,2,"")</f>
        <v>2</v>
      </c>
      <c r="D26" s="215" t="str">
        <f>IF(C26&lt;&gt;"",VLOOKUP(C26,$D$5:$K$8,2,0),"")</f>
        <v>GOUTER MONTOUT Noa</v>
      </c>
      <c r="E26" s="215"/>
      <c r="F26" s="215"/>
      <c r="G26" s="215"/>
      <c r="H26" s="215"/>
      <c r="I26" s="216"/>
      <c r="J26" s="336" t="s">
        <v>48</v>
      </c>
      <c r="K26" s="217" t="s">
        <v>49</v>
      </c>
      <c r="L26" s="334">
        <f>IF(A2=4,4,"")</f>
        <v>4</v>
      </c>
      <c r="M26" s="215" t="str">
        <f>IF(L26&lt;&gt;"",VLOOKUP(L26,$D$5:$K$8,2,0),"")</f>
        <v>NAKAEV Abdoullah</v>
      </c>
      <c r="N26" s="215"/>
      <c r="O26" s="215"/>
      <c r="P26" s="215"/>
      <c r="Q26" s="215"/>
      <c r="R26" s="216"/>
      <c r="S26" s="336" t="s">
        <v>48</v>
      </c>
      <c r="T26" s="217" t="s">
        <v>49</v>
      </c>
      <c r="X26" s="57"/>
      <c r="Y26" s="58"/>
      <c r="Z26" s="58"/>
      <c r="AA26" s="58"/>
      <c r="AH26" s="63"/>
      <c r="AI26" s="63"/>
    </row>
    <row r="27" spans="1:35" ht="16.5" customHeight="1" x14ac:dyDescent="0.2">
      <c r="B27" s="331"/>
      <c r="C27" s="335"/>
      <c r="D27" s="218" t="str">
        <f>IF(C26&lt;&gt;"",VLOOKUP(C26,$D$5:$K$8,8,0),"")</f>
        <v>Sotteville les Rouen</v>
      </c>
      <c r="E27" s="219"/>
      <c r="F27" s="219"/>
      <c r="G27" s="219"/>
      <c r="H27" s="219"/>
      <c r="I27" s="220"/>
      <c r="J27" s="337"/>
      <c r="K27" s="221" t="s">
        <v>50</v>
      </c>
      <c r="L27" s="335"/>
      <c r="M27" s="218" t="str">
        <f>IF(L26&lt;&gt;"",VLOOKUP(L26,$D$5:$K$8,8,0),"")</f>
        <v>Sotteville les Rouen</v>
      </c>
      <c r="N27" s="219"/>
      <c r="O27" s="219"/>
      <c r="P27" s="219"/>
      <c r="Q27" s="219"/>
      <c r="R27" s="220"/>
      <c r="S27" s="337"/>
      <c r="T27" s="221" t="s">
        <v>50</v>
      </c>
      <c r="X27" s="57"/>
      <c r="Y27" s="58"/>
      <c r="Z27" s="58"/>
      <c r="AA27" s="58"/>
      <c r="AH27" s="63"/>
      <c r="AI27" s="63"/>
    </row>
    <row r="28" spans="1:35" ht="11.25" customHeight="1" x14ac:dyDescent="0.2">
      <c r="B28" s="331"/>
      <c r="C28" s="159" t="s">
        <v>47</v>
      </c>
      <c r="D28" s="160"/>
      <c r="E28" s="160"/>
      <c r="F28" s="160"/>
      <c r="G28" s="160"/>
      <c r="H28" s="170"/>
      <c r="I28" s="161" t="s">
        <v>11</v>
      </c>
      <c r="J28" s="338">
        <v>0</v>
      </c>
      <c r="K28" s="340"/>
      <c r="L28" s="159" t="s">
        <v>47</v>
      </c>
      <c r="M28" s="162"/>
      <c r="N28" s="160"/>
      <c r="O28" s="160"/>
      <c r="P28" s="160"/>
      <c r="Q28" s="170"/>
      <c r="R28" s="161" t="s">
        <v>11</v>
      </c>
      <c r="S28" s="338">
        <v>4</v>
      </c>
      <c r="T28" s="340" t="s">
        <v>23</v>
      </c>
      <c r="X28" s="57"/>
      <c r="Y28" s="58"/>
      <c r="Z28" s="58"/>
      <c r="AA28" s="58"/>
      <c r="AH28" s="63"/>
      <c r="AI28" s="63"/>
    </row>
    <row r="29" spans="1:35" ht="33" customHeight="1" thickBot="1" x14ac:dyDescent="0.25">
      <c r="B29" s="331"/>
      <c r="C29" s="157"/>
      <c r="D29" s="158"/>
      <c r="E29" s="158"/>
      <c r="F29" s="158"/>
      <c r="G29" s="158"/>
      <c r="H29" s="171"/>
      <c r="I29" s="208"/>
      <c r="J29" s="339"/>
      <c r="K29" s="341"/>
      <c r="L29" s="157"/>
      <c r="M29" s="163"/>
      <c r="N29" s="158"/>
      <c r="O29" s="158"/>
      <c r="P29" s="158"/>
      <c r="Q29" s="171"/>
      <c r="R29" s="208"/>
      <c r="S29" s="339"/>
      <c r="T29" s="341"/>
      <c r="X29" s="58"/>
      <c r="Y29" s="58"/>
      <c r="Z29" s="58"/>
      <c r="AA29" s="58"/>
      <c r="AH29" s="63"/>
      <c r="AI29" s="63"/>
    </row>
    <row r="30" spans="1:35" ht="15" customHeight="1" x14ac:dyDescent="0.25">
      <c r="B30" s="138"/>
      <c r="C30" s="147"/>
      <c r="D30" s="147"/>
      <c r="E30" s="147"/>
      <c r="F30" s="147"/>
      <c r="G30" s="147"/>
      <c r="H30" s="147"/>
      <c r="J30" s="148"/>
      <c r="K30" s="149"/>
      <c r="L30" s="151"/>
      <c r="M30" s="151"/>
      <c r="N30" s="151"/>
      <c r="O30" s="151"/>
      <c r="P30" s="151"/>
      <c r="Q30" s="151"/>
      <c r="R30" s="146"/>
      <c r="S30" s="152"/>
      <c r="T30" s="150"/>
      <c r="X30" s="58"/>
      <c r="Y30" s="58"/>
      <c r="Z30" s="58"/>
      <c r="AA30" s="58"/>
      <c r="AH30" s="63"/>
      <c r="AI30" s="63"/>
    </row>
    <row r="31" spans="1:35" s="53" customFormat="1" ht="14.25" customHeight="1" thickBot="1" x14ac:dyDescent="0.25">
      <c r="A31"/>
      <c r="B31" s="330" t="s">
        <v>52</v>
      </c>
      <c r="C31" s="203" t="s">
        <v>45</v>
      </c>
      <c r="D31" s="201"/>
      <c r="E31" s="201"/>
      <c r="F31" s="201"/>
      <c r="G31" s="201"/>
      <c r="H31" s="201"/>
      <c r="I31" s="201"/>
      <c r="J31" s="201"/>
      <c r="K31" s="201"/>
      <c r="L31" s="202" t="s">
        <v>46</v>
      </c>
      <c r="M31" s="202"/>
      <c r="N31" s="202"/>
      <c r="O31" s="202"/>
      <c r="P31" s="202"/>
      <c r="Q31" s="202"/>
      <c r="R31" s="202"/>
      <c r="S31" s="202"/>
      <c r="T31" s="204"/>
      <c r="U31"/>
      <c r="V31"/>
      <c r="W31"/>
      <c r="X31" s="55"/>
      <c r="Y31" s="54"/>
      <c r="Z31" s="54"/>
      <c r="AA31" s="54"/>
      <c r="AH31" s="56"/>
    </row>
    <row r="32" spans="1:35" ht="16.5" customHeight="1" x14ac:dyDescent="0.2">
      <c r="B32" s="331"/>
      <c r="C32" s="334">
        <f>IF(A2=3,2,IF(A2=4,1,""))</f>
        <v>1</v>
      </c>
      <c r="D32" s="215" t="str">
        <f>IF(C32&lt;&gt;"",VLOOKUP(C32,$D$5:$K$8,2,0),"")</f>
        <v>DAIPOV Deni</v>
      </c>
      <c r="E32" s="215"/>
      <c r="F32" s="215"/>
      <c r="G32" s="215"/>
      <c r="H32" s="215"/>
      <c r="I32" s="216"/>
      <c r="J32" s="336" t="s">
        <v>48</v>
      </c>
      <c r="K32" s="217" t="s">
        <v>49</v>
      </c>
      <c r="L32" s="334">
        <f>IF(A2=3,3,IF(A2=4,4,""))</f>
        <v>4</v>
      </c>
      <c r="M32" s="215" t="str">
        <f>IF(L32&lt;&gt;"",VLOOKUP(L32,$D$5:$K$8,2,0),"")</f>
        <v>NAKAEV Abdoullah</v>
      </c>
      <c r="N32" s="215"/>
      <c r="O32" s="215"/>
      <c r="P32" s="215"/>
      <c r="Q32" s="215"/>
      <c r="R32" s="216"/>
      <c r="S32" s="336" t="s">
        <v>48</v>
      </c>
      <c r="T32" s="217" t="s">
        <v>49</v>
      </c>
      <c r="X32" s="57"/>
      <c r="Y32" s="58"/>
      <c r="Z32" s="58"/>
      <c r="AA32" s="58"/>
      <c r="AH32" s="63"/>
      <c r="AI32" s="63"/>
    </row>
    <row r="33" spans="2:35" ht="16.5" customHeight="1" x14ac:dyDescent="0.2">
      <c r="B33" s="331"/>
      <c r="C33" s="335"/>
      <c r="D33" s="218" t="str">
        <f>IF(C32&lt;&gt;"",VLOOKUP(C32,$D$5:$K$8,8,0),"")</f>
        <v>Orléans</v>
      </c>
      <c r="E33" s="219"/>
      <c r="F33" s="219"/>
      <c r="G33" s="219"/>
      <c r="H33" s="219"/>
      <c r="I33" s="220"/>
      <c r="J33" s="337"/>
      <c r="K33" s="221" t="s">
        <v>50</v>
      </c>
      <c r="L33" s="335"/>
      <c r="M33" s="218" t="str">
        <f>IF(L32&lt;&gt;"",VLOOKUP(L32,$D$5:$K$8,8,0),"")</f>
        <v>Sotteville les Rouen</v>
      </c>
      <c r="N33" s="219"/>
      <c r="O33" s="219"/>
      <c r="P33" s="219"/>
      <c r="Q33" s="219"/>
      <c r="R33" s="220"/>
      <c r="S33" s="337"/>
      <c r="T33" s="221" t="s">
        <v>50</v>
      </c>
      <c r="X33" s="57"/>
      <c r="Y33" s="58"/>
      <c r="Z33" s="58"/>
      <c r="AA33" s="58"/>
      <c r="AH33" s="63"/>
      <c r="AI33" s="63"/>
    </row>
    <row r="34" spans="2:35" ht="11.25" customHeight="1" x14ac:dyDescent="0.2">
      <c r="B34" s="331"/>
      <c r="C34" s="159" t="s">
        <v>53</v>
      </c>
      <c r="D34" s="160"/>
      <c r="E34" s="160"/>
      <c r="F34" s="160"/>
      <c r="G34" s="160"/>
      <c r="H34" s="170"/>
      <c r="I34" s="161" t="s">
        <v>11</v>
      </c>
      <c r="J34" s="338">
        <v>4</v>
      </c>
      <c r="K34" s="340" t="s">
        <v>67</v>
      </c>
      <c r="L34" s="159" t="s">
        <v>53</v>
      </c>
      <c r="M34" s="162"/>
      <c r="N34" s="160"/>
      <c r="O34" s="160"/>
      <c r="P34" s="160"/>
      <c r="Q34" s="170"/>
      <c r="R34" s="161" t="s">
        <v>11</v>
      </c>
      <c r="S34" s="338">
        <v>1</v>
      </c>
      <c r="T34" s="340"/>
      <c r="X34" s="57"/>
      <c r="Y34" s="58"/>
      <c r="Z34" s="58"/>
      <c r="AA34" s="58"/>
      <c r="AH34" s="63"/>
      <c r="AI34" s="63"/>
    </row>
    <row r="35" spans="2:35" ht="33" customHeight="1" thickBot="1" x14ac:dyDescent="0.25">
      <c r="B35" s="331"/>
      <c r="C35" s="157"/>
      <c r="D35" s="158"/>
      <c r="E35" s="158"/>
      <c r="F35" s="158"/>
      <c r="G35" s="158"/>
      <c r="H35" s="171"/>
      <c r="I35" s="208"/>
      <c r="J35" s="339"/>
      <c r="K35" s="341"/>
      <c r="L35" s="157"/>
      <c r="M35" s="163"/>
      <c r="N35" s="158"/>
      <c r="O35" s="158"/>
      <c r="P35" s="158"/>
      <c r="Q35" s="171"/>
      <c r="R35" s="208"/>
      <c r="S35" s="339"/>
      <c r="T35" s="341"/>
      <c r="X35" s="58"/>
      <c r="Y35" s="58"/>
      <c r="Z35" s="58"/>
      <c r="AA35" s="58"/>
      <c r="AH35" s="63"/>
      <c r="AI35" s="63"/>
    </row>
    <row r="36" spans="2:35" ht="16.5" customHeight="1" x14ac:dyDescent="0.2">
      <c r="B36" s="331"/>
      <c r="C36" s="334">
        <f>IF(A2=4,2,"")</f>
        <v>2</v>
      </c>
      <c r="D36" s="215" t="str">
        <f>IF(C36&lt;&gt;"",VLOOKUP(C36,$D$5:$K$8,2,0),"")</f>
        <v>GOUTER MONTOUT Noa</v>
      </c>
      <c r="E36" s="215"/>
      <c r="F36" s="215"/>
      <c r="G36" s="215"/>
      <c r="H36" s="215"/>
      <c r="I36" s="216"/>
      <c r="J36" s="336" t="s">
        <v>48</v>
      </c>
      <c r="K36" s="217" t="s">
        <v>49</v>
      </c>
      <c r="L36" s="334">
        <f>IF(A2=4,3,"")</f>
        <v>3</v>
      </c>
      <c r="M36" s="215" t="str">
        <f>IF(L36&lt;&gt;"",VLOOKUP(L36,$D$5:$K$8,2,0),"")</f>
        <v>ZERROUG Ilyess</v>
      </c>
      <c r="N36" s="215"/>
      <c r="O36" s="215"/>
      <c r="P36" s="215"/>
      <c r="Q36" s="215"/>
      <c r="R36" s="216"/>
      <c r="S36" s="336" t="s">
        <v>48</v>
      </c>
      <c r="T36" s="217" t="s">
        <v>49</v>
      </c>
      <c r="X36" s="57"/>
      <c r="Y36" s="58"/>
      <c r="Z36" s="58"/>
      <c r="AA36" s="58"/>
      <c r="AH36" s="63"/>
      <c r="AI36" s="63"/>
    </row>
    <row r="37" spans="2:35" ht="16.5" customHeight="1" x14ac:dyDescent="0.2">
      <c r="B37" s="331"/>
      <c r="C37" s="335"/>
      <c r="D37" s="218" t="str">
        <f>IF(C36&lt;&gt;"",VLOOKUP(C36,$D$5:$K$8,8,0),"")</f>
        <v>Sotteville les Rouen</v>
      </c>
      <c r="E37" s="219"/>
      <c r="F37" s="219"/>
      <c r="G37" s="219"/>
      <c r="H37" s="219"/>
      <c r="I37" s="220"/>
      <c r="J37" s="337"/>
      <c r="K37" s="221" t="s">
        <v>50</v>
      </c>
      <c r="L37" s="335"/>
      <c r="M37" s="218" t="str">
        <f>IF(L36&lt;&gt;"",VLOOKUP(L36,$D$5:$K$8,8,0),"")</f>
        <v>Bagnolet</v>
      </c>
      <c r="N37" s="219"/>
      <c r="O37" s="219"/>
      <c r="P37" s="219"/>
      <c r="Q37" s="219"/>
      <c r="R37" s="220"/>
      <c r="S37" s="337"/>
      <c r="T37" s="221" t="s">
        <v>50</v>
      </c>
      <c r="X37" s="57"/>
      <c r="Y37" s="58"/>
      <c r="Z37" s="58"/>
      <c r="AA37" s="58"/>
      <c r="AH37" s="63"/>
      <c r="AI37" s="63"/>
    </row>
    <row r="38" spans="2:35" ht="11.25" customHeight="1" x14ac:dyDescent="0.2">
      <c r="B38" s="331"/>
      <c r="C38" s="159" t="s">
        <v>53</v>
      </c>
      <c r="D38" s="160"/>
      <c r="E38" s="160"/>
      <c r="F38" s="160"/>
      <c r="G38" s="160"/>
      <c r="H38" s="170"/>
      <c r="I38" s="161" t="s">
        <v>11</v>
      </c>
      <c r="J38" s="338">
        <v>0</v>
      </c>
      <c r="K38" s="340"/>
      <c r="L38" s="159" t="s">
        <v>53</v>
      </c>
      <c r="M38" s="162"/>
      <c r="N38" s="160"/>
      <c r="O38" s="160"/>
      <c r="P38" s="160"/>
      <c r="Q38" s="170"/>
      <c r="R38" s="161" t="s">
        <v>11</v>
      </c>
      <c r="S38" s="338">
        <v>4</v>
      </c>
      <c r="T38" s="340" t="s">
        <v>690</v>
      </c>
      <c r="X38" s="57"/>
      <c r="Y38" s="58"/>
      <c r="Z38" s="58"/>
      <c r="AA38" s="58"/>
      <c r="AH38" s="63"/>
      <c r="AI38" s="63"/>
    </row>
    <row r="39" spans="2:35" ht="33" customHeight="1" thickBot="1" x14ac:dyDescent="0.25">
      <c r="B39" s="331"/>
      <c r="C39" s="157"/>
      <c r="D39" s="158"/>
      <c r="E39" s="158"/>
      <c r="F39" s="158"/>
      <c r="G39" s="158"/>
      <c r="H39" s="171"/>
      <c r="I39" s="208"/>
      <c r="J39" s="339"/>
      <c r="K39" s="341"/>
      <c r="L39" s="157"/>
      <c r="M39" s="163"/>
      <c r="N39" s="158"/>
      <c r="O39" s="158"/>
      <c r="P39" s="158"/>
      <c r="Q39" s="171"/>
      <c r="R39" s="208"/>
      <c r="S39" s="339"/>
      <c r="T39" s="341"/>
      <c r="X39" s="58"/>
      <c r="Y39" s="58"/>
      <c r="Z39" s="58"/>
      <c r="AA39" s="58"/>
      <c r="AH39" s="63"/>
      <c r="AI39" s="63"/>
    </row>
    <row r="40" spans="2:35" ht="15" customHeight="1" x14ac:dyDescent="0.2">
      <c r="B40" s="166"/>
      <c r="C40" s="165"/>
      <c r="D40" s="164"/>
      <c r="E40" s="164"/>
      <c r="F40" s="164"/>
      <c r="G40" s="164"/>
      <c r="H40" s="164"/>
      <c r="I40" s="167"/>
      <c r="J40" s="168"/>
      <c r="K40" s="169"/>
      <c r="L40" s="165"/>
      <c r="M40" s="165"/>
      <c r="N40" s="164"/>
      <c r="O40" s="164"/>
      <c r="P40" s="164"/>
      <c r="Q40" s="164"/>
      <c r="R40" s="167"/>
      <c r="S40" s="168"/>
      <c r="T40" s="169"/>
      <c r="X40" s="58"/>
      <c r="Y40" s="58"/>
      <c r="Z40" s="58"/>
      <c r="AA40" s="58"/>
      <c r="AH40" s="63"/>
      <c r="AI40" s="63"/>
    </row>
    <row r="41" spans="2:35" ht="35.1" customHeight="1" x14ac:dyDescent="0.2">
      <c r="C41" s="333" t="s">
        <v>42</v>
      </c>
      <c r="D41" s="333"/>
      <c r="E41" s="333"/>
      <c r="F41" s="333"/>
      <c r="G41" s="344" t="s">
        <v>62</v>
      </c>
      <c r="H41" s="344"/>
      <c r="I41" s="344"/>
      <c r="J41" s="344"/>
      <c r="K41" s="344"/>
      <c r="L41" s="344"/>
      <c r="M41" s="344"/>
      <c r="N41" s="344"/>
      <c r="O41" s="344"/>
      <c r="P41" s="344"/>
      <c r="Q41" s="344"/>
      <c r="R41" s="344"/>
      <c r="S41" s="344"/>
      <c r="T41" s="344"/>
      <c r="Z41" s="63"/>
      <c r="AA41" s="63"/>
    </row>
    <row r="42" spans="2:35" ht="35.1" customHeight="1" x14ac:dyDescent="0.2">
      <c r="C42" s="342" t="s">
        <v>33</v>
      </c>
      <c r="D42" s="342"/>
      <c r="E42" s="342"/>
      <c r="F42" s="342"/>
      <c r="G42" s="345" t="s">
        <v>41</v>
      </c>
      <c r="H42" s="345"/>
      <c r="I42" s="345"/>
      <c r="J42" s="345"/>
      <c r="K42" s="345"/>
      <c r="L42" s="345"/>
      <c r="M42" s="345"/>
      <c r="N42" s="345"/>
      <c r="O42" s="345"/>
      <c r="P42" s="345"/>
      <c r="Q42" s="345"/>
      <c r="R42" s="345"/>
      <c r="S42" s="345"/>
      <c r="T42" s="345"/>
      <c r="Z42" s="53"/>
    </row>
    <row r="43" spans="2:35" ht="65.25" customHeight="1" x14ac:dyDescent="0.25"/>
    <row r="44" spans="2:35" ht="15" hidden="1" customHeight="1" x14ac:dyDescent="0.25"/>
    <row r="45" spans="2:35" ht="15" hidden="1" customHeight="1" x14ac:dyDescent="0.25"/>
    <row r="46" spans="2:35" ht="15" hidden="1" customHeight="1" x14ac:dyDescent="0.25"/>
    <row r="47" spans="2:35" ht="15" hidden="1" customHeight="1" x14ac:dyDescent="0.25"/>
    <row r="48" spans="2:35" ht="15" hidden="1" customHeight="1" x14ac:dyDescent="0.25"/>
    <row r="49" ht="15" hidden="1" customHeight="1" x14ac:dyDescent="0.25"/>
    <row r="50" ht="0" hidden="1" customHeight="1" x14ac:dyDescent="0.25"/>
    <row r="51" ht="0" hidden="1" customHeight="1" x14ac:dyDescent="0.25"/>
  </sheetData>
  <sheetProtection sheet="1" objects="1" scenarios="1"/>
  <mergeCells count="60">
    <mergeCell ref="S36:S37"/>
    <mergeCell ref="C42:F42"/>
    <mergeCell ref="G42:T42"/>
    <mergeCell ref="J38:J39"/>
    <mergeCell ref="K38:K39"/>
    <mergeCell ref="S38:S39"/>
    <mergeCell ref="T38:T39"/>
    <mergeCell ref="C41:F41"/>
    <mergeCell ref="G41:T41"/>
    <mergeCell ref="J28:J29"/>
    <mergeCell ref="K28:K29"/>
    <mergeCell ref="S28:S29"/>
    <mergeCell ref="T28:T29"/>
    <mergeCell ref="B31:B39"/>
    <mergeCell ref="C32:C33"/>
    <mergeCell ref="J32:J33"/>
    <mergeCell ref="L32:L33"/>
    <mergeCell ref="S32:S33"/>
    <mergeCell ref="J34:J35"/>
    <mergeCell ref="K34:K35"/>
    <mergeCell ref="S34:S35"/>
    <mergeCell ref="T34:T35"/>
    <mergeCell ref="C36:C37"/>
    <mergeCell ref="J36:J37"/>
    <mergeCell ref="L36:L37"/>
    <mergeCell ref="S24:S25"/>
    <mergeCell ref="T24:T25"/>
    <mergeCell ref="C26:C27"/>
    <mergeCell ref="J26:J27"/>
    <mergeCell ref="L26:L27"/>
    <mergeCell ref="S26:S27"/>
    <mergeCell ref="J18:J19"/>
    <mergeCell ref="K18:K19"/>
    <mergeCell ref="S18:S19"/>
    <mergeCell ref="T18:T19"/>
    <mergeCell ref="B21:B29"/>
    <mergeCell ref="C22:C23"/>
    <mergeCell ref="J22:J23"/>
    <mergeCell ref="L22:L23"/>
    <mergeCell ref="S22:S23"/>
    <mergeCell ref="J24:J25"/>
    <mergeCell ref="B11:B19"/>
    <mergeCell ref="C12:C13"/>
    <mergeCell ref="J12:J13"/>
    <mergeCell ref="L12:L13"/>
    <mergeCell ref="S12:S13"/>
    <mergeCell ref="K24:K25"/>
    <mergeCell ref="J14:J15"/>
    <mergeCell ref="K14:K15"/>
    <mergeCell ref="S14:S15"/>
    <mergeCell ref="T14:T15"/>
    <mergeCell ref="C16:C17"/>
    <mergeCell ref="J16:J17"/>
    <mergeCell ref="L16:L17"/>
    <mergeCell ref="S16:S17"/>
    <mergeCell ref="O2:T2"/>
    <mergeCell ref="S4:T4"/>
    <mergeCell ref="AA6:AC6"/>
    <mergeCell ref="AA7:AC7"/>
    <mergeCell ref="AA8:AC8"/>
  </mergeCells>
  <dataValidations count="2">
    <dataValidation type="list" allowBlank="1" showInputMessage="1" showErrorMessage="1" sqref="K14:K15 T38:T39 K38:K39 T34:T35 K34:K35 T28:T29 K28:K29 T24:T25 K24:K25 T18:T19 K18:K19 T14:T15">
      <formula1>"VT,VP,VS,VA,VF,VB,VD,V3"</formula1>
    </dataValidation>
    <dataValidation type="whole" allowBlank="1" showInputMessage="1" showErrorMessage="1" errorTitle="ERREUR" error="Il faut saisir un chiffre de 1 à 4" sqref="C5:C8">
      <formula1>1</formula1>
      <formula2>4</formula2>
    </dataValidation>
  </dataValidations>
  <printOptions horizontalCentered="1"/>
  <pageMargins left="0" right="0" top="0" bottom="0" header="0" footer="0"/>
  <pageSetup paperSize="9" orientation="portrait" r:id="rId1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6">
    <tabColor rgb="FF00B050"/>
    <pageSetUpPr autoPageBreaks="0" fitToPage="1"/>
  </sheetPr>
  <dimension ref="A1:AJ51"/>
  <sheetViews>
    <sheetView showGridLines="0" showRowColHeaders="0" zoomScaleNormal="100" workbookViewId="0"/>
  </sheetViews>
  <sheetFormatPr baseColWidth="10" defaultColWidth="0" defaultRowHeight="0" customHeight="1" zeroHeight="1" x14ac:dyDescent="0.25"/>
  <cols>
    <col min="1" max="1" width="9.625" customWidth="1"/>
    <col min="2" max="2" width="4.875" customWidth="1"/>
    <col min="3" max="8" width="4.625" customWidth="1"/>
    <col min="9" max="9" width="4.625" style="69" customWidth="1"/>
    <col min="10" max="20" width="4.625" customWidth="1"/>
    <col min="21" max="21" width="1.625" customWidth="1"/>
    <col min="22" max="22" width="25.375" customWidth="1"/>
    <col min="23" max="23" width="10.75" hidden="1" customWidth="1"/>
    <col min="24" max="24" width="3.875" hidden="1" customWidth="1"/>
    <col min="25" max="25" width="4.75" hidden="1" customWidth="1"/>
    <col min="26" max="26" width="10" hidden="1" customWidth="1"/>
    <col min="27" max="27" width="5" hidden="1" customWidth="1"/>
    <col min="28" max="36" width="0" hidden="1" customWidth="1"/>
    <col min="37" max="16384" width="11" hidden="1"/>
  </cols>
  <sheetData>
    <row r="1" spans="1:36" ht="28.5" customHeight="1" thickBot="1" x14ac:dyDescent="0.25">
      <c r="C1" s="51"/>
      <c r="D1" s="51"/>
      <c r="E1" s="51"/>
      <c r="F1" s="51"/>
      <c r="G1" s="51"/>
      <c r="H1" s="51"/>
      <c r="I1" s="136"/>
      <c r="J1" s="134"/>
      <c r="K1" s="134"/>
      <c r="L1" s="10"/>
      <c r="M1" s="10"/>
      <c r="N1" s="10"/>
      <c r="O1" s="10"/>
      <c r="P1" s="10"/>
      <c r="Q1" s="10"/>
      <c r="R1" s="10"/>
      <c r="S1" s="135"/>
      <c r="T1" s="61"/>
      <c r="U1" s="61"/>
      <c r="V1" s="61"/>
      <c r="W1" s="61"/>
      <c r="X1" s="133"/>
      <c r="Y1" s="61"/>
      <c r="Z1" s="61"/>
      <c r="AA1" s="133"/>
    </row>
    <row r="2" spans="1:36" ht="30" customHeight="1" thickBot="1" x14ac:dyDescent="0.3">
      <c r="A2" s="138">
        <f>SUMPRODUCT((recap!C7:C66=C2)*(recap!D7:D66=L2)*recap!I7:I66)</f>
        <v>4</v>
      </c>
      <c r="C2" s="173" t="s">
        <v>79</v>
      </c>
      <c r="D2" s="174"/>
      <c r="E2" s="174"/>
      <c r="F2" s="174"/>
      <c r="G2" s="174"/>
      <c r="H2" s="175"/>
      <c r="K2" s="156" t="s">
        <v>35</v>
      </c>
      <c r="L2" s="257">
        <v>32</v>
      </c>
      <c r="M2" s="183"/>
      <c r="O2" s="332" t="str">
        <f>Nature_competition</f>
        <v>COUPE DE DREUX POUSSINS BENJAMINS - 26 novembre 2017</v>
      </c>
      <c r="P2" s="332"/>
      <c r="Q2" s="332"/>
      <c r="R2" s="332"/>
      <c r="S2" s="332"/>
      <c r="T2" s="332"/>
      <c r="U2" s="52"/>
      <c r="V2" s="52"/>
      <c r="W2" s="52"/>
      <c r="X2" s="52"/>
      <c r="Y2" s="52"/>
      <c r="Z2" s="229" t="s">
        <v>68</v>
      </c>
      <c r="AA2" s="52"/>
    </row>
    <row r="3" spans="1:36" ht="24" customHeight="1" x14ac:dyDescent="0.2">
      <c r="B3" s="138"/>
      <c r="C3" s="145"/>
      <c r="D3" s="145"/>
      <c r="E3" s="145"/>
      <c r="F3" s="145"/>
      <c r="G3" s="145"/>
      <c r="H3" s="51"/>
      <c r="I3" s="145"/>
      <c r="L3" s="132"/>
      <c r="M3" s="132"/>
      <c r="N3" s="131"/>
      <c r="O3" s="131"/>
      <c r="P3" s="131"/>
      <c r="Q3" s="131"/>
      <c r="S3" s="144"/>
      <c r="T3" s="52"/>
      <c r="U3" s="52"/>
      <c r="V3" s="52"/>
      <c r="W3" s="52"/>
      <c r="X3" s="52"/>
      <c r="Y3" s="52"/>
      <c r="Z3" s="227">
        <f>COUNTIF(Z5:Z16,"")</f>
        <v>6</v>
      </c>
    </row>
    <row r="4" spans="1:36" ht="15.75" x14ac:dyDescent="0.25">
      <c r="C4" s="60" t="s">
        <v>39</v>
      </c>
      <c r="D4" s="129" t="s">
        <v>43</v>
      </c>
      <c r="E4" s="59" t="s">
        <v>44</v>
      </c>
      <c r="G4" s="69"/>
      <c r="H4" s="69"/>
      <c r="J4" s="69"/>
      <c r="K4" s="69"/>
      <c r="L4" s="69"/>
      <c r="M4" s="153" t="s">
        <v>38</v>
      </c>
      <c r="N4" s="128" t="s">
        <v>34</v>
      </c>
      <c r="O4" s="128" t="s">
        <v>21</v>
      </c>
      <c r="P4" s="128" t="s">
        <v>23</v>
      </c>
      <c r="Q4" s="128" t="s">
        <v>67</v>
      </c>
      <c r="R4" s="128" t="s">
        <v>22</v>
      </c>
      <c r="S4" s="343" t="s">
        <v>14</v>
      </c>
      <c r="T4" s="343"/>
      <c r="W4" s="228" t="s">
        <v>16</v>
      </c>
      <c r="X4" s="228" t="s">
        <v>60</v>
      </c>
      <c r="Y4" s="228" t="s">
        <v>59</v>
      </c>
      <c r="Z4" s="228" t="s">
        <v>58</v>
      </c>
      <c r="AA4" s="58"/>
      <c r="AB4" s="58"/>
      <c r="AC4" s="58"/>
      <c r="AD4" s="62"/>
      <c r="AE4" s="62"/>
      <c r="AF4" s="62"/>
      <c r="AG4" s="62"/>
      <c r="AH4" s="62"/>
      <c r="AI4" s="62"/>
      <c r="AJ4" s="64"/>
    </row>
    <row r="5" spans="1:36" ht="20.25" customHeight="1" x14ac:dyDescent="0.2">
      <c r="A5" s="214" t="s">
        <v>24</v>
      </c>
      <c r="B5" s="172"/>
      <c r="C5" s="141">
        <v>4</v>
      </c>
      <c r="D5" s="142">
        <f>IF(A2&gt;0,1,"")</f>
        <v>1</v>
      </c>
      <c r="E5" s="154" t="str">
        <f>IF(ISNA(VLOOKUP($C$2&amp;"-"&amp;$L$2&amp;"-"&amp;D5,bdd_complete,11,0)),"",VLOOKUP($C$2&amp;"-"&amp;$L$2&amp;"-"&amp;D5,bdd_complete,11,0)&amp;" "&amp;VLOOKUP($C$2&amp;"-"&amp;$L$2&amp;"-"&amp;D5,bdd_complete,12,0))</f>
        <v>BELHAMIDA Adil</v>
      </c>
      <c r="F5" s="154"/>
      <c r="G5" s="154"/>
      <c r="H5" s="154"/>
      <c r="I5" s="154"/>
      <c r="J5" s="154"/>
      <c r="K5" s="154" t="str">
        <f>IF(D5&lt;&gt;"",VLOOKUP($C$2&amp;"-"&amp;$L$2&amp;"-"&amp;D5,bdd_complete,13,0),"")</f>
        <v>Dreux OL Atlas</v>
      </c>
      <c r="L5" s="154"/>
      <c r="M5" s="143"/>
      <c r="N5" s="209">
        <f>IF(AND(E5&lt;&gt;"",$Z$3&lt;12),SUMPRODUCT(($W$5:$W$16=E5)*($Z$5:$Z$16&lt;&gt;"")),"")</f>
        <v>1</v>
      </c>
      <c r="O5" s="210">
        <f>IF(AND(E5&lt;&gt;"",$Z$3&lt;12),SUMPRODUCT(($W$5:$W$16=E5)*($Y$5:$Y$16)),"")</f>
        <v>5</v>
      </c>
      <c r="P5" s="211">
        <f>IF(AND(E5&lt;&gt;"",$Z$3&lt;12),SUMPRODUCT(($W$5:$W$16=E5)*($Z$5:$Z$16=$P$4)),"")</f>
        <v>0</v>
      </c>
      <c r="Q5" s="211">
        <f>IF(AND(E5&lt;&gt;"",$Z$3&lt;12),SUMPRODUCT(($W$5:$W$16=E5)*($Z$5:$Z$16=$Q$4)),"")</f>
        <v>0</v>
      </c>
      <c r="R5" s="211">
        <f>IF(AND(E5&lt;&gt;"",$Z$3&lt;12),SUMPRODUCT(($W$5:$W$16=E5)*($X$5:$X$16)),"")</f>
        <v>8</v>
      </c>
      <c r="S5" s="234">
        <f>IF(D5&lt;&gt;"",VLOOKUP($C$2&amp;"-"&amp;$L$2&amp;"-"&amp;D5,bdd_complete,6,0),"")</f>
        <v>35.5</v>
      </c>
      <c r="T5" s="235"/>
      <c r="U5" s="140"/>
      <c r="V5" s="140"/>
      <c r="W5" s="205" t="str">
        <f>D12</f>
        <v>BELHAMIDA Adil</v>
      </c>
      <c r="X5" s="206">
        <f>I15</f>
        <v>1</v>
      </c>
      <c r="Y5" s="206">
        <f>J14</f>
        <v>1</v>
      </c>
      <c r="Z5" s="207" t="str">
        <f>IF(K14&lt;&gt;"",K14,"")</f>
        <v/>
      </c>
      <c r="AD5" s="62"/>
      <c r="AE5" s="62"/>
      <c r="AF5" s="62"/>
      <c r="AG5" s="62"/>
      <c r="AH5" s="62"/>
      <c r="AI5" s="62"/>
      <c r="AJ5" s="64"/>
    </row>
    <row r="6" spans="1:36" ht="20.25" customHeight="1" thickBot="1" x14ac:dyDescent="0.25">
      <c r="B6" s="172"/>
      <c r="C6" s="141">
        <v>1</v>
      </c>
      <c r="D6" s="142">
        <f>IF(A2&gt;1,2,"")</f>
        <v>2</v>
      </c>
      <c r="E6" s="154" t="str">
        <f>IF(ISNA(VLOOKUP($C$2&amp;"-"&amp;$L$2&amp;"-"&amp;D6,bdd_complete,11,0)),"",VLOOKUP($C$2&amp;"-"&amp;$L$2&amp;"-"&amp;D6,bdd_complete,11,0)&amp;" "&amp;VLOOKUP($C$2&amp;"-"&amp;$L$2&amp;"-"&amp;D6,bdd_complete,12,0))</f>
        <v>BENAÏACH Enzo</v>
      </c>
      <c r="F6" s="154"/>
      <c r="G6" s="154"/>
      <c r="H6" s="154"/>
      <c r="I6" s="154"/>
      <c r="J6" s="154"/>
      <c r="K6" s="154" t="str">
        <f>IF(D6&lt;&gt;"",VLOOKUP($C$2&amp;"-"&amp;$L$2&amp;"-"&amp;D6,bdd_complete,13,0),"")</f>
        <v>Compans</v>
      </c>
      <c r="L6" s="154"/>
      <c r="M6" s="143"/>
      <c r="N6" s="209">
        <f>IF(AND(E6&lt;&gt;"",$Z$3&lt;12),SUMPRODUCT(($W$5:$W$16=E6)*($Z$5:$Z$16&lt;&gt;"")),"")</f>
        <v>3</v>
      </c>
      <c r="O6" s="210">
        <f>IF(AND(E6&lt;&gt;"",$Z$3&lt;12),SUMPRODUCT(($W$5:$W$16=E6)*($Y$5:$Y$16)),"")</f>
        <v>12</v>
      </c>
      <c r="P6" s="211">
        <f>IF(AND(E6&lt;&gt;"",$Z$3&lt;12),SUMPRODUCT(($W$5:$W$16=E6)*($Z$5:$Z$16=$P$4)),"")</f>
        <v>3</v>
      </c>
      <c r="Q6" s="211">
        <f>IF(AND(E6&lt;&gt;"",$Z$3&lt;12),SUMPRODUCT(($W$5:$W$16=E6)*($Z$5:$Z$16=$Q$4)),"")</f>
        <v>0</v>
      </c>
      <c r="R6" s="211">
        <f>IF(AND(E6&lt;&gt;"",$Z$3&lt;12),SUMPRODUCT(($W$5:$W$16=E6)*($X$5:$X$16)),"")</f>
        <v>15</v>
      </c>
      <c r="S6" s="234">
        <f>IF(D6&lt;&gt;"",VLOOKUP($C$2&amp;"-"&amp;$L$2&amp;"-"&amp;D6,bdd_complete,6,0),"")</f>
        <v>36</v>
      </c>
      <c r="T6" s="235"/>
      <c r="W6" s="205" t="str">
        <f>M12</f>
        <v>BENAÏACH Enzo</v>
      </c>
      <c r="X6" s="206">
        <f>R15</f>
        <v>6</v>
      </c>
      <c r="Y6" s="206">
        <f>S14</f>
        <v>4</v>
      </c>
      <c r="Z6" s="207" t="str">
        <f>IF(T14&lt;&gt;"",T14,"")</f>
        <v>VT</v>
      </c>
      <c r="AA6" s="346"/>
      <c r="AB6" s="346"/>
      <c r="AC6" s="346"/>
      <c r="AD6" s="62"/>
      <c r="AE6" s="62"/>
      <c r="AF6" s="62"/>
      <c r="AG6" s="62"/>
      <c r="AH6" s="62"/>
      <c r="AI6" s="62"/>
      <c r="AJ6" s="64"/>
    </row>
    <row r="7" spans="1:36" ht="20.25" customHeight="1" thickTop="1" x14ac:dyDescent="0.2">
      <c r="A7" s="137" t="s">
        <v>36</v>
      </c>
      <c r="B7" s="172"/>
      <c r="C7" s="141">
        <v>2</v>
      </c>
      <c r="D7" s="142">
        <f>IF(A2&gt;2,3,"")</f>
        <v>3</v>
      </c>
      <c r="E7" s="154" t="str">
        <f>IF(ISNA(VLOOKUP($C$2&amp;"-"&amp;$L$2&amp;"-"&amp;D7,bdd_complete,11,0)),"",VLOOKUP($C$2&amp;"-"&amp;$L$2&amp;"-"&amp;D7,bdd_complete,11,0)&amp;" "&amp;VLOOKUP($C$2&amp;"-"&amp;$L$2&amp;"-"&amp;D7,bdd_complete,12,0))</f>
        <v>BOUCHAIB Noham</v>
      </c>
      <c r="F7" s="154"/>
      <c r="G7" s="154"/>
      <c r="H7" s="154"/>
      <c r="I7" s="154"/>
      <c r="J7" s="154"/>
      <c r="K7" s="154" t="str">
        <f>IF(D7&lt;&gt;"",VLOOKUP($C$2&amp;"-"&amp;$L$2&amp;"-"&amp;D7,bdd_complete,13,0),"")</f>
        <v>Dreux OL Atlas</v>
      </c>
      <c r="L7" s="154"/>
      <c r="M7" s="143"/>
      <c r="N7" s="209">
        <f>IF(AND(E7&lt;&gt;"",$Z$3&lt;12),SUMPRODUCT(($W$5:$W$16=E7)*($Z$5:$Z$16&lt;&gt;"")),"")</f>
        <v>1</v>
      </c>
      <c r="O7" s="210">
        <f>IF(AND(E7&lt;&gt;"",$Z$3&lt;12),SUMPRODUCT(($W$5:$W$16=E7)*($Y$5:$Y$16)),"")</f>
        <v>5</v>
      </c>
      <c r="P7" s="211">
        <f>IF(AND(E7&lt;&gt;"",$Z$3&lt;12),SUMPRODUCT(($W$5:$W$16=E7)*($Z$5:$Z$16=$P$4)),"")</f>
        <v>1</v>
      </c>
      <c r="Q7" s="211">
        <f>IF(AND(E7&lt;&gt;"",$Z$3&lt;12),SUMPRODUCT(($W$5:$W$16=E7)*($Z$5:$Z$16=$Q$4)),"")</f>
        <v>0</v>
      </c>
      <c r="R7" s="211">
        <f>IF(AND(E7&lt;&gt;"",$Z$3&lt;12),SUMPRODUCT(($W$5:$W$16=E7)*($X$5:$X$16)),"")</f>
        <v>11</v>
      </c>
      <c r="S7" s="234">
        <f>IF(D7&lt;&gt;"",VLOOKUP($C$2&amp;"-"&amp;$L$2&amp;"-"&amp;D7,bdd_complete,6,0),"")</f>
        <v>36</v>
      </c>
      <c r="T7" s="235"/>
      <c r="W7" s="205" t="str">
        <f>D16</f>
        <v>BOUCHAIB Noham</v>
      </c>
      <c r="X7" s="206">
        <f>I19</f>
        <v>3</v>
      </c>
      <c r="Y7" s="206">
        <f>J18</f>
        <v>1</v>
      </c>
      <c r="Z7" s="207" t="str">
        <f>IF(K18&lt;&gt;"",K18,"")</f>
        <v/>
      </c>
      <c r="AA7" s="346"/>
      <c r="AB7" s="346"/>
      <c r="AC7" s="346"/>
      <c r="AD7" s="62"/>
      <c r="AE7" s="62"/>
      <c r="AF7" s="62"/>
      <c r="AG7" s="62"/>
      <c r="AH7" s="62"/>
      <c r="AI7" s="62"/>
      <c r="AJ7" s="64"/>
    </row>
    <row r="8" spans="1:36" ht="20.25" customHeight="1" x14ac:dyDescent="0.2">
      <c r="A8" s="139" t="s">
        <v>37</v>
      </c>
      <c r="B8" s="172"/>
      <c r="C8" s="141">
        <v>3</v>
      </c>
      <c r="D8" s="281">
        <f>IF(A2&gt;3,4,"")</f>
        <v>4</v>
      </c>
      <c r="E8" s="241" t="str">
        <f>IF(ISNA(VLOOKUP($C$2&amp;"-"&amp;$L$2&amp;"-"&amp;D8,bdd_complete,11,0)),"",VLOOKUP($C$2&amp;"-"&amp;$L$2&amp;"-"&amp;D8,bdd_complete,11,0)&amp;" "&amp;VLOOKUP($C$2&amp;"-"&amp;$L$2&amp;"-"&amp;D8,bdd_complete,12,0))</f>
        <v>TOUATI Lina</v>
      </c>
      <c r="F8" s="241"/>
      <c r="G8" s="241"/>
      <c r="H8" s="241"/>
      <c r="I8" s="241"/>
      <c r="J8" s="241"/>
      <c r="K8" s="241" t="str">
        <f>IF(D8&lt;&gt;"",VLOOKUP($C$2&amp;"-"&amp;$L$2&amp;"-"&amp;D8,bdd_complete,13,0),"")</f>
        <v>Rosny sous Bois</v>
      </c>
      <c r="L8" s="241"/>
      <c r="M8" s="282"/>
      <c r="N8" s="209">
        <f>IF(AND(E8&lt;&gt;"",$Z$3&lt;12),SUMPRODUCT(($W$5:$W$16=E8)*($Z$5:$Z$16&lt;&gt;"")),"")</f>
        <v>1</v>
      </c>
      <c r="O8" s="210">
        <f>IF(AND(E8&lt;&gt;"",$Z$3&lt;12),SUMPRODUCT(($W$5:$W$16=E8)*($Y$5:$Y$16)),"")</f>
        <v>4</v>
      </c>
      <c r="P8" s="211">
        <f>IF(AND(E8&lt;&gt;"",$Z$3&lt;12),SUMPRODUCT(($W$5:$W$16=E8)*($Z$5:$Z$16=$P$4)),"")</f>
        <v>0</v>
      </c>
      <c r="Q8" s="211">
        <f>IF(AND(E8&lt;&gt;"",$Z$3&lt;12),SUMPRODUCT(($W$5:$W$16=E8)*($Z$5:$Z$16=$Q$4)),"")</f>
        <v>0</v>
      </c>
      <c r="R8" s="211">
        <f>IF(AND(E8&lt;&gt;"",$Z$3&lt;12),SUMPRODUCT(($W$5:$W$16=E8)*($X$5:$X$16)),"")</f>
        <v>9</v>
      </c>
      <c r="S8" s="234">
        <f>IF(D8&lt;&gt;"",VLOOKUP($C$2&amp;"-"&amp;$L$2&amp;"-"&amp;D8,bdd_complete,6,0),"")</f>
        <v>36.299999999999997</v>
      </c>
      <c r="T8" s="235"/>
      <c r="W8" s="205" t="str">
        <f>M16</f>
        <v>TOUATI Lina</v>
      </c>
      <c r="X8" s="206">
        <f>R19</f>
        <v>3</v>
      </c>
      <c r="Y8" s="206">
        <f>S18</f>
        <v>3</v>
      </c>
      <c r="Z8" s="207" t="str">
        <f>IF(T18&lt;&gt;"",T18,"")</f>
        <v>VP</v>
      </c>
      <c r="AA8" s="346"/>
      <c r="AB8" s="346"/>
      <c r="AC8" s="346"/>
      <c r="AD8" s="62"/>
      <c r="AE8" s="62"/>
      <c r="AF8" s="62"/>
      <c r="AG8" s="62"/>
      <c r="AH8" s="62"/>
      <c r="AI8" s="62"/>
      <c r="AJ8" s="64"/>
    </row>
    <row r="9" spans="1:36" ht="23.25" customHeight="1" x14ac:dyDescent="0.25">
      <c r="A9" s="212" t="s">
        <v>61</v>
      </c>
      <c r="B9" s="213"/>
      <c r="D9" s="69"/>
      <c r="E9" s="69"/>
      <c r="F9" s="69"/>
      <c r="G9" s="69"/>
      <c r="H9" s="69"/>
      <c r="I9"/>
      <c r="S9" s="144"/>
      <c r="W9" s="205" t="str">
        <f>D22</f>
        <v>BELHAMIDA Adil</v>
      </c>
      <c r="X9" s="206">
        <f>I25</f>
        <v>1</v>
      </c>
      <c r="Y9" s="206">
        <f>J24</f>
        <v>1</v>
      </c>
      <c r="Z9" s="207" t="str">
        <f>IF(K24&lt;&gt;"",K24,"")</f>
        <v/>
      </c>
      <c r="AA9" s="52"/>
      <c r="AB9" s="52"/>
      <c r="AC9" s="52"/>
    </row>
    <row r="10" spans="1:36" s="140" customFormat="1" ht="25.5" customHeight="1" x14ac:dyDescent="0.2">
      <c r="A10" s="53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  <c r="R10" s="155"/>
      <c r="S10" s="155"/>
      <c r="T10" s="130" t="str">
        <f>IF(OR(A2=0,A2&gt;2),"3 lutteurs =&gt; Tour 1 : 1-2 / Tour 2 : 3-1 / Tour 3 : 2-3          4 lutteurs =&gt; Tour 1 : 1-2, 3-4  / Tour 2 : 1-3,  2-4  / Tour 3 : 1-4, 2-3","")</f>
        <v>3 lutteurs =&gt; Tour 1 : 1-2 / Tour 2 : 3-1 / Tour 3 : 2-3          4 lutteurs =&gt; Tour 1 : 1-2, 3-4  / Tour 2 : 1-3,  2-4  / Tour 3 : 1-4, 2-3</v>
      </c>
      <c r="U10" s="155"/>
      <c r="V10" s="155"/>
      <c r="W10" s="205" t="str">
        <f>M22</f>
        <v>BOUCHAIB Noham</v>
      </c>
      <c r="X10" s="206">
        <f>R25</f>
        <v>7</v>
      </c>
      <c r="Y10" s="206">
        <f>S24</f>
        <v>4</v>
      </c>
      <c r="Z10" s="207" t="str">
        <f>IF(T24&lt;&gt;"",T24,"")</f>
        <v>VT</v>
      </c>
      <c r="AA10" s="155"/>
      <c r="AB10" s="155"/>
      <c r="AC10" s="155"/>
    </row>
    <row r="11" spans="1:36" s="53" customFormat="1" ht="14.25" customHeight="1" thickBot="1" x14ac:dyDescent="0.25">
      <c r="A11"/>
      <c r="B11" s="330" t="s">
        <v>40</v>
      </c>
      <c r="C11" s="203" t="s">
        <v>45</v>
      </c>
      <c r="D11" s="201"/>
      <c r="E11" s="201"/>
      <c r="F11" s="201"/>
      <c r="G11" s="201"/>
      <c r="H11" s="201"/>
      <c r="I11" s="201"/>
      <c r="J11" s="201"/>
      <c r="K11" s="201"/>
      <c r="L11" s="202" t="s">
        <v>46</v>
      </c>
      <c r="M11" s="202"/>
      <c r="N11" s="202"/>
      <c r="O11" s="202"/>
      <c r="P11" s="202"/>
      <c r="Q11" s="202"/>
      <c r="R11" s="202"/>
      <c r="S11" s="202"/>
      <c r="T11" s="204"/>
      <c r="U11"/>
      <c r="V11"/>
      <c r="W11" s="205" t="str">
        <f>D26</f>
        <v>BENAÏACH Enzo</v>
      </c>
      <c r="X11" s="206">
        <f>I29</f>
        <v>4</v>
      </c>
      <c r="Y11" s="206">
        <f>J28</f>
        <v>4</v>
      </c>
      <c r="Z11" s="207" t="str">
        <f>IF(K28&lt;&gt;"",K28,"")</f>
        <v>VT</v>
      </c>
      <c r="AA11" s="54"/>
      <c r="AH11" s="56"/>
    </row>
    <row r="12" spans="1:36" ht="16.5" customHeight="1" x14ac:dyDescent="0.2">
      <c r="B12" s="331"/>
      <c r="C12" s="334">
        <f>IF(A2&gt;1,1,"")</f>
        <v>1</v>
      </c>
      <c r="D12" s="215" t="str">
        <f>IF(C12&lt;&gt;"",VLOOKUP(C12,$D$5:$K$8,2,0),"")</f>
        <v>BELHAMIDA Adil</v>
      </c>
      <c r="E12" s="215"/>
      <c r="F12" s="215"/>
      <c r="G12" s="215"/>
      <c r="H12" s="215"/>
      <c r="I12" s="216"/>
      <c r="J12" s="336" t="s">
        <v>48</v>
      </c>
      <c r="K12" s="217" t="s">
        <v>49</v>
      </c>
      <c r="L12" s="334">
        <f>IF(A2&gt;1,2,"")</f>
        <v>2</v>
      </c>
      <c r="M12" s="215" t="str">
        <f>IF(L12&lt;&gt;"",VLOOKUP(L12,$D$5:$K$8,2,0),"")</f>
        <v>BENAÏACH Enzo</v>
      </c>
      <c r="N12" s="215"/>
      <c r="O12" s="215"/>
      <c r="P12" s="215"/>
      <c r="Q12" s="215"/>
      <c r="R12" s="216"/>
      <c r="S12" s="336" t="s">
        <v>48</v>
      </c>
      <c r="T12" s="217" t="s">
        <v>49</v>
      </c>
      <c r="W12" s="205" t="str">
        <f>M26</f>
        <v>TOUATI Lina</v>
      </c>
      <c r="X12" s="206">
        <f>R29</f>
        <v>3</v>
      </c>
      <c r="Y12" s="206">
        <f>S28</f>
        <v>0</v>
      </c>
      <c r="Z12" s="207" t="str">
        <f>IF(T28&lt;&gt;"",T28,"")</f>
        <v/>
      </c>
      <c r="AA12" s="58"/>
      <c r="AH12" s="63"/>
      <c r="AI12" s="63"/>
    </row>
    <row r="13" spans="1:36" ht="16.5" customHeight="1" x14ac:dyDescent="0.2">
      <c r="B13" s="331"/>
      <c r="C13" s="335"/>
      <c r="D13" s="218" t="str">
        <f>IF(C12&lt;&gt;"",VLOOKUP(C12,$D$5:$K$8,8,0),"")</f>
        <v>Dreux OL Atlas</v>
      </c>
      <c r="E13" s="219"/>
      <c r="F13" s="219"/>
      <c r="G13" s="219"/>
      <c r="H13" s="219"/>
      <c r="I13" s="220"/>
      <c r="J13" s="337"/>
      <c r="K13" s="221" t="s">
        <v>50</v>
      </c>
      <c r="L13" s="335"/>
      <c r="M13" s="218" t="str">
        <f>IF(L12&lt;&gt;"",VLOOKUP(L12,$D$5:$K$8,8,0),"")</f>
        <v>Compans</v>
      </c>
      <c r="N13" s="219"/>
      <c r="O13" s="219"/>
      <c r="P13" s="219"/>
      <c r="Q13" s="219"/>
      <c r="R13" s="220"/>
      <c r="S13" s="337"/>
      <c r="T13" s="221" t="s">
        <v>50</v>
      </c>
      <c r="W13" s="205" t="str">
        <f>D32</f>
        <v>BELHAMIDA Adil</v>
      </c>
      <c r="X13" s="206">
        <f>I35</f>
        <v>6</v>
      </c>
      <c r="Y13" s="206">
        <f>J34</f>
        <v>3</v>
      </c>
      <c r="Z13" s="207" t="str">
        <f>IF(K34&lt;&gt;"",K34,"")</f>
        <v>VP</v>
      </c>
      <c r="AA13" s="58"/>
      <c r="AH13" s="63"/>
      <c r="AI13" s="63"/>
    </row>
    <row r="14" spans="1:36" ht="11.25" customHeight="1" x14ac:dyDescent="0.2">
      <c r="B14" s="331"/>
      <c r="C14" s="159" t="s">
        <v>53</v>
      </c>
      <c r="D14" s="160"/>
      <c r="E14" s="160"/>
      <c r="F14" s="160"/>
      <c r="G14" s="160"/>
      <c r="H14" s="170"/>
      <c r="I14" s="161" t="s">
        <v>11</v>
      </c>
      <c r="J14" s="338">
        <v>1</v>
      </c>
      <c r="K14" s="340"/>
      <c r="L14" s="159" t="s">
        <v>53</v>
      </c>
      <c r="M14" s="162"/>
      <c r="N14" s="160"/>
      <c r="O14" s="160"/>
      <c r="P14" s="160"/>
      <c r="Q14" s="170"/>
      <c r="R14" s="161" t="s">
        <v>11</v>
      </c>
      <c r="S14" s="338">
        <v>4</v>
      </c>
      <c r="T14" s="340" t="s">
        <v>23</v>
      </c>
      <c r="W14" s="205" t="str">
        <f>M32</f>
        <v>TOUATI Lina</v>
      </c>
      <c r="X14" s="206">
        <f>R35</f>
        <v>3</v>
      </c>
      <c r="Y14" s="206">
        <f>S34</f>
        <v>1</v>
      </c>
      <c r="Z14" s="207" t="str">
        <f>IF(T34&lt;&gt;"",T34,"")</f>
        <v/>
      </c>
      <c r="AA14" s="58"/>
      <c r="AH14" s="63"/>
      <c r="AI14" s="63"/>
    </row>
    <row r="15" spans="1:36" ht="33" customHeight="1" thickBot="1" x14ac:dyDescent="0.25">
      <c r="B15" s="331"/>
      <c r="C15" s="157"/>
      <c r="D15" s="158"/>
      <c r="E15" s="158"/>
      <c r="F15" s="158"/>
      <c r="G15" s="158"/>
      <c r="H15" s="171"/>
      <c r="I15" s="208">
        <v>1</v>
      </c>
      <c r="J15" s="339"/>
      <c r="K15" s="341"/>
      <c r="L15" s="157"/>
      <c r="M15" s="163"/>
      <c r="N15" s="158"/>
      <c r="O15" s="158"/>
      <c r="P15" s="158"/>
      <c r="Q15" s="171"/>
      <c r="R15" s="208">
        <v>6</v>
      </c>
      <c r="S15" s="339"/>
      <c r="T15" s="341"/>
      <c r="W15" s="205" t="str">
        <f>D36</f>
        <v>BENAÏACH Enzo</v>
      </c>
      <c r="X15" s="206">
        <f>I39</f>
        <v>5</v>
      </c>
      <c r="Y15" s="206">
        <f>J38</f>
        <v>4</v>
      </c>
      <c r="Z15" s="207" t="str">
        <f>IF(K38&lt;&gt;"",K38,"")</f>
        <v>VT</v>
      </c>
      <c r="AA15" s="58"/>
      <c r="AH15" s="63"/>
      <c r="AI15" s="63"/>
    </row>
    <row r="16" spans="1:36" ht="16.5" customHeight="1" x14ac:dyDescent="0.2">
      <c r="B16" s="331"/>
      <c r="C16" s="334">
        <f>IF(A2=4,3,"")</f>
        <v>3</v>
      </c>
      <c r="D16" s="215" t="str">
        <f>IF(C16&lt;&gt;"",VLOOKUP(C16,$D$5:$K$8,2,0),"")</f>
        <v>BOUCHAIB Noham</v>
      </c>
      <c r="E16" s="215"/>
      <c r="F16" s="215"/>
      <c r="G16" s="215"/>
      <c r="H16" s="215"/>
      <c r="I16" s="216"/>
      <c r="J16" s="336" t="s">
        <v>48</v>
      </c>
      <c r="K16" s="217" t="s">
        <v>49</v>
      </c>
      <c r="L16" s="334">
        <f>IF(A2=4,4,"")</f>
        <v>4</v>
      </c>
      <c r="M16" s="215" t="str">
        <f>IF(L16&lt;&gt;"",VLOOKUP(L16,$D$5:$K$8,2,0),"")</f>
        <v>TOUATI Lina</v>
      </c>
      <c r="N16" s="215"/>
      <c r="O16" s="215"/>
      <c r="P16" s="215"/>
      <c r="Q16" s="215"/>
      <c r="R16" s="216"/>
      <c r="S16" s="336" t="s">
        <v>48</v>
      </c>
      <c r="T16" s="217" t="s">
        <v>49</v>
      </c>
      <c r="W16" s="205" t="str">
        <f>M36</f>
        <v>BOUCHAIB Noham</v>
      </c>
      <c r="X16" s="206">
        <f>R39</f>
        <v>1</v>
      </c>
      <c r="Y16" s="206">
        <f>S38</f>
        <v>0</v>
      </c>
      <c r="Z16" s="207" t="str">
        <f>IF(T38&lt;&gt;"",T38,"")</f>
        <v/>
      </c>
      <c r="AA16" s="58"/>
      <c r="AH16" s="63"/>
      <c r="AI16" s="63"/>
    </row>
    <row r="17" spans="1:35" ht="16.5" customHeight="1" x14ac:dyDescent="0.2">
      <c r="B17" s="331"/>
      <c r="C17" s="335"/>
      <c r="D17" s="218"/>
      <c r="E17" s="219"/>
      <c r="F17" s="219"/>
      <c r="G17" s="219"/>
      <c r="H17" s="219"/>
      <c r="I17" s="220"/>
      <c r="J17" s="337"/>
      <c r="K17" s="221" t="s">
        <v>50</v>
      </c>
      <c r="L17" s="335"/>
      <c r="M17" s="218" t="str">
        <f>IF(L16&lt;&gt;"",VLOOKUP(L16,$D$5:$K$8,8,0),"")</f>
        <v>Rosny sous Bois</v>
      </c>
      <c r="N17" s="219"/>
      <c r="O17" s="219"/>
      <c r="P17" s="219"/>
      <c r="Q17" s="219"/>
      <c r="R17" s="220"/>
      <c r="S17" s="337"/>
      <c r="T17" s="221" t="s">
        <v>50</v>
      </c>
      <c r="X17" s="57"/>
      <c r="Y17" s="58"/>
      <c r="Z17" s="58"/>
      <c r="AA17" s="58"/>
      <c r="AH17" s="63"/>
      <c r="AI17" s="63"/>
    </row>
    <row r="18" spans="1:35" ht="11.25" customHeight="1" x14ac:dyDescent="0.2">
      <c r="B18" s="331"/>
      <c r="C18" s="159" t="s">
        <v>53</v>
      </c>
      <c r="D18" s="160"/>
      <c r="E18" s="160"/>
      <c r="F18" s="160"/>
      <c r="G18" s="160"/>
      <c r="H18" s="170"/>
      <c r="I18" s="161" t="s">
        <v>11</v>
      </c>
      <c r="J18" s="338">
        <v>1</v>
      </c>
      <c r="K18" s="340"/>
      <c r="L18" s="159" t="s">
        <v>53</v>
      </c>
      <c r="M18" s="162"/>
      <c r="N18" s="160"/>
      <c r="O18" s="160"/>
      <c r="P18" s="160"/>
      <c r="Q18" s="170"/>
      <c r="R18" s="161" t="s">
        <v>11</v>
      </c>
      <c r="S18" s="338">
        <v>3</v>
      </c>
      <c r="T18" s="340" t="s">
        <v>689</v>
      </c>
      <c r="X18" s="57"/>
      <c r="Y18" s="58"/>
      <c r="Z18" s="58"/>
      <c r="AA18" s="58"/>
      <c r="AH18" s="63"/>
      <c r="AI18" s="63"/>
    </row>
    <row r="19" spans="1:35" ht="33" customHeight="1" thickBot="1" x14ac:dyDescent="0.25">
      <c r="B19" s="331"/>
      <c r="C19" s="157"/>
      <c r="D19" s="158"/>
      <c r="E19" s="158"/>
      <c r="F19" s="158"/>
      <c r="G19" s="158"/>
      <c r="H19" s="171"/>
      <c r="I19" s="208">
        <v>3</v>
      </c>
      <c r="J19" s="339"/>
      <c r="K19" s="341"/>
      <c r="L19" s="157"/>
      <c r="M19" s="163"/>
      <c r="N19" s="158"/>
      <c r="O19" s="158"/>
      <c r="P19" s="158"/>
      <c r="Q19" s="171"/>
      <c r="R19" s="208">
        <v>3</v>
      </c>
      <c r="S19" s="339"/>
      <c r="T19" s="341"/>
      <c r="X19" s="58"/>
      <c r="Y19" s="58"/>
      <c r="Z19" s="58"/>
      <c r="AA19" s="58"/>
      <c r="AH19" s="63"/>
      <c r="AI19" s="63"/>
    </row>
    <row r="20" spans="1:35" ht="15" customHeight="1" x14ac:dyDescent="0.25">
      <c r="B20" s="138"/>
      <c r="C20" s="147"/>
      <c r="D20" s="147"/>
      <c r="E20" s="147"/>
      <c r="F20" s="147"/>
      <c r="G20" s="147"/>
      <c r="H20" s="147"/>
      <c r="J20" s="148"/>
      <c r="K20" s="149"/>
      <c r="L20" s="151"/>
      <c r="M20" s="151"/>
      <c r="N20" s="151"/>
      <c r="O20" s="151"/>
      <c r="P20" s="151"/>
      <c r="Q20" s="151"/>
      <c r="R20" s="146"/>
      <c r="S20" s="152"/>
      <c r="T20" s="150"/>
      <c r="X20" s="58"/>
      <c r="Y20" s="58"/>
      <c r="Z20" s="58"/>
      <c r="AA20" s="58"/>
      <c r="AH20" s="63"/>
      <c r="AI20" s="63"/>
    </row>
    <row r="21" spans="1:35" s="53" customFormat="1" ht="14.25" customHeight="1" thickBot="1" x14ac:dyDescent="0.25">
      <c r="A21"/>
      <c r="B21" s="330" t="s">
        <v>51</v>
      </c>
      <c r="C21" s="203" t="s">
        <v>45</v>
      </c>
      <c r="D21" s="201"/>
      <c r="E21" s="201"/>
      <c r="F21" s="201"/>
      <c r="G21" s="201"/>
      <c r="H21" s="201"/>
      <c r="I21" s="201"/>
      <c r="J21" s="201"/>
      <c r="K21" s="201"/>
      <c r="L21" s="202" t="s">
        <v>46</v>
      </c>
      <c r="M21" s="202"/>
      <c r="N21" s="202"/>
      <c r="O21" s="202"/>
      <c r="P21" s="202"/>
      <c r="Q21" s="202"/>
      <c r="R21" s="202"/>
      <c r="S21" s="202"/>
      <c r="T21" s="204"/>
      <c r="U21"/>
      <c r="V21"/>
      <c r="W21"/>
      <c r="X21" s="55"/>
      <c r="Y21" s="54"/>
      <c r="Z21" s="54"/>
      <c r="AA21" s="54"/>
      <c r="AH21" s="56"/>
    </row>
    <row r="22" spans="1:35" ht="16.5" customHeight="1" x14ac:dyDescent="0.2">
      <c r="B22" s="331"/>
      <c r="C22" s="334">
        <f>IF(A2=3,3,IF(A2=4,1,""))</f>
        <v>1</v>
      </c>
      <c r="D22" s="215" t="str">
        <f>IF(C22&lt;&gt;"",VLOOKUP(C22,$D$5:$K$8,2,0),"")</f>
        <v>BELHAMIDA Adil</v>
      </c>
      <c r="E22" s="215"/>
      <c r="F22" s="215"/>
      <c r="G22" s="215"/>
      <c r="H22" s="215"/>
      <c r="I22" s="216"/>
      <c r="J22" s="336" t="s">
        <v>48</v>
      </c>
      <c r="K22" s="217" t="s">
        <v>49</v>
      </c>
      <c r="L22" s="334">
        <f>IF(A2=3,1,IF(A2=4,3,""))</f>
        <v>3</v>
      </c>
      <c r="M22" s="215" t="str">
        <f>IF(L22&lt;&gt;"",VLOOKUP(L22,$D$5:$K$8,2,0),"")</f>
        <v>BOUCHAIB Noham</v>
      </c>
      <c r="N22" s="215"/>
      <c r="O22" s="215"/>
      <c r="P22" s="215"/>
      <c r="Q22" s="215"/>
      <c r="R22" s="216"/>
      <c r="S22" s="336" t="s">
        <v>48</v>
      </c>
      <c r="T22" s="217" t="s">
        <v>49</v>
      </c>
      <c r="X22" s="57"/>
      <c r="Y22" s="58"/>
      <c r="Z22" s="58"/>
      <c r="AA22" s="58"/>
      <c r="AH22" s="63"/>
      <c r="AI22" s="63"/>
    </row>
    <row r="23" spans="1:35" ht="16.5" customHeight="1" x14ac:dyDescent="0.2">
      <c r="B23" s="331"/>
      <c r="C23" s="335"/>
      <c r="D23" s="218" t="str">
        <f>IF(C22&lt;&gt;"",VLOOKUP(C22,$D$5:$K$8,8,0),"")</f>
        <v>Dreux OL Atlas</v>
      </c>
      <c r="E23" s="219"/>
      <c r="F23" s="219"/>
      <c r="G23" s="219"/>
      <c r="H23" s="219"/>
      <c r="I23" s="220"/>
      <c r="J23" s="337"/>
      <c r="K23" s="221" t="s">
        <v>50</v>
      </c>
      <c r="L23" s="335"/>
      <c r="M23" s="218" t="str">
        <f>IF(L22&lt;&gt;"",VLOOKUP(L22,$D$5:$K$8,8,0),"")</f>
        <v>Dreux OL Atlas</v>
      </c>
      <c r="N23" s="219"/>
      <c r="O23" s="219"/>
      <c r="P23" s="219"/>
      <c r="Q23" s="219"/>
      <c r="R23" s="220"/>
      <c r="S23" s="337"/>
      <c r="T23" s="221" t="s">
        <v>50</v>
      </c>
      <c r="X23" s="57"/>
      <c r="Y23" s="58"/>
      <c r="Z23" s="58"/>
      <c r="AA23" s="58"/>
      <c r="AH23" s="63"/>
      <c r="AI23" s="63"/>
    </row>
    <row r="24" spans="1:35" ht="11.25" customHeight="1" x14ac:dyDescent="0.2">
      <c r="B24" s="331"/>
      <c r="C24" s="159" t="s">
        <v>53</v>
      </c>
      <c r="D24" s="160"/>
      <c r="E24" s="160"/>
      <c r="F24" s="160"/>
      <c r="G24" s="160"/>
      <c r="H24" s="170"/>
      <c r="I24" s="161" t="s">
        <v>11</v>
      </c>
      <c r="J24" s="338">
        <v>1</v>
      </c>
      <c r="K24" s="340"/>
      <c r="L24" s="159" t="s">
        <v>53</v>
      </c>
      <c r="M24" s="162"/>
      <c r="N24" s="160"/>
      <c r="O24" s="160"/>
      <c r="P24" s="160"/>
      <c r="Q24" s="170"/>
      <c r="R24" s="161" t="s">
        <v>11</v>
      </c>
      <c r="S24" s="338">
        <v>4</v>
      </c>
      <c r="T24" s="340" t="s">
        <v>23</v>
      </c>
      <c r="X24" s="57"/>
      <c r="Y24" s="58"/>
      <c r="Z24" s="58"/>
      <c r="AA24" s="58"/>
      <c r="AH24" s="63"/>
      <c r="AI24" s="63"/>
    </row>
    <row r="25" spans="1:35" ht="33" customHeight="1" thickBot="1" x14ac:dyDescent="0.25">
      <c r="B25" s="331"/>
      <c r="C25" s="157"/>
      <c r="D25" s="158"/>
      <c r="E25" s="158"/>
      <c r="F25" s="158"/>
      <c r="G25" s="158"/>
      <c r="H25" s="171"/>
      <c r="I25" s="208">
        <v>1</v>
      </c>
      <c r="J25" s="339"/>
      <c r="K25" s="341"/>
      <c r="L25" s="157"/>
      <c r="M25" s="163"/>
      <c r="N25" s="158"/>
      <c r="O25" s="158"/>
      <c r="P25" s="158"/>
      <c r="Q25" s="171"/>
      <c r="R25" s="208">
        <v>7</v>
      </c>
      <c r="S25" s="339"/>
      <c r="T25" s="341"/>
      <c r="X25" s="58"/>
      <c r="Y25" s="58"/>
      <c r="Z25" s="58"/>
      <c r="AA25" s="58"/>
      <c r="AH25" s="63"/>
      <c r="AI25" s="63"/>
    </row>
    <row r="26" spans="1:35" ht="16.5" customHeight="1" x14ac:dyDescent="0.2">
      <c r="B26" s="331"/>
      <c r="C26" s="334">
        <f>IF(A2=4,2,"")</f>
        <v>2</v>
      </c>
      <c r="D26" s="215" t="str">
        <f>IF(C26&lt;&gt;"",VLOOKUP(C26,$D$5:$K$8,2,0),"")</f>
        <v>BENAÏACH Enzo</v>
      </c>
      <c r="E26" s="215"/>
      <c r="F26" s="215"/>
      <c r="G26" s="215"/>
      <c r="H26" s="215"/>
      <c r="I26" s="216"/>
      <c r="J26" s="336" t="s">
        <v>48</v>
      </c>
      <c r="K26" s="217" t="s">
        <v>49</v>
      </c>
      <c r="L26" s="334">
        <f>IF(A2=4,4,"")</f>
        <v>4</v>
      </c>
      <c r="M26" s="215" t="str">
        <f>IF(L26&lt;&gt;"",VLOOKUP(L26,$D$5:$K$8,2,0),"")</f>
        <v>TOUATI Lina</v>
      </c>
      <c r="N26" s="215"/>
      <c r="O26" s="215"/>
      <c r="P26" s="215"/>
      <c r="Q26" s="215"/>
      <c r="R26" s="216"/>
      <c r="S26" s="336" t="s">
        <v>48</v>
      </c>
      <c r="T26" s="217" t="s">
        <v>49</v>
      </c>
      <c r="X26" s="57"/>
      <c r="Y26" s="58"/>
      <c r="Z26" s="58"/>
      <c r="AA26" s="58"/>
      <c r="AH26" s="63"/>
      <c r="AI26" s="63"/>
    </row>
    <row r="27" spans="1:35" ht="16.5" customHeight="1" x14ac:dyDescent="0.2">
      <c r="B27" s="331"/>
      <c r="C27" s="335"/>
      <c r="D27" s="218" t="str">
        <f>IF(C26&lt;&gt;"",VLOOKUP(C26,$D$5:$K$8,8,0),"")</f>
        <v>Compans</v>
      </c>
      <c r="E27" s="219"/>
      <c r="F27" s="219"/>
      <c r="G27" s="219"/>
      <c r="H27" s="219"/>
      <c r="I27" s="220"/>
      <c r="J27" s="337"/>
      <c r="K27" s="221" t="s">
        <v>50</v>
      </c>
      <c r="L27" s="335"/>
      <c r="M27" s="218" t="str">
        <f>IF(L26&lt;&gt;"",VLOOKUP(L26,$D$5:$K$8,8,0),"")</f>
        <v>Rosny sous Bois</v>
      </c>
      <c r="N27" s="219"/>
      <c r="O27" s="219"/>
      <c r="P27" s="219"/>
      <c r="Q27" s="219"/>
      <c r="R27" s="220"/>
      <c r="S27" s="337"/>
      <c r="T27" s="221" t="s">
        <v>50</v>
      </c>
      <c r="X27" s="57"/>
      <c r="Y27" s="58"/>
      <c r="Z27" s="58"/>
      <c r="AA27" s="58"/>
      <c r="AH27" s="63"/>
      <c r="AI27" s="63"/>
    </row>
    <row r="28" spans="1:35" ht="11.25" customHeight="1" x14ac:dyDescent="0.2">
      <c r="B28" s="331"/>
      <c r="C28" s="159" t="s">
        <v>47</v>
      </c>
      <c r="D28" s="160"/>
      <c r="E28" s="160"/>
      <c r="F28" s="160"/>
      <c r="G28" s="160"/>
      <c r="H28" s="170"/>
      <c r="I28" s="161" t="s">
        <v>11</v>
      </c>
      <c r="J28" s="338">
        <v>4</v>
      </c>
      <c r="K28" s="340" t="s">
        <v>23</v>
      </c>
      <c r="L28" s="159" t="s">
        <v>47</v>
      </c>
      <c r="M28" s="162"/>
      <c r="N28" s="160"/>
      <c r="O28" s="160"/>
      <c r="P28" s="160"/>
      <c r="Q28" s="170"/>
      <c r="R28" s="161" t="s">
        <v>11</v>
      </c>
      <c r="S28" s="338">
        <v>0</v>
      </c>
      <c r="T28" s="340"/>
      <c r="X28" s="57"/>
      <c r="Y28" s="58"/>
      <c r="Z28" s="58"/>
      <c r="AA28" s="58"/>
      <c r="AH28" s="63"/>
      <c r="AI28" s="63"/>
    </row>
    <row r="29" spans="1:35" ht="33" customHeight="1" thickBot="1" x14ac:dyDescent="0.25">
      <c r="B29" s="331"/>
      <c r="C29" s="157"/>
      <c r="D29" s="158"/>
      <c r="E29" s="158"/>
      <c r="F29" s="158"/>
      <c r="G29" s="158"/>
      <c r="H29" s="171"/>
      <c r="I29" s="208">
        <v>4</v>
      </c>
      <c r="J29" s="339"/>
      <c r="K29" s="341"/>
      <c r="L29" s="157"/>
      <c r="M29" s="163"/>
      <c r="N29" s="158"/>
      <c r="O29" s="158"/>
      <c r="P29" s="158"/>
      <c r="Q29" s="171"/>
      <c r="R29" s="208">
        <v>3</v>
      </c>
      <c r="S29" s="339"/>
      <c r="T29" s="341"/>
      <c r="X29" s="58"/>
      <c r="Y29" s="58"/>
      <c r="Z29" s="58"/>
      <c r="AA29" s="58"/>
      <c r="AH29" s="63"/>
      <c r="AI29" s="63"/>
    </row>
    <row r="30" spans="1:35" ht="15" customHeight="1" x14ac:dyDescent="0.25">
      <c r="B30" s="138"/>
      <c r="C30" s="147"/>
      <c r="D30" s="147"/>
      <c r="E30" s="147"/>
      <c r="F30" s="147"/>
      <c r="G30" s="147"/>
      <c r="H30" s="147"/>
      <c r="J30" s="148"/>
      <c r="K30" s="149"/>
      <c r="L30" s="151"/>
      <c r="M30" s="151"/>
      <c r="N30" s="151"/>
      <c r="O30" s="151"/>
      <c r="P30" s="151"/>
      <c r="Q30" s="151"/>
      <c r="R30" s="146"/>
      <c r="S30" s="152"/>
      <c r="T30" s="150"/>
      <c r="X30" s="58"/>
      <c r="Y30" s="58"/>
      <c r="Z30" s="58"/>
      <c r="AA30" s="58"/>
      <c r="AH30" s="63"/>
      <c r="AI30" s="63"/>
    </row>
    <row r="31" spans="1:35" s="53" customFormat="1" ht="14.25" customHeight="1" thickBot="1" x14ac:dyDescent="0.25">
      <c r="A31"/>
      <c r="B31" s="330" t="s">
        <v>52</v>
      </c>
      <c r="C31" s="203" t="s">
        <v>45</v>
      </c>
      <c r="D31" s="201"/>
      <c r="E31" s="201"/>
      <c r="F31" s="201"/>
      <c r="G31" s="201"/>
      <c r="H31" s="201"/>
      <c r="I31" s="201"/>
      <c r="J31" s="201"/>
      <c r="K31" s="201"/>
      <c r="L31" s="202" t="s">
        <v>46</v>
      </c>
      <c r="M31" s="202"/>
      <c r="N31" s="202"/>
      <c r="O31" s="202"/>
      <c r="P31" s="202"/>
      <c r="Q31" s="202"/>
      <c r="R31" s="202"/>
      <c r="S31" s="202"/>
      <c r="T31" s="204"/>
      <c r="U31"/>
      <c r="V31"/>
      <c r="W31"/>
      <c r="X31" s="55"/>
      <c r="Y31" s="54"/>
      <c r="Z31" s="54"/>
      <c r="AA31" s="54"/>
      <c r="AH31" s="56"/>
    </row>
    <row r="32" spans="1:35" ht="16.5" customHeight="1" x14ac:dyDescent="0.2">
      <c r="B32" s="331"/>
      <c r="C32" s="334">
        <f>IF(A2=3,2,IF(A2=4,1,""))</f>
        <v>1</v>
      </c>
      <c r="D32" s="215" t="str">
        <f>IF(C32&lt;&gt;"",VLOOKUP(C32,$D$5:$K$8,2,0),"")</f>
        <v>BELHAMIDA Adil</v>
      </c>
      <c r="E32" s="215"/>
      <c r="F32" s="215"/>
      <c r="G32" s="215"/>
      <c r="H32" s="215"/>
      <c r="I32" s="216"/>
      <c r="J32" s="336" t="s">
        <v>48</v>
      </c>
      <c r="K32" s="217" t="s">
        <v>49</v>
      </c>
      <c r="L32" s="334">
        <f>IF(A2=3,3,IF(A2=4,4,""))</f>
        <v>4</v>
      </c>
      <c r="M32" s="215" t="str">
        <f>IF(L32&lt;&gt;"",VLOOKUP(L32,$D$5:$K$8,2,0),"")</f>
        <v>TOUATI Lina</v>
      </c>
      <c r="N32" s="215"/>
      <c r="O32" s="215"/>
      <c r="P32" s="215"/>
      <c r="Q32" s="215"/>
      <c r="R32" s="216"/>
      <c r="S32" s="336" t="s">
        <v>48</v>
      </c>
      <c r="T32" s="217" t="s">
        <v>49</v>
      </c>
      <c r="X32" s="57"/>
      <c r="Y32" s="58"/>
      <c r="Z32" s="58"/>
      <c r="AA32" s="58"/>
      <c r="AH32" s="63"/>
      <c r="AI32" s="63"/>
    </row>
    <row r="33" spans="2:35" ht="16.5" customHeight="1" x14ac:dyDescent="0.2">
      <c r="B33" s="331"/>
      <c r="C33" s="335"/>
      <c r="D33" s="218" t="str">
        <f>IF(C32&lt;&gt;"",VLOOKUP(C32,$D$5:$K$8,8,0),"")</f>
        <v>Dreux OL Atlas</v>
      </c>
      <c r="E33" s="219"/>
      <c r="F33" s="219"/>
      <c r="G33" s="219"/>
      <c r="H33" s="219"/>
      <c r="I33" s="220"/>
      <c r="J33" s="337"/>
      <c r="K33" s="221" t="s">
        <v>50</v>
      </c>
      <c r="L33" s="335"/>
      <c r="M33" s="218" t="str">
        <f>IF(L32&lt;&gt;"",VLOOKUP(L32,$D$5:$K$8,8,0),"")</f>
        <v>Rosny sous Bois</v>
      </c>
      <c r="N33" s="219"/>
      <c r="O33" s="219"/>
      <c r="P33" s="219"/>
      <c r="Q33" s="219"/>
      <c r="R33" s="220"/>
      <c r="S33" s="337"/>
      <c r="T33" s="221" t="s">
        <v>50</v>
      </c>
      <c r="X33" s="57"/>
      <c r="Y33" s="58"/>
      <c r="Z33" s="58"/>
      <c r="AA33" s="58"/>
      <c r="AH33" s="63"/>
      <c r="AI33" s="63"/>
    </row>
    <row r="34" spans="2:35" ht="11.25" customHeight="1" x14ac:dyDescent="0.2">
      <c r="B34" s="331"/>
      <c r="C34" s="159" t="s">
        <v>53</v>
      </c>
      <c r="D34" s="160"/>
      <c r="E34" s="160"/>
      <c r="F34" s="160"/>
      <c r="G34" s="160"/>
      <c r="H34" s="170"/>
      <c r="I34" s="161" t="s">
        <v>11</v>
      </c>
      <c r="J34" s="338">
        <v>3</v>
      </c>
      <c r="K34" s="340" t="s">
        <v>689</v>
      </c>
      <c r="L34" s="159" t="s">
        <v>53</v>
      </c>
      <c r="M34" s="162"/>
      <c r="N34" s="160"/>
      <c r="O34" s="160"/>
      <c r="P34" s="160"/>
      <c r="Q34" s="170"/>
      <c r="R34" s="161" t="s">
        <v>11</v>
      </c>
      <c r="S34" s="338">
        <v>1</v>
      </c>
      <c r="T34" s="340"/>
      <c r="X34" s="57"/>
      <c r="Y34" s="58"/>
      <c r="Z34" s="58"/>
      <c r="AA34" s="58"/>
      <c r="AH34" s="63"/>
      <c r="AI34" s="63"/>
    </row>
    <row r="35" spans="2:35" ht="33" customHeight="1" thickBot="1" x14ac:dyDescent="0.25">
      <c r="B35" s="331"/>
      <c r="C35" s="157"/>
      <c r="D35" s="158"/>
      <c r="E35" s="158"/>
      <c r="F35" s="158"/>
      <c r="G35" s="158"/>
      <c r="H35" s="171"/>
      <c r="I35" s="208">
        <v>6</v>
      </c>
      <c r="J35" s="339"/>
      <c r="K35" s="341"/>
      <c r="L35" s="157"/>
      <c r="M35" s="163"/>
      <c r="N35" s="158"/>
      <c r="O35" s="158"/>
      <c r="P35" s="158"/>
      <c r="Q35" s="171"/>
      <c r="R35" s="208">
        <v>3</v>
      </c>
      <c r="S35" s="339"/>
      <c r="T35" s="341"/>
      <c r="X35" s="58"/>
      <c r="Y35" s="58"/>
      <c r="Z35" s="58"/>
      <c r="AA35" s="58"/>
      <c r="AH35" s="63"/>
      <c r="AI35" s="63"/>
    </row>
    <row r="36" spans="2:35" ht="16.5" customHeight="1" x14ac:dyDescent="0.2">
      <c r="B36" s="331"/>
      <c r="C36" s="334">
        <f>IF(A2=4,2,"")</f>
        <v>2</v>
      </c>
      <c r="D36" s="215" t="str">
        <f>IF(C36&lt;&gt;"",VLOOKUP(C36,$D$5:$K$8,2,0),"")</f>
        <v>BENAÏACH Enzo</v>
      </c>
      <c r="E36" s="215"/>
      <c r="F36" s="215"/>
      <c r="G36" s="215"/>
      <c r="H36" s="215"/>
      <c r="I36" s="216"/>
      <c r="J36" s="336" t="s">
        <v>48</v>
      </c>
      <c r="K36" s="217" t="s">
        <v>49</v>
      </c>
      <c r="L36" s="334">
        <f>IF(A2=4,3,"")</f>
        <v>3</v>
      </c>
      <c r="M36" s="215" t="str">
        <f>IF(L36&lt;&gt;"",VLOOKUP(L36,$D$5:$K$8,2,0),"")</f>
        <v>BOUCHAIB Noham</v>
      </c>
      <c r="N36" s="215"/>
      <c r="O36" s="215"/>
      <c r="P36" s="215"/>
      <c r="Q36" s="215"/>
      <c r="R36" s="216"/>
      <c r="S36" s="336" t="s">
        <v>48</v>
      </c>
      <c r="T36" s="217" t="s">
        <v>49</v>
      </c>
      <c r="X36" s="57"/>
      <c r="Y36" s="58"/>
      <c r="Z36" s="58"/>
      <c r="AA36" s="58"/>
      <c r="AH36" s="63"/>
      <c r="AI36" s="63"/>
    </row>
    <row r="37" spans="2:35" ht="16.5" customHeight="1" x14ac:dyDescent="0.2">
      <c r="B37" s="331"/>
      <c r="C37" s="335"/>
      <c r="D37" s="218" t="str">
        <f>IF(C36&lt;&gt;"",VLOOKUP(C36,$D$5:$K$8,8,0),"")</f>
        <v>Compans</v>
      </c>
      <c r="E37" s="219"/>
      <c r="F37" s="219"/>
      <c r="G37" s="219"/>
      <c r="H37" s="219"/>
      <c r="I37" s="220"/>
      <c r="J37" s="337"/>
      <c r="K37" s="221" t="s">
        <v>50</v>
      </c>
      <c r="L37" s="335"/>
      <c r="M37" s="218" t="str">
        <f>IF(L36&lt;&gt;"",VLOOKUP(L36,$D$5:$K$8,8,0),"")</f>
        <v>Dreux OL Atlas</v>
      </c>
      <c r="N37" s="219"/>
      <c r="O37" s="219"/>
      <c r="P37" s="219"/>
      <c r="Q37" s="219"/>
      <c r="R37" s="220"/>
      <c r="S37" s="337"/>
      <c r="T37" s="221" t="s">
        <v>50</v>
      </c>
      <c r="X37" s="57"/>
      <c r="Y37" s="58"/>
      <c r="Z37" s="58"/>
      <c r="AA37" s="58"/>
      <c r="AH37" s="63"/>
      <c r="AI37" s="63"/>
    </row>
    <row r="38" spans="2:35" ht="11.25" customHeight="1" x14ac:dyDescent="0.2">
      <c r="B38" s="331"/>
      <c r="C38" s="159" t="s">
        <v>53</v>
      </c>
      <c r="D38" s="160"/>
      <c r="E38" s="160"/>
      <c r="F38" s="160"/>
      <c r="G38" s="160"/>
      <c r="H38" s="170"/>
      <c r="I38" s="161" t="s">
        <v>11</v>
      </c>
      <c r="J38" s="338">
        <v>4</v>
      </c>
      <c r="K38" s="340" t="s">
        <v>23</v>
      </c>
      <c r="L38" s="159" t="s">
        <v>53</v>
      </c>
      <c r="M38" s="162"/>
      <c r="N38" s="160"/>
      <c r="O38" s="160"/>
      <c r="P38" s="160"/>
      <c r="Q38" s="170"/>
      <c r="R38" s="161" t="s">
        <v>11</v>
      </c>
      <c r="S38" s="338">
        <v>0</v>
      </c>
      <c r="T38" s="340"/>
      <c r="X38" s="57"/>
      <c r="Y38" s="58"/>
      <c r="Z38" s="58"/>
      <c r="AA38" s="58"/>
      <c r="AH38" s="63"/>
      <c r="AI38" s="63"/>
    </row>
    <row r="39" spans="2:35" ht="33" customHeight="1" thickBot="1" x14ac:dyDescent="0.25">
      <c r="B39" s="331"/>
      <c r="C39" s="157"/>
      <c r="D39" s="158"/>
      <c r="E39" s="158"/>
      <c r="F39" s="158"/>
      <c r="G39" s="158"/>
      <c r="H39" s="171"/>
      <c r="I39" s="208">
        <v>5</v>
      </c>
      <c r="J39" s="339"/>
      <c r="K39" s="341"/>
      <c r="L39" s="157"/>
      <c r="M39" s="163"/>
      <c r="N39" s="158"/>
      <c r="O39" s="158"/>
      <c r="P39" s="158"/>
      <c r="Q39" s="171"/>
      <c r="R39" s="208">
        <v>1</v>
      </c>
      <c r="S39" s="339"/>
      <c r="T39" s="341"/>
      <c r="X39" s="58"/>
      <c r="Y39" s="58"/>
      <c r="Z39" s="58"/>
      <c r="AA39" s="58"/>
      <c r="AH39" s="63"/>
      <c r="AI39" s="63"/>
    </row>
    <row r="40" spans="2:35" ht="15" customHeight="1" x14ac:dyDescent="0.2">
      <c r="B40" s="166"/>
      <c r="C40" s="165"/>
      <c r="D40" s="164"/>
      <c r="E40" s="164"/>
      <c r="F40" s="164"/>
      <c r="G40" s="164"/>
      <c r="H40" s="164"/>
      <c r="I40" s="167"/>
      <c r="J40" s="168"/>
      <c r="K40" s="169"/>
      <c r="L40" s="165"/>
      <c r="M40" s="165"/>
      <c r="N40" s="164"/>
      <c r="O40" s="164"/>
      <c r="P40" s="164"/>
      <c r="Q40" s="164"/>
      <c r="R40" s="167"/>
      <c r="S40" s="168"/>
      <c r="T40" s="169"/>
      <c r="X40" s="58"/>
      <c r="Y40" s="58"/>
      <c r="Z40" s="58"/>
      <c r="AA40" s="58"/>
      <c r="AH40" s="63"/>
      <c r="AI40" s="63"/>
    </row>
    <row r="41" spans="2:35" ht="35.1" customHeight="1" x14ac:dyDescent="0.2">
      <c r="C41" s="333" t="s">
        <v>42</v>
      </c>
      <c r="D41" s="333"/>
      <c r="E41" s="333"/>
      <c r="F41" s="333"/>
      <c r="G41" s="344" t="s">
        <v>62</v>
      </c>
      <c r="H41" s="344"/>
      <c r="I41" s="344"/>
      <c r="J41" s="344"/>
      <c r="K41" s="344"/>
      <c r="L41" s="344"/>
      <c r="M41" s="344"/>
      <c r="N41" s="344"/>
      <c r="O41" s="344"/>
      <c r="P41" s="344"/>
      <c r="Q41" s="344"/>
      <c r="R41" s="344"/>
      <c r="S41" s="344"/>
      <c r="T41" s="344"/>
      <c r="Z41" s="63"/>
      <c r="AA41" s="63"/>
    </row>
    <row r="42" spans="2:35" ht="35.1" customHeight="1" x14ac:dyDescent="0.2">
      <c r="C42" s="342" t="s">
        <v>33</v>
      </c>
      <c r="D42" s="342"/>
      <c r="E42" s="342"/>
      <c r="F42" s="342"/>
      <c r="G42" s="345" t="s">
        <v>41</v>
      </c>
      <c r="H42" s="345"/>
      <c r="I42" s="345"/>
      <c r="J42" s="345"/>
      <c r="K42" s="345"/>
      <c r="L42" s="345"/>
      <c r="M42" s="345"/>
      <c r="N42" s="345"/>
      <c r="O42" s="345"/>
      <c r="P42" s="345"/>
      <c r="Q42" s="345"/>
      <c r="R42" s="345"/>
      <c r="S42" s="345"/>
      <c r="T42" s="345"/>
      <c r="Z42" s="53"/>
    </row>
    <row r="43" spans="2:35" ht="65.25" customHeight="1" x14ac:dyDescent="0.25"/>
    <row r="44" spans="2:35" ht="15" hidden="1" customHeight="1" x14ac:dyDescent="0.25"/>
    <row r="45" spans="2:35" ht="15" hidden="1" customHeight="1" x14ac:dyDescent="0.25"/>
    <row r="46" spans="2:35" ht="15" hidden="1" customHeight="1" x14ac:dyDescent="0.25"/>
    <row r="47" spans="2:35" ht="15" hidden="1" customHeight="1" x14ac:dyDescent="0.25"/>
    <row r="48" spans="2:35" ht="15" hidden="1" customHeight="1" x14ac:dyDescent="0.25"/>
    <row r="49" ht="15" hidden="1" customHeight="1" x14ac:dyDescent="0.25"/>
    <row r="50" ht="0" hidden="1" customHeight="1" x14ac:dyDescent="0.25"/>
    <row r="51" ht="0" hidden="1" customHeight="1" x14ac:dyDescent="0.25"/>
  </sheetData>
  <sheetProtection sheet="1" objects="1" scenarios="1"/>
  <mergeCells count="60">
    <mergeCell ref="S36:S37"/>
    <mergeCell ref="C42:F42"/>
    <mergeCell ref="G42:T42"/>
    <mergeCell ref="J38:J39"/>
    <mergeCell ref="K38:K39"/>
    <mergeCell ref="S38:S39"/>
    <mergeCell ref="T38:T39"/>
    <mergeCell ref="C41:F41"/>
    <mergeCell ref="G41:T41"/>
    <mergeCell ref="J28:J29"/>
    <mergeCell ref="K28:K29"/>
    <mergeCell ref="S28:S29"/>
    <mergeCell ref="T28:T29"/>
    <mergeCell ref="B31:B39"/>
    <mergeCell ref="C32:C33"/>
    <mergeCell ref="J32:J33"/>
    <mergeCell ref="L32:L33"/>
    <mergeCell ref="S32:S33"/>
    <mergeCell ref="J34:J35"/>
    <mergeCell ref="K34:K35"/>
    <mergeCell ref="S34:S35"/>
    <mergeCell ref="T34:T35"/>
    <mergeCell ref="C36:C37"/>
    <mergeCell ref="J36:J37"/>
    <mergeCell ref="L36:L37"/>
    <mergeCell ref="S24:S25"/>
    <mergeCell ref="T24:T25"/>
    <mergeCell ref="C26:C27"/>
    <mergeCell ref="J26:J27"/>
    <mergeCell ref="L26:L27"/>
    <mergeCell ref="S26:S27"/>
    <mergeCell ref="J18:J19"/>
    <mergeCell ref="K18:K19"/>
    <mergeCell ref="S18:S19"/>
    <mergeCell ref="T18:T19"/>
    <mergeCell ref="B21:B29"/>
    <mergeCell ref="C22:C23"/>
    <mergeCell ref="J22:J23"/>
    <mergeCell ref="L22:L23"/>
    <mergeCell ref="S22:S23"/>
    <mergeCell ref="J24:J25"/>
    <mergeCell ref="B11:B19"/>
    <mergeCell ref="C12:C13"/>
    <mergeCell ref="J12:J13"/>
    <mergeCell ref="L12:L13"/>
    <mergeCell ref="S12:S13"/>
    <mergeCell ref="K24:K25"/>
    <mergeCell ref="J14:J15"/>
    <mergeCell ref="K14:K15"/>
    <mergeCell ref="S14:S15"/>
    <mergeCell ref="T14:T15"/>
    <mergeCell ref="C16:C17"/>
    <mergeCell ref="J16:J17"/>
    <mergeCell ref="L16:L17"/>
    <mergeCell ref="S16:S17"/>
    <mergeCell ref="O2:T2"/>
    <mergeCell ref="S4:T4"/>
    <mergeCell ref="AA6:AC6"/>
    <mergeCell ref="AA7:AC7"/>
    <mergeCell ref="AA8:AC8"/>
  </mergeCells>
  <dataValidations count="2">
    <dataValidation type="list" allowBlank="1" showInputMessage="1" showErrorMessage="1" sqref="K14:K15 T38:T39 K38:K39 T34:T35 K34:K35 T28:T29 K28:K29 T24:T25 K24:K25 T18:T19 K18:K19 T14:T15">
      <formula1>"VT,VP,VS,VA,VF,VB,VD,V3"</formula1>
    </dataValidation>
    <dataValidation type="whole" allowBlank="1" showInputMessage="1" showErrorMessage="1" errorTitle="ERREUR" error="Il faut saisir un chiffre de 1 à 4" sqref="C5:C8">
      <formula1>1</formula1>
      <formula2>4</formula2>
    </dataValidation>
  </dataValidations>
  <printOptions horizontalCentered="1"/>
  <pageMargins left="0" right="0" top="0" bottom="0" header="0" footer="0"/>
  <pageSetup paperSize="9" orientation="portrait" r:id="rId1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7">
    <tabColor rgb="FF00B050"/>
    <pageSetUpPr autoPageBreaks="0" fitToPage="1"/>
  </sheetPr>
  <dimension ref="A1:AJ51"/>
  <sheetViews>
    <sheetView showGridLines="0" showRowColHeaders="0" zoomScaleNormal="100" workbookViewId="0"/>
  </sheetViews>
  <sheetFormatPr baseColWidth="10" defaultColWidth="0" defaultRowHeight="0" customHeight="1" zeroHeight="1" x14ac:dyDescent="0.25"/>
  <cols>
    <col min="1" max="1" width="9.625" customWidth="1"/>
    <col min="2" max="2" width="4.875" customWidth="1"/>
    <col min="3" max="8" width="4.625" customWidth="1"/>
    <col min="9" max="9" width="4.625" style="69" customWidth="1"/>
    <col min="10" max="20" width="4.625" customWidth="1"/>
    <col min="21" max="21" width="1.625" customWidth="1"/>
    <col min="22" max="22" width="25.375" customWidth="1"/>
    <col min="23" max="23" width="10.75" hidden="1" customWidth="1"/>
    <col min="24" max="24" width="3.875" hidden="1" customWidth="1"/>
    <col min="25" max="25" width="4.75" hidden="1" customWidth="1"/>
    <col min="26" max="26" width="10" hidden="1" customWidth="1"/>
    <col min="27" max="27" width="5" hidden="1" customWidth="1"/>
    <col min="28" max="36" width="0" hidden="1" customWidth="1"/>
    <col min="37" max="16384" width="11" hidden="1"/>
  </cols>
  <sheetData>
    <row r="1" spans="1:36" ht="28.5" customHeight="1" thickBot="1" x14ac:dyDescent="0.25">
      <c r="C1" s="51"/>
      <c r="D1" s="51"/>
      <c r="E1" s="51"/>
      <c r="F1" s="51"/>
      <c r="G1" s="51"/>
      <c r="H1" s="51"/>
      <c r="I1" s="136"/>
      <c r="J1" s="134"/>
      <c r="K1" s="134"/>
      <c r="L1" s="10"/>
      <c r="M1" s="10"/>
      <c r="N1" s="10"/>
      <c r="O1" s="10"/>
      <c r="P1" s="10"/>
      <c r="Q1" s="10"/>
      <c r="R1" s="10"/>
      <c r="S1" s="135"/>
      <c r="T1" s="61"/>
      <c r="U1" s="61"/>
      <c r="V1" s="61"/>
      <c r="W1" s="61"/>
      <c r="X1" s="133"/>
      <c r="Y1" s="61"/>
      <c r="Z1" s="61"/>
      <c r="AA1" s="133"/>
    </row>
    <row r="2" spans="1:36" ht="30" customHeight="1" thickBot="1" x14ac:dyDescent="0.3">
      <c r="A2" s="138">
        <f>SUMPRODUCT((recap!C7:C66=C2)*(recap!D7:D66=L2)*recap!I7:I66)</f>
        <v>4</v>
      </c>
      <c r="C2" s="173" t="s">
        <v>79</v>
      </c>
      <c r="D2" s="174"/>
      <c r="E2" s="174"/>
      <c r="F2" s="174"/>
      <c r="G2" s="174"/>
      <c r="H2" s="175"/>
      <c r="K2" s="156" t="s">
        <v>35</v>
      </c>
      <c r="L2" s="257">
        <v>33</v>
      </c>
      <c r="M2" s="183"/>
      <c r="O2" s="332" t="str">
        <f>Nature_competition</f>
        <v>COUPE DE DREUX POUSSINS BENJAMINS - 26 novembre 2017</v>
      </c>
      <c r="P2" s="332"/>
      <c r="Q2" s="332"/>
      <c r="R2" s="332"/>
      <c r="S2" s="332"/>
      <c r="T2" s="332"/>
      <c r="U2" s="52"/>
      <c r="V2" s="52"/>
      <c r="W2" s="52"/>
      <c r="X2" s="52"/>
      <c r="Y2" s="52"/>
      <c r="Z2" s="229" t="s">
        <v>68</v>
      </c>
      <c r="AA2" s="52"/>
    </row>
    <row r="3" spans="1:36" ht="24" customHeight="1" x14ac:dyDescent="0.2">
      <c r="B3" s="138"/>
      <c r="C3" s="145"/>
      <c r="D3" s="145"/>
      <c r="E3" s="145"/>
      <c r="F3" s="145"/>
      <c r="G3" s="145"/>
      <c r="H3" s="51"/>
      <c r="I3" s="145"/>
      <c r="L3" s="132"/>
      <c r="M3" s="132"/>
      <c r="N3" s="131"/>
      <c r="O3" s="131"/>
      <c r="P3" s="131"/>
      <c r="Q3" s="131"/>
      <c r="S3" s="144"/>
      <c r="T3" s="52"/>
      <c r="U3" s="52"/>
      <c r="V3" s="52"/>
      <c r="W3" s="52"/>
      <c r="X3" s="52"/>
      <c r="Y3" s="52"/>
      <c r="Z3" s="227">
        <f>COUNTIF(Z5:Z16,"")</f>
        <v>6</v>
      </c>
    </row>
    <row r="4" spans="1:36" ht="15.75" x14ac:dyDescent="0.25">
      <c r="C4" s="60" t="s">
        <v>39</v>
      </c>
      <c r="D4" s="129" t="s">
        <v>43</v>
      </c>
      <c r="E4" s="59" t="s">
        <v>44</v>
      </c>
      <c r="G4" s="69"/>
      <c r="H4" s="69"/>
      <c r="J4" s="69"/>
      <c r="K4" s="69"/>
      <c r="L4" s="69"/>
      <c r="M4" s="153" t="s">
        <v>38</v>
      </c>
      <c r="N4" s="128" t="s">
        <v>34</v>
      </c>
      <c r="O4" s="128" t="s">
        <v>21</v>
      </c>
      <c r="P4" s="128" t="s">
        <v>23</v>
      </c>
      <c r="Q4" s="128" t="s">
        <v>67</v>
      </c>
      <c r="R4" s="128" t="s">
        <v>22</v>
      </c>
      <c r="S4" s="343" t="s">
        <v>14</v>
      </c>
      <c r="T4" s="343"/>
      <c r="W4" s="228" t="s">
        <v>16</v>
      </c>
      <c r="X4" s="228" t="s">
        <v>60</v>
      </c>
      <c r="Y4" s="228" t="s">
        <v>59</v>
      </c>
      <c r="Z4" s="228" t="s">
        <v>58</v>
      </c>
      <c r="AA4" s="58"/>
      <c r="AB4" s="58"/>
      <c r="AC4" s="58"/>
      <c r="AD4" s="62"/>
      <c r="AE4" s="62"/>
      <c r="AF4" s="62"/>
      <c r="AG4" s="62"/>
      <c r="AH4" s="62"/>
      <c r="AI4" s="62"/>
      <c r="AJ4" s="64"/>
    </row>
    <row r="5" spans="1:36" ht="20.25" customHeight="1" x14ac:dyDescent="0.2">
      <c r="A5" s="214" t="s">
        <v>24</v>
      </c>
      <c r="B5" s="172"/>
      <c r="C5" s="141">
        <v>2</v>
      </c>
      <c r="D5" s="142">
        <f>IF(A2&gt;0,1,"")</f>
        <v>1</v>
      </c>
      <c r="E5" s="154" t="str">
        <f>IF(ISNA(VLOOKUP($C$2&amp;"-"&amp;$L$2&amp;"-"&amp;D5,bdd_complete,11,0)),"",VLOOKUP($C$2&amp;"-"&amp;$L$2&amp;"-"&amp;D5,bdd_complete,11,0)&amp;" "&amp;VLOOKUP($C$2&amp;"-"&amp;$L$2&amp;"-"&amp;D5,bdd_complete,12,0))</f>
        <v>SENOTAY Cem</v>
      </c>
      <c r="F5" s="154"/>
      <c r="G5" s="154"/>
      <c r="H5" s="154"/>
      <c r="I5" s="154"/>
      <c r="J5" s="154"/>
      <c r="K5" s="154" t="str">
        <f>IF(D5&lt;&gt;"",VLOOKUP($C$2&amp;"-"&amp;$L$2&amp;"-"&amp;D5,bdd_complete,13,0),"")</f>
        <v>Dreux OL Atlas</v>
      </c>
      <c r="L5" s="154"/>
      <c r="M5" s="143"/>
      <c r="N5" s="209">
        <f>IF(AND(E5&lt;&gt;"",$Z$3&lt;12),SUMPRODUCT(($W$5:$W$16=E5)*($Z$5:$Z$16&lt;&gt;"")),"")</f>
        <v>2</v>
      </c>
      <c r="O5" s="210">
        <f>IF(AND(E5&lt;&gt;"",$Z$3&lt;12),SUMPRODUCT(($W$5:$W$16=E5)*($Y$5:$Y$16)),"")</f>
        <v>7</v>
      </c>
      <c r="P5" s="211">
        <f>IF(AND(E5&lt;&gt;"",$Z$3&lt;12),SUMPRODUCT(($W$5:$W$16=E5)*($Z$5:$Z$16=$P$4)),"")</f>
        <v>1</v>
      </c>
      <c r="Q5" s="211">
        <f>IF(AND(E5&lt;&gt;"",$Z$3&lt;12),SUMPRODUCT(($W$5:$W$16=E5)*($Z$5:$Z$16=$Q$4)),"")</f>
        <v>0</v>
      </c>
      <c r="R5" s="211">
        <f>IF(AND(E5&lt;&gt;"",$Z$3&lt;12),SUMPRODUCT(($W$5:$W$16=E5)*($X$5:$X$16)),"")</f>
        <v>0</v>
      </c>
      <c r="S5" s="234">
        <f>IF(D5&lt;&gt;"",VLOOKUP($C$2&amp;"-"&amp;$L$2&amp;"-"&amp;D5,bdd_complete,6,0),"")</f>
        <v>36.4</v>
      </c>
      <c r="T5" s="235"/>
      <c r="U5" s="140"/>
      <c r="V5" s="140"/>
      <c r="W5" s="205" t="str">
        <f>D12</f>
        <v>SENOTAY Cem</v>
      </c>
      <c r="X5" s="206">
        <f>I15</f>
        <v>0</v>
      </c>
      <c r="Y5" s="206">
        <f>J14</f>
        <v>4</v>
      </c>
      <c r="Z5" s="207" t="str">
        <f>IF(K14&lt;&gt;"",K14,"")</f>
        <v>VT</v>
      </c>
      <c r="AD5" s="62"/>
      <c r="AE5" s="62"/>
      <c r="AF5" s="62"/>
      <c r="AG5" s="62"/>
      <c r="AH5" s="62"/>
      <c r="AI5" s="62"/>
      <c r="AJ5" s="64"/>
    </row>
    <row r="6" spans="1:36" ht="20.25" customHeight="1" thickBot="1" x14ac:dyDescent="0.25">
      <c r="B6" s="172"/>
      <c r="C6" s="141">
        <v>4</v>
      </c>
      <c r="D6" s="142">
        <f>IF(A2&gt;1,2,"")</f>
        <v>2</v>
      </c>
      <c r="E6" s="154" t="str">
        <f>IF(ISNA(VLOOKUP($C$2&amp;"-"&amp;$L$2&amp;"-"&amp;D6,bdd_complete,11,0)),"",VLOOKUP($C$2&amp;"-"&amp;$L$2&amp;"-"&amp;D6,bdd_complete,11,0)&amp;" "&amp;VLOOKUP($C$2&amp;"-"&amp;$L$2&amp;"-"&amp;D6,bdd_complete,12,0))</f>
        <v>PRIN Loïse</v>
      </c>
      <c r="F6" s="154"/>
      <c r="G6" s="154"/>
      <c r="H6" s="154"/>
      <c r="I6" s="154"/>
      <c r="J6" s="154"/>
      <c r="K6" s="154" t="str">
        <f>IF(D6&lt;&gt;"",VLOOKUP($C$2&amp;"-"&amp;$L$2&amp;"-"&amp;D6,bdd_complete,13,0),"")</f>
        <v>Sotteville les Rouen</v>
      </c>
      <c r="L6" s="154"/>
      <c r="M6" s="143"/>
      <c r="N6" s="209">
        <f>IF(AND(E6&lt;&gt;"",$Z$3&lt;12),SUMPRODUCT(($W$5:$W$16=E6)*($Z$5:$Z$16&lt;&gt;"")),"")</f>
        <v>0</v>
      </c>
      <c r="O6" s="210">
        <f>IF(AND(E6&lt;&gt;"",$Z$3&lt;12),SUMPRODUCT(($W$5:$W$16=E6)*($Y$5:$Y$16)),"")</f>
        <v>0</v>
      </c>
      <c r="P6" s="211">
        <f>IF(AND(E6&lt;&gt;"",$Z$3&lt;12),SUMPRODUCT(($W$5:$W$16=E6)*($Z$5:$Z$16=$P$4)),"")</f>
        <v>0</v>
      </c>
      <c r="Q6" s="211">
        <f>IF(AND(E6&lt;&gt;"",$Z$3&lt;12),SUMPRODUCT(($W$5:$W$16=E6)*($Z$5:$Z$16=$Q$4)),"")</f>
        <v>0</v>
      </c>
      <c r="R6" s="211">
        <f>IF(AND(E6&lt;&gt;"",$Z$3&lt;12),SUMPRODUCT(($W$5:$W$16=E6)*($X$5:$X$16)),"")</f>
        <v>0</v>
      </c>
      <c r="S6" s="234">
        <f>IF(D6&lt;&gt;"",VLOOKUP($C$2&amp;"-"&amp;$L$2&amp;"-"&amp;D6,bdd_complete,6,0),"")</f>
        <v>36.4</v>
      </c>
      <c r="T6" s="235"/>
      <c r="W6" s="205" t="str">
        <f>M12</f>
        <v>PRIN Loïse</v>
      </c>
      <c r="X6" s="206">
        <f>R15</f>
        <v>0</v>
      </c>
      <c r="Y6" s="206">
        <f>S14</f>
        <v>0</v>
      </c>
      <c r="Z6" s="207" t="str">
        <f>IF(T14&lt;&gt;"",T14,"")</f>
        <v/>
      </c>
      <c r="AA6" s="346"/>
      <c r="AB6" s="346"/>
      <c r="AC6" s="346"/>
      <c r="AD6" s="62"/>
      <c r="AE6" s="62"/>
      <c r="AF6" s="62"/>
      <c r="AG6" s="62"/>
      <c r="AH6" s="62"/>
      <c r="AI6" s="62"/>
      <c r="AJ6" s="64"/>
    </row>
    <row r="7" spans="1:36" ht="20.25" customHeight="1" thickTop="1" x14ac:dyDescent="0.2">
      <c r="A7" s="137" t="s">
        <v>36</v>
      </c>
      <c r="B7" s="172"/>
      <c r="C7" s="141">
        <v>1</v>
      </c>
      <c r="D7" s="142">
        <f>IF(A2&gt;2,3,"")</f>
        <v>3</v>
      </c>
      <c r="E7" s="154" t="str">
        <f>IF(ISNA(VLOOKUP($C$2&amp;"-"&amp;$L$2&amp;"-"&amp;D7,bdd_complete,11,0)),"",VLOOKUP($C$2&amp;"-"&amp;$L$2&amp;"-"&amp;D7,bdd_complete,11,0)&amp;" "&amp;VLOOKUP($C$2&amp;"-"&amp;$L$2&amp;"-"&amp;D7,bdd_complete,12,0))</f>
        <v>KHANAROV Mohamed</v>
      </c>
      <c r="F7" s="154"/>
      <c r="G7" s="154"/>
      <c r="H7" s="154"/>
      <c r="I7" s="154"/>
      <c r="J7" s="154"/>
      <c r="K7" s="154" t="str">
        <f>IF(D7&lt;&gt;"",VLOOKUP($C$2&amp;"-"&amp;$L$2&amp;"-"&amp;D7,bdd_complete,13,0),"")</f>
        <v>Joué les Tours CL</v>
      </c>
      <c r="L7" s="154"/>
      <c r="M7" s="143"/>
      <c r="N7" s="209">
        <f>IF(AND(E7&lt;&gt;"",$Z$3&lt;12),SUMPRODUCT(($W$5:$W$16=E7)*($Z$5:$Z$16&lt;&gt;"")),"")</f>
        <v>3</v>
      </c>
      <c r="O7" s="210">
        <f>IF(AND(E7&lt;&gt;"",$Z$3&lt;12),SUMPRODUCT(($W$5:$W$16=E7)*($Y$5:$Y$16)),"")</f>
        <v>12</v>
      </c>
      <c r="P7" s="211">
        <f>IF(AND(E7&lt;&gt;"",$Z$3&lt;12),SUMPRODUCT(($W$5:$W$16=E7)*($Z$5:$Z$16=$P$4)),"")</f>
        <v>2</v>
      </c>
      <c r="Q7" s="211">
        <f>IF(AND(E7&lt;&gt;"",$Z$3&lt;12),SUMPRODUCT(($W$5:$W$16=E7)*($Z$5:$Z$16=$Q$4)),"")</f>
        <v>1</v>
      </c>
      <c r="R7" s="211">
        <f>IF(AND(E7&lt;&gt;"",$Z$3&lt;12),SUMPRODUCT(($W$5:$W$16=E7)*($X$5:$X$16)),"")</f>
        <v>0</v>
      </c>
      <c r="S7" s="234">
        <f>IF(D7&lt;&gt;"",VLOOKUP($C$2&amp;"-"&amp;$L$2&amp;"-"&amp;D7,bdd_complete,6,0),"")</f>
        <v>37</v>
      </c>
      <c r="T7" s="235"/>
      <c r="W7" s="205" t="str">
        <f>D16</f>
        <v>KHANAROV Mohamed</v>
      </c>
      <c r="X7" s="206">
        <f>I19</f>
        <v>0</v>
      </c>
      <c r="Y7" s="206">
        <f>J18</f>
        <v>4</v>
      </c>
      <c r="Z7" s="207" t="str">
        <f>IF(K18&lt;&gt;"",K18,"")</f>
        <v>VT</v>
      </c>
      <c r="AA7" s="346"/>
      <c r="AB7" s="346"/>
      <c r="AC7" s="346"/>
      <c r="AD7" s="62"/>
      <c r="AE7" s="62"/>
      <c r="AF7" s="62"/>
      <c r="AG7" s="62"/>
      <c r="AH7" s="62"/>
      <c r="AI7" s="62"/>
      <c r="AJ7" s="64"/>
    </row>
    <row r="8" spans="1:36" ht="20.25" customHeight="1" x14ac:dyDescent="0.2">
      <c r="A8" s="139" t="s">
        <v>37</v>
      </c>
      <c r="B8" s="172"/>
      <c r="C8" s="141">
        <v>3</v>
      </c>
      <c r="D8" s="281">
        <f>IF(A2&gt;3,4,"")</f>
        <v>4</v>
      </c>
      <c r="E8" s="241" t="str">
        <f>IF(ISNA(VLOOKUP($C$2&amp;"-"&amp;$L$2&amp;"-"&amp;D8,bdd_complete,11,0)),"",VLOOKUP($C$2&amp;"-"&amp;$L$2&amp;"-"&amp;D8,bdd_complete,11,0)&amp;" "&amp;VLOOKUP($C$2&amp;"-"&amp;$L$2&amp;"-"&amp;D8,bdd_complete,12,0))</f>
        <v>BOUAOUINA Katia</v>
      </c>
      <c r="F8" s="241"/>
      <c r="G8" s="241"/>
      <c r="H8" s="241"/>
      <c r="I8" s="241"/>
      <c r="J8" s="241"/>
      <c r="K8" s="241" t="str">
        <f>IF(D8&lt;&gt;"",VLOOKUP($C$2&amp;"-"&amp;$L$2&amp;"-"&amp;D8,bdd_complete,13,0),"")</f>
        <v>Bagnolet</v>
      </c>
      <c r="L8" s="241"/>
      <c r="M8" s="282"/>
      <c r="N8" s="209">
        <f>IF(AND(E8&lt;&gt;"",$Z$3&lt;12),SUMPRODUCT(($W$5:$W$16=E8)*($Z$5:$Z$16&lt;&gt;"")),"")</f>
        <v>1</v>
      </c>
      <c r="O8" s="210">
        <f>IF(AND(E8&lt;&gt;"",$Z$3&lt;12),SUMPRODUCT(($W$5:$W$16=E8)*($Y$5:$Y$16)),"")</f>
        <v>4</v>
      </c>
      <c r="P8" s="211">
        <f>IF(AND(E8&lt;&gt;"",$Z$3&lt;12),SUMPRODUCT(($W$5:$W$16=E8)*($Z$5:$Z$16=$P$4)),"")</f>
        <v>1</v>
      </c>
      <c r="Q8" s="211">
        <f>IF(AND(E8&lt;&gt;"",$Z$3&lt;12),SUMPRODUCT(($W$5:$W$16=E8)*($Z$5:$Z$16=$Q$4)),"")</f>
        <v>0</v>
      </c>
      <c r="R8" s="211">
        <f>IF(AND(E8&lt;&gt;"",$Z$3&lt;12),SUMPRODUCT(($W$5:$W$16=E8)*($X$5:$X$16)),"")</f>
        <v>0</v>
      </c>
      <c r="S8" s="234">
        <f>IF(D8&lt;&gt;"",VLOOKUP($C$2&amp;"-"&amp;$L$2&amp;"-"&amp;D8,bdd_complete,6,0),"")</f>
        <v>37.299999999999997</v>
      </c>
      <c r="T8" s="235"/>
      <c r="W8" s="205" t="str">
        <f>M16</f>
        <v>BOUAOUINA Katia</v>
      </c>
      <c r="X8" s="206">
        <f>R19</f>
        <v>0</v>
      </c>
      <c r="Y8" s="206">
        <f>S18</f>
        <v>0</v>
      </c>
      <c r="Z8" s="207" t="str">
        <f>IF(T18&lt;&gt;"",T18,"")</f>
        <v/>
      </c>
      <c r="AA8" s="346"/>
      <c r="AB8" s="346"/>
      <c r="AC8" s="346"/>
      <c r="AD8" s="62"/>
      <c r="AE8" s="62"/>
      <c r="AF8" s="62"/>
      <c r="AG8" s="62"/>
      <c r="AH8" s="62"/>
      <c r="AI8" s="62"/>
      <c r="AJ8" s="64"/>
    </row>
    <row r="9" spans="1:36" ht="23.25" customHeight="1" x14ac:dyDescent="0.25">
      <c r="A9" s="212" t="s">
        <v>61</v>
      </c>
      <c r="B9" s="213"/>
      <c r="D9" s="69"/>
      <c r="E9" s="69"/>
      <c r="F9" s="69"/>
      <c r="G9" s="69"/>
      <c r="H9" s="69"/>
      <c r="I9"/>
      <c r="S9" s="144"/>
      <c r="W9" s="205" t="str">
        <f>D22</f>
        <v>SENOTAY Cem</v>
      </c>
      <c r="X9" s="206">
        <f>I25</f>
        <v>0</v>
      </c>
      <c r="Y9" s="206">
        <f>J24</f>
        <v>0</v>
      </c>
      <c r="Z9" s="207" t="str">
        <f>IF(K24&lt;&gt;"",K24,"")</f>
        <v/>
      </c>
      <c r="AA9" s="52"/>
      <c r="AB9" s="52"/>
      <c r="AC9" s="52"/>
    </row>
    <row r="10" spans="1:36" s="140" customFormat="1" ht="25.5" customHeight="1" x14ac:dyDescent="0.2">
      <c r="A10" s="53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  <c r="R10" s="155"/>
      <c r="S10" s="155"/>
      <c r="T10" s="130" t="str">
        <f>IF(OR(A2=0,A2&gt;2),"3 lutteurs =&gt; Tour 1 : 1-2 / Tour 2 : 3-1 / Tour 3 : 2-3          4 lutteurs =&gt; Tour 1 : 1-2, 3-4  / Tour 2 : 1-3,  2-4  / Tour 3 : 1-4, 2-3","")</f>
        <v>3 lutteurs =&gt; Tour 1 : 1-2 / Tour 2 : 3-1 / Tour 3 : 2-3          4 lutteurs =&gt; Tour 1 : 1-2, 3-4  / Tour 2 : 1-3,  2-4  / Tour 3 : 1-4, 2-3</v>
      </c>
      <c r="U10" s="155"/>
      <c r="V10" s="155"/>
      <c r="W10" s="205" t="str">
        <f>M22</f>
        <v>KHANAROV Mohamed</v>
      </c>
      <c r="X10" s="206">
        <f>R25</f>
        <v>0</v>
      </c>
      <c r="Y10" s="206">
        <f>S24</f>
        <v>4</v>
      </c>
      <c r="Z10" s="207" t="str">
        <f>IF(T24&lt;&gt;"",T24,"")</f>
        <v>VT</v>
      </c>
      <c r="AA10" s="155"/>
      <c r="AB10" s="155"/>
      <c r="AC10" s="155"/>
    </row>
    <row r="11" spans="1:36" s="53" customFormat="1" ht="14.25" customHeight="1" thickBot="1" x14ac:dyDescent="0.25">
      <c r="A11"/>
      <c r="B11" s="330" t="s">
        <v>40</v>
      </c>
      <c r="C11" s="203" t="s">
        <v>45</v>
      </c>
      <c r="D11" s="201"/>
      <c r="E11" s="201"/>
      <c r="F11" s="201"/>
      <c r="G11" s="201"/>
      <c r="H11" s="201"/>
      <c r="I11" s="201"/>
      <c r="J11" s="201"/>
      <c r="K11" s="201"/>
      <c r="L11" s="202" t="s">
        <v>46</v>
      </c>
      <c r="M11" s="202"/>
      <c r="N11" s="202"/>
      <c r="O11" s="202"/>
      <c r="P11" s="202"/>
      <c r="Q11" s="202"/>
      <c r="R11" s="202"/>
      <c r="S11" s="202"/>
      <c r="T11" s="204"/>
      <c r="U11"/>
      <c r="V11"/>
      <c r="W11" s="205" t="str">
        <f>D26</f>
        <v>PRIN Loïse</v>
      </c>
      <c r="X11" s="206">
        <f>I29</f>
        <v>0</v>
      </c>
      <c r="Y11" s="206">
        <f>J28</f>
        <v>0</v>
      </c>
      <c r="Z11" s="207" t="str">
        <f>IF(K28&lt;&gt;"",K28,"")</f>
        <v/>
      </c>
      <c r="AA11" s="54"/>
      <c r="AH11" s="56"/>
    </row>
    <row r="12" spans="1:36" ht="16.5" customHeight="1" x14ac:dyDescent="0.2">
      <c r="B12" s="331"/>
      <c r="C12" s="334">
        <f>IF(A2&gt;1,1,"")</f>
        <v>1</v>
      </c>
      <c r="D12" s="215" t="str">
        <f>IF(C12&lt;&gt;"",VLOOKUP(C12,$D$5:$K$8,2,0),"")</f>
        <v>SENOTAY Cem</v>
      </c>
      <c r="E12" s="215"/>
      <c r="F12" s="215"/>
      <c r="G12" s="215"/>
      <c r="H12" s="215"/>
      <c r="I12" s="216"/>
      <c r="J12" s="336" t="s">
        <v>48</v>
      </c>
      <c r="K12" s="217" t="s">
        <v>49</v>
      </c>
      <c r="L12" s="334">
        <f>IF(A2&gt;1,2,"")</f>
        <v>2</v>
      </c>
      <c r="M12" s="215" t="str">
        <f>IF(L12&lt;&gt;"",VLOOKUP(L12,$D$5:$K$8,2,0),"")</f>
        <v>PRIN Loïse</v>
      </c>
      <c r="N12" s="215"/>
      <c r="O12" s="215"/>
      <c r="P12" s="215"/>
      <c r="Q12" s="215"/>
      <c r="R12" s="216"/>
      <c r="S12" s="336" t="s">
        <v>48</v>
      </c>
      <c r="T12" s="217" t="s">
        <v>49</v>
      </c>
      <c r="W12" s="205" t="str">
        <f>M26</f>
        <v>BOUAOUINA Katia</v>
      </c>
      <c r="X12" s="206">
        <f>R29</f>
        <v>0</v>
      </c>
      <c r="Y12" s="206">
        <f>S28</f>
        <v>4</v>
      </c>
      <c r="Z12" s="207" t="str">
        <f>IF(T28&lt;&gt;"",T28,"")</f>
        <v>VT</v>
      </c>
      <c r="AA12" s="58"/>
      <c r="AH12" s="63"/>
      <c r="AI12" s="63"/>
    </row>
    <row r="13" spans="1:36" ht="16.5" customHeight="1" x14ac:dyDescent="0.2">
      <c r="B13" s="331"/>
      <c r="C13" s="335"/>
      <c r="D13" s="218" t="str">
        <f>IF(C12&lt;&gt;"",VLOOKUP(C12,$D$5:$K$8,8,0),"")</f>
        <v>Dreux OL Atlas</v>
      </c>
      <c r="E13" s="219"/>
      <c r="F13" s="219"/>
      <c r="G13" s="219"/>
      <c r="H13" s="219"/>
      <c r="I13" s="220"/>
      <c r="J13" s="337"/>
      <c r="K13" s="221" t="s">
        <v>50</v>
      </c>
      <c r="L13" s="335"/>
      <c r="M13" s="218" t="str">
        <f>IF(L12&lt;&gt;"",VLOOKUP(L12,$D$5:$K$8,8,0),"")</f>
        <v>Sotteville les Rouen</v>
      </c>
      <c r="N13" s="219"/>
      <c r="O13" s="219"/>
      <c r="P13" s="219"/>
      <c r="Q13" s="219"/>
      <c r="R13" s="220"/>
      <c r="S13" s="337"/>
      <c r="T13" s="221" t="s">
        <v>50</v>
      </c>
      <c r="W13" s="205" t="str">
        <f>D32</f>
        <v>SENOTAY Cem</v>
      </c>
      <c r="X13" s="206">
        <f>I35</f>
        <v>0</v>
      </c>
      <c r="Y13" s="206">
        <f>J34</f>
        <v>3</v>
      </c>
      <c r="Z13" s="207" t="str">
        <f>IF(K34&lt;&gt;"",K34,"")</f>
        <v>VP</v>
      </c>
      <c r="AA13" s="58"/>
      <c r="AH13" s="63"/>
      <c r="AI13" s="63"/>
    </row>
    <row r="14" spans="1:36" ht="11.25" customHeight="1" x14ac:dyDescent="0.2">
      <c r="B14" s="331"/>
      <c r="C14" s="159" t="s">
        <v>53</v>
      </c>
      <c r="D14" s="160"/>
      <c r="E14" s="160"/>
      <c r="F14" s="160"/>
      <c r="G14" s="160"/>
      <c r="H14" s="170"/>
      <c r="I14" s="161" t="s">
        <v>11</v>
      </c>
      <c r="J14" s="338">
        <v>4</v>
      </c>
      <c r="K14" s="340" t="s">
        <v>23</v>
      </c>
      <c r="L14" s="159" t="s">
        <v>53</v>
      </c>
      <c r="M14" s="162"/>
      <c r="N14" s="160"/>
      <c r="O14" s="160"/>
      <c r="P14" s="160"/>
      <c r="Q14" s="170"/>
      <c r="R14" s="161" t="s">
        <v>11</v>
      </c>
      <c r="S14" s="338">
        <v>0</v>
      </c>
      <c r="T14" s="340"/>
      <c r="W14" s="205" t="str">
        <f>M32</f>
        <v>BOUAOUINA Katia</v>
      </c>
      <c r="X14" s="206">
        <f>R35</f>
        <v>0</v>
      </c>
      <c r="Y14" s="206">
        <f>S34</f>
        <v>0</v>
      </c>
      <c r="Z14" s="207" t="str">
        <f>IF(T34&lt;&gt;"",T34,"")</f>
        <v/>
      </c>
      <c r="AA14" s="58"/>
      <c r="AH14" s="63"/>
      <c r="AI14" s="63"/>
    </row>
    <row r="15" spans="1:36" ht="33" customHeight="1" thickBot="1" x14ac:dyDescent="0.25">
      <c r="B15" s="331"/>
      <c r="C15" s="157"/>
      <c r="D15" s="158"/>
      <c r="E15" s="158"/>
      <c r="F15" s="158"/>
      <c r="G15" s="158"/>
      <c r="H15" s="171"/>
      <c r="I15" s="208"/>
      <c r="J15" s="339"/>
      <c r="K15" s="341"/>
      <c r="L15" s="157"/>
      <c r="M15" s="163"/>
      <c r="N15" s="158"/>
      <c r="O15" s="158"/>
      <c r="P15" s="158"/>
      <c r="Q15" s="171"/>
      <c r="R15" s="208"/>
      <c r="S15" s="339"/>
      <c r="T15" s="341"/>
      <c r="W15" s="205" t="str">
        <f>D36</f>
        <v>PRIN Loïse</v>
      </c>
      <c r="X15" s="206">
        <f>I39</f>
        <v>0</v>
      </c>
      <c r="Y15" s="206">
        <f>J38</f>
        <v>0</v>
      </c>
      <c r="Z15" s="207" t="str">
        <f>IF(K38&lt;&gt;"",K38,"")</f>
        <v/>
      </c>
      <c r="AA15" s="58"/>
      <c r="AH15" s="63"/>
      <c r="AI15" s="63"/>
    </row>
    <row r="16" spans="1:36" ht="16.5" customHeight="1" x14ac:dyDescent="0.2">
      <c r="B16" s="331"/>
      <c r="C16" s="334">
        <f>IF(A2=4,3,"")</f>
        <v>3</v>
      </c>
      <c r="D16" s="215" t="str">
        <f>IF(C16&lt;&gt;"",VLOOKUP(C16,$D$5:$K$8,2,0),"")</f>
        <v>KHANAROV Mohamed</v>
      </c>
      <c r="E16" s="215"/>
      <c r="F16" s="215"/>
      <c r="G16" s="215"/>
      <c r="H16" s="215"/>
      <c r="I16" s="216"/>
      <c r="J16" s="336" t="s">
        <v>48</v>
      </c>
      <c r="K16" s="217" t="s">
        <v>49</v>
      </c>
      <c r="L16" s="334">
        <f>IF(A2=4,4,"")</f>
        <v>4</v>
      </c>
      <c r="M16" s="215" t="str">
        <f>IF(L16&lt;&gt;"",VLOOKUP(L16,$D$5:$K$8,2,0),"")</f>
        <v>BOUAOUINA Katia</v>
      </c>
      <c r="N16" s="215"/>
      <c r="O16" s="215"/>
      <c r="P16" s="215"/>
      <c r="Q16" s="215"/>
      <c r="R16" s="216"/>
      <c r="S16" s="336" t="s">
        <v>48</v>
      </c>
      <c r="T16" s="217" t="s">
        <v>49</v>
      </c>
      <c r="W16" s="205" t="str">
        <f>M36</f>
        <v>KHANAROV Mohamed</v>
      </c>
      <c r="X16" s="206">
        <f>R39</f>
        <v>0</v>
      </c>
      <c r="Y16" s="206">
        <f>S38</f>
        <v>4</v>
      </c>
      <c r="Z16" s="207" t="str">
        <f>IF(T38&lt;&gt;"",T38,"")</f>
        <v>VS</v>
      </c>
      <c r="AA16" s="58"/>
      <c r="AH16" s="63"/>
      <c r="AI16" s="63"/>
    </row>
    <row r="17" spans="1:35" ht="16.5" customHeight="1" x14ac:dyDescent="0.2">
      <c r="B17" s="331"/>
      <c r="C17" s="335"/>
      <c r="D17" s="218"/>
      <c r="E17" s="219"/>
      <c r="F17" s="219"/>
      <c r="G17" s="219"/>
      <c r="H17" s="219"/>
      <c r="I17" s="220"/>
      <c r="J17" s="337"/>
      <c r="K17" s="221" t="s">
        <v>50</v>
      </c>
      <c r="L17" s="335"/>
      <c r="M17" s="218" t="str">
        <f>IF(L16&lt;&gt;"",VLOOKUP(L16,$D$5:$K$8,8,0),"")</f>
        <v>Bagnolet</v>
      </c>
      <c r="N17" s="219"/>
      <c r="O17" s="219"/>
      <c r="P17" s="219"/>
      <c r="Q17" s="219"/>
      <c r="R17" s="220"/>
      <c r="S17" s="337"/>
      <c r="T17" s="221" t="s">
        <v>50</v>
      </c>
      <c r="X17" s="57"/>
      <c r="Y17" s="58"/>
      <c r="Z17" s="58"/>
      <c r="AA17" s="58"/>
      <c r="AH17" s="63"/>
      <c r="AI17" s="63"/>
    </row>
    <row r="18" spans="1:35" ht="11.25" customHeight="1" x14ac:dyDescent="0.2">
      <c r="B18" s="331"/>
      <c r="C18" s="159" t="s">
        <v>53</v>
      </c>
      <c r="D18" s="160"/>
      <c r="E18" s="160"/>
      <c r="F18" s="160"/>
      <c r="G18" s="160"/>
      <c r="H18" s="170"/>
      <c r="I18" s="161" t="s">
        <v>11</v>
      </c>
      <c r="J18" s="338">
        <v>4</v>
      </c>
      <c r="K18" s="340" t="s">
        <v>23</v>
      </c>
      <c r="L18" s="159" t="s">
        <v>53</v>
      </c>
      <c r="M18" s="162"/>
      <c r="N18" s="160"/>
      <c r="O18" s="160"/>
      <c r="P18" s="160"/>
      <c r="Q18" s="170"/>
      <c r="R18" s="161" t="s">
        <v>11</v>
      </c>
      <c r="S18" s="338">
        <v>0</v>
      </c>
      <c r="T18" s="340"/>
      <c r="X18" s="57"/>
      <c r="Y18" s="58"/>
      <c r="Z18" s="58"/>
      <c r="AA18" s="58"/>
      <c r="AH18" s="63"/>
      <c r="AI18" s="63"/>
    </row>
    <row r="19" spans="1:35" ht="33" customHeight="1" thickBot="1" x14ac:dyDescent="0.25">
      <c r="B19" s="331"/>
      <c r="C19" s="157"/>
      <c r="D19" s="158"/>
      <c r="E19" s="158"/>
      <c r="F19" s="158"/>
      <c r="G19" s="158"/>
      <c r="H19" s="171"/>
      <c r="I19" s="208"/>
      <c r="J19" s="339"/>
      <c r="K19" s="341"/>
      <c r="L19" s="157"/>
      <c r="M19" s="163"/>
      <c r="N19" s="158"/>
      <c r="O19" s="158"/>
      <c r="P19" s="158"/>
      <c r="Q19" s="171"/>
      <c r="R19" s="208"/>
      <c r="S19" s="339"/>
      <c r="T19" s="341"/>
      <c r="X19" s="58"/>
      <c r="Y19" s="58"/>
      <c r="Z19" s="58"/>
      <c r="AA19" s="58"/>
      <c r="AH19" s="63"/>
      <c r="AI19" s="63"/>
    </row>
    <row r="20" spans="1:35" ht="15" customHeight="1" x14ac:dyDescent="0.25">
      <c r="B20" s="138"/>
      <c r="C20" s="147"/>
      <c r="D20" s="147"/>
      <c r="E20" s="147"/>
      <c r="F20" s="147"/>
      <c r="G20" s="147"/>
      <c r="H20" s="147"/>
      <c r="J20" s="148"/>
      <c r="K20" s="149"/>
      <c r="L20" s="151"/>
      <c r="M20" s="151"/>
      <c r="N20" s="151"/>
      <c r="O20" s="151"/>
      <c r="P20" s="151"/>
      <c r="Q20" s="151"/>
      <c r="R20" s="146"/>
      <c r="S20" s="152"/>
      <c r="T20" s="150"/>
      <c r="X20" s="58"/>
      <c r="Y20" s="58"/>
      <c r="Z20" s="58"/>
      <c r="AA20" s="58"/>
      <c r="AH20" s="63"/>
      <c r="AI20" s="63"/>
    </row>
    <row r="21" spans="1:35" s="53" customFormat="1" ht="14.25" customHeight="1" thickBot="1" x14ac:dyDescent="0.25">
      <c r="A21"/>
      <c r="B21" s="330" t="s">
        <v>51</v>
      </c>
      <c r="C21" s="203" t="s">
        <v>45</v>
      </c>
      <c r="D21" s="201"/>
      <c r="E21" s="201"/>
      <c r="F21" s="201"/>
      <c r="G21" s="201"/>
      <c r="H21" s="201"/>
      <c r="I21" s="201"/>
      <c r="J21" s="201"/>
      <c r="K21" s="201"/>
      <c r="L21" s="202" t="s">
        <v>46</v>
      </c>
      <c r="M21" s="202"/>
      <c r="N21" s="202"/>
      <c r="O21" s="202"/>
      <c r="P21" s="202"/>
      <c r="Q21" s="202"/>
      <c r="R21" s="202"/>
      <c r="S21" s="202"/>
      <c r="T21" s="204"/>
      <c r="U21"/>
      <c r="V21"/>
      <c r="W21"/>
      <c r="X21" s="55"/>
      <c r="Y21" s="54"/>
      <c r="Z21" s="54"/>
      <c r="AA21" s="54"/>
      <c r="AH21" s="56"/>
    </row>
    <row r="22" spans="1:35" ht="16.5" customHeight="1" x14ac:dyDescent="0.2">
      <c r="B22" s="331"/>
      <c r="C22" s="334">
        <f>IF(A2=3,3,IF(A2=4,1,""))</f>
        <v>1</v>
      </c>
      <c r="D22" s="215" t="str">
        <f>IF(C22&lt;&gt;"",VLOOKUP(C22,$D$5:$K$8,2,0),"")</f>
        <v>SENOTAY Cem</v>
      </c>
      <c r="E22" s="215"/>
      <c r="F22" s="215"/>
      <c r="G22" s="215"/>
      <c r="H22" s="215"/>
      <c r="I22" s="216"/>
      <c r="J22" s="336" t="s">
        <v>48</v>
      </c>
      <c r="K22" s="217" t="s">
        <v>49</v>
      </c>
      <c r="L22" s="334">
        <f>IF(A2=3,1,IF(A2=4,3,""))</f>
        <v>3</v>
      </c>
      <c r="M22" s="215" t="str">
        <f>IF(L22&lt;&gt;"",VLOOKUP(L22,$D$5:$K$8,2,0),"")</f>
        <v>KHANAROV Mohamed</v>
      </c>
      <c r="N22" s="215"/>
      <c r="O22" s="215"/>
      <c r="P22" s="215"/>
      <c r="Q22" s="215"/>
      <c r="R22" s="216"/>
      <c r="S22" s="336" t="s">
        <v>48</v>
      </c>
      <c r="T22" s="217" t="s">
        <v>49</v>
      </c>
      <c r="X22" s="57"/>
      <c r="Y22" s="58"/>
      <c r="Z22" s="58"/>
      <c r="AA22" s="58"/>
      <c r="AH22" s="63"/>
      <c r="AI22" s="63"/>
    </row>
    <row r="23" spans="1:35" ht="16.5" customHeight="1" x14ac:dyDescent="0.2">
      <c r="B23" s="331"/>
      <c r="C23" s="335"/>
      <c r="D23" s="218" t="str">
        <f>IF(C22&lt;&gt;"",VLOOKUP(C22,$D$5:$K$8,8,0),"")</f>
        <v>Dreux OL Atlas</v>
      </c>
      <c r="E23" s="219"/>
      <c r="F23" s="219"/>
      <c r="G23" s="219"/>
      <c r="H23" s="219"/>
      <c r="I23" s="220"/>
      <c r="J23" s="337"/>
      <c r="K23" s="221" t="s">
        <v>50</v>
      </c>
      <c r="L23" s="335"/>
      <c r="M23" s="218" t="str">
        <f>IF(L22&lt;&gt;"",VLOOKUP(L22,$D$5:$K$8,8,0),"")</f>
        <v>Joué les Tours CL</v>
      </c>
      <c r="N23" s="219"/>
      <c r="O23" s="219"/>
      <c r="P23" s="219"/>
      <c r="Q23" s="219"/>
      <c r="R23" s="220"/>
      <c r="S23" s="337"/>
      <c r="T23" s="221" t="s">
        <v>50</v>
      </c>
      <c r="X23" s="57"/>
      <c r="Y23" s="58"/>
      <c r="Z23" s="58"/>
      <c r="AA23" s="58"/>
      <c r="AH23" s="63"/>
      <c r="AI23" s="63"/>
    </row>
    <row r="24" spans="1:35" ht="11.25" customHeight="1" x14ac:dyDescent="0.2">
      <c r="B24" s="331"/>
      <c r="C24" s="159" t="s">
        <v>53</v>
      </c>
      <c r="D24" s="160"/>
      <c r="E24" s="160"/>
      <c r="F24" s="160"/>
      <c r="G24" s="160"/>
      <c r="H24" s="170"/>
      <c r="I24" s="161" t="s">
        <v>11</v>
      </c>
      <c r="J24" s="338">
        <v>0</v>
      </c>
      <c r="K24" s="340"/>
      <c r="L24" s="159" t="s">
        <v>53</v>
      </c>
      <c r="M24" s="162"/>
      <c r="N24" s="160"/>
      <c r="O24" s="160"/>
      <c r="P24" s="160"/>
      <c r="Q24" s="170"/>
      <c r="R24" s="161" t="s">
        <v>11</v>
      </c>
      <c r="S24" s="338">
        <v>4</v>
      </c>
      <c r="T24" s="340" t="s">
        <v>23</v>
      </c>
      <c r="X24" s="57"/>
      <c r="Y24" s="58"/>
      <c r="Z24" s="58"/>
      <c r="AA24" s="58"/>
      <c r="AH24" s="63"/>
      <c r="AI24" s="63"/>
    </row>
    <row r="25" spans="1:35" ht="33" customHeight="1" thickBot="1" x14ac:dyDescent="0.25">
      <c r="B25" s="331"/>
      <c r="C25" s="157"/>
      <c r="D25" s="158"/>
      <c r="E25" s="158"/>
      <c r="F25" s="158"/>
      <c r="G25" s="158"/>
      <c r="H25" s="171"/>
      <c r="I25" s="208"/>
      <c r="J25" s="339"/>
      <c r="K25" s="341"/>
      <c r="L25" s="157"/>
      <c r="M25" s="163"/>
      <c r="N25" s="158"/>
      <c r="O25" s="158"/>
      <c r="P25" s="158"/>
      <c r="Q25" s="171"/>
      <c r="R25" s="208"/>
      <c r="S25" s="339"/>
      <c r="T25" s="341"/>
      <c r="X25" s="58"/>
      <c r="Y25" s="58"/>
      <c r="Z25" s="58"/>
      <c r="AA25" s="58"/>
      <c r="AH25" s="63"/>
      <c r="AI25" s="63"/>
    </row>
    <row r="26" spans="1:35" ht="16.5" customHeight="1" x14ac:dyDescent="0.2">
      <c r="B26" s="331"/>
      <c r="C26" s="334">
        <f>IF(A2=4,2,"")</f>
        <v>2</v>
      </c>
      <c r="D26" s="215" t="str">
        <f>IF(C26&lt;&gt;"",VLOOKUP(C26,$D$5:$K$8,2,0),"")</f>
        <v>PRIN Loïse</v>
      </c>
      <c r="E26" s="215"/>
      <c r="F26" s="215"/>
      <c r="G26" s="215"/>
      <c r="H26" s="215"/>
      <c r="I26" s="216"/>
      <c r="J26" s="336" t="s">
        <v>48</v>
      </c>
      <c r="K26" s="217" t="s">
        <v>49</v>
      </c>
      <c r="L26" s="334">
        <f>IF(A2=4,4,"")</f>
        <v>4</v>
      </c>
      <c r="M26" s="215" t="str">
        <f>IF(L26&lt;&gt;"",VLOOKUP(L26,$D$5:$K$8,2,0),"")</f>
        <v>BOUAOUINA Katia</v>
      </c>
      <c r="N26" s="215"/>
      <c r="O26" s="215"/>
      <c r="P26" s="215"/>
      <c r="Q26" s="215"/>
      <c r="R26" s="216"/>
      <c r="S26" s="336" t="s">
        <v>48</v>
      </c>
      <c r="T26" s="217" t="s">
        <v>49</v>
      </c>
      <c r="X26" s="57"/>
      <c r="Y26" s="58"/>
      <c r="Z26" s="58"/>
      <c r="AA26" s="58"/>
      <c r="AH26" s="63"/>
      <c r="AI26" s="63"/>
    </row>
    <row r="27" spans="1:35" ht="16.5" customHeight="1" x14ac:dyDescent="0.2">
      <c r="B27" s="331"/>
      <c r="C27" s="335"/>
      <c r="D27" s="218" t="str">
        <f>IF(C26&lt;&gt;"",VLOOKUP(C26,$D$5:$K$8,8,0),"")</f>
        <v>Sotteville les Rouen</v>
      </c>
      <c r="E27" s="219"/>
      <c r="F27" s="219"/>
      <c r="G27" s="219"/>
      <c r="H27" s="219"/>
      <c r="I27" s="220"/>
      <c r="J27" s="337"/>
      <c r="K27" s="221" t="s">
        <v>50</v>
      </c>
      <c r="L27" s="335"/>
      <c r="M27" s="218" t="str">
        <f>IF(L26&lt;&gt;"",VLOOKUP(L26,$D$5:$K$8,8,0),"")</f>
        <v>Bagnolet</v>
      </c>
      <c r="N27" s="219"/>
      <c r="O27" s="219"/>
      <c r="P27" s="219"/>
      <c r="Q27" s="219"/>
      <c r="R27" s="220"/>
      <c r="S27" s="337"/>
      <c r="T27" s="221" t="s">
        <v>50</v>
      </c>
      <c r="X27" s="57"/>
      <c r="Y27" s="58"/>
      <c r="Z27" s="58"/>
      <c r="AA27" s="58"/>
      <c r="AH27" s="63"/>
      <c r="AI27" s="63"/>
    </row>
    <row r="28" spans="1:35" ht="11.25" customHeight="1" x14ac:dyDescent="0.2">
      <c r="B28" s="331"/>
      <c r="C28" s="159" t="s">
        <v>47</v>
      </c>
      <c r="D28" s="160"/>
      <c r="E28" s="160"/>
      <c r="F28" s="160"/>
      <c r="G28" s="160"/>
      <c r="H28" s="170"/>
      <c r="I28" s="161" t="s">
        <v>11</v>
      </c>
      <c r="J28" s="338">
        <v>0</v>
      </c>
      <c r="K28" s="340"/>
      <c r="L28" s="159" t="s">
        <v>47</v>
      </c>
      <c r="M28" s="162"/>
      <c r="N28" s="160"/>
      <c r="O28" s="160"/>
      <c r="P28" s="160"/>
      <c r="Q28" s="170"/>
      <c r="R28" s="161" t="s">
        <v>11</v>
      </c>
      <c r="S28" s="338">
        <v>4</v>
      </c>
      <c r="T28" s="340" t="s">
        <v>23</v>
      </c>
      <c r="X28" s="57"/>
      <c r="Y28" s="58"/>
      <c r="Z28" s="58"/>
      <c r="AA28" s="58"/>
      <c r="AH28" s="63"/>
      <c r="AI28" s="63"/>
    </row>
    <row r="29" spans="1:35" ht="33" customHeight="1" thickBot="1" x14ac:dyDescent="0.25">
      <c r="B29" s="331"/>
      <c r="C29" s="157"/>
      <c r="D29" s="158"/>
      <c r="E29" s="158"/>
      <c r="F29" s="158"/>
      <c r="G29" s="158"/>
      <c r="H29" s="171"/>
      <c r="I29" s="208"/>
      <c r="J29" s="339"/>
      <c r="K29" s="341"/>
      <c r="L29" s="157"/>
      <c r="M29" s="163"/>
      <c r="N29" s="158"/>
      <c r="O29" s="158"/>
      <c r="P29" s="158"/>
      <c r="Q29" s="171"/>
      <c r="R29" s="208"/>
      <c r="S29" s="339"/>
      <c r="T29" s="341"/>
      <c r="X29" s="58"/>
      <c r="Y29" s="58"/>
      <c r="Z29" s="58"/>
      <c r="AA29" s="58"/>
      <c r="AH29" s="63"/>
      <c r="AI29" s="63"/>
    </row>
    <row r="30" spans="1:35" ht="15" customHeight="1" x14ac:dyDescent="0.25">
      <c r="B30" s="138"/>
      <c r="C30" s="147"/>
      <c r="D30" s="147"/>
      <c r="E30" s="147"/>
      <c r="F30" s="147"/>
      <c r="G30" s="147"/>
      <c r="H30" s="147"/>
      <c r="J30" s="148"/>
      <c r="K30" s="149"/>
      <c r="L30" s="151"/>
      <c r="M30" s="151"/>
      <c r="N30" s="151"/>
      <c r="O30" s="151"/>
      <c r="P30" s="151"/>
      <c r="Q30" s="151"/>
      <c r="R30" s="146"/>
      <c r="S30" s="152"/>
      <c r="T30" s="150"/>
      <c r="X30" s="58"/>
      <c r="Y30" s="58"/>
      <c r="Z30" s="58"/>
      <c r="AA30" s="58"/>
      <c r="AH30" s="63"/>
      <c r="AI30" s="63"/>
    </row>
    <row r="31" spans="1:35" s="53" customFormat="1" ht="14.25" customHeight="1" thickBot="1" x14ac:dyDescent="0.25">
      <c r="A31"/>
      <c r="B31" s="330" t="s">
        <v>52</v>
      </c>
      <c r="C31" s="203" t="s">
        <v>45</v>
      </c>
      <c r="D31" s="201"/>
      <c r="E31" s="201"/>
      <c r="F31" s="201"/>
      <c r="G31" s="201"/>
      <c r="H31" s="201"/>
      <c r="I31" s="201"/>
      <c r="J31" s="201"/>
      <c r="K31" s="201"/>
      <c r="L31" s="202" t="s">
        <v>46</v>
      </c>
      <c r="M31" s="202"/>
      <c r="N31" s="202"/>
      <c r="O31" s="202"/>
      <c r="P31" s="202"/>
      <c r="Q31" s="202"/>
      <c r="R31" s="202"/>
      <c r="S31" s="202"/>
      <c r="T31" s="204"/>
      <c r="U31"/>
      <c r="V31"/>
      <c r="W31"/>
      <c r="X31" s="55"/>
      <c r="Y31" s="54"/>
      <c r="Z31" s="54"/>
      <c r="AA31" s="54"/>
      <c r="AH31" s="56"/>
    </row>
    <row r="32" spans="1:35" ht="16.5" customHeight="1" x14ac:dyDescent="0.2">
      <c r="B32" s="331"/>
      <c r="C32" s="334">
        <f>IF(A2=3,2,IF(A2=4,1,""))</f>
        <v>1</v>
      </c>
      <c r="D32" s="215" t="str">
        <f>IF(C32&lt;&gt;"",VLOOKUP(C32,$D$5:$K$8,2,0),"")</f>
        <v>SENOTAY Cem</v>
      </c>
      <c r="E32" s="215"/>
      <c r="F32" s="215"/>
      <c r="G32" s="215"/>
      <c r="H32" s="215"/>
      <c r="I32" s="216"/>
      <c r="J32" s="336" t="s">
        <v>48</v>
      </c>
      <c r="K32" s="217" t="s">
        <v>49</v>
      </c>
      <c r="L32" s="334">
        <f>IF(A2=3,3,IF(A2=4,4,""))</f>
        <v>4</v>
      </c>
      <c r="M32" s="215" t="str">
        <f>IF(L32&lt;&gt;"",VLOOKUP(L32,$D$5:$K$8,2,0),"")</f>
        <v>BOUAOUINA Katia</v>
      </c>
      <c r="N32" s="215"/>
      <c r="O32" s="215"/>
      <c r="P32" s="215"/>
      <c r="Q32" s="215"/>
      <c r="R32" s="216"/>
      <c r="S32" s="336" t="s">
        <v>48</v>
      </c>
      <c r="T32" s="217" t="s">
        <v>49</v>
      </c>
      <c r="X32" s="57"/>
      <c r="Y32" s="58"/>
      <c r="Z32" s="58"/>
      <c r="AA32" s="58"/>
      <c r="AH32" s="63"/>
      <c r="AI32" s="63"/>
    </row>
    <row r="33" spans="2:35" ht="16.5" customHeight="1" x14ac:dyDescent="0.2">
      <c r="B33" s="331"/>
      <c r="C33" s="335"/>
      <c r="D33" s="218" t="str">
        <f>IF(C32&lt;&gt;"",VLOOKUP(C32,$D$5:$K$8,8,0),"")</f>
        <v>Dreux OL Atlas</v>
      </c>
      <c r="E33" s="219"/>
      <c r="F33" s="219"/>
      <c r="G33" s="219"/>
      <c r="H33" s="219"/>
      <c r="I33" s="220"/>
      <c r="J33" s="337"/>
      <c r="K33" s="221" t="s">
        <v>50</v>
      </c>
      <c r="L33" s="335"/>
      <c r="M33" s="218" t="str">
        <f>IF(L32&lt;&gt;"",VLOOKUP(L32,$D$5:$K$8,8,0),"")</f>
        <v>Bagnolet</v>
      </c>
      <c r="N33" s="219"/>
      <c r="O33" s="219"/>
      <c r="P33" s="219"/>
      <c r="Q33" s="219"/>
      <c r="R33" s="220"/>
      <c r="S33" s="337"/>
      <c r="T33" s="221" t="s">
        <v>50</v>
      </c>
      <c r="X33" s="57"/>
      <c r="Y33" s="58"/>
      <c r="Z33" s="58"/>
      <c r="AA33" s="58"/>
      <c r="AH33" s="63"/>
      <c r="AI33" s="63"/>
    </row>
    <row r="34" spans="2:35" ht="11.25" customHeight="1" x14ac:dyDescent="0.2">
      <c r="B34" s="331"/>
      <c r="C34" s="159" t="s">
        <v>53</v>
      </c>
      <c r="D34" s="160"/>
      <c r="E34" s="160"/>
      <c r="F34" s="160"/>
      <c r="G34" s="160"/>
      <c r="H34" s="170"/>
      <c r="I34" s="161" t="s">
        <v>11</v>
      </c>
      <c r="J34" s="338">
        <v>3</v>
      </c>
      <c r="K34" s="340" t="s">
        <v>689</v>
      </c>
      <c r="L34" s="159" t="s">
        <v>53</v>
      </c>
      <c r="M34" s="162"/>
      <c r="N34" s="160"/>
      <c r="O34" s="160"/>
      <c r="P34" s="160"/>
      <c r="Q34" s="170"/>
      <c r="R34" s="161" t="s">
        <v>11</v>
      </c>
      <c r="S34" s="338"/>
      <c r="T34" s="340"/>
      <c r="X34" s="57"/>
      <c r="Y34" s="58"/>
      <c r="Z34" s="58"/>
      <c r="AA34" s="58"/>
      <c r="AH34" s="63"/>
      <c r="AI34" s="63"/>
    </row>
    <row r="35" spans="2:35" ht="33" customHeight="1" thickBot="1" x14ac:dyDescent="0.25">
      <c r="B35" s="331"/>
      <c r="C35" s="157"/>
      <c r="D35" s="158"/>
      <c r="E35" s="158"/>
      <c r="F35" s="158"/>
      <c r="G35" s="158"/>
      <c r="H35" s="171"/>
      <c r="I35" s="208"/>
      <c r="J35" s="339"/>
      <c r="K35" s="341"/>
      <c r="L35" s="157"/>
      <c r="M35" s="163"/>
      <c r="N35" s="158"/>
      <c r="O35" s="158"/>
      <c r="P35" s="158"/>
      <c r="Q35" s="171"/>
      <c r="R35" s="208"/>
      <c r="S35" s="339"/>
      <c r="T35" s="341"/>
      <c r="X35" s="58"/>
      <c r="Y35" s="58"/>
      <c r="Z35" s="58"/>
      <c r="AA35" s="58"/>
      <c r="AH35" s="63"/>
      <c r="AI35" s="63"/>
    </row>
    <row r="36" spans="2:35" ht="16.5" customHeight="1" x14ac:dyDescent="0.2">
      <c r="B36" s="331"/>
      <c r="C36" s="334">
        <f>IF(A2=4,2,"")</f>
        <v>2</v>
      </c>
      <c r="D36" s="215" t="str">
        <f>IF(C36&lt;&gt;"",VLOOKUP(C36,$D$5:$K$8,2,0),"")</f>
        <v>PRIN Loïse</v>
      </c>
      <c r="E36" s="215"/>
      <c r="F36" s="215"/>
      <c r="G36" s="215"/>
      <c r="H36" s="215"/>
      <c r="I36" s="216"/>
      <c r="J36" s="336" t="s">
        <v>48</v>
      </c>
      <c r="K36" s="217" t="s">
        <v>49</v>
      </c>
      <c r="L36" s="334">
        <f>IF(A2=4,3,"")</f>
        <v>3</v>
      </c>
      <c r="M36" s="215" t="str">
        <f>IF(L36&lt;&gt;"",VLOOKUP(L36,$D$5:$K$8,2,0),"")</f>
        <v>KHANAROV Mohamed</v>
      </c>
      <c r="N36" s="215"/>
      <c r="O36" s="215"/>
      <c r="P36" s="215"/>
      <c r="Q36" s="215"/>
      <c r="R36" s="216"/>
      <c r="S36" s="336" t="s">
        <v>48</v>
      </c>
      <c r="T36" s="217" t="s">
        <v>49</v>
      </c>
      <c r="X36" s="57"/>
      <c r="Y36" s="58"/>
      <c r="Z36" s="58"/>
      <c r="AA36" s="58"/>
      <c r="AH36" s="63"/>
      <c r="AI36" s="63"/>
    </row>
    <row r="37" spans="2:35" ht="16.5" customHeight="1" x14ac:dyDescent="0.2">
      <c r="B37" s="331"/>
      <c r="C37" s="335"/>
      <c r="D37" s="218" t="str">
        <f>IF(C36&lt;&gt;"",VLOOKUP(C36,$D$5:$K$8,8,0),"")</f>
        <v>Sotteville les Rouen</v>
      </c>
      <c r="E37" s="219"/>
      <c r="F37" s="219"/>
      <c r="G37" s="219"/>
      <c r="H37" s="219"/>
      <c r="I37" s="220"/>
      <c r="J37" s="337"/>
      <c r="K37" s="221" t="s">
        <v>50</v>
      </c>
      <c r="L37" s="335"/>
      <c r="M37" s="218" t="str">
        <f>IF(L36&lt;&gt;"",VLOOKUP(L36,$D$5:$K$8,8,0),"")</f>
        <v>Joué les Tours CL</v>
      </c>
      <c r="N37" s="219"/>
      <c r="O37" s="219"/>
      <c r="P37" s="219"/>
      <c r="Q37" s="219"/>
      <c r="R37" s="220"/>
      <c r="S37" s="337"/>
      <c r="T37" s="221" t="s">
        <v>50</v>
      </c>
      <c r="X37" s="57"/>
      <c r="Y37" s="58"/>
      <c r="Z37" s="58"/>
      <c r="AA37" s="58"/>
      <c r="AH37" s="63"/>
      <c r="AI37" s="63"/>
    </row>
    <row r="38" spans="2:35" ht="11.25" customHeight="1" x14ac:dyDescent="0.2">
      <c r="B38" s="331"/>
      <c r="C38" s="159" t="s">
        <v>53</v>
      </c>
      <c r="D38" s="160"/>
      <c r="E38" s="160"/>
      <c r="F38" s="160"/>
      <c r="G38" s="160"/>
      <c r="H38" s="170"/>
      <c r="I38" s="161" t="s">
        <v>11</v>
      </c>
      <c r="J38" s="338"/>
      <c r="K38" s="340"/>
      <c r="L38" s="159" t="s">
        <v>53</v>
      </c>
      <c r="M38" s="162"/>
      <c r="N38" s="160"/>
      <c r="O38" s="160"/>
      <c r="P38" s="160"/>
      <c r="Q38" s="170"/>
      <c r="R38" s="161" t="s">
        <v>11</v>
      </c>
      <c r="S38" s="338">
        <v>4</v>
      </c>
      <c r="T38" s="340" t="s">
        <v>67</v>
      </c>
      <c r="X38" s="57"/>
      <c r="Y38" s="58"/>
      <c r="Z38" s="58"/>
      <c r="AA38" s="58"/>
      <c r="AH38" s="63"/>
      <c r="AI38" s="63"/>
    </row>
    <row r="39" spans="2:35" ht="33" customHeight="1" thickBot="1" x14ac:dyDescent="0.25">
      <c r="B39" s="331"/>
      <c r="C39" s="157"/>
      <c r="D39" s="158"/>
      <c r="E39" s="158"/>
      <c r="F39" s="158"/>
      <c r="G39" s="158"/>
      <c r="H39" s="171"/>
      <c r="I39" s="208"/>
      <c r="J39" s="339"/>
      <c r="K39" s="341"/>
      <c r="L39" s="157"/>
      <c r="M39" s="163"/>
      <c r="N39" s="158"/>
      <c r="O39" s="158"/>
      <c r="P39" s="158"/>
      <c r="Q39" s="171"/>
      <c r="R39" s="208"/>
      <c r="S39" s="339"/>
      <c r="T39" s="341"/>
      <c r="X39" s="58"/>
      <c r="Y39" s="58"/>
      <c r="Z39" s="58"/>
      <c r="AA39" s="58"/>
      <c r="AH39" s="63"/>
      <c r="AI39" s="63"/>
    </row>
    <row r="40" spans="2:35" ht="15" customHeight="1" x14ac:dyDescent="0.2">
      <c r="B40" s="166"/>
      <c r="C40" s="165"/>
      <c r="D40" s="164"/>
      <c r="E40" s="164"/>
      <c r="F40" s="164"/>
      <c r="G40" s="164"/>
      <c r="H40" s="164"/>
      <c r="I40" s="167"/>
      <c r="J40" s="168"/>
      <c r="K40" s="169"/>
      <c r="L40" s="165"/>
      <c r="M40" s="165"/>
      <c r="N40" s="164"/>
      <c r="O40" s="164"/>
      <c r="P40" s="164"/>
      <c r="Q40" s="164"/>
      <c r="R40" s="167"/>
      <c r="S40" s="168"/>
      <c r="T40" s="169"/>
      <c r="X40" s="58"/>
      <c r="Y40" s="58"/>
      <c r="Z40" s="58"/>
      <c r="AA40" s="58"/>
      <c r="AH40" s="63"/>
      <c r="AI40" s="63"/>
    </row>
    <row r="41" spans="2:35" ht="35.1" customHeight="1" x14ac:dyDescent="0.2">
      <c r="C41" s="333" t="s">
        <v>42</v>
      </c>
      <c r="D41" s="333"/>
      <c r="E41" s="333"/>
      <c r="F41" s="333"/>
      <c r="G41" s="344" t="s">
        <v>62</v>
      </c>
      <c r="H41" s="344"/>
      <c r="I41" s="344"/>
      <c r="J41" s="344"/>
      <c r="K41" s="344"/>
      <c r="L41" s="344"/>
      <c r="M41" s="344"/>
      <c r="N41" s="344"/>
      <c r="O41" s="344"/>
      <c r="P41" s="344"/>
      <c r="Q41" s="344"/>
      <c r="R41" s="344"/>
      <c r="S41" s="344"/>
      <c r="T41" s="344"/>
      <c r="Z41" s="63"/>
      <c r="AA41" s="63"/>
    </row>
    <row r="42" spans="2:35" ht="35.1" customHeight="1" x14ac:dyDescent="0.2">
      <c r="C42" s="342" t="s">
        <v>33</v>
      </c>
      <c r="D42" s="342"/>
      <c r="E42" s="342"/>
      <c r="F42" s="342"/>
      <c r="G42" s="345" t="s">
        <v>41</v>
      </c>
      <c r="H42" s="345"/>
      <c r="I42" s="345"/>
      <c r="J42" s="345"/>
      <c r="K42" s="345"/>
      <c r="L42" s="345"/>
      <c r="M42" s="345"/>
      <c r="N42" s="345"/>
      <c r="O42" s="345"/>
      <c r="P42" s="345"/>
      <c r="Q42" s="345"/>
      <c r="R42" s="345"/>
      <c r="S42" s="345"/>
      <c r="T42" s="345"/>
      <c r="Z42" s="53"/>
    </row>
    <row r="43" spans="2:35" ht="65.25" customHeight="1" x14ac:dyDescent="0.25"/>
    <row r="44" spans="2:35" ht="15" hidden="1" customHeight="1" x14ac:dyDescent="0.25"/>
    <row r="45" spans="2:35" ht="15" hidden="1" customHeight="1" x14ac:dyDescent="0.25"/>
    <row r="46" spans="2:35" ht="15" hidden="1" customHeight="1" x14ac:dyDescent="0.25"/>
    <row r="47" spans="2:35" ht="15" hidden="1" customHeight="1" x14ac:dyDescent="0.25"/>
    <row r="48" spans="2:35" ht="15" hidden="1" customHeight="1" x14ac:dyDescent="0.25"/>
    <row r="49" ht="15" hidden="1" customHeight="1" x14ac:dyDescent="0.25"/>
    <row r="50" ht="0" hidden="1" customHeight="1" x14ac:dyDescent="0.25"/>
    <row r="51" ht="0" hidden="1" customHeight="1" x14ac:dyDescent="0.25"/>
  </sheetData>
  <sheetProtection sheet="1" objects="1" scenarios="1"/>
  <mergeCells count="60">
    <mergeCell ref="S36:S37"/>
    <mergeCell ref="C42:F42"/>
    <mergeCell ref="G42:T42"/>
    <mergeCell ref="J38:J39"/>
    <mergeCell ref="K38:K39"/>
    <mergeCell ref="S38:S39"/>
    <mergeCell ref="T38:T39"/>
    <mergeCell ref="C41:F41"/>
    <mergeCell ref="G41:T41"/>
    <mergeCell ref="J28:J29"/>
    <mergeCell ref="K28:K29"/>
    <mergeCell ref="S28:S29"/>
    <mergeCell ref="T28:T29"/>
    <mergeCell ref="B31:B39"/>
    <mergeCell ref="C32:C33"/>
    <mergeCell ref="J32:J33"/>
    <mergeCell ref="L32:L33"/>
    <mergeCell ref="S32:S33"/>
    <mergeCell ref="J34:J35"/>
    <mergeCell ref="K34:K35"/>
    <mergeCell ref="S34:S35"/>
    <mergeCell ref="T34:T35"/>
    <mergeCell ref="C36:C37"/>
    <mergeCell ref="J36:J37"/>
    <mergeCell ref="L36:L37"/>
    <mergeCell ref="S24:S25"/>
    <mergeCell ref="T24:T25"/>
    <mergeCell ref="C26:C27"/>
    <mergeCell ref="J26:J27"/>
    <mergeCell ref="L26:L27"/>
    <mergeCell ref="S26:S27"/>
    <mergeCell ref="J18:J19"/>
    <mergeCell ref="K18:K19"/>
    <mergeCell ref="S18:S19"/>
    <mergeCell ref="T18:T19"/>
    <mergeCell ref="B21:B29"/>
    <mergeCell ref="C22:C23"/>
    <mergeCell ref="J22:J23"/>
    <mergeCell ref="L22:L23"/>
    <mergeCell ref="S22:S23"/>
    <mergeCell ref="J24:J25"/>
    <mergeCell ref="B11:B19"/>
    <mergeCell ref="C12:C13"/>
    <mergeCell ref="J12:J13"/>
    <mergeCell ref="L12:L13"/>
    <mergeCell ref="S12:S13"/>
    <mergeCell ref="K24:K25"/>
    <mergeCell ref="J14:J15"/>
    <mergeCell ref="K14:K15"/>
    <mergeCell ref="S14:S15"/>
    <mergeCell ref="T14:T15"/>
    <mergeCell ref="C16:C17"/>
    <mergeCell ref="J16:J17"/>
    <mergeCell ref="L16:L17"/>
    <mergeCell ref="S16:S17"/>
    <mergeCell ref="O2:T2"/>
    <mergeCell ref="S4:T4"/>
    <mergeCell ref="AA6:AC6"/>
    <mergeCell ref="AA7:AC7"/>
    <mergeCell ref="AA8:AC8"/>
  </mergeCells>
  <dataValidations count="2">
    <dataValidation type="list" allowBlank="1" showInputMessage="1" showErrorMessage="1" sqref="K14:K15 T38:T39 K38:K39 T34:T35 K34:K35 T28:T29 K28:K29 T24:T25 K24:K25 T18:T19 K18:K19 T14:T15">
      <formula1>"VT,VP,VS,VA,VF,VB,VD,V3"</formula1>
    </dataValidation>
    <dataValidation type="whole" allowBlank="1" showInputMessage="1" showErrorMessage="1" errorTitle="ERREUR" error="Il faut saisir un chiffre de 1 à 4" sqref="C5:C8">
      <formula1>1</formula1>
      <formula2>4</formula2>
    </dataValidation>
  </dataValidations>
  <printOptions horizontalCentered="1"/>
  <pageMargins left="0" right="0" top="0" bottom="0" header="0" footer="0"/>
  <pageSetup paperSize="9" orientation="portrait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8">
    <tabColor rgb="FF00B050"/>
    <pageSetUpPr autoPageBreaks="0" fitToPage="1"/>
  </sheetPr>
  <dimension ref="A1:AJ51"/>
  <sheetViews>
    <sheetView showGridLines="0" showRowColHeaders="0" zoomScaleNormal="100" workbookViewId="0"/>
  </sheetViews>
  <sheetFormatPr baseColWidth="10" defaultColWidth="0" defaultRowHeight="0" customHeight="1" zeroHeight="1" x14ac:dyDescent="0.25"/>
  <cols>
    <col min="1" max="1" width="9.625" customWidth="1"/>
    <col min="2" max="2" width="4.875" customWidth="1"/>
    <col min="3" max="8" width="4.625" customWidth="1"/>
    <col min="9" max="9" width="4.625" style="69" customWidth="1"/>
    <col min="10" max="20" width="4.625" customWidth="1"/>
    <col min="21" max="21" width="1.625" customWidth="1"/>
    <col min="22" max="22" width="25.375" customWidth="1"/>
    <col min="23" max="23" width="10.75" hidden="1" customWidth="1"/>
    <col min="24" max="24" width="3.875" hidden="1" customWidth="1"/>
    <col min="25" max="25" width="4.75" hidden="1" customWidth="1"/>
    <col min="26" max="26" width="10" hidden="1" customWidth="1"/>
    <col min="27" max="27" width="5" hidden="1" customWidth="1"/>
    <col min="28" max="36" width="0" hidden="1" customWidth="1"/>
    <col min="37" max="16384" width="11" hidden="1"/>
  </cols>
  <sheetData>
    <row r="1" spans="1:36" ht="28.5" customHeight="1" thickBot="1" x14ac:dyDescent="0.25">
      <c r="C1" s="51"/>
      <c r="D1" s="51"/>
      <c r="E1" s="51"/>
      <c r="F1" s="51"/>
      <c r="G1" s="51"/>
      <c r="H1" s="51"/>
      <c r="I1" s="136"/>
      <c r="J1" s="134"/>
      <c r="K1" s="134"/>
      <c r="L1" s="10"/>
      <c r="M1" s="10"/>
      <c r="N1" s="10"/>
      <c r="O1" s="10"/>
      <c r="P1" s="10"/>
      <c r="Q1" s="10"/>
      <c r="R1" s="10"/>
      <c r="S1" s="135"/>
      <c r="T1" s="61"/>
      <c r="U1" s="61"/>
      <c r="V1" s="61"/>
      <c r="W1" s="61"/>
      <c r="X1" s="133"/>
      <c r="Y1" s="61"/>
      <c r="Z1" s="61"/>
      <c r="AA1" s="133"/>
    </row>
    <row r="2" spans="1:36" ht="30" customHeight="1" thickBot="1" x14ac:dyDescent="0.3">
      <c r="A2" s="138">
        <f>SUMPRODUCT((recap!C7:C66=C2)*(recap!D7:D66=L2)*recap!I7:I66)</f>
        <v>4</v>
      </c>
      <c r="C2" s="173" t="s">
        <v>79</v>
      </c>
      <c r="D2" s="174"/>
      <c r="E2" s="174"/>
      <c r="F2" s="174"/>
      <c r="G2" s="174"/>
      <c r="H2" s="175"/>
      <c r="K2" s="156" t="s">
        <v>35</v>
      </c>
      <c r="L2" s="257">
        <v>34</v>
      </c>
      <c r="M2" s="183"/>
      <c r="O2" s="332" t="str">
        <f>Nature_competition</f>
        <v>COUPE DE DREUX POUSSINS BENJAMINS - 26 novembre 2017</v>
      </c>
      <c r="P2" s="332"/>
      <c r="Q2" s="332"/>
      <c r="R2" s="332"/>
      <c r="S2" s="332"/>
      <c r="T2" s="332"/>
      <c r="U2" s="52"/>
      <c r="V2" s="52"/>
      <c r="W2" s="52"/>
      <c r="X2" s="52"/>
      <c r="Y2" s="52"/>
      <c r="Z2" s="229" t="s">
        <v>68</v>
      </c>
      <c r="AA2" s="52"/>
    </row>
    <row r="3" spans="1:36" ht="24" customHeight="1" x14ac:dyDescent="0.2">
      <c r="B3" s="138"/>
      <c r="C3" s="145"/>
      <c r="D3" s="145"/>
      <c r="E3" s="145"/>
      <c r="F3" s="145"/>
      <c r="G3" s="145"/>
      <c r="H3" s="51"/>
      <c r="I3" s="145"/>
      <c r="L3" s="132"/>
      <c r="M3" s="132"/>
      <c r="N3" s="131"/>
      <c r="O3" s="131"/>
      <c r="P3" s="131"/>
      <c r="Q3" s="131"/>
      <c r="S3" s="144"/>
      <c r="T3" s="52"/>
      <c r="U3" s="52"/>
      <c r="V3" s="52"/>
      <c r="W3" s="52"/>
      <c r="X3" s="52"/>
      <c r="Y3" s="52"/>
      <c r="Z3" s="227">
        <f>COUNTIF(Z5:Z16,"")</f>
        <v>6</v>
      </c>
    </row>
    <row r="4" spans="1:36" ht="15.75" x14ac:dyDescent="0.25">
      <c r="C4" s="60" t="s">
        <v>39</v>
      </c>
      <c r="D4" s="129" t="s">
        <v>43</v>
      </c>
      <c r="E4" s="59" t="s">
        <v>44</v>
      </c>
      <c r="G4" s="69"/>
      <c r="H4" s="69"/>
      <c r="J4" s="69"/>
      <c r="K4" s="69"/>
      <c r="L4" s="69"/>
      <c r="M4" s="153" t="s">
        <v>38</v>
      </c>
      <c r="N4" s="128" t="s">
        <v>34</v>
      </c>
      <c r="O4" s="128" t="s">
        <v>21</v>
      </c>
      <c r="P4" s="128" t="s">
        <v>23</v>
      </c>
      <c r="Q4" s="128" t="s">
        <v>67</v>
      </c>
      <c r="R4" s="128" t="s">
        <v>22</v>
      </c>
      <c r="S4" s="343" t="s">
        <v>14</v>
      </c>
      <c r="T4" s="343"/>
      <c r="W4" s="228" t="s">
        <v>16</v>
      </c>
      <c r="X4" s="228" t="s">
        <v>60</v>
      </c>
      <c r="Y4" s="228" t="s">
        <v>59</v>
      </c>
      <c r="Z4" s="228" t="s">
        <v>58</v>
      </c>
      <c r="AA4" s="58"/>
      <c r="AB4" s="58"/>
      <c r="AC4" s="58"/>
      <c r="AD4" s="62"/>
      <c r="AE4" s="62"/>
      <c r="AF4" s="62"/>
      <c r="AG4" s="62"/>
      <c r="AH4" s="62"/>
      <c r="AI4" s="62"/>
      <c r="AJ4" s="64"/>
    </row>
    <row r="5" spans="1:36" ht="20.25" customHeight="1" x14ac:dyDescent="0.2">
      <c r="A5" s="214" t="s">
        <v>24</v>
      </c>
      <c r="B5" s="172"/>
      <c r="C5" s="141">
        <v>3</v>
      </c>
      <c r="D5" s="142">
        <f>IF(A2&gt;0,1,"")</f>
        <v>1</v>
      </c>
      <c r="E5" s="154" t="str">
        <f>IF(ISNA(VLOOKUP($C$2&amp;"-"&amp;$L$2&amp;"-"&amp;D5,bdd_complete,11,0)),"",VLOOKUP($C$2&amp;"-"&amp;$L$2&amp;"-"&amp;D5,bdd_complete,11,0)&amp;" "&amp;VLOOKUP($C$2&amp;"-"&amp;$L$2&amp;"-"&amp;D5,bdd_complete,12,0))</f>
        <v>CANINI Arthur</v>
      </c>
      <c r="F5" s="154"/>
      <c r="G5" s="154"/>
      <c r="H5" s="154"/>
      <c r="I5" s="154"/>
      <c r="J5" s="154"/>
      <c r="K5" s="154" t="str">
        <f>IF(D5&lt;&gt;"",VLOOKUP($C$2&amp;"-"&amp;$L$2&amp;"-"&amp;D5,bdd_complete,13,0),"")</f>
        <v>Bagnolet</v>
      </c>
      <c r="L5" s="154"/>
      <c r="M5" s="143"/>
      <c r="N5" s="209">
        <f>IF(AND(E5&lt;&gt;"",$Z$3&lt;12),SUMPRODUCT(($W$5:$W$16=E5)*($Z$5:$Z$16&lt;&gt;"")),"")</f>
        <v>1</v>
      </c>
      <c r="O5" s="210">
        <f>IF(AND(E5&lt;&gt;"",$Z$3&lt;12),SUMPRODUCT(($W$5:$W$16=E5)*($Y$5:$Y$16)),"")</f>
        <v>5</v>
      </c>
      <c r="P5" s="211">
        <f>IF(AND(E5&lt;&gt;"",$Z$3&lt;12),SUMPRODUCT(($W$5:$W$16=E5)*($Z$5:$Z$16=$P$4)),"")</f>
        <v>1</v>
      </c>
      <c r="Q5" s="211">
        <f>IF(AND(E5&lt;&gt;"",$Z$3&lt;12),SUMPRODUCT(($W$5:$W$16=E5)*($Z$5:$Z$16=$Q$4)),"")</f>
        <v>0</v>
      </c>
      <c r="R5" s="211">
        <f>IF(AND(E5&lt;&gt;"",$Z$3&lt;12),SUMPRODUCT(($W$5:$W$16=E5)*($X$5:$X$16)),"")</f>
        <v>0</v>
      </c>
      <c r="S5" s="234">
        <f>IF(D5&lt;&gt;"",VLOOKUP($C$2&amp;"-"&amp;$L$2&amp;"-"&amp;D5,bdd_complete,6,0),"")</f>
        <v>37.299999999999997</v>
      </c>
      <c r="T5" s="235"/>
      <c r="U5" s="140"/>
      <c r="V5" s="140"/>
      <c r="W5" s="205" t="str">
        <f>D12</f>
        <v>CANINI Arthur</v>
      </c>
      <c r="X5" s="206">
        <f>I15</f>
        <v>0</v>
      </c>
      <c r="Y5" s="206">
        <f>J14</f>
        <v>1</v>
      </c>
      <c r="Z5" s="207" t="str">
        <f>IF(K14&lt;&gt;"",K14,"")</f>
        <v/>
      </c>
      <c r="AD5" s="62"/>
      <c r="AE5" s="62"/>
      <c r="AF5" s="62"/>
      <c r="AG5" s="62"/>
      <c r="AH5" s="62"/>
      <c r="AI5" s="62"/>
      <c r="AJ5" s="64"/>
    </row>
    <row r="6" spans="1:36" ht="20.25" customHeight="1" thickBot="1" x14ac:dyDescent="0.25">
      <c r="B6" s="172"/>
      <c r="C6" s="141">
        <v>2</v>
      </c>
      <c r="D6" s="142">
        <f>IF(A2&gt;1,2,"")</f>
        <v>2</v>
      </c>
      <c r="E6" s="154" t="str">
        <f>IF(ISNA(VLOOKUP($C$2&amp;"-"&amp;$L$2&amp;"-"&amp;D6,bdd_complete,11,0)),"",VLOOKUP($C$2&amp;"-"&amp;$L$2&amp;"-"&amp;D6,bdd_complete,11,0)&amp;" "&amp;VLOOKUP($C$2&amp;"-"&amp;$L$2&amp;"-"&amp;D6,bdd_complete,12,0))</f>
        <v>OISAIEV Abdoul-Hamid</v>
      </c>
      <c r="F6" s="154"/>
      <c r="G6" s="154"/>
      <c r="H6" s="154"/>
      <c r="I6" s="154"/>
      <c r="J6" s="154"/>
      <c r="K6" s="154" t="str">
        <f>IF(D6&lt;&gt;"",VLOOKUP($C$2&amp;"-"&amp;$L$2&amp;"-"&amp;D6,bdd_complete,13,0),"")</f>
        <v>Joué les Tours CL</v>
      </c>
      <c r="L6" s="154"/>
      <c r="M6" s="143"/>
      <c r="N6" s="209">
        <f>IF(AND(E6&lt;&gt;"",$Z$3&lt;12),SUMPRODUCT(($W$5:$W$16=E6)*($Z$5:$Z$16&lt;&gt;"")),"")</f>
        <v>2</v>
      </c>
      <c r="O6" s="210">
        <f>IF(AND(E6&lt;&gt;"",$Z$3&lt;12),SUMPRODUCT(($W$5:$W$16=E6)*($Y$5:$Y$16)),"")</f>
        <v>6</v>
      </c>
      <c r="P6" s="211">
        <f>IF(AND(E6&lt;&gt;"",$Z$3&lt;12),SUMPRODUCT(($W$5:$W$16=E6)*($Z$5:$Z$16=$P$4)),"")</f>
        <v>0</v>
      </c>
      <c r="Q6" s="211">
        <f>IF(AND(E6&lt;&gt;"",$Z$3&lt;12),SUMPRODUCT(($W$5:$W$16=E6)*($Z$5:$Z$16=$Q$4)),"")</f>
        <v>0</v>
      </c>
      <c r="R6" s="211">
        <f>IF(AND(E6&lt;&gt;"",$Z$3&lt;12),SUMPRODUCT(($W$5:$W$16=E6)*($X$5:$X$16)),"")</f>
        <v>0</v>
      </c>
      <c r="S6" s="234">
        <f>IF(D6&lt;&gt;"",VLOOKUP($C$2&amp;"-"&amp;$L$2&amp;"-"&amp;D6,bdd_complete,6,0),"")</f>
        <v>37.5</v>
      </c>
      <c r="T6" s="235"/>
      <c r="W6" s="205" t="str">
        <f>M12</f>
        <v>OISAIEV Abdoul-Hamid</v>
      </c>
      <c r="X6" s="206">
        <f>R15</f>
        <v>0</v>
      </c>
      <c r="Y6" s="206">
        <f>S14</f>
        <v>3</v>
      </c>
      <c r="Z6" s="207" t="str">
        <f>IF(T14&lt;&gt;"",T14,"")</f>
        <v>VP</v>
      </c>
      <c r="AA6" s="346"/>
      <c r="AB6" s="346"/>
      <c r="AC6" s="346"/>
      <c r="AD6" s="62"/>
      <c r="AE6" s="62"/>
      <c r="AF6" s="62"/>
      <c r="AG6" s="62"/>
      <c r="AH6" s="62"/>
      <c r="AI6" s="62"/>
      <c r="AJ6" s="64"/>
    </row>
    <row r="7" spans="1:36" ht="20.25" customHeight="1" thickTop="1" x14ac:dyDescent="0.2">
      <c r="A7" s="137" t="s">
        <v>36</v>
      </c>
      <c r="B7" s="172"/>
      <c r="C7" s="141">
        <v>4</v>
      </c>
      <c r="D7" s="142">
        <f>IF(A2&gt;2,3,"")</f>
        <v>3</v>
      </c>
      <c r="E7" s="154" t="str">
        <f>IF(ISNA(VLOOKUP($C$2&amp;"-"&amp;$L$2&amp;"-"&amp;D7,bdd_complete,11,0)),"",VLOOKUP($C$2&amp;"-"&amp;$L$2&amp;"-"&amp;D7,bdd_complete,11,0)&amp;" "&amp;VLOOKUP($C$2&amp;"-"&amp;$L$2&amp;"-"&amp;D7,bdd_complete,12,0))</f>
        <v>TOUATI Rayan</v>
      </c>
      <c r="F7" s="154"/>
      <c r="G7" s="154"/>
      <c r="H7" s="154"/>
      <c r="I7" s="154"/>
      <c r="J7" s="154"/>
      <c r="K7" s="154" t="str">
        <f>IF(D7&lt;&gt;"",VLOOKUP($C$2&amp;"-"&amp;$L$2&amp;"-"&amp;D7,bdd_complete,13,0),"")</f>
        <v>La Ville aux Dames</v>
      </c>
      <c r="L7" s="154"/>
      <c r="M7" s="143"/>
      <c r="N7" s="209">
        <f>IF(AND(E7&lt;&gt;"",$Z$3&lt;12),SUMPRODUCT(($W$5:$W$16=E7)*($Z$5:$Z$16&lt;&gt;"")),"")</f>
        <v>0</v>
      </c>
      <c r="O7" s="210">
        <f>IF(AND(E7&lt;&gt;"",$Z$3&lt;12),SUMPRODUCT(($W$5:$W$16=E7)*($Y$5:$Y$16)),"")</f>
        <v>0</v>
      </c>
      <c r="P7" s="211">
        <f>IF(AND(E7&lt;&gt;"",$Z$3&lt;12),SUMPRODUCT(($W$5:$W$16=E7)*($Z$5:$Z$16=$P$4)),"")</f>
        <v>0</v>
      </c>
      <c r="Q7" s="211">
        <f>IF(AND(E7&lt;&gt;"",$Z$3&lt;12),SUMPRODUCT(($W$5:$W$16=E7)*($Z$5:$Z$16=$Q$4)),"")</f>
        <v>0</v>
      </c>
      <c r="R7" s="211">
        <f>IF(AND(E7&lt;&gt;"",$Z$3&lt;12),SUMPRODUCT(($W$5:$W$16=E7)*($X$5:$X$16)),"")</f>
        <v>0</v>
      </c>
      <c r="S7" s="234">
        <f>IF(D7&lt;&gt;"",VLOOKUP($C$2&amp;"-"&amp;$L$2&amp;"-"&amp;D7,bdd_complete,6,0),"")</f>
        <v>37.5</v>
      </c>
      <c r="T7" s="235"/>
      <c r="W7" s="205" t="str">
        <f>D16</f>
        <v>TOUATI Rayan</v>
      </c>
      <c r="X7" s="206">
        <f>I19</f>
        <v>0</v>
      </c>
      <c r="Y7" s="206">
        <f>J18</f>
        <v>0</v>
      </c>
      <c r="Z7" s="207" t="str">
        <f>IF(K18&lt;&gt;"",K18,"")</f>
        <v/>
      </c>
      <c r="AA7" s="346"/>
      <c r="AB7" s="346"/>
      <c r="AC7" s="346"/>
      <c r="AD7" s="62"/>
      <c r="AE7" s="62"/>
      <c r="AF7" s="62"/>
      <c r="AG7" s="62"/>
      <c r="AH7" s="62"/>
      <c r="AI7" s="62"/>
      <c r="AJ7" s="64"/>
    </row>
    <row r="8" spans="1:36" ht="20.25" customHeight="1" x14ac:dyDescent="0.2">
      <c r="A8" s="139" t="s">
        <v>37</v>
      </c>
      <c r="B8" s="172"/>
      <c r="C8" s="141">
        <v>1</v>
      </c>
      <c r="D8" s="281">
        <f>IF(A2&gt;3,4,"")</f>
        <v>4</v>
      </c>
      <c r="E8" s="241" t="str">
        <f>IF(ISNA(VLOOKUP($C$2&amp;"-"&amp;$L$2&amp;"-"&amp;D8,bdd_complete,11,0)),"",VLOOKUP($C$2&amp;"-"&amp;$L$2&amp;"-"&amp;D8,bdd_complete,11,0)&amp;" "&amp;VLOOKUP($C$2&amp;"-"&amp;$L$2&amp;"-"&amp;D8,bdd_complete,12,0))</f>
        <v>KIRICI Kaan</v>
      </c>
      <c r="F8" s="241"/>
      <c r="G8" s="241"/>
      <c r="H8" s="241"/>
      <c r="I8" s="241"/>
      <c r="J8" s="241"/>
      <c r="K8" s="241" t="str">
        <f>IF(D8&lt;&gt;"",VLOOKUP($C$2&amp;"-"&amp;$L$2&amp;"-"&amp;D8,bdd_complete,13,0),"")</f>
        <v>Dreux OL Atlas</v>
      </c>
      <c r="L8" s="241"/>
      <c r="M8" s="282"/>
      <c r="N8" s="209">
        <f>IF(AND(E8&lt;&gt;"",$Z$3&lt;12),SUMPRODUCT(($W$5:$W$16=E8)*($Z$5:$Z$16&lt;&gt;"")),"")</f>
        <v>3</v>
      </c>
      <c r="O8" s="210">
        <f>IF(AND(E8&lt;&gt;"",$Z$3&lt;12),SUMPRODUCT(($W$5:$W$16=E8)*($Y$5:$Y$16)),"")</f>
        <v>11</v>
      </c>
      <c r="P8" s="211">
        <f>IF(AND(E8&lt;&gt;"",$Z$3&lt;12),SUMPRODUCT(($W$5:$W$16=E8)*($Z$5:$Z$16=$P$4)),"")</f>
        <v>2</v>
      </c>
      <c r="Q8" s="211">
        <f>IF(AND(E8&lt;&gt;"",$Z$3&lt;12),SUMPRODUCT(($W$5:$W$16=E8)*($Z$5:$Z$16=$Q$4)),"")</f>
        <v>0</v>
      </c>
      <c r="R8" s="211">
        <f>IF(AND(E8&lt;&gt;"",$Z$3&lt;12),SUMPRODUCT(($W$5:$W$16=E8)*($X$5:$X$16)),"")</f>
        <v>0</v>
      </c>
      <c r="S8" s="234">
        <f>IF(D8&lt;&gt;"",VLOOKUP($C$2&amp;"-"&amp;$L$2&amp;"-"&amp;D8,bdd_complete,6,0),"")</f>
        <v>38</v>
      </c>
      <c r="T8" s="235"/>
      <c r="W8" s="205" t="str">
        <f>M16</f>
        <v>KIRICI Kaan</v>
      </c>
      <c r="X8" s="206">
        <f>R19</f>
        <v>0</v>
      </c>
      <c r="Y8" s="206">
        <f>S18</f>
        <v>4</v>
      </c>
      <c r="Z8" s="207" t="str">
        <f>IF(T18&lt;&gt;"",T18,"")</f>
        <v>VT</v>
      </c>
      <c r="AA8" s="346"/>
      <c r="AB8" s="346"/>
      <c r="AC8" s="346"/>
      <c r="AD8" s="62"/>
      <c r="AE8" s="62"/>
      <c r="AF8" s="62"/>
      <c r="AG8" s="62"/>
      <c r="AH8" s="62"/>
      <c r="AI8" s="62"/>
      <c r="AJ8" s="64"/>
    </row>
    <row r="9" spans="1:36" ht="23.25" customHeight="1" x14ac:dyDescent="0.25">
      <c r="A9" s="212" t="s">
        <v>61</v>
      </c>
      <c r="B9" s="213"/>
      <c r="D9" s="69"/>
      <c r="E9" s="69"/>
      <c r="F9" s="69"/>
      <c r="G9" s="69"/>
      <c r="H9" s="69"/>
      <c r="I9"/>
      <c r="S9" s="144"/>
      <c r="W9" s="205" t="str">
        <f>D22</f>
        <v>CANINI Arthur</v>
      </c>
      <c r="X9" s="206">
        <f>I25</f>
        <v>0</v>
      </c>
      <c r="Y9" s="206">
        <f>J24</f>
        <v>4</v>
      </c>
      <c r="Z9" s="207" t="str">
        <f>IF(K24&lt;&gt;"",K24,"")</f>
        <v>VT</v>
      </c>
      <c r="AA9" s="52"/>
      <c r="AB9" s="52"/>
      <c r="AC9" s="52"/>
    </row>
    <row r="10" spans="1:36" s="140" customFormat="1" ht="25.5" customHeight="1" x14ac:dyDescent="0.2">
      <c r="A10" s="53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  <c r="R10" s="155"/>
      <c r="S10" s="155"/>
      <c r="T10" s="130" t="str">
        <f>IF(OR(A2=0,A2&gt;2),"3 lutteurs =&gt; Tour 1 : 1-2 / Tour 2 : 3-1 / Tour 3 : 2-3          4 lutteurs =&gt; Tour 1 : 1-2, 3-4  / Tour 2 : 1-3,  2-4  / Tour 3 : 1-4, 2-3","")</f>
        <v>3 lutteurs =&gt; Tour 1 : 1-2 / Tour 2 : 3-1 / Tour 3 : 2-3          4 lutteurs =&gt; Tour 1 : 1-2, 3-4  / Tour 2 : 1-3,  2-4  / Tour 3 : 1-4, 2-3</v>
      </c>
      <c r="U10" s="155"/>
      <c r="V10" s="155"/>
      <c r="W10" s="205" t="str">
        <f>M22</f>
        <v>TOUATI Rayan</v>
      </c>
      <c r="X10" s="206">
        <f>R25</f>
        <v>0</v>
      </c>
      <c r="Y10" s="206">
        <f>S24</f>
        <v>0</v>
      </c>
      <c r="Z10" s="207" t="str">
        <f>IF(T24&lt;&gt;"",T24,"")</f>
        <v/>
      </c>
      <c r="AA10" s="155"/>
      <c r="AB10" s="155"/>
      <c r="AC10" s="155"/>
    </row>
    <row r="11" spans="1:36" s="53" customFormat="1" ht="14.25" customHeight="1" thickBot="1" x14ac:dyDescent="0.25">
      <c r="A11"/>
      <c r="B11" s="330" t="s">
        <v>40</v>
      </c>
      <c r="C11" s="203" t="s">
        <v>45</v>
      </c>
      <c r="D11" s="201"/>
      <c r="E11" s="201"/>
      <c r="F11" s="201"/>
      <c r="G11" s="201"/>
      <c r="H11" s="201"/>
      <c r="I11" s="201"/>
      <c r="J11" s="201"/>
      <c r="K11" s="201"/>
      <c r="L11" s="202" t="s">
        <v>46</v>
      </c>
      <c r="M11" s="202"/>
      <c r="N11" s="202"/>
      <c r="O11" s="202"/>
      <c r="P11" s="202"/>
      <c r="Q11" s="202"/>
      <c r="R11" s="202"/>
      <c r="S11" s="202"/>
      <c r="T11" s="204"/>
      <c r="U11"/>
      <c r="V11"/>
      <c r="W11" s="205" t="str">
        <f>D26</f>
        <v>OISAIEV Abdoul-Hamid</v>
      </c>
      <c r="X11" s="206">
        <f>I29</f>
        <v>0</v>
      </c>
      <c r="Y11" s="206">
        <f>J28</f>
        <v>0</v>
      </c>
      <c r="Z11" s="207" t="str">
        <f>IF(K28&lt;&gt;"",K28,"")</f>
        <v/>
      </c>
      <c r="AA11" s="54"/>
      <c r="AH11" s="56"/>
    </row>
    <row r="12" spans="1:36" ht="16.5" customHeight="1" x14ac:dyDescent="0.2">
      <c r="B12" s="331"/>
      <c r="C12" s="334">
        <f>IF(A2&gt;1,1,"")</f>
        <v>1</v>
      </c>
      <c r="D12" s="215" t="str">
        <f>IF(C12&lt;&gt;"",VLOOKUP(C12,$D$5:$K$8,2,0),"")</f>
        <v>CANINI Arthur</v>
      </c>
      <c r="E12" s="215"/>
      <c r="F12" s="215"/>
      <c r="G12" s="215"/>
      <c r="H12" s="215"/>
      <c r="I12" s="216"/>
      <c r="J12" s="336" t="s">
        <v>48</v>
      </c>
      <c r="K12" s="217" t="s">
        <v>49</v>
      </c>
      <c r="L12" s="334">
        <f>IF(A2&gt;1,2,"")</f>
        <v>2</v>
      </c>
      <c r="M12" s="215" t="str">
        <f>IF(L12&lt;&gt;"",VLOOKUP(L12,$D$5:$K$8,2,0),"")</f>
        <v>OISAIEV Abdoul-Hamid</v>
      </c>
      <c r="N12" s="215"/>
      <c r="O12" s="215"/>
      <c r="P12" s="215"/>
      <c r="Q12" s="215"/>
      <c r="R12" s="216"/>
      <c r="S12" s="336" t="s">
        <v>48</v>
      </c>
      <c r="T12" s="217" t="s">
        <v>49</v>
      </c>
      <c r="W12" s="205" t="str">
        <f>M26</f>
        <v>KIRICI Kaan</v>
      </c>
      <c r="X12" s="206">
        <f>R29</f>
        <v>0</v>
      </c>
      <c r="Y12" s="206">
        <f>S28</f>
        <v>3</v>
      </c>
      <c r="Z12" s="207" t="str">
        <f>IF(T28&lt;&gt;"",T28,"")</f>
        <v>VP</v>
      </c>
      <c r="AA12" s="58"/>
      <c r="AH12" s="63"/>
      <c r="AI12" s="63"/>
    </row>
    <row r="13" spans="1:36" ht="16.5" customHeight="1" x14ac:dyDescent="0.2">
      <c r="B13" s="331"/>
      <c r="C13" s="335"/>
      <c r="D13" s="218" t="str">
        <f>IF(C12&lt;&gt;"",VLOOKUP(C12,$D$5:$K$8,8,0),"")</f>
        <v>Bagnolet</v>
      </c>
      <c r="E13" s="219"/>
      <c r="F13" s="219"/>
      <c r="G13" s="219"/>
      <c r="H13" s="219"/>
      <c r="I13" s="220"/>
      <c r="J13" s="337"/>
      <c r="K13" s="221" t="s">
        <v>50</v>
      </c>
      <c r="L13" s="335"/>
      <c r="M13" s="218" t="str">
        <f>IF(L12&lt;&gt;"",VLOOKUP(L12,$D$5:$K$8,8,0),"")</f>
        <v>Joué les Tours CL</v>
      </c>
      <c r="N13" s="219"/>
      <c r="O13" s="219"/>
      <c r="P13" s="219"/>
      <c r="Q13" s="219"/>
      <c r="R13" s="220"/>
      <c r="S13" s="337"/>
      <c r="T13" s="221" t="s">
        <v>50</v>
      </c>
      <c r="W13" s="205" t="str">
        <f>D32</f>
        <v>CANINI Arthur</v>
      </c>
      <c r="X13" s="206">
        <f>I35</f>
        <v>0</v>
      </c>
      <c r="Y13" s="206">
        <f>J34</f>
        <v>0</v>
      </c>
      <c r="Z13" s="207" t="str">
        <f>IF(K34&lt;&gt;"",K34,"")</f>
        <v/>
      </c>
      <c r="AA13" s="58"/>
      <c r="AH13" s="63"/>
      <c r="AI13" s="63"/>
    </row>
    <row r="14" spans="1:36" ht="11.25" customHeight="1" x14ac:dyDescent="0.2">
      <c r="B14" s="331"/>
      <c r="C14" s="159" t="s">
        <v>53</v>
      </c>
      <c r="D14" s="160"/>
      <c r="E14" s="160"/>
      <c r="F14" s="160"/>
      <c r="G14" s="160"/>
      <c r="H14" s="170"/>
      <c r="I14" s="161" t="s">
        <v>11</v>
      </c>
      <c r="J14" s="338">
        <v>1</v>
      </c>
      <c r="K14" s="340"/>
      <c r="L14" s="159" t="s">
        <v>53</v>
      </c>
      <c r="M14" s="162"/>
      <c r="N14" s="160"/>
      <c r="O14" s="160"/>
      <c r="P14" s="160"/>
      <c r="Q14" s="170"/>
      <c r="R14" s="161" t="s">
        <v>11</v>
      </c>
      <c r="S14" s="338">
        <v>3</v>
      </c>
      <c r="T14" s="340" t="s">
        <v>689</v>
      </c>
      <c r="W14" s="205" t="str">
        <f>M32</f>
        <v>KIRICI Kaan</v>
      </c>
      <c r="X14" s="206">
        <f>R35</f>
        <v>0</v>
      </c>
      <c r="Y14" s="206">
        <f>S34</f>
        <v>4</v>
      </c>
      <c r="Z14" s="207" t="str">
        <f>IF(T34&lt;&gt;"",T34,"")</f>
        <v>VT</v>
      </c>
      <c r="AA14" s="58"/>
      <c r="AH14" s="63"/>
      <c r="AI14" s="63"/>
    </row>
    <row r="15" spans="1:36" ht="33" customHeight="1" thickBot="1" x14ac:dyDescent="0.25">
      <c r="B15" s="331"/>
      <c r="C15" s="157"/>
      <c r="D15" s="158"/>
      <c r="E15" s="158"/>
      <c r="F15" s="158"/>
      <c r="G15" s="158"/>
      <c r="H15" s="171"/>
      <c r="I15" s="208"/>
      <c r="J15" s="339"/>
      <c r="K15" s="341"/>
      <c r="L15" s="157"/>
      <c r="M15" s="163"/>
      <c r="N15" s="158"/>
      <c r="O15" s="158"/>
      <c r="P15" s="158"/>
      <c r="Q15" s="171"/>
      <c r="R15" s="208"/>
      <c r="S15" s="339"/>
      <c r="T15" s="341"/>
      <c r="W15" s="205" t="str">
        <f>D36</f>
        <v>OISAIEV Abdoul-Hamid</v>
      </c>
      <c r="X15" s="206">
        <f>I39</f>
        <v>0</v>
      </c>
      <c r="Y15" s="206">
        <f>J38</f>
        <v>3</v>
      </c>
      <c r="Z15" s="207" t="str">
        <f>IF(K38&lt;&gt;"",K38,"")</f>
        <v>VP</v>
      </c>
      <c r="AA15" s="58"/>
      <c r="AH15" s="63"/>
      <c r="AI15" s="63"/>
    </row>
    <row r="16" spans="1:36" ht="16.5" customHeight="1" x14ac:dyDescent="0.2">
      <c r="B16" s="331"/>
      <c r="C16" s="334">
        <f>IF(A2=4,3,"")</f>
        <v>3</v>
      </c>
      <c r="D16" s="215" t="str">
        <f>IF(C16&lt;&gt;"",VLOOKUP(C16,$D$5:$K$8,2,0),"")</f>
        <v>TOUATI Rayan</v>
      </c>
      <c r="E16" s="215"/>
      <c r="F16" s="215"/>
      <c r="G16" s="215"/>
      <c r="H16" s="215"/>
      <c r="I16" s="216"/>
      <c r="J16" s="336" t="s">
        <v>48</v>
      </c>
      <c r="K16" s="217" t="s">
        <v>49</v>
      </c>
      <c r="L16" s="334">
        <f>IF(A2=4,4,"")</f>
        <v>4</v>
      </c>
      <c r="M16" s="215" t="str">
        <f>IF(L16&lt;&gt;"",VLOOKUP(L16,$D$5:$K$8,2,0),"")</f>
        <v>KIRICI Kaan</v>
      </c>
      <c r="N16" s="215"/>
      <c r="O16" s="215"/>
      <c r="P16" s="215"/>
      <c r="Q16" s="215"/>
      <c r="R16" s="216"/>
      <c r="S16" s="336" t="s">
        <v>48</v>
      </c>
      <c r="T16" s="217" t="s">
        <v>49</v>
      </c>
      <c r="W16" s="205" t="str">
        <f>M36</f>
        <v>TOUATI Rayan</v>
      </c>
      <c r="X16" s="206">
        <f>R39</f>
        <v>0</v>
      </c>
      <c r="Y16" s="206">
        <f>S38</f>
        <v>0</v>
      </c>
      <c r="Z16" s="207" t="str">
        <f>IF(T38&lt;&gt;"",T38,"")</f>
        <v/>
      </c>
      <c r="AA16" s="58"/>
      <c r="AH16" s="63"/>
      <c r="AI16" s="63"/>
    </row>
    <row r="17" spans="1:35" ht="16.5" customHeight="1" x14ac:dyDescent="0.2">
      <c r="B17" s="331"/>
      <c r="C17" s="335"/>
      <c r="D17" s="218"/>
      <c r="E17" s="219"/>
      <c r="F17" s="219"/>
      <c r="G17" s="219"/>
      <c r="H17" s="219"/>
      <c r="I17" s="220"/>
      <c r="J17" s="337"/>
      <c r="K17" s="221" t="s">
        <v>50</v>
      </c>
      <c r="L17" s="335"/>
      <c r="M17" s="218" t="str">
        <f>IF(L16&lt;&gt;"",VLOOKUP(L16,$D$5:$K$8,8,0),"")</f>
        <v>Dreux OL Atlas</v>
      </c>
      <c r="N17" s="219"/>
      <c r="O17" s="219"/>
      <c r="P17" s="219"/>
      <c r="Q17" s="219"/>
      <c r="R17" s="220"/>
      <c r="S17" s="337"/>
      <c r="T17" s="221" t="s">
        <v>50</v>
      </c>
      <c r="X17" s="57"/>
      <c r="Y17" s="58"/>
      <c r="Z17" s="58"/>
      <c r="AA17" s="58"/>
      <c r="AH17" s="63"/>
      <c r="AI17" s="63"/>
    </row>
    <row r="18" spans="1:35" ht="11.25" customHeight="1" x14ac:dyDescent="0.2">
      <c r="B18" s="331"/>
      <c r="C18" s="159" t="s">
        <v>53</v>
      </c>
      <c r="D18" s="160"/>
      <c r="E18" s="160"/>
      <c r="F18" s="160"/>
      <c r="G18" s="160"/>
      <c r="H18" s="170"/>
      <c r="I18" s="161" t="s">
        <v>11</v>
      </c>
      <c r="J18" s="338">
        <v>0</v>
      </c>
      <c r="K18" s="340"/>
      <c r="L18" s="159" t="s">
        <v>53</v>
      </c>
      <c r="M18" s="162"/>
      <c r="N18" s="160"/>
      <c r="O18" s="160"/>
      <c r="P18" s="160"/>
      <c r="Q18" s="170"/>
      <c r="R18" s="161" t="s">
        <v>11</v>
      </c>
      <c r="S18" s="338">
        <v>4</v>
      </c>
      <c r="T18" s="340" t="s">
        <v>23</v>
      </c>
      <c r="X18" s="57"/>
      <c r="Y18" s="58"/>
      <c r="Z18" s="58"/>
      <c r="AA18" s="58"/>
      <c r="AH18" s="63"/>
      <c r="AI18" s="63"/>
    </row>
    <row r="19" spans="1:35" ht="33" customHeight="1" thickBot="1" x14ac:dyDescent="0.25">
      <c r="B19" s="331"/>
      <c r="C19" s="157"/>
      <c r="D19" s="158"/>
      <c r="E19" s="158"/>
      <c r="F19" s="158"/>
      <c r="G19" s="158"/>
      <c r="H19" s="171"/>
      <c r="I19" s="208"/>
      <c r="J19" s="339"/>
      <c r="K19" s="341"/>
      <c r="L19" s="157"/>
      <c r="M19" s="163"/>
      <c r="N19" s="158"/>
      <c r="O19" s="158"/>
      <c r="P19" s="158"/>
      <c r="Q19" s="171"/>
      <c r="R19" s="208"/>
      <c r="S19" s="339"/>
      <c r="T19" s="341"/>
      <c r="X19" s="58"/>
      <c r="Y19" s="58"/>
      <c r="Z19" s="58"/>
      <c r="AA19" s="58"/>
      <c r="AH19" s="63"/>
      <c r="AI19" s="63"/>
    </row>
    <row r="20" spans="1:35" ht="15" customHeight="1" x14ac:dyDescent="0.25">
      <c r="B20" s="138"/>
      <c r="C20" s="147"/>
      <c r="D20" s="147"/>
      <c r="E20" s="147"/>
      <c r="F20" s="147"/>
      <c r="G20" s="147"/>
      <c r="H20" s="147"/>
      <c r="J20" s="148"/>
      <c r="K20" s="149"/>
      <c r="L20" s="151"/>
      <c r="M20" s="151"/>
      <c r="N20" s="151"/>
      <c r="O20" s="151"/>
      <c r="P20" s="151"/>
      <c r="Q20" s="151"/>
      <c r="R20" s="146"/>
      <c r="S20" s="152"/>
      <c r="T20" s="150"/>
      <c r="X20" s="58"/>
      <c r="Y20" s="58"/>
      <c r="Z20" s="58"/>
      <c r="AA20" s="58"/>
      <c r="AH20" s="63"/>
      <c r="AI20" s="63"/>
    </row>
    <row r="21" spans="1:35" s="53" customFormat="1" ht="14.25" customHeight="1" thickBot="1" x14ac:dyDescent="0.25">
      <c r="A21"/>
      <c r="B21" s="330" t="s">
        <v>51</v>
      </c>
      <c r="C21" s="203" t="s">
        <v>45</v>
      </c>
      <c r="D21" s="201"/>
      <c r="E21" s="201"/>
      <c r="F21" s="201"/>
      <c r="G21" s="201"/>
      <c r="H21" s="201"/>
      <c r="I21" s="201"/>
      <c r="J21" s="201"/>
      <c r="K21" s="201"/>
      <c r="L21" s="202" t="s">
        <v>46</v>
      </c>
      <c r="M21" s="202"/>
      <c r="N21" s="202"/>
      <c r="O21" s="202"/>
      <c r="P21" s="202"/>
      <c r="Q21" s="202"/>
      <c r="R21" s="202"/>
      <c r="S21" s="202"/>
      <c r="T21" s="204"/>
      <c r="U21"/>
      <c r="V21"/>
      <c r="W21"/>
      <c r="X21" s="55"/>
      <c r="Y21" s="54"/>
      <c r="Z21" s="54"/>
      <c r="AA21" s="54"/>
      <c r="AH21" s="56"/>
    </row>
    <row r="22" spans="1:35" ht="16.5" customHeight="1" x14ac:dyDescent="0.2">
      <c r="B22" s="331"/>
      <c r="C22" s="334">
        <f>IF(A2=3,3,IF(A2=4,1,""))</f>
        <v>1</v>
      </c>
      <c r="D22" s="215" t="str">
        <f>IF(C22&lt;&gt;"",VLOOKUP(C22,$D$5:$K$8,2,0),"")</f>
        <v>CANINI Arthur</v>
      </c>
      <c r="E22" s="215"/>
      <c r="F22" s="215"/>
      <c r="G22" s="215"/>
      <c r="H22" s="215"/>
      <c r="I22" s="216"/>
      <c r="J22" s="336" t="s">
        <v>48</v>
      </c>
      <c r="K22" s="217" t="s">
        <v>49</v>
      </c>
      <c r="L22" s="334">
        <f>IF(A2=3,1,IF(A2=4,3,""))</f>
        <v>3</v>
      </c>
      <c r="M22" s="215" t="str">
        <f>IF(L22&lt;&gt;"",VLOOKUP(L22,$D$5:$K$8,2,0),"")</f>
        <v>TOUATI Rayan</v>
      </c>
      <c r="N22" s="215"/>
      <c r="O22" s="215"/>
      <c r="P22" s="215"/>
      <c r="Q22" s="215"/>
      <c r="R22" s="216"/>
      <c r="S22" s="336" t="s">
        <v>48</v>
      </c>
      <c r="T22" s="217" t="s">
        <v>49</v>
      </c>
      <c r="X22" s="57"/>
      <c r="Y22" s="58"/>
      <c r="Z22" s="58"/>
      <c r="AA22" s="58"/>
      <c r="AH22" s="63"/>
      <c r="AI22" s="63"/>
    </row>
    <row r="23" spans="1:35" ht="16.5" customHeight="1" x14ac:dyDescent="0.2">
      <c r="B23" s="331"/>
      <c r="C23" s="335"/>
      <c r="D23" s="218" t="str">
        <f>IF(C22&lt;&gt;"",VLOOKUP(C22,$D$5:$K$8,8,0),"")</f>
        <v>Bagnolet</v>
      </c>
      <c r="E23" s="219"/>
      <c r="F23" s="219"/>
      <c r="G23" s="219"/>
      <c r="H23" s="219"/>
      <c r="I23" s="220"/>
      <c r="J23" s="337"/>
      <c r="K23" s="221" t="s">
        <v>50</v>
      </c>
      <c r="L23" s="335"/>
      <c r="M23" s="218" t="str">
        <f>IF(L22&lt;&gt;"",VLOOKUP(L22,$D$5:$K$8,8,0),"")</f>
        <v>La Ville aux Dames</v>
      </c>
      <c r="N23" s="219"/>
      <c r="O23" s="219"/>
      <c r="P23" s="219"/>
      <c r="Q23" s="219"/>
      <c r="R23" s="220"/>
      <c r="S23" s="337"/>
      <c r="T23" s="221" t="s">
        <v>50</v>
      </c>
      <c r="X23" s="57"/>
      <c r="Y23" s="58"/>
      <c r="Z23" s="58"/>
      <c r="AA23" s="58"/>
      <c r="AH23" s="63"/>
      <c r="AI23" s="63"/>
    </row>
    <row r="24" spans="1:35" ht="11.25" customHeight="1" x14ac:dyDescent="0.2">
      <c r="B24" s="331"/>
      <c r="C24" s="159" t="s">
        <v>53</v>
      </c>
      <c r="D24" s="160"/>
      <c r="E24" s="160"/>
      <c r="F24" s="160"/>
      <c r="G24" s="160"/>
      <c r="H24" s="170"/>
      <c r="I24" s="161" t="s">
        <v>11</v>
      </c>
      <c r="J24" s="338">
        <v>4</v>
      </c>
      <c r="K24" s="340" t="s">
        <v>23</v>
      </c>
      <c r="L24" s="159" t="s">
        <v>53</v>
      </c>
      <c r="M24" s="162"/>
      <c r="N24" s="160"/>
      <c r="O24" s="160"/>
      <c r="P24" s="160"/>
      <c r="Q24" s="170"/>
      <c r="R24" s="161" t="s">
        <v>11</v>
      </c>
      <c r="S24" s="338">
        <v>0</v>
      </c>
      <c r="T24" s="340"/>
      <c r="X24" s="57"/>
      <c r="Y24" s="58"/>
      <c r="Z24" s="58"/>
      <c r="AA24" s="58"/>
      <c r="AH24" s="63"/>
      <c r="AI24" s="63"/>
    </row>
    <row r="25" spans="1:35" ht="33" customHeight="1" thickBot="1" x14ac:dyDescent="0.25">
      <c r="B25" s="331"/>
      <c r="C25" s="157"/>
      <c r="D25" s="158"/>
      <c r="E25" s="158"/>
      <c r="F25" s="158"/>
      <c r="G25" s="158"/>
      <c r="H25" s="171"/>
      <c r="I25" s="208"/>
      <c r="J25" s="339"/>
      <c r="K25" s="341"/>
      <c r="L25" s="157"/>
      <c r="M25" s="163"/>
      <c r="N25" s="158"/>
      <c r="O25" s="158"/>
      <c r="P25" s="158"/>
      <c r="Q25" s="171"/>
      <c r="R25" s="208"/>
      <c r="S25" s="339"/>
      <c r="T25" s="341"/>
      <c r="X25" s="58"/>
      <c r="Y25" s="58"/>
      <c r="Z25" s="58"/>
      <c r="AA25" s="58"/>
      <c r="AH25" s="63"/>
      <c r="AI25" s="63"/>
    </row>
    <row r="26" spans="1:35" ht="16.5" customHeight="1" x14ac:dyDescent="0.2">
      <c r="B26" s="331"/>
      <c r="C26" s="334">
        <f>IF(A2=4,2,"")</f>
        <v>2</v>
      </c>
      <c r="D26" s="215" t="str">
        <f>IF(C26&lt;&gt;"",VLOOKUP(C26,$D$5:$K$8,2,0),"")</f>
        <v>OISAIEV Abdoul-Hamid</v>
      </c>
      <c r="E26" s="215"/>
      <c r="F26" s="215"/>
      <c r="G26" s="215"/>
      <c r="H26" s="215"/>
      <c r="I26" s="216"/>
      <c r="J26" s="336" t="s">
        <v>48</v>
      </c>
      <c r="K26" s="217" t="s">
        <v>49</v>
      </c>
      <c r="L26" s="334">
        <f>IF(A2=4,4,"")</f>
        <v>4</v>
      </c>
      <c r="M26" s="215" t="str">
        <f>IF(L26&lt;&gt;"",VLOOKUP(L26,$D$5:$K$8,2,0),"")</f>
        <v>KIRICI Kaan</v>
      </c>
      <c r="N26" s="215"/>
      <c r="O26" s="215"/>
      <c r="P26" s="215"/>
      <c r="Q26" s="215"/>
      <c r="R26" s="216"/>
      <c r="S26" s="336" t="s">
        <v>48</v>
      </c>
      <c r="T26" s="217" t="s">
        <v>49</v>
      </c>
      <c r="X26" s="57"/>
      <c r="Y26" s="58"/>
      <c r="Z26" s="58"/>
      <c r="AA26" s="58"/>
      <c r="AH26" s="63"/>
      <c r="AI26" s="63"/>
    </row>
    <row r="27" spans="1:35" ht="16.5" customHeight="1" x14ac:dyDescent="0.2">
      <c r="B27" s="331"/>
      <c r="C27" s="335"/>
      <c r="D27" s="218" t="str">
        <f>IF(C26&lt;&gt;"",VLOOKUP(C26,$D$5:$K$8,8,0),"")</f>
        <v>Joué les Tours CL</v>
      </c>
      <c r="E27" s="219"/>
      <c r="F27" s="219"/>
      <c r="G27" s="219"/>
      <c r="H27" s="219"/>
      <c r="I27" s="220"/>
      <c r="J27" s="337"/>
      <c r="K27" s="221" t="s">
        <v>50</v>
      </c>
      <c r="L27" s="335"/>
      <c r="M27" s="218" t="str">
        <f>IF(L26&lt;&gt;"",VLOOKUP(L26,$D$5:$K$8,8,0),"")</f>
        <v>Dreux OL Atlas</v>
      </c>
      <c r="N27" s="219"/>
      <c r="O27" s="219"/>
      <c r="P27" s="219"/>
      <c r="Q27" s="219"/>
      <c r="R27" s="220"/>
      <c r="S27" s="337"/>
      <c r="T27" s="221" t="s">
        <v>50</v>
      </c>
      <c r="X27" s="57"/>
      <c r="Y27" s="58"/>
      <c r="Z27" s="58"/>
      <c r="AA27" s="58"/>
      <c r="AH27" s="63"/>
      <c r="AI27" s="63"/>
    </row>
    <row r="28" spans="1:35" ht="11.25" customHeight="1" x14ac:dyDescent="0.2">
      <c r="B28" s="331"/>
      <c r="C28" s="159" t="s">
        <v>47</v>
      </c>
      <c r="D28" s="160"/>
      <c r="E28" s="160"/>
      <c r="F28" s="160"/>
      <c r="G28" s="160"/>
      <c r="H28" s="170"/>
      <c r="I28" s="161" t="s">
        <v>11</v>
      </c>
      <c r="J28" s="338">
        <v>0</v>
      </c>
      <c r="K28" s="340"/>
      <c r="L28" s="159" t="s">
        <v>47</v>
      </c>
      <c r="M28" s="162"/>
      <c r="N28" s="160"/>
      <c r="O28" s="160"/>
      <c r="P28" s="160"/>
      <c r="Q28" s="170"/>
      <c r="R28" s="161" t="s">
        <v>11</v>
      </c>
      <c r="S28" s="338">
        <v>3</v>
      </c>
      <c r="T28" s="340" t="s">
        <v>689</v>
      </c>
      <c r="X28" s="57"/>
      <c r="Y28" s="58"/>
      <c r="Z28" s="58"/>
      <c r="AA28" s="58"/>
      <c r="AH28" s="63"/>
      <c r="AI28" s="63"/>
    </row>
    <row r="29" spans="1:35" ht="33" customHeight="1" thickBot="1" x14ac:dyDescent="0.25">
      <c r="B29" s="331"/>
      <c r="C29" s="157"/>
      <c r="D29" s="158"/>
      <c r="E29" s="158"/>
      <c r="F29" s="158"/>
      <c r="G29" s="158"/>
      <c r="H29" s="171"/>
      <c r="I29" s="208"/>
      <c r="J29" s="339"/>
      <c r="K29" s="341"/>
      <c r="L29" s="157"/>
      <c r="M29" s="163"/>
      <c r="N29" s="158"/>
      <c r="O29" s="158"/>
      <c r="P29" s="158"/>
      <c r="Q29" s="171"/>
      <c r="R29" s="208"/>
      <c r="S29" s="339"/>
      <c r="T29" s="341"/>
      <c r="X29" s="58"/>
      <c r="Y29" s="58"/>
      <c r="Z29" s="58"/>
      <c r="AA29" s="58"/>
      <c r="AH29" s="63"/>
      <c r="AI29" s="63"/>
    </row>
    <row r="30" spans="1:35" ht="15" customHeight="1" x14ac:dyDescent="0.25">
      <c r="B30" s="138"/>
      <c r="C30" s="147"/>
      <c r="D30" s="147"/>
      <c r="E30" s="147"/>
      <c r="F30" s="147"/>
      <c r="G30" s="147"/>
      <c r="H30" s="147"/>
      <c r="J30" s="148"/>
      <c r="K30" s="149"/>
      <c r="L30" s="151"/>
      <c r="M30" s="151"/>
      <c r="N30" s="151"/>
      <c r="O30" s="151"/>
      <c r="P30" s="151"/>
      <c r="Q30" s="151"/>
      <c r="R30" s="146"/>
      <c r="S30" s="152"/>
      <c r="T30" s="150"/>
      <c r="X30" s="58"/>
      <c r="Y30" s="58"/>
      <c r="Z30" s="58"/>
      <c r="AA30" s="58"/>
      <c r="AH30" s="63"/>
      <c r="AI30" s="63"/>
    </row>
    <row r="31" spans="1:35" s="53" customFormat="1" ht="14.25" customHeight="1" thickBot="1" x14ac:dyDescent="0.25">
      <c r="A31"/>
      <c r="B31" s="330" t="s">
        <v>52</v>
      </c>
      <c r="C31" s="203" t="s">
        <v>45</v>
      </c>
      <c r="D31" s="201"/>
      <c r="E31" s="201"/>
      <c r="F31" s="201"/>
      <c r="G31" s="201"/>
      <c r="H31" s="201"/>
      <c r="I31" s="201"/>
      <c r="J31" s="201"/>
      <c r="K31" s="201"/>
      <c r="L31" s="202" t="s">
        <v>46</v>
      </c>
      <c r="M31" s="202"/>
      <c r="N31" s="202"/>
      <c r="O31" s="202"/>
      <c r="P31" s="202"/>
      <c r="Q31" s="202"/>
      <c r="R31" s="202"/>
      <c r="S31" s="202"/>
      <c r="T31" s="204"/>
      <c r="U31"/>
      <c r="V31"/>
      <c r="W31"/>
      <c r="X31" s="55"/>
      <c r="Y31" s="54"/>
      <c r="Z31" s="54"/>
      <c r="AA31" s="54"/>
      <c r="AH31" s="56"/>
    </row>
    <row r="32" spans="1:35" ht="16.5" customHeight="1" x14ac:dyDescent="0.2">
      <c r="B32" s="331"/>
      <c r="C32" s="334">
        <f>IF(A2=3,2,IF(A2=4,1,""))</f>
        <v>1</v>
      </c>
      <c r="D32" s="215" t="str">
        <f>IF(C32&lt;&gt;"",VLOOKUP(C32,$D$5:$K$8,2,0),"")</f>
        <v>CANINI Arthur</v>
      </c>
      <c r="E32" s="215"/>
      <c r="F32" s="215"/>
      <c r="G32" s="215"/>
      <c r="H32" s="215"/>
      <c r="I32" s="216"/>
      <c r="J32" s="336" t="s">
        <v>48</v>
      </c>
      <c r="K32" s="217" t="s">
        <v>49</v>
      </c>
      <c r="L32" s="334">
        <f>IF(A2=3,3,IF(A2=4,4,""))</f>
        <v>4</v>
      </c>
      <c r="M32" s="215" t="str">
        <f>IF(L32&lt;&gt;"",VLOOKUP(L32,$D$5:$K$8,2,0),"")</f>
        <v>KIRICI Kaan</v>
      </c>
      <c r="N32" s="215"/>
      <c r="O32" s="215"/>
      <c r="P32" s="215"/>
      <c r="Q32" s="215"/>
      <c r="R32" s="216"/>
      <c r="S32" s="336" t="s">
        <v>48</v>
      </c>
      <c r="T32" s="217" t="s">
        <v>49</v>
      </c>
      <c r="X32" s="57"/>
      <c r="Y32" s="58"/>
      <c r="Z32" s="58"/>
      <c r="AA32" s="58"/>
      <c r="AH32" s="63"/>
      <c r="AI32" s="63"/>
    </row>
    <row r="33" spans="2:35" ht="16.5" customHeight="1" x14ac:dyDescent="0.2">
      <c r="B33" s="331"/>
      <c r="C33" s="335"/>
      <c r="D33" s="218" t="str">
        <f>IF(C32&lt;&gt;"",VLOOKUP(C32,$D$5:$K$8,8,0),"")</f>
        <v>Bagnolet</v>
      </c>
      <c r="E33" s="219"/>
      <c r="F33" s="219"/>
      <c r="G33" s="219"/>
      <c r="H33" s="219"/>
      <c r="I33" s="220"/>
      <c r="J33" s="337"/>
      <c r="K33" s="221" t="s">
        <v>50</v>
      </c>
      <c r="L33" s="335"/>
      <c r="M33" s="218" t="str">
        <f>IF(L32&lt;&gt;"",VLOOKUP(L32,$D$5:$K$8,8,0),"")</f>
        <v>Dreux OL Atlas</v>
      </c>
      <c r="N33" s="219"/>
      <c r="O33" s="219"/>
      <c r="P33" s="219"/>
      <c r="Q33" s="219"/>
      <c r="R33" s="220"/>
      <c r="S33" s="337"/>
      <c r="T33" s="221" t="s">
        <v>50</v>
      </c>
      <c r="X33" s="57"/>
      <c r="Y33" s="58"/>
      <c r="Z33" s="58"/>
      <c r="AA33" s="58"/>
      <c r="AH33" s="63"/>
      <c r="AI33" s="63"/>
    </row>
    <row r="34" spans="2:35" ht="11.25" customHeight="1" x14ac:dyDescent="0.2">
      <c r="B34" s="331"/>
      <c r="C34" s="159" t="s">
        <v>53</v>
      </c>
      <c r="D34" s="160"/>
      <c r="E34" s="160"/>
      <c r="F34" s="160"/>
      <c r="G34" s="160"/>
      <c r="H34" s="170"/>
      <c r="I34" s="161" t="s">
        <v>11</v>
      </c>
      <c r="J34" s="338">
        <v>0</v>
      </c>
      <c r="K34" s="340"/>
      <c r="L34" s="159" t="s">
        <v>53</v>
      </c>
      <c r="M34" s="162"/>
      <c r="N34" s="160"/>
      <c r="O34" s="160"/>
      <c r="P34" s="160"/>
      <c r="Q34" s="170"/>
      <c r="R34" s="161" t="s">
        <v>11</v>
      </c>
      <c r="S34" s="338">
        <v>4</v>
      </c>
      <c r="T34" s="340" t="s">
        <v>23</v>
      </c>
      <c r="X34" s="57"/>
      <c r="Y34" s="58"/>
      <c r="Z34" s="58"/>
      <c r="AA34" s="58"/>
      <c r="AH34" s="63"/>
      <c r="AI34" s="63"/>
    </row>
    <row r="35" spans="2:35" ht="33" customHeight="1" thickBot="1" x14ac:dyDescent="0.25">
      <c r="B35" s="331"/>
      <c r="C35" s="157"/>
      <c r="D35" s="158"/>
      <c r="E35" s="158"/>
      <c r="F35" s="158"/>
      <c r="G35" s="158"/>
      <c r="H35" s="171"/>
      <c r="I35" s="208"/>
      <c r="J35" s="339"/>
      <c r="K35" s="341"/>
      <c r="L35" s="157"/>
      <c r="M35" s="163"/>
      <c r="N35" s="158"/>
      <c r="O35" s="158"/>
      <c r="P35" s="158"/>
      <c r="Q35" s="171"/>
      <c r="R35" s="208"/>
      <c r="S35" s="339"/>
      <c r="T35" s="341"/>
      <c r="X35" s="58"/>
      <c r="Y35" s="58"/>
      <c r="Z35" s="58"/>
      <c r="AA35" s="58"/>
      <c r="AH35" s="63"/>
      <c r="AI35" s="63"/>
    </row>
    <row r="36" spans="2:35" ht="16.5" customHeight="1" x14ac:dyDescent="0.2">
      <c r="B36" s="331"/>
      <c r="C36" s="334">
        <f>IF(A2=4,2,"")</f>
        <v>2</v>
      </c>
      <c r="D36" s="215" t="str">
        <f>IF(C36&lt;&gt;"",VLOOKUP(C36,$D$5:$K$8,2,0),"")</f>
        <v>OISAIEV Abdoul-Hamid</v>
      </c>
      <c r="E36" s="215"/>
      <c r="F36" s="215"/>
      <c r="G36" s="215"/>
      <c r="H36" s="215"/>
      <c r="I36" s="216"/>
      <c r="J36" s="336" t="s">
        <v>48</v>
      </c>
      <c r="K36" s="217" t="s">
        <v>49</v>
      </c>
      <c r="L36" s="334">
        <f>IF(A2=4,3,"")</f>
        <v>3</v>
      </c>
      <c r="M36" s="215" t="str">
        <f>IF(L36&lt;&gt;"",VLOOKUP(L36,$D$5:$K$8,2,0),"")</f>
        <v>TOUATI Rayan</v>
      </c>
      <c r="N36" s="215"/>
      <c r="O36" s="215"/>
      <c r="P36" s="215"/>
      <c r="Q36" s="215"/>
      <c r="R36" s="216"/>
      <c r="S36" s="336" t="s">
        <v>48</v>
      </c>
      <c r="T36" s="217" t="s">
        <v>49</v>
      </c>
      <c r="X36" s="57"/>
      <c r="Y36" s="58"/>
      <c r="Z36" s="58"/>
      <c r="AA36" s="58"/>
      <c r="AH36" s="63"/>
      <c r="AI36" s="63"/>
    </row>
    <row r="37" spans="2:35" ht="16.5" customHeight="1" x14ac:dyDescent="0.2">
      <c r="B37" s="331"/>
      <c r="C37" s="335"/>
      <c r="D37" s="218" t="str">
        <f>IF(C36&lt;&gt;"",VLOOKUP(C36,$D$5:$K$8,8,0),"")</f>
        <v>Joué les Tours CL</v>
      </c>
      <c r="E37" s="219"/>
      <c r="F37" s="219"/>
      <c r="G37" s="219"/>
      <c r="H37" s="219"/>
      <c r="I37" s="220"/>
      <c r="J37" s="337"/>
      <c r="K37" s="221" t="s">
        <v>50</v>
      </c>
      <c r="L37" s="335"/>
      <c r="M37" s="218" t="str">
        <f>IF(L36&lt;&gt;"",VLOOKUP(L36,$D$5:$K$8,8,0),"")</f>
        <v>La Ville aux Dames</v>
      </c>
      <c r="N37" s="219"/>
      <c r="O37" s="219"/>
      <c r="P37" s="219"/>
      <c r="Q37" s="219"/>
      <c r="R37" s="220"/>
      <c r="S37" s="337"/>
      <c r="T37" s="221" t="s">
        <v>50</v>
      </c>
      <c r="X37" s="57"/>
      <c r="Y37" s="58"/>
      <c r="Z37" s="58"/>
      <c r="AA37" s="58"/>
      <c r="AH37" s="63"/>
      <c r="AI37" s="63"/>
    </row>
    <row r="38" spans="2:35" ht="11.25" customHeight="1" x14ac:dyDescent="0.2">
      <c r="B38" s="331"/>
      <c r="C38" s="159" t="s">
        <v>53</v>
      </c>
      <c r="D38" s="160"/>
      <c r="E38" s="160"/>
      <c r="F38" s="160"/>
      <c r="G38" s="160"/>
      <c r="H38" s="170"/>
      <c r="I38" s="161" t="s">
        <v>11</v>
      </c>
      <c r="J38" s="338">
        <v>3</v>
      </c>
      <c r="K38" s="340" t="s">
        <v>689</v>
      </c>
      <c r="L38" s="159" t="s">
        <v>53</v>
      </c>
      <c r="M38" s="162"/>
      <c r="N38" s="160"/>
      <c r="O38" s="160"/>
      <c r="P38" s="160"/>
      <c r="Q38" s="170"/>
      <c r="R38" s="161" t="s">
        <v>11</v>
      </c>
      <c r="S38" s="338">
        <v>0</v>
      </c>
      <c r="T38" s="340"/>
      <c r="X38" s="57"/>
      <c r="Y38" s="58"/>
      <c r="Z38" s="58"/>
      <c r="AA38" s="58"/>
      <c r="AH38" s="63"/>
      <c r="AI38" s="63"/>
    </row>
    <row r="39" spans="2:35" ht="33" customHeight="1" thickBot="1" x14ac:dyDescent="0.25">
      <c r="B39" s="331"/>
      <c r="C39" s="157"/>
      <c r="D39" s="158"/>
      <c r="E39" s="158"/>
      <c r="F39" s="158"/>
      <c r="G39" s="158"/>
      <c r="H39" s="171"/>
      <c r="I39" s="208"/>
      <c r="J39" s="339"/>
      <c r="K39" s="341"/>
      <c r="L39" s="157"/>
      <c r="M39" s="163"/>
      <c r="N39" s="158"/>
      <c r="O39" s="158"/>
      <c r="P39" s="158"/>
      <c r="Q39" s="171"/>
      <c r="R39" s="208"/>
      <c r="S39" s="339"/>
      <c r="T39" s="341"/>
      <c r="X39" s="58"/>
      <c r="Y39" s="58"/>
      <c r="Z39" s="58"/>
      <c r="AA39" s="58"/>
      <c r="AH39" s="63"/>
      <c r="AI39" s="63"/>
    </row>
    <row r="40" spans="2:35" ht="15" customHeight="1" x14ac:dyDescent="0.2">
      <c r="B40" s="166"/>
      <c r="C40" s="165"/>
      <c r="D40" s="164"/>
      <c r="E40" s="164"/>
      <c r="F40" s="164"/>
      <c r="G40" s="164"/>
      <c r="H40" s="164"/>
      <c r="I40" s="167"/>
      <c r="J40" s="168"/>
      <c r="K40" s="169"/>
      <c r="L40" s="165"/>
      <c r="M40" s="165"/>
      <c r="N40" s="164"/>
      <c r="O40" s="164"/>
      <c r="P40" s="164"/>
      <c r="Q40" s="164"/>
      <c r="R40" s="167"/>
      <c r="S40" s="168"/>
      <c r="T40" s="169"/>
      <c r="X40" s="58"/>
      <c r="Y40" s="58"/>
      <c r="Z40" s="58"/>
      <c r="AA40" s="58"/>
      <c r="AH40" s="63"/>
      <c r="AI40" s="63"/>
    </row>
    <row r="41" spans="2:35" ht="35.1" customHeight="1" x14ac:dyDescent="0.2">
      <c r="C41" s="333" t="s">
        <v>42</v>
      </c>
      <c r="D41" s="333"/>
      <c r="E41" s="333"/>
      <c r="F41" s="333"/>
      <c r="G41" s="344" t="s">
        <v>62</v>
      </c>
      <c r="H41" s="344"/>
      <c r="I41" s="344"/>
      <c r="J41" s="344"/>
      <c r="K41" s="344"/>
      <c r="L41" s="344"/>
      <c r="M41" s="344"/>
      <c r="N41" s="344"/>
      <c r="O41" s="344"/>
      <c r="P41" s="344"/>
      <c r="Q41" s="344"/>
      <c r="R41" s="344"/>
      <c r="S41" s="344"/>
      <c r="T41" s="344"/>
      <c r="Z41" s="63"/>
      <c r="AA41" s="63"/>
    </row>
    <row r="42" spans="2:35" ht="35.1" customHeight="1" x14ac:dyDescent="0.2">
      <c r="C42" s="342" t="s">
        <v>33</v>
      </c>
      <c r="D42" s="342"/>
      <c r="E42" s="342"/>
      <c r="F42" s="342"/>
      <c r="G42" s="345" t="s">
        <v>41</v>
      </c>
      <c r="H42" s="345"/>
      <c r="I42" s="345"/>
      <c r="J42" s="345"/>
      <c r="K42" s="345"/>
      <c r="L42" s="345"/>
      <c r="M42" s="345"/>
      <c r="N42" s="345"/>
      <c r="O42" s="345"/>
      <c r="P42" s="345"/>
      <c r="Q42" s="345"/>
      <c r="R42" s="345"/>
      <c r="S42" s="345"/>
      <c r="T42" s="345"/>
      <c r="Z42" s="53"/>
    </row>
    <row r="43" spans="2:35" ht="65.25" customHeight="1" x14ac:dyDescent="0.25"/>
    <row r="44" spans="2:35" ht="15" hidden="1" customHeight="1" x14ac:dyDescent="0.25"/>
    <row r="45" spans="2:35" ht="15" hidden="1" customHeight="1" x14ac:dyDescent="0.25"/>
    <row r="46" spans="2:35" ht="15" hidden="1" customHeight="1" x14ac:dyDescent="0.25"/>
    <row r="47" spans="2:35" ht="15" hidden="1" customHeight="1" x14ac:dyDescent="0.25"/>
    <row r="48" spans="2:35" ht="15" hidden="1" customHeight="1" x14ac:dyDescent="0.25"/>
    <row r="49" ht="15" hidden="1" customHeight="1" x14ac:dyDescent="0.25"/>
    <row r="50" ht="0" hidden="1" customHeight="1" x14ac:dyDescent="0.25"/>
    <row r="51" ht="0" hidden="1" customHeight="1" x14ac:dyDescent="0.25"/>
  </sheetData>
  <sheetProtection sheet="1" objects="1" scenarios="1"/>
  <mergeCells count="60">
    <mergeCell ref="S36:S37"/>
    <mergeCell ref="C42:F42"/>
    <mergeCell ref="G42:T42"/>
    <mergeCell ref="J38:J39"/>
    <mergeCell ref="K38:K39"/>
    <mergeCell ref="S38:S39"/>
    <mergeCell ref="T38:T39"/>
    <mergeCell ref="C41:F41"/>
    <mergeCell ref="G41:T41"/>
    <mergeCell ref="J28:J29"/>
    <mergeCell ref="K28:K29"/>
    <mergeCell ref="S28:S29"/>
    <mergeCell ref="T28:T29"/>
    <mergeCell ref="B31:B39"/>
    <mergeCell ref="C32:C33"/>
    <mergeCell ref="J32:J33"/>
    <mergeCell ref="L32:L33"/>
    <mergeCell ref="S32:S33"/>
    <mergeCell ref="J34:J35"/>
    <mergeCell ref="K34:K35"/>
    <mergeCell ref="S34:S35"/>
    <mergeCell ref="T34:T35"/>
    <mergeCell ref="C36:C37"/>
    <mergeCell ref="J36:J37"/>
    <mergeCell ref="L36:L37"/>
    <mergeCell ref="S24:S25"/>
    <mergeCell ref="T24:T25"/>
    <mergeCell ref="C26:C27"/>
    <mergeCell ref="J26:J27"/>
    <mergeCell ref="L26:L27"/>
    <mergeCell ref="S26:S27"/>
    <mergeCell ref="J18:J19"/>
    <mergeCell ref="K18:K19"/>
    <mergeCell ref="S18:S19"/>
    <mergeCell ref="T18:T19"/>
    <mergeCell ref="B21:B29"/>
    <mergeCell ref="C22:C23"/>
    <mergeCell ref="J22:J23"/>
    <mergeCell ref="L22:L23"/>
    <mergeCell ref="S22:S23"/>
    <mergeCell ref="J24:J25"/>
    <mergeCell ref="B11:B19"/>
    <mergeCell ref="C12:C13"/>
    <mergeCell ref="J12:J13"/>
    <mergeCell ref="L12:L13"/>
    <mergeCell ref="S12:S13"/>
    <mergeCell ref="K24:K25"/>
    <mergeCell ref="J14:J15"/>
    <mergeCell ref="K14:K15"/>
    <mergeCell ref="S14:S15"/>
    <mergeCell ref="T14:T15"/>
    <mergeCell ref="C16:C17"/>
    <mergeCell ref="J16:J17"/>
    <mergeCell ref="L16:L17"/>
    <mergeCell ref="S16:S17"/>
    <mergeCell ref="O2:T2"/>
    <mergeCell ref="S4:T4"/>
    <mergeCell ref="AA6:AC6"/>
    <mergeCell ref="AA7:AC7"/>
    <mergeCell ref="AA8:AC8"/>
  </mergeCells>
  <dataValidations count="2">
    <dataValidation type="list" allowBlank="1" showInputMessage="1" showErrorMessage="1" sqref="K14:K15 T38:T39 K38:K39 T34:T35 K34:K35 T28:T29 K28:K29 T24:T25 K24:K25 T18:T19 K18:K19 T14:T15">
      <formula1>"VT,VP,VS,VA,VF,VB,VD,V3"</formula1>
    </dataValidation>
    <dataValidation type="whole" allowBlank="1" showInputMessage="1" showErrorMessage="1" errorTitle="ERREUR" error="Il faut saisir un chiffre de 1 à 4" sqref="C5:C8">
      <formula1>1</formula1>
      <formula2>4</formula2>
    </dataValidation>
  </dataValidations>
  <printOptions horizontalCentered="1"/>
  <pageMargins left="0" right="0" top="0" bottom="0" header="0" footer="0"/>
  <pageSetup paperSize="9" orientation="portrait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9">
    <tabColor rgb="FF00B050"/>
    <pageSetUpPr autoPageBreaks="0" fitToPage="1"/>
  </sheetPr>
  <dimension ref="A1:AJ51"/>
  <sheetViews>
    <sheetView showGridLines="0" showRowColHeaders="0" zoomScaleNormal="100" workbookViewId="0"/>
  </sheetViews>
  <sheetFormatPr baseColWidth="10" defaultColWidth="0" defaultRowHeight="0" customHeight="1" zeroHeight="1" x14ac:dyDescent="0.25"/>
  <cols>
    <col min="1" max="1" width="9.625" customWidth="1"/>
    <col min="2" max="2" width="4.875" customWidth="1"/>
    <col min="3" max="8" width="4.625" customWidth="1"/>
    <col min="9" max="9" width="4.625" style="69" customWidth="1"/>
    <col min="10" max="20" width="4.625" customWidth="1"/>
    <col min="21" max="21" width="1.625" customWidth="1"/>
    <col min="22" max="22" width="25.375" customWidth="1"/>
    <col min="23" max="23" width="10.75" hidden="1" customWidth="1"/>
    <col min="24" max="24" width="3.875" hidden="1" customWidth="1"/>
    <col min="25" max="25" width="4.75" hidden="1" customWidth="1"/>
    <col min="26" max="26" width="10" hidden="1" customWidth="1"/>
    <col min="27" max="27" width="5" hidden="1" customWidth="1"/>
    <col min="28" max="36" width="0" hidden="1" customWidth="1"/>
    <col min="37" max="16384" width="11" hidden="1"/>
  </cols>
  <sheetData>
    <row r="1" spans="1:36" ht="28.5" customHeight="1" thickBot="1" x14ac:dyDescent="0.25">
      <c r="C1" s="51"/>
      <c r="D1" s="51"/>
      <c r="E1" s="51"/>
      <c r="F1" s="51"/>
      <c r="G1" s="51"/>
      <c r="H1" s="51"/>
      <c r="I1" s="136"/>
      <c r="J1" s="134"/>
      <c r="K1" s="134"/>
      <c r="L1" s="10"/>
      <c r="M1" s="10"/>
      <c r="N1" s="10"/>
      <c r="O1" s="10"/>
      <c r="P1" s="10"/>
      <c r="Q1" s="10"/>
      <c r="R1" s="10"/>
      <c r="S1" s="135"/>
      <c r="T1" s="61"/>
      <c r="U1" s="61"/>
      <c r="V1" s="61"/>
      <c r="W1" s="61"/>
      <c r="X1" s="133"/>
      <c r="Y1" s="61"/>
      <c r="Z1" s="61"/>
      <c r="AA1" s="133"/>
    </row>
    <row r="2" spans="1:36" ht="30" customHeight="1" thickBot="1" x14ac:dyDescent="0.3">
      <c r="A2" s="138">
        <f>SUMPRODUCT((recap!C7:C66=C2)*(recap!D7:D66=L2)*recap!I7:I66)</f>
        <v>4</v>
      </c>
      <c r="C2" s="173" t="s">
        <v>79</v>
      </c>
      <c r="D2" s="174"/>
      <c r="E2" s="174"/>
      <c r="F2" s="174"/>
      <c r="G2" s="174"/>
      <c r="H2" s="175"/>
      <c r="K2" s="156" t="s">
        <v>35</v>
      </c>
      <c r="L2" s="257">
        <v>35</v>
      </c>
      <c r="M2" s="183"/>
      <c r="O2" s="332" t="str">
        <f>Nature_competition</f>
        <v>COUPE DE DREUX POUSSINS BENJAMINS - 26 novembre 2017</v>
      </c>
      <c r="P2" s="332"/>
      <c r="Q2" s="332"/>
      <c r="R2" s="332"/>
      <c r="S2" s="332"/>
      <c r="T2" s="332"/>
      <c r="U2" s="52"/>
      <c r="V2" s="52"/>
      <c r="W2" s="52"/>
      <c r="X2" s="52"/>
      <c r="Y2" s="52"/>
      <c r="Z2" s="229" t="s">
        <v>68</v>
      </c>
      <c r="AA2" s="52"/>
    </row>
    <row r="3" spans="1:36" ht="24" customHeight="1" x14ac:dyDescent="0.2">
      <c r="B3" s="138"/>
      <c r="C3" s="145"/>
      <c r="D3" s="145"/>
      <c r="E3" s="145"/>
      <c r="F3" s="145"/>
      <c r="G3" s="145"/>
      <c r="H3" s="51"/>
      <c r="I3" s="145"/>
      <c r="L3" s="132"/>
      <c r="M3" s="132"/>
      <c r="N3" s="131"/>
      <c r="O3" s="131"/>
      <c r="P3" s="131"/>
      <c r="Q3" s="131"/>
      <c r="S3" s="144"/>
      <c r="T3" s="52"/>
      <c r="U3" s="52"/>
      <c r="V3" s="52"/>
      <c r="W3" s="52"/>
      <c r="X3" s="52"/>
      <c r="Y3" s="52"/>
      <c r="Z3" s="227">
        <f>COUNTIF(Z5:Z16,"")</f>
        <v>6</v>
      </c>
    </row>
    <row r="4" spans="1:36" ht="15.75" x14ac:dyDescent="0.25">
      <c r="C4" s="60" t="s">
        <v>39</v>
      </c>
      <c r="D4" s="129" t="s">
        <v>43</v>
      </c>
      <c r="E4" s="59" t="s">
        <v>44</v>
      </c>
      <c r="G4" s="69"/>
      <c r="H4" s="69"/>
      <c r="J4" s="69"/>
      <c r="K4" s="69"/>
      <c r="L4" s="69"/>
      <c r="M4" s="153" t="s">
        <v>38</v>
      </c>
      <c r="N4" s="128" t="s">
        <v>34</v>
      </c>
      <c r="O4" s="128" t="s">
        <v>21</v>
      </c>
      <c r="P4" s="128" t="s">
        <v>23</v>
      </c>
      <c r="Q4" s="128" t="s">
        <v>67</v>
      </c>
      <c r="R4" s="128" t="s">
        <v>22</v>
      </c>
      <c r="S4" s="343" t="s">
        <v>14</v>
      </c>
      <c r="T4" s="343"/>
      <c r="W4" s="228" t="s">
        <v>16</v>
      </c>
      <c r="X4" s="228" t="s">
        <v>60</v>
      </c>
      <c r="Y4" s="228" t="s">
        <v>59</v>
      </c>
      <c r="Z4" s="228" t="s">
        <v>58</v>
      </c>
      <c r="AA4" s="58"/>
      <c r="AB4" s="58"/>
      <c r="AC4" s="58"/>
      <c r="AD4" s="62"/>
      <c r="AE4" s="62"/>
      <c r="AF4" s="62"/>
      <c r="AG4" s="62"/>
      <c r="AH4" s="62"/>
      <c r="AI4" s="62"/>
      <c r="AJ4" s="64"/>
    </row>
    <row r="5" spans="1:36" ht="20.25" customHeight="1" x14ac:dyDescent="0.2">
      <c r="A5" s="214" t="s">
        <v>24</v>
      </c>
      <c r="B5" s="172"/>
      <c r="C5" s="141">
        <v>2</v>
      </c>
      <c r="D5" s="142">
        <f>IF(A2&gt;0,1,"")</f>
        <v>1</v>
      </c>
      <c r="E5" s="154" t="str">
        <f>IF(ISNA(VLOOKUP($C$2&amp;"-"&amp;$L$2&amp;"-"&amp;D5,bdd_complete,11,0)),"",VLOOKUP($C$2&amp;"-"&amp;$L$2&amp;"-"&amp;D5,bdd_complete,11,0)&amp;" "&amp;VLOOKUP($C$2&amp;"-"&amp;$L$2&amp;"-"&amp;D5,bdd_complete,12,0))</f>
        <v>MELKONYAN Ashot</v>
      </c>
      <c r="F5" s="154"/>
      <c r="G5" s="154"/>
      <c r="H5" s="154"/>
      <c r="I5" s="154"/>
      <c r="J5" s="154"/>
      <c r="K5" s="154" t="str">
        <f>IF(D5&lt;&gt;"",VLOOKUP($C$2&amp;"-"&amp;$L$2&amp;"-"&amp;D5,bdd_complete,13,0),"")</f>
        <v>Bagnolet</v>
      </c>
      <c r="L5" s="154"/>
      <c r="M5" s="143"/>
      <c r="N5" s="209">
        <f>IF(AND(E5&lt;&gt;"",$Z$3&lt;12),SUMPRODUCT(($W$5:$W$16=E5)*($Z$5:$Z$16&lt;&gt;"")),"")</f>
        <v>2</v>
      </c>
      <c r="O5" s="210">
        <f>IF(AND(E5&lt;&gt;"",$Z$3&lt;12),SUMPRODUCT(($W$5:$W$16=E5)*($Y$5:$Y$16)),"")</f>
        <v>8</v>
      </c>
      <c r="P5" s="211">
        <f>IF(AND(E5&lt;&gt;"",$Z$3&lt;12),SUMPRODUCT(($W$5:$W$16=E5)*($Z$5:$Z$16=$P$4)),"")</f>
        <v>1</v>
      </c>
      <c r="Q5" s="211">
        <f>IF(AND(E5&lt;&gt;"",$Z$3&lt;12),SUMPRODUCT(($W$5:$W$16=E5)*($Z$5:$Z$16=$Q$4)),"")</f>
        <v>0</v>
      </c>
      <c r="R5" s="211">
        <f>IF(AND(E5&lt;&gt;"",$Z$3&lt;12),SUMPRODUCT(($W$5:$W$16=E5)*($X$5:$X$16)),"")</f>
        <v>0</v>
      </c>
      <c r="S5" s="234">
        <f>IF(D5&lt;&gt;"",VLOOKUP($C$2&amp;"-"&amp;$L$2&amp;"-"&amp;D5,bdd_complete,6,0),"")</f>
        <v>38.299999999999997</v>
      </c>
      <c r="T5" s="235"/>
      <c r="U5" s="140"/>
      <c r="V5" s="140"/>
      <c r="W5" s="205" t="str">
        <f>D12</f>
        <v>MELKONYAN Ashot</v>
      </c>
      <c r="X5" s="206">
        <f>I15</f>
        <v>0</v>
      </c>
      <c r="Y5" s="206">
        <f>J14</f>
        <v>1</v>
      </c>
      <c r="Z5" s="207" t="str">
        <f>IF(K14&lt;&gt;"",K14,"")</f>
        <v/>
      </c>
      <c r="AD5" s="62"/>
      <c r="AE5" s="62"/>
      <c r="AF5" s="62"/>
      <c r="AG5" s="62"/>
      <c r="AH5" s="62"/>
      <c r="AI5" s="62"/>
      <c r="AJ5" s="64"/>
    </row>
    <row r="6" spans="1:36" ht="20.25" customHeight="1" thickBot="1" x14ac:dyDescent="0.25">
      <c r="B6" s="172"/>
      <c r="C6" s="141">
        <v>1</v>
      </c>
      <c r="D6" s="142">
        <f>IF(A2&gt;1,2,"")</f>
        <v>2</v>
      </c>
      <c r="E6" s="154" t="str">
        <f>IF(ISNA(VLOOKUP($C$2&amp;"-"&amp;$L$2&amp;"-"&amp;D6,bdd_complete,11,0)),"",VLOOKUP($C$2&amp;"-"&amp;$L$2&amp;"-"&amp;D6,bdd_complete,11,0)&amp;" "&amp;VLOOKUP($C$2&amp;"-"&amp;$L$2&amp;"-"&amp;D6,bdd_complete,12,0))</f>
        <v>BERJAOUI Mohamed</v>
      </c>
      <c r="F6" s="154"/>
      <c r="G6" s="154"/>
      <c r="H6" s="154"/>
      <c r="I6" s="154"/>
      <c r="J6" s="154"/>
      <c r="K6" s="154" t="str">
        <f>IF(D6&lt;&gt;"",VLOOKUP($C$2&amp;"-"&amp;$L$2&amp;"-"&amp;D6,bdd_complete,13,0),"")</f>
        <v>Créteil</v>
      </c>
      <c r="L6" s="154"/>
      <c r="M6" s="143"/>
      <c r="N6" s="209">
        <f>IF(AND(E6&lt;&gt;"",$Z$3&lt;12),SUMPRODUCT(($W$5:$W$16=E6)*($Z$5:$Z$16&lt;&gt;"")),"")</f>
        <v>3</v>
      </c>
      <c r="O6" s="210">
        <f>IF(AND(E6&lt;&gt;"",$Z$3&lt;12),SUMPRODUCT(($W$5:$W$16=E6)*($Y$5:$Y$16)),"")</f>
        <v>11</v>
      </c>
      <c r="P6" s="211">
        <f>IF(AND(E6&lt;&gt;"",$Z$3&lt;12),SUMPRODUCT(($W$5:$W$16=E6)*($Z$5:$Z$16=$P$4)),"")</f>
        <v>1</v>
      </c>
      <c r="Q6" s="211">
        <f>IF(AND(E6&lt;&gt;"",$Z$3&lt;12),SUMPRODUCT(($W$5:$W$16=E6)*($Z$5:$Z$16=$Q$4)),"")</f>
        <v>1</v>
      </c>
      <c r="R6" s="211">
        <f>IF(AND(E6&lt;&gt;"",$Z$3&lt;12),SUMPRODUCT(($W$5:$W$16=E6)*($X$5:$X$16)),"")</f>
        <v>0</v>
      </c>
      <c r="S6" s="234">
        <f>IF(D6&lt;&gt;"",VLOOKUP($C$2&amp;"-"&amp;$L$2&amp;"-"&amp;D6,bdd_complete,6,0),"")</f>
        <v>38.6</v>
      </c>
      <c r="T6" s="235"/>
      <c r="W6" s="205" t="str">
        <f>M12</f>
        <v>BERJAOUI Mohamed</v>
      </c>
      <c r="X6" s="206">
        <f>R15</f>
        <v>0</v>
      </c>
      <c r="Y6" s="206">
        <f>S14</f>
        <v>3</v>
      </c>
      <c r="Z6" s="207" t="str">
        <f>IF(T14&lt;&gt;"",T14,"")</f>
        <v>VP</v>
      </c>
      <c r="AA6" s="346"/>
      <c r="AB6" s="346"/>
      <c r="AC6" s="346"/>
      <c r="AD6" s="62"/>
      <c r="AE6" s="62"/>
      <c r="AF6" s="62"/>
      <c r="AG6" s="62"/>
      <c r="AH6" s="62"/>
      <c r="AI6" s="62"/>
      <c r="AJ6" s="64"/>
    </row>
    <row r="7" spans="1:36" ht="20.25" customHeight="1" thickTop="1" x14ac:dyDescent="0.2">
      <c r="A7" s="137" t="s">
        <v>36</v>
      </c>
      <c r="B7" s="172"/>
      <c r="C7" s="141">
        <v>4</v>
      </c>
      <c r="D7" s="142">
        <f>IF(A2&gt;2,3,"")</f>
        <v>3</v>
      </c>
      <c r="E7" s="154" t="str">
        <f>IF(ISNA(VLOOKUP($C$2&amp;"-"&amp;$L$2&amp;"-"&amp;D7,bdd_complete,11,0)),"",VLOOKUP($C$2&amp;"-"&amp;$L$2&amp;"-"&amp;D7,bdd_complete,11,0)&amp;" "&amp;VLOOKUP($C$2&amp;"-"&amp;$L$2&amp;"-"&amp;D7,bdd_complete,12,0))</f>
        <v>BIGOT Erevan</v>
      </c>
      <c r="F7" s="154"/>
      <c r="G7" s="154"/>
      <c r="H7" s="154"/>
      <c r="I7" s="154"/>
      <c r="J7" s="154"/>
      <c r="K7" s="154" t="str">
        <f>IF(D7&lt;&gt;"",VLOOKUP($C$2&amp;"-"&amp;$L$2&amp;"-"&amp;D7,bdd_complete,13,0),"")</f>
        <v>Bagnolet</v>
      </c>
      <c r="L7" s="154"/>
      <c r="M7" s="143"/>
      <c r="N7" s="209">
        <f>IF(AND(E7&lt;&gt;"",$Z$3&lt;12),SUMPRODUCT(($W$5:$W$16=E7)*($Z$5:$Z$16&lt;&gt;"")),"")</f>
        <v>0</v>
      </c>
      <c r="O7" s="210">
        <f>IF(AND(E7&lt;&gt;"",$Z$3&lt;12),SUMPRODUCT(($W$5:$W$16=E7)*($Y$5:$Y$16)),"")</f>
        <v>0</v>
      </c>
      <c r="P7" s="211">
        <f>IF(AND(E7&lt;&gt;"",$Z$3&lt;12),SUMPRODUCT(($W$5:$W$16=E7)*($Z$5:$Z$16=$P$4)),"")</f>
        <v>0</v>
      </c>
      <c r="Q7" s="211">
        <f>IF(AND(E7&lt;&gt;"",$Z$3&lt;12),SUMPRODUCT(($W$5:$W$16=E7)*($Z$5:$Z$16=$Q$4)),"")</f>
        <v>0</v>
      </c>
      <c r="R7" s="211">
        <f>IF(AND(E7&lt;&gt;"",$Z$3&lt;12),SUMPRODUCT(($W$5:$W$16=E7)*($X$5:$X$16)),"")</f>
        <v>0</v>
      </c>
      <c r="S7" s="234">
        <f>IF(D7&lt;&gt;"",VLOOKUP($C$2&amp;"-"&amp;$L$2&amp;"-"&amp;D7,bdd_complete,6,0),"")</f>
        <v>39.1</v>
      </c>
      <c r="T7" s="235"/>
      <c r="W7" s="205" t="str">
        <f>D16</f>
        <v>BIGOT Erevan</v>
      </c>
      <c r="X7" s="206">
        <f>I19</f>
        <v>0</v>
      </c>
      <c r="Y7" s="206">
        <f>J18</f>
        <v>0</v>
      </c>
      <c r="Z7" s="207" t="str">
        <f>IF(K18&lt;&gt;"",K18,"")</f>
        <v/>
      </c>
      <c r="AA7" s="346"/>
      <c r="AB7" s="346"/>
      <c r="AC7" s="346"/>
      <c r="AD7" s="62"/>
      <c r="AE7" s="62"/>
      <c r="AF7" s="62"/>
      <c r="AG7" s="62"/>
      <c r="AH7" s="62"/>
      <c r="AI7" s="62"/>
      <c r="AJ7" s="64"/>
    </row>
    <row r="8" spans="1:36" ht="20.25" customHeight="1" x14ac:dyDescent="0.2">
      <c r="A8" s="139" t="s">
        <v>37</v>
      </c>
      <c r="B8" s="172"/>
      <c r="C8" s="141">
        <v>3</v>
      </c>
      <c r="D8" s="281">
        <f>IF(A2&gt;3,4,"")</f>
        <v>4</v>
      </c>
      <c r="E8" s="241" t="str">
        <f>IF(ISNA(VLOOKUP($C$2&amp;"-"&amp;$L$2&amp;"-"&amp;D8,bdd_complete,11,0)),"",VLOOKUP($C$2&amp;"-"&amp;$L$2&amp;"-"&amp;D8,bdd_complete,11,0)&amp;" "&amp;VLOOKUP($C$2&amp;"-"&amp;$L$2&amp;"-"&amp;D8,bdd_complete,12,0))</f>
        <v>MALTSAGOV Asrab</v>
      </c>
      <c r="F8" s="241"/>
      <c r="G8" s="241"/>
      <c r="H8" s="241"/>
      <c r="I8" s="241"/>
      <c r="J8" s="241"/>
      <c r="K8" s="241" t="str">
        <f>IF(D8&lt;&gt;"",VLOOKUP($C$2&amp;"-"&amp;$L$2&amp;"-"&amp;D8,bdd_complete,13,0),"")</f>
        <v>Le Mans CLS</v>
      </c>
      <c r="L8" s="241"/>
      <c r="M8" s="282"/>
      <c r="N8" s="209">
        <f>IF(AND(E8&lt;&gt;"",$Z$3&lt;12),SUMPRODUCT(($W$5:$W$16=E8)*($Z$5:$Z$16&lt;&gt;"")),"")</f>
        <v>1</v>
      </c>
      <c r="O8" s="210">
        <f>IF(AND(E8&lt;&gt;"",$Z$3&lt;12),SUMPRODUCT(($W$5:$W$16=E8)*($Y$5:$Y$16)),"")</f>
        <v>5</v>
      </c>
      <c r="P8" s="211">
        <f>IF(AND(E8&lt;&gt;"",$Z$3&lt;12),SUMPRODUCT(($W$5:$W$16=E8)*($Z$5:$Z$16=$P$4)),"")</f>
        <v>1</v>
      </c>
      <c r="Q8" s="211">
        <f>IF(AND(E8&lt;&gt;"",$Z$3&lt;12),SUMPRODUCT(($W$5:$W$16=E8)*($Z$5:$Z$16=$Q$4)),"")</f>
        <v>0</v>
      </c>
      <c r="R8" s="211">
        <f>IF(AND(E8&lt;&gt;"",$Z$3&lt;12),SUMPRODUCT(($W$5:$W$16=E8)*($X$5:$X$16)),"")</f>
        <v>0</v>
      </c>
      <c r="S8" s="234">
        <f>IF(D8&lt;&gt;"",VLOOKUP($C$2&amp;"-"&amp;$L$2&amp;"-"&amp;D8,bdd_complete,6,0),"")</f>
        <v>39.1</v>
      </c>
      <c r="T8" s="235"/>
      <c r="W8" s="205" t="str">
        <f>M16</f>
        <v>MALTSAGOV Asrab</v>
      </c>
      <c r="X8" s="206">
        <f>R19</f>
        <v>0</v>
      </c>
      <c r="Y8" s="206">
        <f>S18</f>
        <v>4</v>
      </c>
      <c r="Z8" s="207" t="str">
        <f>IF(T18&lt;&gt;"",T18,"")</f>
        <v>VT</v>
      </c>
      <c r="AA8" s="346"/>
      <c r="AB8" s="346"/>
      <c r="AC8" s="346"/>
      <c r="AD8" s="62"/>
      <c r="AE8" s="62"/>
      <c r="AF8" s="62"/>
      <c r="AG8" s="62"/>
      <c r="AH8" s="62"/>
      <c r="AI8" s="62"/>
      <c r="AJ8" s="64"/>
    </row>
    <row r="9" spans="1:36" ht="23.25" customHeight="1" x14ac:dyDescent="0.25">
      <c r="A9" s="212" t="s">
        <v>61</v>
      </c>
      <c r="B9" s="213"/>
      <c r="D9" s="69"/>
      <c r="E9" s="69"/>
      <c r="F9" s="69"/>
      <c r="G9" s="69"/>
      <c r="H9" s="69"/>
      <c r="I9"/>
      <c r="S9" s="144"/>
      <c r="W9" s="205" t="str">
        <f>D22</f>
        <v>MELKONYAN Ashot</v>
      </c>
      <c r="X9" s="206">
        <f>I25</f>
        <v>0</v>
      </c>
      <c r="Y9" s="206">
        <f>J24</f>
        <v>4</v>
      </c>
      <c r="Z9" s="207" t="str">
        <f>IF(K24&lt;&gt;"",K24,"")</f>
        <v>VT</v>
      </c>
      <c r="AA9" s="52"/>
      <c r="AB9" s="52"/>
      <c r="AC9" s="52"/>
    </row>
    <row r="10" spans="1:36" s="140" customFormat="1" ht="25.5" customHeight="1" x14ac:dyDescent="0.2">
      <c r="A10" s="53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  <c r="R10" s="155"/>
      <c r="S10" s="155"/>
      <c r="T10" s="130" t="str">
        <f>IF(OR(A2=0,A2&gt;2),"3 lutteurs =&gt; Tour 1 : 1-2 / Tour 2 : 3-1 / Tour 3 : 2-3          4 lutteurs =&gt; Tour 1 : 1-2, 3-4  / Tour 2 : 1-3,  2-4  / Tour 3 : 1-4, 2-3","")</f>
        <v>3 lutteurs =&gt; Tour 1 : 1-2 / Tour 2 : 3-1 / Tour 3 : 2-3          4 lutteurs =&gt; Tour 1 : 1-2, 3-4  / Tour 2 : 1-3,  2-4  / Tour 3 : 1-4, 2-3</v>
      </c>
      <c r="U10" s="155"/>
      <c r="V10" s="155"/>
      <c r="W10" s="205" t="str">
        <f>M22</f>
        <v>BIGOT Erevan</v>
      </c>
      <c r="X10" s="206">
        <f>R25</f>
        <v>0</v>
      </c>
      <c r="Y10" s="206">
        <f>S24</f>
        <v>0</v>
      </c>
      <c r="Z10" s="207" t="str">
        <f>IF(T24&lt;&gt;"",T24,"")</f>
        <v/>
      </c>
      <c r="AA10" s="155"/>
      <c r="AB10" s="155"/>
      <c r="AC10" s="155"/>
    </row>
    <row r="11" spans="1:36" s="53" customFormat="1" ht="14.25" customHeight="1" thickBot="1" x14ac:dyDescent="0.25">
      <c r="A11"/>
      <c r="B11" s="330" t="s">
        <v>40</v>
      </c>
      <c r="C11" s="203" t="s">
        <v>45</v>
      </c>
      <c r="D11" s="201"/>
      <c r="E11" s="201"/>
      <c r="F11" s="201"/>
      <c r="G11" s="201"/>
      <c r="H11" s="201"/>
      <c r="I11" s="201"/>
      <c r="J11" s="201"/>
      <c r="K11" s="201"/>
      <c r="L11" s="202" t="s">
        <v>46</v>
      </c>
      <c r="M11" s="202"/>
      <c r="N11" s="202"/>
      <c r="O11" s="202"/>
      <c r="P11" s="202"/>
      <c r="Q11" s="202"/>
      <c r="R11" s="202"/>
      <c r="S11" s="202"/>
      <c r="T11" s="204"/>
      <c r="U11"/>
      <c r="V11"/>
      <c r="W11" s="205" t="str">
        <f>D26</f>
        <v>BERJAOUI Mohamed</v>
      </c>
      <c r="X11" s="206">
        <f>I29</f>
        <v>0</v>
      </c>
      <c r="Y11" s="206">
        <f>J28</f>
        <v>4</v>
      </c>
      <c r="Z11" s="207" t="str">
        <f>IF(K28&lt;&gt;"",K28,"")</f>
        <v>VS</v>
      </c>
      <c r="AA11" s="54"/>
      <c r="AH11" s="56"/>
    </row>
    <row r="12" spans="1:36" ht="16.5" customHeight="1" x14ac:dyDescent="0.2">
      <c r="B12" s="331"/>
      <c r="C12" s="334">
        <f>IF(A2&gt;1,1,"")</f>
        <v>1</v>
      </c>
      <c r="D12" s="215" t="str">
        <f>IF(C12&lt;&gt;"",VLOOKUP(C12,$D$5:$K$8,2,0),"")</f>
        <v>MELKONYAN Ashot</v>
      </c>
      <c r="E12" s="215"/>
      <c r="F12" s="215"/>
      <c r="G12" s="215"/>
      <c r="H12" s="215"/>
      <c r="I12" s="216"/>
      <c r="J12" s="336" t="s">
        <v>48</v>
      </c>
      <c r="K12" s="217" t="s">
        <v>49</v>
      </c>
      <c r="L12" s="334">
        <f>IF(A2&gt;1,2,"")</f>
        <v>2</v>
      </c>
      <c r="M12" s="215" t="str">
        <f>IF(L12&lt;&gt;"",VLOOKUP(L12,$D$5:$K$8,2,0),"")</f>
        <v>BERJAOUI Mohamed</v>
      </c>
      <c r="N12" s="215"/>
      <c r="O12" s="215"/>
      <c r="P12" s="215"/>
      <c r="Q12" s="215"/>
      <c r="R12" s="216"/>
      <c r="S12" s="336" t="s">
        <v>48</v>
      </c>
      <c r="T12" s="217" t="s">
        <v>49</v>
      </c>
      <c r="W12" s="205" t="str">
        <f>M26</f>
        <v>MALTSAGOV Asrab</v>
      </c>
      <c r="X12" s="206">
        <f>R29</f>
        <v>0</v>
      </c>
      <c r="Y12" s="206">
        <f>S28</f>
        <v>1</v>
      </c>
      <c r="Z12" s="207" t="str">
        <f>IF(T28&lt;&gt;"",T28,"")</f>
        <v/>
      </c>
      <c r="AA12" s="58"/>
      <c r="AH12" s="63"/>
      <c r="AI12" s="63"/>
    </row>
    <row r="13" spans="1:36" ht="16.5" customHeight="1" x14ac:dyDescent="0.2">
      <c r="B13" s="331"/>
      <c r="C13" s="335"/>
      <c r="D13" s="218" t="str">
        <f>IF(C12&lt;&gt;"",VLOOKUP(C12,$D$5:$K$8,8,0),"")</f>
        <v>Bagnolet</v>
      </c>
      <c r="E13" s="219"/>
      <c r="F13" s="219"/>
      <c r="G13" s="219"/>
      <c r="H13" s="219"/>
      <c r="I13" s="220"/>
      <c r="J13" s="337"/>
      <c r="K13" s="221" t="s">
        <v>50</v>
      </c>
      <c r="L13" s="335"/>
      <c r="M13" s="218" t="str">
        <f>IF(L12&lt;&gt;"",VLOOKUP(L12,$D$5:$K$8,8,0),"")</f>
        <v>Créteil</v>
      </c>
      <c r="N13" s="219"/>
      <c r="O13" s="219"/>
      <c r="P13" s="219"/>
      <c r="Q13" s="219"/>
      <c r="R13" s="220"/>
      <c r="S13" s="337"/>
      <c r="T13" s="221" t="s">
        <v>50</v>
      </c>
      <c r="W13" s="205" t="str">
        <f>D32</f>
        <v>MELKONYAN Ashot</v>
      </c>
      <c r="X13" s="206">
        <f>I35</f>
        <v>0</v>
      </c>
      <c r="Y13" s="206">
        <f>J34</f>
        <v>3</v>
      </c>
      <c r="Z13" s="207" t="str">
        <f>IF(K34&lt;&gt;"",K34,"")</f>
        <v>VP</v>
      </c>
      <c r="AA13" s="58"/>
      <c r="AH13" s="63"/>
      <c r="AI13" s="63"/>
    </row>
    <row r="14" spans="1:36" ht="11.25" customHeight="1" x14ac:dyDescent="0.2">
      <c r="B14" s="331"/>
      <c r="C14" s="159" t="s">
        <v>53</v>
      </c>
      <c r="D14" s="160"/>
      <c r="E14" s="160"/>
      <c r="F14" s="160"/>
      <c r="G14" s="160"/>
      <c r="H14" s="170"/>
      <c r="I14" s="161" t="s">
        <v>11</v>
      </c>
      <c r="J14" s="338">
        <v>1</v>
      </c>
      <c r="K14" s="340"/>
      <c r="L14" s="159" t="s">
        <v>53</v>
      </c>
      <c r="M14" s="162"/>
      <c r="N14" s="160"/>
      <c r="O14" s="160"/>
      <c r="P14" s="160"/>
      <c r="Q14" s="170"/>
      <c r="R14" s="161" t="s">
        <v>11</v>
      </c>
      <c r="S14" s="338">
        <v>3</v>
      </c>
      <c r="T14" s="340" t="s">
        <v>689</v>
      </c>
      <c r="W14" s="205" t="str">
        <f>M32</f>
        <v>MALTSAGOV Asrab</v>
      </c>
      <c r="X14" s="206">
        <f>R35</f>
        <v>0</v>
      </c>
      <c r="Y14" s="206">
        <f>S34</f>
        <v>0</v>
      </c>
      <c r="Z14" s="207" t="str">
        <f>IF(T34&lt;&gt;"",T34,"")</f>
        <v/>
      </c>
      <c r="AA14" s="58"/>
      <c r="AH14" s="63"/>
      <c r="AI14" s="63"/>
    </row>
    <row r="15" spans="1:36" ht="33" customHeight="1" thickBot="1" x14ac:dyDescent="0.25">
      <c r="B15" s="331"/>
      <c r="C15" s="157"/>
      <c r="D15" s="158"/>
      <c r="E15" s="158"/>
      <c r="F15" s="158"/>
      <c r="G15" s="158"/>
      <c r="H15" s="171"/>
      <c r="I15" s="208"/>
      <c r="J15" s="339"/>
      <c r="K15" s="341"/>
      <c r="L15" s="157"/>
      <c r="M15" s="163"/>
      <c r="N15" s="158"/>
      <c r="O15" s="158"/>
      <c r="P15" s="158"/>
      <c r="Q15" s="171"/>
      <c r="R15" s="208"/>
      <c r="S15" s="339"/>
      <c r="T15" s="341"/>
      <c r="W15" s="205" t="str">
        <f>D36</f>
        <v>BERJAOUI Mohamed</v>
      </c>
      <c r="X15" s="206">
        <f>I39</f>
        <v>0</v>
      </c>
      <c r="Y15" s="206">
        <f>J38</f>
        <v>4</v>
      </c>
      <c r="Z15" s="207" t="str">
        <f>IF(K38&lt;&gt;"",K38,"")</f>
        <v>VT</v>
      </c>
      <c r="AA15" s="58"/>
      <c r="AH15" s="63"/>
      <c r="AI15" s="63"/>
    </row>
    <row r="16" spans="1:36" ht="16.5" customHeight="1" x14ac:dyDescent="0.2">
      <c r="B16" s="331"/>
      <c r="C16" s="334">
        <f>IF(A2=4,3,"")</f>
        <v>3</v>
      </c>
      <c r="D16" s="215" t="str">
        <f>IF(C16&lt;&gt;"",VLOOKUP(C16,$D$5:$K$8,2,0),"")</f>
        <v>BIGOT Erevan</v>
      </c>
      <c r="E16" s="215"/>
      <c r="F16" s="215"/>
      <c r="G16" s="215"/>
      <c r="H16" s="215"/>
      <c r="I16" s="216"/>
      <c r="J16" s="336" t="s">
        <v>48</v>
      </c>
      <c r="K16" s="217" t="s">
        <v>49</v>
      </c>
      <c r="L16" s="334">
        <f>IF(A2=4,4,"")</f>
        <v>4</v>
      </c>
      <c r="M16" s="215" t="str">
        <f>IF(L16&lt;&gt;"",VLOOKUP(L16,$D$5:$K$8,2,0),"")</f>
        <v>MALTSAGOV Asrab</v>
      </c>
      <c r="N16" s="215"/>
      <c r="O16" s="215"/>
      <c r="P16" s="215"/>
      <c r="Q16" s="215"/>
      <c r="R16" s="216"/>
      <c r="S16" s="336" t="s">
        <v>48</v>
      </c>
      <c r="T16" s="217" t="s">
        <v>49</v>
      </c>
      <c r="W16" s="205" t="str">
        <f>M36</f>
        <v>BIGOT Erevan</v>
      </c>
      <c r="X16" s="206">
        <f>R39</f>
        <v>0</v>
      </c>
      <c r="Y16" s="206">
        <f>S38</f>
        <v>0</v>
      </c>
      <c r="Z16" s="207" t="str">
        <f>IF(T38&lt;&gt;"",T38,"")</f>
        <v/>
      </c>
      <c r="AA16" s="58"/>
      <c r="AH16" s="63"/>
      <c r="AI16" s="63"/>
    </row>
    <row r="17" spans="1:35" ht="16.5" customHeight="1" x14ac:dyDescent="0.2">
      <c r="B17" s="331"/>
      <c r="C17" s="335"/>
      <c r="D17" s="218"/>
      <c r="E17" s="219"/>
      <c r="F17" s="219"/>
      <c r="G17" s="219"/>
      <c r="H17" s="219"/>
      <c r="I17" s="220"/>
      <c r="J17" s="337"/>
      <c r="K17" s="221" t="s">
        <v>50</v>
      </c>
      <c r="L17" s="335"/>
      <c r="M17" s="218" t="str">
        <f>IF(L16&lt;&gt;"",VLOOKUP(L16,$D$5:$K$8,8,0),"")</f>
        <v>Le Mans CLS</v>
      </c>
      <c r="N17" s="219"/>
      <c r="O17" s="219"/>
      <c r="P17" s="219"/>
      <c r="Q17" s="219"/>
      <c r="R17" s="220"/>
      <c r="S17" s="337"/>
      <c r="T17" s="221" t="s">
        <v>50</v>
      </c>
      <c r="X17" s="57"/>
      <c r="Y17" s="58"/>
      <c r="Z17" s="58"/>
      <c r="AA17" s="58"/>
      <c r="AH17" s="63"/>
      <c r="AI17" s="63"/>
    </row>
    <row r="18" spans="1:35" ht="11.25" customHeight="1" x14ac:dyDescent="0.2">
      <c r="B18" s="331"/>
      <c r="C18" s="159" t="s">
        <v>53</v>
      </c>
      <c r="D18" s="160"/>
      <c r="E18" s="160"/>
      <c r="F18" s="160"/>
      <c r="G18" s="160"/>
      <c r="H18" s="170"/>
      <c r="I18" s="161" t="s">
        <v>11</v>
      </c>
      <c r="J18" s="338">
        <v>0</v>
      </c>
      <c r="K18" s="340"/>
      <c r="L18" s="159" t="s">
        <v>53</v>
      </c>
      <c r="M18" s="162"/>
      <c r="N18" s="160"/>
      <c r="O18" s="160"/>
      <c r="P18" s="160"/>
      <c r="Q18" s="170"/>
      <c r="R18" s="161" t="s">
        <v>11</v>
      </c>
      <c r="S18" s="338">
        <v>4</v>
      </c>
      <c r="T18" s="340" t="s">
        <v>23</v>
      </c>
      <c r="X18" s="57"/>
      <c r="Y18" s="58"/>
      <c r="Z18" s="58"/>
      <c r="AA18" s="58"/>
      <c r="AH18" s="63"/>
      <c r="AI18" s="63"/>
    </row>
    <row r="19" spans="1:35" ht="33" customHeight="1" thickBot="1" x14ac:dyDescent="0.25">
      <c r="B19" s="331"/>
      <c r="C19" s="157"/>
      <c r="D19" s="158"/>
      <c r="E19" s="158"/>
      <c r="F19" s="158"/>
      <c r="G19" s="158"/>
      <c r="H19" s="171"/>
      <c r="I19" s="208"/>
      <c r="J19" s="339"/>
      <c r="K19" s="341"/>
      <c r="L19" s="157"/>
      <c r="M19" s="163"/>
      <c r="N19" s="158"/>
      <c r="O19" s="158"/>
      <c r="P19" s="158"/>
      <c r="Q19" s="171"/>
      <c r="R19" s="208"/>
      <c r="S19" s="339"/>
      <c r="T19" s="341"/>
      <c r="X19" s="58"/>
      <c r="Y19" s="58"/>
      <c r="Z19" s="58"/>
      <c r="AA19" s="58"/>
      <c r="AH19" s="63"/>
      <c r="AI19" s="63"/>
    </row>
    <row r="20" spans="1:35" ht="15" customHeight="1" x14ac:dyDescent="0.25">
      <c r="B20" s="138"/>
      <c r="C20" s="147"/>
      <c r="D20" s="147"/>
      <c r="E20" s="147"/>
      <c r="F20" s="147"/>
      <c r="G20" s="147"/>
      <c r="H20" s="147"/>
      <c r="J20" s="148"/>
      <c r="K20" s="149"/>
      <c r="L20" s="151"/>
      <c r="M20" s="151"/>
      <c r="N20" s="151"/>
      <c r="O20" s="151"/>
      <c r="P20" s="151"/>
      <c r="Q20" s="151"/>
      <c r="R20" s="146"/>
      <c r="S20" s="152"/>
      <c r="T20" s="150"/>
      <c r="X20" s="58"/>
      <c r="Y20" s="58"/>
      <c r="Z20" s="58"/>
      <c r="AA20" s="58"/>
      <c r="AH20" s="63"/>
      <c r="AI20" s="63"/>
    </row>
    <row r="21" spans="1:35" s="53" customFormat="1" ht="14.25" customHeight="1" thickBot="1" x14ac:dyDescent="0.25">
      <c r="A21"/>
      <c r="B21" s="330" t="s">
        <v>51</v>
      </c>
      <c r="C21" s="203" t="s">
        <v>45</v>
      </c>
      <c r="D21" s="201"/>
      <c r="E21" s="201"/>
      <c r="F21" s="201"/>
      <c r="G21" s="201"/>
      <c r="H21" s="201"/>
      <c r="I21" s="201"/>
      <c r="J21" s="201"/>
      <c r="K21" s="201"/>
      <c r="L21" s="202" t="s">
        <v>46</v>
      </c>
      <c r="M21" s="202"/>
      <c r="N21" s="202"/>
      <c r="O21" s="202"/>
      <c r="P21" s="202"/>
      <c r="Q21" s="202"/>
      <c r="R21" s="202"/>
      <c r="S21" s="202"/>
      <c r="T21" s="204"/>
      <c r="U21"/>
      <c r="V21"/>
      <c r="W21"/>
      <c r="X21" s="55"/>
      <c r="Y21" s="54"/>
      <c r="Z21" s="54"/>
      <c r="AA21" s="54"/>
      <c r="AH21" s="56"/>
    </row>
    <row r="22" spans="1:35" ht="16.5" customHeight="1" x14ac:dyDescent="0.2">
      <c r="B22" s="331"/>
      <c r="C22" s="334">
        <f>IF(A2=3,3,IF(A2=4,1,""))</f>
        <v>1</v>
      </c>
      <c r="D22" s="215" t="str">
        <f>IF(C22&lt;&gt;"",VLOOKUP(C22,$D$5:$K$8,2,0),"")</f>
        <v>MELKONYAN Ashot</v>
      </c>
      <c r="E22" s="215"/>
      <c r="F22" s="215"/>
      <c r="G22" s="215"/>
      <c r="H22" s="215"/>
      <c r="I22" s="216"/>
      <c r="J22" s="336" t="s">
        <v>48</v>
      </c>
      <c r="K22" s="217" t="s">
        <v>49</v>
      </c>
      <c r="L22" s="334">
        <f>IF(A2=3,1,IF(A2=4,3,""))</f>
        <v>3</v>
      </c>
      <c r="M22" s="215" t="str">
        <f>IF(L22&lt;&gt;"",VLOOKUP(L22,$D$5:$K$8,2,0),"")</f>
        <v>BIGOT Erevan</v>
      </c>
      <c r="N22" s="215"/>
      <c r="O22" s="215"/>
      <c r="P22" s="215"/>
      <c r="Q22" s="215"/>
      <c r="R22" s="216"/>
      <c r="S22" s="336" t="s">
        <v>48</v>
      </c>
      <c r="T22" s="217" t="s">
        <v>49</v>
      </c>
      <c r="X22" s="57"/>
      <c r="Y22" s="58"/>
      <c r="Z22" s="58"/>
      <c r="AA22" s="58"/>
      <c r="AH22" s="63"/>
      <c r="AI22" s="63"/>
    </row>
    <row r="23" spans="1:35" ht="16.5" customHeight="1" x14ac:dyDescent="0.2">
      <c r="B23" s="331"/>
      <c r="C23" s="335"/>
      <c r="D23" s="218" t="str">
        <f>IF(C22&lt;&gt;"",VLOOKUP(C22,$D$5:$K$8,8,0),"")</f>
        <v>Bagnolet</v>
      </c>
      <c r="E23" s="219"/>
      <c r="F23" s="219"/>
      <c r="G23" s="219"/>
      <c r="H23" s="219"/>
      <c r="I23" s="220"/>
      <c r="J23" s="337"/>
      <c r="K23" s="221" t="s">
        <v>50</v>
      </c>
      <c r="L23" s="335"/>
      <c r="M23" s="218" t="str">
        <f>IF(L22&lt;&gt;"",VLOOKUP(L22,$D$5:$K$8,8,0),"")</f>
        <v>Bagnolet</v>
      </c>
      <c r="N23" s="219"/>
      <c r="O23" s="219"/>
      <c r="P23" s="219"/>
      <c r="Q23" s="219"/>
      <c r="R23" s="220"/>
      <c r="S23" s="337"/>
      <c r="T23" s="221" t="s">
        <v>50</v>
      </c>
      <c r="X23" s="57"/>
      <c r="Y23" s="58"/>
      <c r="Z23" s="58"/>
      <c r="AA23" s="58"/>
      <c r="AH23" s="63"/>
      <c r="AI23" s="63"/>
    </row>
    <row r="24" spans="1:35" ht="11.25" customHeight="1" x14ac:dyDescent="0.2">
      <c r="B24" s="331"/>
      <c r="C24" s="159" t="s">
        <v>53</v>
      </c>
      <c r="D24" s="160"/>
      <c r="E24" s="160"/>
      <c r="F24" s="160"/>
      <c r="G24" s="160"/>
      <c r="H24" s="170"/>
      <c r="I24" s="161" t="s">
        <v>11</v>
      </c>
      <c r="J24" s="338">
        <v>4</v>
      </c>
      <c r="K24" s="340" t="s">
        <v>23</v>
      </c>
      <c r="L24" s="159" t="s">
        <v>53</v>
      </c>
      <c r="M24" s="162"/>
      <c r="N24" s="160"/>
      <c r="O24" s="160"/>
      <c r="P24" s="160"/>
      <c r="Q24" s="170"/>
      <c r="R24" s="161" t="s">
        <v>11</v>
      </c>
      <c r="S24" s="338">
        <v>0</v>
      </c>
      <c r="T24" s="340"/>
      <c r="X24" s="57"/>
      <c r="Y24" s="58"/>
      <c r="Z24" s="58"/>
      <c r="AA24" s="58"/>
      <c r="AH24" s="63"/>
      <c r="AI24" s="63"/>
    </row>
    <row r="25" spans="1:35" ht="33" customHeight="1" thickBot="1" x14ac:dyDescent="0.25">
      <c r="B25" s="331"/>
      <c r="C25" s="157"/>
      <c r="D25" s="158"/>
      <c r="E25" s="158"/>
      <c r="F25" s="158"/>
      <c r="G25" s="158"/>
      <c r="H25" s="171"/>
      <c r="I25" s="208"/>
      <c r="J25" s="339"/>
      <c r="K25" s="341"/>
      <c r="L25" s="157"/>
      <c r="M25" s="163"/>
      <c r="N25" s="158"/>
      <c r="O25" s="158"/>
      <c r="P25" s="158"/>
      <c r="Q25" s="171"/>
      <c r="R25" s="208"/>
      <c r="S25" s="339"/>
      <c r="T25" s="341"/>
      <c r="X25" s="58"/>
      <c r="Y25" s="58"/>
      <c r="Z25" s="58"/>
      <c r="AA25" s="58"/>
      <c r="AH25" s="63"/>
      <c r="AI25" s="63"/>
    </row>
    <row r="26" spans="1:35" ht="16.5" customHeight="1" x14ac:dyDescent="0.2">
      <c r="B26" s="331"/>
      <c r="C26" s="334">
        <f>IF(A2=4,2,"")</f>
        <v>2</v>
      </c>
      <c r="D26" s="215" t="str">
        <f>IF(C26&lt;&gt;"",VLOOKUP(C26,$D$5:$K$8,2,0),"")</f>
        <v>BERJAOUI Mohamed</v>
      </c>
      <c r="E26" s="215"/>
      <c r="F26" s="215"/>
      <c r="G26" s="215"/>
      <c r="H26" s="215"/>
      <c r="I26" s="216"/>
      <c r="J26" s="336" t="s">
        <v>48</v>
      </c>
      <c r="K26" s="217" t="s">
        <v>49</v>
      </c>
      <c r="L26" s="334">
        <f>IF(A2=4,4,"")</f>
        <v>4</v>
      </c>
      <c r="M26" s="215" t="str">
        <f>IF(L26&lt;&gt;"",VLOOKUP(L26,$D$5:$K$8,2,0),"")</f>
        <v>MALTSAGOV Asrab</v>
      </c>
      <c r="N26" s="215"/>
      <c r="O26" s="215"/>
      <c r="P26" s="215"/>
      <c r="Q26" s="215"/>
      <c r="R26" s="216"/>
      <c r="S26" s="336" t="s">
        <v>48</v>
      </c>
      <c r="T26" s="217" t="s">
        <v>49</v>
      </c>
      <c r="X26" s="57"/>
      <c r="Y26" s="58"/>
      <c r="Z26" s="58"/>
      <c r="AA26" s="58"/>
      <c r="AH26" s="63"/>
      <c r="AI26" s="63"/>
    </row>
    <row r="27" spans="1:35" ht="16.5" customHeight="1" x14ac:dyDescent="0.2">
      <c r="B27" s="331"/>
      <c r="C27" s="335"/>
      <c r="D27" s="218" t="str">
        <f>IF(C26&lt;&gt;"",VLOOKUP(C26,$D$5:$K$8,8,0),"")</f>
        <v>Créteil</v>
      </c>
      <c r="E27" s="219"/>
      <c r="F27" s="219"/>
      <c r="G27" s="219"/>
      <c r="H27" s="219"/>
      <c r="I27" s="220"/>
      <c r="J27" s="337"/>
      <c r="K27" s="221" t="s">
        <v>50</v>
      </c>
      <c r="L27" s="335"/>
      <c r="M27" s="218" t="str">
        <f>IF(L26&lt;&gt;"",VLOOKUP(L26,$D$5:$K$8,8,0),"")</f>
        <v>Le Mans CLS</v>
      </c>
      <c r="N27" s="219"/>
      <c r="O27" s="219"/>
      <c r="P27" s="219"/>
      <c r="Q27" s="219"/>
      <c r="R27" s="220"/>
      <c r="S27" s="337"/>
      <c r="T27" s="221" t="s">
        <v>50</v>
      </c>
      <c r="X27" s="57"/>
      <c r="Y27" s="58"/>
      <c r="Z27" s="58"/>
      <c r="AA27" s="58"/>
      <c r="AH27" s="63"/>
      <c r="AI27" s="63"/>
    </row>
    <row r="28" spans="1:35" ht="11.25" customHeight="1" x14ac:dyDescent="0.2">
      <c r="B28" s="331"/>
      <c r="C28" s="159" t="s">
        <v>47</v>
      </c>
      <c r="D28" s="160"/>
      <c r="E28" s="160"/>
      <c r="F28" s="160"/>
      <c r="G28" s="160"/>
      <c r="H28" s="170"/>
      <c r="I28" s="161" t="s">
        <v>11</v>
      </c>
      <c r="J28" s="338">
        <v>4</v>
      </c>
      <c r="K28" s="340" t="s">
        <v>67</v>
      </c>
      <c r="L28" s="159" t="s">
        <v>47</v>
      </c>
      <c r="M28" s="162"/>
      <c r="N28" s="160"/>
      <c r="O28" s="160"/>
      <c r="P28" s="160"/>
      <c r="Q28" s="170"/>
      <c r="R28" s="161" t="s">
        <v>11</v>
      </c>
      <c r="S28" s="338">
        <v>1</v>
      </c>
      <c r="T28" s="340"/>
      <c r="X28" s="57"/>
      <c r="Y28" s="58"/>
      <c r="Z28" s="58"/>
      <c r="AA28" s="58"/>
      <c r="AH28" s="63"/>
      <c r="AI28" s="63"/>
    </row>
    <row r="29" spans="1:35" ht="33" customHeight="1" thickBot="1" x14ac:dyDescent="0.25">
      <c r="B29" s="331"/>
      <c r="C29" s="157"/>
      <c r="D29" s="158"/>
      <c r="E29" s="158"/>
      <c r="F29" s="158"/>
      <c r="G29" s="158"/>
      <c r="H29" s="171"/>
      <c r="I29" s="208"/>
      <c r="J29" s="339"/>
      <c r="K29" s="341"/>
      <c r="L29" s="157"/>
      <c r="M29" s="163"/>
      <c r="N29" s="158"/>
      <c r="O29" s="158"/>
      <c r="P29" s="158"/>
      <c r="Q29" s="171"/>
      <c r="R29" s="208"/>
      <c r="S29" s="339"/>
      <c r="T29" s="341"/>
      <c r="X29" s="58"/>
      <c r="Y29" s="58"/>
      <c r="Z29" s="58"/>
      <c r="AA29" s="58"/>
      <c r="AH29" s="63"/>
      <c r="AI29" s="63"/>
    </row>
    <row r="30" spans="1:35" ht="15" customHeight="1" x14ac:dyDescent="0.25">
      <c r="B30" s="138"/>
      <c r="C30" s="147"/>
      <c r="D30" s="147"/>
      <c r="E30" s="147"/>
      <c r="F30" s="147"/>
      <c r="G30" s="147"/>
      <c r="H30" s="147"/>
      <c r="J30" s="148"/>
      <c r="K30" s="149"/>
      <c r="L30" s="151"/>
      <c r="M30" s="151"/>
      <c r="N30" s="151"/>
      <c r="O30" s="151"/>
      <c r="P30" s="151"/>
      <c r="Q30" s="151"/>
      <c r="R30" s="146"/>
      <c r="S30" s="152"/>
      <c r="T30" s="150"/>
      <c r="X30" s="58"/>
      <c r="Y30" s="58"/>
      <c r="Z30" s="58"/>
      <c r="AA30" s="58"/>
      <c r="AH30" s="63"/>
      <c r="AI30" s="63"/>
    </row>
    <row r="31" spans="1:35" s="53" customFormat="1" ht="14.25" customHeight="1" thickBot="1" x14ac:dyDescent="0.25">
      <c r="A31"/>
      <c r="B31" s="330" t="s">
        <v>52</v>
      </c>
      <c r="C31" s="203" t="s">
        <v>45</v>
      </c>
      <c r="D31" s="201"/>
      <c r="E31" s="201"/>
      <c r="F31" s="201"/>
      <c r="G31" s="201"/>
      <c r="H31" s="201"/>
      <c r="I31" s="201"/>
      <c r="J31" s="201"/>
      <c r="K31" s="201"/>
      <c r="L31" s="202" t="s">
        <v>46</v>
      </c>
      <c r="M31" s="202"/>
      <c r="N31" s="202"/>
      <c r="O31" s="202"/>
      <c r="P31" s="202"/>
      <c r="Q31" s="202"/>
      <c r="R31" s="202"/>
      <c r="S31" s="202"/>
      <c r="T31" s="204"/>
      <c r="U31"/>
      <c r="V31"/>
      <c r="W31"/>
      <c r="X31" s="55"/>
      <c r="Y31" s="54"/>
      <c r="Z31" s="54"/>
      <c r="AA31" s="54"/>
      <c r="AH31" s="56"/>
    </row>
    <row r="32" spans="1:35" ht="16.5" customHeight="1" x14ac:dyDescent="0.2">
      <c r="B32" s="331"/>
      <c r="C32" s="334">
        <f>IF(A2=3,2,IF(A2=4,1,""))</f>
        <v>1</v>
      </c>
      <c r="D32" s="215" t="str">
        <f>IF(C32&lt;&gt;"",VLOOKUP(C32,$D$5:$K$8,2,0),"")</f>
        <v>MELKONYAN Ashot</v>
      </c>
      <c r="E32" s="215"/>
      <c r="F32" s="215"/>
      <c r="G32" s="215"/>
      <c r="H32" s="215"/>
      <c r="I32" s="216"/>
      <c r="J32" s="336" t="s">
        <v>48</v>
      </c>
      <c r="K32" s="217" t="s">
        <v>49</v>
      </c>
      <c r="L32" s="334">
        <f>IF(A2=3,3,IF(A2=4,4,""))</f>
        <v>4</v>
      </c>
      <c r="M32" s="215" t="str">
        <f>IF(L32&lt;&gt;"",VLOOKUP(L32,$D$5:$K$8,2,0),"")</f>
        <v>MALTSAGOV Asrab</v>
      </c>
      <c r="N32" s="215"/>
      <c r="O32" s="215"/>
      <c r="P32" s="215"/>
      <c r="Q32" s="215"/>
      <c r="R32" s="216"/>
      <c r="S32" s="336" t="s">
        <v>48</v>
      </c>
      <c r="T32" s="217" t="s">
        <v>49</v>
      </c>
      <c r="X32" s="57"/>
      <c r="Y32" s="58"/>
      <c r="Z32" s="58"/>
      <c r="AA32" s="58"/>
      <c r="AH32" s="63"/>
      <c r="AI32" s="63"/>
    </row>
    <row r="33" spans="2:35" ht="16.5" customHeight="1" x14ac:dyDescent="0.2">
      <c r="B33" s="331"/>
      <c r="C33" s="335"/>
      <c r="D33" s="218" t="str">
        <f>IF(C32&lt;&gt;"",VLOOKUP(C32,$D$5:$K$8,8,0),"")</f>
        <v>Bagnolet</v>
      </c>
      <c r="E33" s="219"/>
      <c r="F33" s="219"/>
      <c r="G33" s="219"/>
      <c r="H33" s="219"/>
      <c r="I33" s="220"/>
      <c r="J33" s="337"/>
      <c r="K33" s="221" t="s">
        <v>50</v>
      </c>
      <c r="L33" s="335"/>
      <c r="M33" s="218" t="str">
        <f>IF(L32&lt;&gt;"",VLOOKUP(L32,$D$5:$K$8,8,0),"")</f>
        <v>Le Mans CLS</v>
      </c>
      <c r="N33" s="219"/>
      <c r="O33" s="219"/>
      <c r="P33" s="219"/>
      <c r="Q33" s="219"/>
      <c r="R33" s="220"/>
      <c r="S33" s="337"/>
      <c r="T33" s="221" t="s">
        <v>50</v>
      </c>
      <c r="X33" s="57"/>
      <c r="Y33" s="58"/>
      <c r="Z33" s="58"/>
      <c r="AA33" s="58"/>
      <c r="AH33" s="63"/>
      <c r="AI33" s="63"/>
    </row>
    <row r="34" spans="2:35" ht="11.25" customHeight="1" x14ac:dyDescent="0.2">
      <c r="B34" s="331"/>
      <c r="C34" s="159" t="s">
        <v>53</v>
      </c>
      <c r="D34" s="160"/>
      <c r="E34" s="160"/>
      <c r="F34" s="160"/>
      <c r="G34" s="160"/>
      <c r="H34" s="170"/>
      <c r="I34" s="161" t="s">
        <v>11</v>
      </c>
      <c r="J34" s="338">
        <v>3</v>
      </c>
      <c r="K34" s="340" t="s">
        <v>689</v>
      </c>
      <c r="L34" s="159" t="s">
        <v>53</v>
      </c>
      <c r="M34" s="162"/>
      <c r="N34" s="160"/>
      <c r="O34" s="160"/>
      <c r="P34" s="160"/>
      <c r="Q34" s="170"/>
      <c r="R34" s="161" t="s">
        <v>11</v>
      </c>
      <c r="S34" s="338">
        <v>0</v>
      </c>
      <c r="T34" s="340"/>
      <c r="X34" s="57"/>
      <c r="Y34" s="58"/>
      <c r="Z34" s="58"/>
      <c r="AA34" s="58"/>
      <c r="AH34" s="63"/>
      <c r="AI34" s="63"/>
    </row>
    <row r="35" spans="2:35" ht="33" customHeight="1" thickBot="1" x14ac:dyDescent="0.25">
      <c r="B35" s="331"/>
      <c r="C35" s="157"/>
      <c r="D35" s="158"/>
      <c r="E35" s="158"/>
      <c r="F35" s="158"/>
      <c r="G35" s="158"/>
      <c r="H35" s="171"/>
      <c r="I35" s="208"/>
      <c r="J35" s="339"/>
      <c r="K35" s="341"/>
      <c r="L35" s="157"/>
      <c r="M35" s="163"/>
      <c r="N35" s="158"/>
      <c r="O35" s="158"/>
      <c r="P35" s="158"/>
      <c r="Q35" s="171"/>
      <c r="R35" s="208"/>
      <c r="S35" s="339"/>
      <c r="T35" s="341"/>
      <c r="X35" s="58"/>
      <c r="Y35" s="58"/>
      <c r="Z35" s="58"/>
      <c r="AA35" s="58"/>
      <c r="AH35" s="63"/>
      <c r="AI35" s="63"/>
    </row>
    <row r="36" spans="2:35" ht="16.5" customHeight="1" x14ac:dyDescent="0.2">
      <c r="B36" s="331"/>
      <c r="C36" s="334">
        <f>IF(A2=4,2,"")</f>
        <v>2</v>
      </c>
      <c r="D36" s="215" t="str">
        <f>IF(C36&lt;&gt;"",VLOOKUP(C36,$D$5:$K$8,2,0),"")</f>
        <v>BERJAOUI Mohamed</v>
      </c>
      <c r="E36" s="215"/>
      <c r="F36" s="215"/>
      <c r="G36" s="215"/>
      <c r="H36" s="215"/>
      <c r="I36" s="216"/>
      <c r="J36" s="336" t="s">
        <v>48</v>
      </c>
      <c r="K36" s="217" t="s">
        <v>49</v>
      </c>
      <c r="L36" s="334">
        <f>IF(A2=4,3,"")</f>
        <v>3</v>
      </c>
      <c r="M36" s="215" t="str">
        <f>IF(L36&lt;&gt;"",VLOOKUP(L36,$D$5:$K$8,2,0),"")</f>
        <v>BIGOT Erevan</v>
      </c>
      <c r="N36" s="215"/>
      <c r="O36" s="215"/>
      <c r="P36" s="215"/>
      <c r="Q36" s="215"/>
      <c r="R36" s="216"/>
      <c r="S36" s="336" t="s">
        <v>48</v>
      </c>
      <c r="T36" s="217" t="s">
        <v>49</v>
      </c>
      <c r="X36" s="57"/>
      <c r="Y36" s="58"/>
      <c r="Z36" s="58"/>
      <c r="AA36" s="58"/>
      <c r="AH36" s="63"/>
      <c r="AI36" s="63"/>
    </row>
    <row r="37" spans="2:35" ht="16.5" customHeight="1" x14ac:dyDescent="0.2">
      <c r="B37" s="331"/>
      <c r="C37" s="335"/>
      <c r="D37" s="218" t="str">
        <f>IF(C36&lt;&gt;"",VLOOKUP(C36,$D$5:$K$8,8,0),"")</f>
        <v>Créteil</v>
      </c>
      <c r="E37" s="219"/>
      <c r="F37" s="219"/>
      <c r="G37" s="219"/>
      <c r="H37" s="219"/>
      <c r="I37" s="220"/>
      <c r="J37" s="337"/>
      <c r="K37" s="221" t="s">
        <v>50</v>
      </c>
      <c r="L37" s="335"/>
      <c r="M37" s="218" t="str">
        <f>IF(L36&lt;&gt;"",VLOOKUP(L36,$D$5:$K$8,8,0),"")</f>
        <v>Bagnolet</v>
      </c>
      <c r="N37" s="219"/>
      <c r="O37" s="219"/>
      <c r="P37" s="219"/>
      <c r="Q37" s="219"/>
      <c r="R37" s="220"/>
      <c r="S37" s="337"/>
      <c r="T37" s="221" t="s">
        <v>50</v>
      </c>
      <c r="X37" s="57"/>
      <c r="Y37" s="58"/>
      <c r="Z37" s="58"/>
      <c r="AA37" s="58"/>
      <c r="AH37" s="63"/>
      <c r="AI37" s="63"/>
    </row>
    <row r="38" spans="2:35" ht="11.25" customHeight="1" x14ac:dyDescent="0.2">
      <c r="B38" s="331"/>
      <c r="C38" s="159" t="s">
        <v>53</v>
      </c>
      <c r="D38" s="160"/>
      <c r="E38" s="160"/>
      <c r="F38" s="160"/>
      <c r="G38" s="160"/>
      <c r="H38" s="170"/>
      <c r="I38" s="161" t="s">
        <v>11</v>
      </c>
      <c r="J38" s="338">
        <v>4</v>
      </c>
      <c r="K38" s="340" t="s">
        <v>23</v>
      </c>
      <c r="L38" s="159" t="s">
        <v>53</v>
      </c>
      <c r="M38" s="162"/>
      <c r="N38" s="160"/>
      <c r="O38" s="160"/>
      <c r="P38" s="160"/>
      <c r="Q38" s="170"/>
      <c r="R38" s="161" t="s">
        <v>11</v>
      </c>
      <c r="S38" s="338">
        <v>0</v>
      </c>
      <c r="T38" s="340"/>
      <c r="X38" s="57"/>
      <c r="Y38" s="58"/>
      <c r="Z38" s="58"/>
      <c r="AA38" s="58"/>
      <c r="AH38" s="63"/>
      <c r="AI38" s="63"/>
    </row>
    <row r="39" spans="2:35" ht="33" customHeight="1" thickBot="1" x14ac:dyDescent="0.25">
      <c r="B39" s="331"/>
      <c r="C39" s="157"/>
      <c r="D39" s="158"/>
      <c r="E39" s="158"/>
      <c r="F39" s="158"/>
      <c r="G39" s="158"/>
      <c r="H39" s="171"/>
      <c r="I39" s="208"/>
      <c r="J39" s="339"/>
      <c r="K39" s="341"/>
      <c r="L39" s="157"/>
      <c r="M39" s="163"/>
      <c r="N39" s="158"/>
      <c r="O39" s="158"/>
      <c r="P39" s="158"/>
      <c r="Q39" s="171"/>
      <c r="R39" s="208"/>
      <c r="S39" s="339"/>
      <c r="T39" s="341"/>
      <c r="X39" s="58"/>
      <c r="Y39" s="58"/>
      <c r="Z39" s="58"/>
      <c r="AA39" s="58"/>
      <c r="AH39" s="63"/>
      <c r="AI39" s="63"/>
    </row>
    <row r="40" spans="2:35" ht="15" customHeight="1" x14ac:dyDescent="0.2">
      <c r="B40" s="166"/>
      <c r="C40" s="165"/>
      <c r="D40" s="164"/>
      <c r="E40" s="164"/>
      <c r="F40" s="164"/>
      <c r="G40" s="164"/>
      <c r="H40" s="164"/>
      <c r="I40" s="167"/>
      <c r="J40" s="168"/>
      <c r="K40" s="169"/>
      <c r="L40" s="165"/>
      <c r="M40" s="165"/>
      <c r="N40" s="164"/>
      <c r="O40" s="164"/>
      <c r="P40" s="164"/>
      <c r="Q40" s="164"/>
      <c r="R40" s="167"/>
      <c r="S40" s="168"/>
      <c r="T40" s="169"/>
      <c r="X40" s="58"/>
      <c r="Y40" s="58"/>
      <c r="Z40" s="58"/>
      <c r="AA40" s="58"/>
      <c r="AH40" s="63"/>
      <c r="AI40" s="63"/>
    </row>
    <row r="41" spans="2:35" ht="35.1" customHeight="1" x14ac:dyDescent="0.2">
      <c r="C41" s="333" t="s">
        <v>42</v>
      </c>
      <c r="D41" s="333"/>
      <c r="E41" s="333"/>
      <c r="F41" s="333"/>
      <c r="G41" s="344" t="s">
        <v>62</v>
      </c>
      <c r="H41" s="344"/>
      <c r="I41" s="344"/>
      <c r="J41" s="344"/>
      <c r="K41" s="344"/>
      <c r="L41" s="344"/>
      <c r="M41" s="344"/>
      <c r="N41" s="344"/>
      <c r="O41" s="344"/>
      <c r="P41" s="344"/>
      <c r="Q41" s="344"/>
      <c r="R41" s="344"/>
      <c r="S41" s="344"/>
      <c r="T41" s="344"/>
      <c r="Z41" s="63"/>
      <c r="AA41" s="63"/>
    </row>
    <row r="42" spans="2:35" ht="35.1" customHeight="1" x14ac:dyDescent="0.2">
      <c r="C42" s="342" t="s">
        <v>33</v>
      </c>
      <c r="D42" s="342"/>
      <c r="E42" s="342"/>
      <c r="F42" s="342"/>
      <c r="G42" s="345" t="s">
        <v>41</v>
      </c>
      <c r="H42" s="345"/>
      <c r="I42" s="345"/>
      <c r="J42" s="345"/>
      <c r="K42" s="345"/>
      <c r="L42" s="345"/>
      <c r="M42" s="345"/>
      <c r="N42" s="345"/>
      <c r="O42" s="345"/>
      <c r="P42" s="345"/>
      <c r="Q42" s="345"/>
      <c r="R42" s="345"/>
      <c r="S42" s="345"/>
      <c r="T42" s="345"/>
      <c r="Z42" s="53"/>
    </row>
    <row r="43" spans="2:35" ht="65.25" customHeight="1" x14ac:dyDescent="0.25"/>
    <row r="44" spans="2:35" ht="15" hidden="1" customHeight="1" x14ac:dyDescent="0.25"/>
    <row r="45" spans="2:35" ht="15" hidden="1" customHeight="1" x14ac:dyDescent="0.25"/>
    <row r="46" spans="2:35" ht="15" hidden="1" customHeight="1" x14ac:dyDescent="0.25"/>
    <row r="47" spans="2:35" ht="15" hidden="1" customHeight="1" x14ac:dyDescent="0.25"/>
    <row r="48" spans="2:35" ht="15" hidden="1" customHeight="1" x14ac:dyDescent="0.25"/>
    <row r="49" ht="15" hidden="1" customHeight="1" x14ac:dyDescent="0.25"/>
    <row r="50" ht="0" hidden="1" customHeight="1" x14ac:dyDescent="0.25"/>
    <row r="51" ht="0" hidden="1" customHeight="1" x14ac:dyDescent="0.25"/>
  </sheetData>
  <sheetProtection sheet="1" objects="1" scenarios="1"/>
  <mergeCells count="60">
    <mergeCell ref="S36:S37"/>
    <mergeCell ref="C42:F42"/>
    <mergeCell ref="G42:T42"/>
    <mergeCell ref="J38:J39"/>
    <mergeCell ref="K38:K39"/>
    <mergeCell ref="S38:S39"/>
    <mergeCell ref="T38:T39"/>
    <mergeCell ref="C41:F41"/>
    <mergeCell ref="G41:T41"/>
    <mergeCell ref="J28:J29"/>
    <mergeCell ref="K28:K29"/>
    <mergeCell ref="S28:S29"/>
    <mergeCell ref="T28:T29"/>
    <mergeCell ref="B31:B39"/>
    <mergeCell ref="C32:C33"/>
    <mergeCell ref="J32:J33"/>
    <mergeCell ref="L32:L33"/>
    <mergeCell ref="S32:S33"/>
    <mergeCell ref="J34:J35"/>
    <mergeCell ref="K34:K35"/>
    <mergeCell ref="S34:S35"/>
    <mergeCell ref="T34:T35"/>
    <mergeCell ref="C36:C37"/>
    <mergeCell ref="J36:J37"/>
    <mergeCell ref="L36:L37"/>
    <mergeCell ref="S24:S25"/>
    <mergeCell ref="T24:T25"/>
    <mergeCell ref="C26:C27"/>
    <mergeCell ref="J26:J27"/>
    <mergeCell ref="L26:L27"/>
    <mergeCell ref="S26:S27"/>
    <mergeCell ref="J18:J19"/>
    <mergeCell ref="K18:K19"/>
    <mergeCell ref="S18:S19"/>
    <mergeCell ref="T18:T19"/>
    <mergeCell ref="B21:B29"/>
    <mergeCell ref="C22:C23"/>
    <mergeCell ref="J22:J23"/>
    <mergeCell ref="L22:L23"/>
    <mergeCell ref="S22:S23"/>
    <mergeCell ref="J24:J25"/>
    <mergeCell ref="B11:B19"/>
    <mergeCell ref="C12:C13"/>
    <mergeCell ref="J12:J13"/>
    <mergeCell ref="L12:L13"/>
    <mergeCell ref="S12:S13"/>
    <mergeCell ref="K24:K25"/>
    <mergeCell ref="J14:J15"/>
    <mergeCell ref="K14:K15"/>
    <mergeCell ref="S14:S15"/>
    <mergeCell ref="T14:T15"/>
    <mergeCell ref="C16:C17"/>
    <mergeCell ref="J16:J17"/>
    <mergeCell ref="L16:L17"/>
    <mergeCell ref="S16:S17"/>
    <mergeCell ref="O2:T2"/>
    <mergeCell ref="S4:T4"/>
    <mergeCell ref="AA6:AC6"/>
    <mergeCell ref="AA7:AC7"/>
    <mergeCell ref="AA8:AC8"/>
  </mergeCells>
  <dataValidations count="2">
    <dataValidation type="list" allowBlank="1" showInputMessage="1" showErrorMessage="1" sqref="K14:K15 T38:T39 K38:K39 T34:T35 K34:K35 T28:T29 K28:K29 T24:T25 K24:K25 T18:T19 K18:K19 T14:T15">
      <formula1>"VT,VP,VS,VA,VF,VB,VD,V3"</formula1>
    </dataValidation>
    <dataValidation type="whole" allowBlank="1" showInputMessage="1" showErrorMessage="1" errorTitle="ERREUR" error="Il faut saisir un chiffre de 1 à 4" sqref="C5:C8">
      <formula1>1</formula1>
      <formula2>4</formula2>
    </dataValidation>
  </dataValidations>
  <printOptions horizontalCentered="1"/>
  <pageMargins left="0" right="0" top="0" bottom="0" header="0" footer="0"/>
  <pageSetup paperSize="9" orientation="portrait" r:id="rId1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0">
    <tabColor rgb="FF00B050"/>
    <pageSetUpPr autoPageBreaks="0" fitToPage="1"/>
  </sheetPr>
  <dimension ref="A1:AJ51"/>
  <sheetViews>
    <sheetView showGridLines="0" showRowColHeaders="0" zoomScaleNormal="100" workbookViewId="0"/>
  </sheetViews>
  <sheetFormatPr baseColWidth="10" defaultColWidth="0" defaultRowHeight="0" customHeight="1" zeroHeight="1" x14ac:dyDescent="0.25"/>
  <cols>
    <col min="1" max="1" width="9.625" customWidth="1"/>
    <col min="2" max="2" width="4.875" customWidth="1"/>
    <col min="3" max="8" width="4.625" customWidth="1"/>
    <col min="9" max="9" width="4.625" style="69" customWidth="1"/>
    <col min="10" max="20" width="4.625" customWidth="1"/>
    <col min="21" max="21" width="1.625" customWidth="1"/>
    <col min="22" max="22" width="25.375" customWidth="1"/>
    <col min="23" max="23" width="10.75" hidden="1" customWidth="1"/>
    <col min="24" max="24" width="3.875" hidden="1" customWidth="1"/>
    <col min="25" max="25" width="4.75" hidden="1" customWidth="1"/>
    <col min="26" max="26" width="10" hidden="1" customWidth="1"/>
    <col min="27" max="27" width="5" hidden="1" customWidth="1"/>
    <col min="28" max="36" width="0" hidden="1" customWidth="1"/>
    <col min="37" max="16384" width="11" hidden="1"/>
  </cols>
  <sheetData>
    <row r="1" spans="1:36" ht="28.5" customHeight="1" thickBot="1" x14ac:dyDescent="0.25">
      <c r="C1" s="51"/>
      <c r="D1" s="51"/>
      <c r="E1" s="51"/>
      <c r="F1" s="51"/>
      <c r="G1" s="51"/>
      <c r="H1" s="51"/>
      <c r="I1" s="136"/>
      <c r="J1" s="134"/>
      <c r="K1" s="134"/>
      <c r="L1" s="10"/>
      <c r="M1" s="10"/>
      <c r="N1" s="10"/>
      <c r="O1" s="10"/>
      <c r="P1" s="10"/>
      <c r="Q1" s="10"/>
      <c r="R1" s="10"/>
      <c r="S1" s="135"/>
      <c r="T1" s="61"/>
      <c r="U1" s="61"/>
      <c r="V1" s="61"/>
      <c r="W1" s="61"/>
      <c r="X1" s="133"/>
      <c r="Y1" s="61"/>
      <c r="Z1" s="61"/>
      <c r="AA1" s="133"/>
    </row>
    <row r="2" spans="1:36" ht="30" customHeight="1" thickBot="1" x14ac:dyDescent="0.3">
      <c r="A2" s="138">
        <f>SUMPRODUCT((recap!C7:C66=C2)*(recap!D7:D66=L2)*recap!I7:I66)</f>
        <v>4</v>
      </c>
      <c r="C2" s="173" t="s">
        <v>79</v>
      </c>
      <c r="D2" s="174"/>
      <c r="E2" s="174"/>
      <c r="F2" s="174"/>
      <c r="G2" s="174"/>
      <c r="H2" s="175"/>
      <c r="K2" s="156" t="s">
        <v>35</v>
      </c>
      <c r="L2" s="257">
        <v>37</v>
      </c>
      <c r="M2" s="183"/>
      <c r="O2" s="332" t="str">
        <f>Nature_competition</f>
        <v>COUPE DE DREUX POUSSINS BENJAMINS - 26 novembre 2017</v>
      </c>
      <c r="P2" s="332"/>
      <c r="Q2" s="332"/>
      <c r="R2" s="332"/>
      <c r="S2" s="332"/>
      <c r="T2" s="332"/>
      <c r="U2" s="52"/>
      <c r="V2" s="52"/>
      <c r="W2" s="52"/>
      <c r="X2" s="52"/>
      <c r="Y2" s="52"/>
      <c r="Z2" s="229" t="s">
        <v>68</v>
      </c>
      <c r="AA2" s="52"/>
    </row>
    <row r="3" spans="1:36" ht="24" customHeight="1" x14ac:dyDescent="0.2">
      <c r="B3" s="138"/>
      <c r="C3" s="145"/>
      <c r="D3" s="145"/>
      <c r="E3" s="145"/>
      <c r="F3" s="145"/>
      <c r="G3" s="145"/>
      <c r="H3" s="51"/>
      <c r="I3" s="145"/>
      <c r="L3" s="132"/>
      <c r="M3" s="132"/>
      <c r="N3" s="131"/>
      <c r="O3" s="131"/>
      <c r="P3" s="131"/>
      <c r="Q3" s="131"/>
      <c r="S3" s="144"/>
      <c r="T3" s="52"/>
      <c r="U3" s="52"/>
      <c r="V3" s="52"/>
      <c r="W3" s="52"/>
      <c r="X3" s="52"/>
      <c r="Y3" s="52"/>
      <c r="Z3" s="227">
        <f>COUNTIF(Z5:Z16,"")</f>
        <v>6</v>
      </c>
    </row>
    <row r="4" spans="1:36" ht="15.75" x14ac:dyDescent="0.25">
      <c r="C4" s="60" t="s">
        <v>39</v>
      </c>
      <c r="D4" s="129" t="s">
        <v>43</v>
      </c>
      <c r="E4" s="59" t="s">
        <v>44</v>
      </c>
      <c r="G4" s="69"/>
      <c r="H4" s="69"/>
      <c r="J4" s="69"/>
      <c r="K4" s="69"/>
      <c r="L4" s="69"/>
      <c r="M4" s="153" t="s">
        <v>38</v>
      </c>
      <c r="N4" s="128" t="s">
        <v>34</v>
      </c>
      <c r="O4" s="128" t="s">
        <v>21</v>
      </c>
      <c r="P4" s="128" t="s">
        <v>23</v>
      </c>
      <c r="Q4" s="128" t="s">
        <v>67</v>
      </c>
      <c r="R4" s="128" t="s">
        <v>22</v>
      </c>
      <c r="S4" s="343" t="s">
        <v>14</v>
      </c>
      <c r="T4" s="343"/>
      <c r="W4" s="228" t="s">
        <v>16</v>
      </c>
      <c r="X4" s="228" t="s">
        <v>60</v>
      </c>
      <c r="Y4" s="228" t="s">
        <v>59</v>
      </c>
      <c r="Z4" s="228" t="s">
        <v>58</v>
      </c>
      <c r="AA4" s="58"/>
      <c r="AB4" s="58"/>
      <c r="AC4" s="58"/>
      <c r="AD4" s="62"/>
      <c r="AE4" s="62"/>
      <c r="AF4" s="62"/>
      <c r="AG4" s="62"/>
      <c r="AH4" s="62"/>
      <c r="AI4" s="62"/>
      <c r="AJ4" s="64"/>
    </row>
    <row r="5" spans="1:36" ht="20.25" customHeight="1" x14ac:dyDescent="0.2">
      <c r="A5" s="214" t="s">
        <v>24</v>
      </c>
      <c r="B5" s="172"/>
      <c r="C5" s="141">
        <v>4</v>
      </c>
      <c r="D5" s="142">
        <f>IF(A2&gt;0,1,"")</f>
        <v>1</v>
      </c>
      <c r="E5" s="154" t="str">
        <f>IF(ISNA(VLOOKUP($C$2&amp;"-"&amp;$L$2&amp;"-"&amp;D5,bdd_complete,11,0)),"",VLOOKUP($C$2&amp;"-"&amp;$L$2&amp;"-"&amp;D5,bdd_complete,11,0)&amp;" "&amp;VLOOKUP($C$2&amp;"-"&amp;$L$2&amp;"-"&amp;D5,bdd_complete,12,0))</f>
        <v>AKHMETOV Asrhab</v>
      </c>
      <c r="F5" s="154"/>
      <c r="G5" s="154"/>
      <c r="H5" s="154"/>
      <c r="I5" s="154"/>
      <c r="J5" s="154"/>
      <c r="K5" s="154" t="str">
        <f>IF(D5&lt;&gt;"",VLOOKUP($C$2&amp;"-"&amp;$L$2&amp;"-"&amp;D5,bdd_complete,13,0),"")</f>
        <v>Saint-Pierre des Corps</v>
      </c>
      <c r="L5" s="154"/>
      <c r="M5" s="143"/>
      <c r="N5" s="209">
        <f>IF(AND(E5&lt;&gt;"",$Z$3&lt;12),SUMPRODUCT(($W$5:$W$16=E5)*($Z$5:$Z$16&lt;&gt;"")),"")</f>
        <v>0</v>
      </c>
      <c r="O5" s="210">
        <f>IF(AND(E5&lt;&gt;"",$Z$3&lt;12),SUMPRODUCT(($W$5:$W$16=E5)*($Y$5:$Y$16)),"")</f>
        <v>1</v>
      </c>
      <c r="P5" s="211">
        <f>IF(AND(E5&lt;&gt;"",$Z$3&lt;12),SUMPRODUCT(($W$5:$W$16=E5)*($Z$5:$Z$16=$P$4)),"")</f>
        <v>0</v>
      </c>
      <c r="Q5" s="211">
        <f>IF(AND(E5&lt;&gt;"",$Z$3&lt;12),SUMPRODUCT(($W$5:$W$16=E5)*($Z$5:$Z$16=$Q$4)),"")</f>
        <v>0</v>
      </c>
      <c r="R5" s="211">
        <f>IF(AND(E5&lt;&gt;"",$Z$3&lt;12),SUMPRODUCT(($W$5:$W$16=E5)*($X$5:$X$16)),"")</f>
        <v>0</v>
      </c>
      <c r="S5" s="234">
        <f>IF(D5&lt;&gt;"",VLOOKUP($C$2&amp;"-"&amp;$L$2&amp;"-"&amp;D5,bdd_complete,6,0),"")</f>
        <v>40.299999999999997</v>
      </c>
      <c r="T5" s="235"/>
      <c r="U5" s="140"/>
      <c r="V5" s="140"/>
      <c r="W5" s="205" t="str">
        <f>D12</f>
        <v>AKHMETOV Asrhab</v>
      </c>
      <c r="X5" s="206">
        <f>I15</f>
        <v>0</v>
      </c>
      <c r="Y5" s="206">
        <f>J14</f>
        <v>0</v>
      </c>
      <c r="Z5" s="207" t="str">
        <f>IF(K14&lt;&gt;"",K14,"")</f>
        <v/>
      </c>
      <c r="AD5" s="62"/>
      <c r="AE5" s="62"/>
      <c r="AF5" s="62"/>
      <c r="AG5" s="62"/>
      <c r="AH5" s="62"/>
      <c r="AI5" s="62"/>
      <c r="AJ5" s="64"/>
    </row>
    <row r="6" spans="1:36" ht="20.25" customHeight="1" thickBot="1" x14ac:dyDescent="0.25">
      <c r="B6" s="172"/>
      <c r="C6" s="141">
        <v>3</v>
      </c>
      <c r="D6" s="142">
        <f>IF(A2&gt;1,2,"")</f>
        <v>2</v>
      </c>
      <c r="E6" s="154" t="str">
        <f>IF(ISNA(VLOOKUP($C$2&amp;"-"&amp;$L$2&amp;"-"&amp;D6,bdd_complete,11,0)),"",VLOOKUP($C$2&amp;"-"&amp;$L$2&amp;"-"&amp;D6,bdd_complete,11,0)&amp;" "&amp;VLOOKUP($C$2&amp;"-"&amp;$L$2&amp;"-"&amp;D6,bdd_complete,12,0))</f>
        <v>KISSIKISSA MONGO Lenny</v>
      </c>
      <c r="F6" s="154"/>
      <c r="G6" s="154"/>
      <c r="H6" s="154"/>
      <c r="I6" s="154"/>
      <c r="J6" s="154"/>
      <c r="K6" s="154" t="str">
        <f>IF(D6&lt;&gt;"",VLOOKUP($C$2&amp;"-"&amp;$L$2&amp;"-"&amp;D6,bdd_complete,13,0),"")</f>
        <v>Val de Reuil</v>
      </c>
      <c r="L6" s="154"/>
      <c r="M6" s="143"/>
      <c r="N6" s="209">
        <f>IF(AND(E6&lt;&gt;"",$Z$3&lt;12),SUMPRODUCT(($W$5:$W$16=E6)*($Z$5:$Z$16&lt;&gt;"")),"")</f>
        <v>1</v>
      </c>
      <c r="O6" s="210">
        <f>IF(AND(E6&lt;&gt;"",$Z$3&lt;12),SUMPRODUCT(($W$5:$W$16=E6)*($Y$5:$Y$16)),"")</f>
        <v>4</v>
      </c>
      <c r="P6" s="211">
        <f>IF(AND(E6&lt;&gt;"",$Z$3&lt;12),SUMPRODUCT(($W$5:$W$16=E6)*($Z$5:$Z$16=$P$4)),"")</f>
        <v>0</v>
      </c>
      <c r="Q6" s="211">
        <f>IF(AND(E6&lt;&gt;"",$Z$3&lt;12),SUMPRODUCT(($W$5:$W$16=E6)*($Z$5:$Z$16=$Q$4)),"")</f>
        <v>0</v>
      </c>
      <c r="R6" s="211">
        <f>IF(AND(E6&lt;&gt;"",$Z$3&lt;12),SUMPRODUCT(($W$5:$W$16=E6)*($X$5:$X$16)),"")</f>
        <v>0</v>
      </c>
      <c r="S6" s="234">
        <f>IF(D6&lt;&gt;"",VLOOKUP($C$2&amp;"-"&amp;$L$2&amp;"-"&amp;D6,bdd_complete,6,0),"")</f>
        <v>41.5</v>
      </c>
      <c r="T6" s="235"/>
      <c r="W6" s="205" t="str">
        <f>M12</f>
        <v>KISSIKISSA MONGO Lenny</v>
      </c>
      <c r="X6" s="206">
        <f>R15</f>
        <v>0</v>
      </c>
      <c r="Y6" s="206">
        <f>S14</f>
        <v>3</v>
      </c>
      <c r="Z6" s="207" t="str">
        <f>IF(T14&lt;&gt;"",T14,"")</f>
        <v>VP</v>
      </c>
      <c r="AA6" s="346"/>
      <c r="AB6" s="346"/>
      <c r="AC6" s="346"/>
      <c r="AD6" s="62"/>
      <c r="AE6" s="62"/>
      <c r="AF6" s="62"/>
      <c r="AG6" s="62"/>
      <c r="AH6" s="62"/>
      <c r="AI6" s="62"/>
      <c r="AJ6" s="64"/>
    </row>
    <row r="7" spans="1:36" ht="20.25" customHeight="1" thickTop="1" x14ac:dyDescent="0.2">
      <c r="A7" s="137" t="s">
        <v>36</v>
      </c>
      <c r="B7" s="172"/>
      <c r="C7" s="141">
        <v>1</v>
      </c>
      <c r="D7" s="142">
        <f>IF(A2&gt;2,3,"")</f>
        <v>3</v>
      </c>
      <c r="E7" s="154" t="str">
        <f>IF(ISNA(VLOOKUP($C$2&amp;"-"&amp;$L$2&amp;"-"&amp;D7,bdd_complete,11,0)),"",VLOOKUP($C$2&amp;"-"&amp;$L$2&amp;"-"&amp;D7,bdd_complete,11,0)&amp;" "&amp;VLOOKUP($C$2&amp;"-"&amp;$L$2&amp;"-"&amp;D7,bdd_complete,12,0))</f>
        <v>CESAR Semih</v>
      </c>
      <c r="F7" s="154"/>
      <c r="G7" s="154"/>
      <c r="H7" s="154"/>
      <c r="I7" s="154"/>
      <c r="J7" s="154"/>
      <c r="K7" s="154" t="str">
        <f>IF(D7&lt;&gt;"",VLOOKUP($C$2&amp;"-"&amp;$L$2&amp;"-"&amp;D7,bdd_complete,13,0),"")</f>
        <v>La Ville aux Dames</v>
      </c>
      <c r="L7" s="154"/>
      <c r="M7" s="143"/>
      <c r="N7" s="209">
        <f>IF(AND(E7&lt;&gt;"",$Z$3&lt;12),SUMPRODUCT(($W$5:$W$16=E7)*($Z$5:$Z$16&lt;&gt;"")),"")</f>
        <v>3</v>
      </c>
      <c r="O7" s="210">
        <f>IF(AND(E7&lt;&gt;"",$Z$3&lt;12),SUMPRODUCT(($W$5:$W$16=E7)*($Y$5:$Y$16)),"")</f>
        <v>11</v>
      </c>
      <c r="P7" s="211">
        <f>IF(AND(E7&lt;&gt;"",$Z$3&lt;12),SUMPRODUCT(($W$5:$W$16=E7)*($Z$5:$Z$16=$P$4)),"")</f>
        <v>1</v>
      </c>
      <c r="Q7" s="211">
        <f>IF(AND(E7&lt;&gt;"",$Z$3&lt;12),SUMPRODUCT(($W$5:$W$16=E7)*($Z$5:$Z$16=$Q$4)),"")</f>
        <v>1</v>
      </c>
      <c r="R7" s="211">
        <f>IF(AND(E7&lt;&gt;"",$Z$3&lt;12),SUMPRODUCT(($W$5:$W$16=E7)*($X$5:$X$16)),"")</f>
        <v>0</v>
      </c>
      <c r="S7" s="234">
        <f>IF(D7&lt;&gt;"",VLOOKUP($C$2&amp;"-"&amp;$L$2&amp;"-"&amp;D7,bdd_complete,6,0),"")</f>
        <v>41.6</v>
      </c>
      <c r="T7" s="235"/>
      <c r="W7" s="205" t="str">
        <f>D16</f>
        <v>CESAR Semih</v>
      </c>
      <c r="X7" s="206">
        <f>I19</f>
        <v>0</v>
      </c>
      <c r="Y7" s="206">
        <f>J18</f>
        <v>4</v>
      </c>
      <c r="Z7" s="207" t="str">
        <f>IF(K18&lt;&gt;"",K18,"")</f>
        <v>VT</v>
      </c>
      <c r="AA7" s="346"/>
      <c r="AB7" s="346"/>
      <c r="AC7" s="346"/>
      <c r="AD7" s="62"/>
      <c r="AE7" s="62"/>
      <c r="AF7" s="62"/>
      <c r="AG7" s="62"/>
      <c r="AH7" s="62"/>
      <c r="AI7" s="62"/>
      <c r="AJ7" s="64"/>
    </row>
    <row r="8" spans="1:36" ht="20.25" customHeight="1" x14ac:dyDescent="0.2">
      <c r="A8" s="139" t="s">
        <v>37</v>
      </c>
      <c r="B8" s="172"/>
      <c r="C8" s="141">
        <v>2</v>
      </c>
      <c r="D8" s="281">
        <f>IF(A2&gt;3,4,"")</f>
        <v>4</v>
      </c>
      <c r="E8" s="241" t="str">
        <f>IF(ISNA(VLOOKUP($C$2&amp;"-"&amp;$L$2&amp;"-"&amp;D8,bdd_complete,11,0)),"",VLOOKUP($C$2&amp;"-"&amp;$L$2&amp;"-"&amp;D8,bdd_complete,11,0)&amp;" "&amp;VLOOKUP($C$2&amp;"-"&amp;$L$2&amp;"-"&amp;D8,bdd_complete,12,0))</f>
        <v>GASPERITSCH Hedi</v>
      </c>
      <c r="F8" s="241"/>
      <c r="G8" s="241"/>
      <c r="H8" s="241"/>
      <c r="I8" s="241"/>
      <c r="J8" s="241"/>
      <c r="K8" s="241" t="str">
        <f>IF(D8&lt;&gt;"",VLOOKUP($C$2&amp;"-"&amp;$L$2&amp;"-"&amp;D8,bdd_complete,13,0),"")</f>
        <v>Bagnolet</v>
      </c>
      <c r="L8" s="241"/>
      <c r="M8" s="282"/>
      <c r="N8" s="209">
        <f>IF(AND(E8&lt;&gt;"",$Z$3&lt;12),SUMPRODUCT(($W$5:$W$16=E8)*($Z$5:$Z$16&lt;&gt;"")),"")</f>
        <v>2</v>
      </c>
      <c r="O8" s="210">
        <f>IF(AND(E8&lt;&gt;"",$Z$3&lt;12),SUMPRODUCT(($W$5:$W$16=E8)*($Y$5:$Y$16)),"")</f>
        <v>8</v>
      </c>
      <c r="P8" s="211">
        <f>IF(AND(E8&lt;&gt;"",$Z$3&lt;12),SUMPRODUCT(($W$5:$W$16=E8)*($Z$5:$Z$16=$P$4)),"")</f>
        <v>1</v>
      </c>
      <c r="Q8" s="211">
        <f>IF(AND(E8&lt;&gt;"",$Z$3&lt;12),SUMPRODUCT(($W$5:$W$16=E8)*($Z$5:$Z$16=$Q$4)),"")</f>
        <v>0</v>
      </c>
      <c r="R8" s="211">
        <f>IF(AND(E8&lt;&gt;"",$Z$3&lt;12),SUMPRODUCT(($W$5:$W$16=E8)*($X$5:$X$16)),"")</f>
        <v>0</v>
      </c>
      <c r="S8" s="234">
        <f>IF(D8&lt;&gt;"",VLOOKUP($C$2&amp;"-"&amp;$L$2&amp;"-"&amp;D8,bdd_complete,6,0),"")</f>
        <v>41.8</v>
      </c>
      <c r="T8" s="235"/>
      <c r="W8" s="205" t="str">
        <f>M16</f>
        <v>GASPERITSCH Hedi</v>
      </c>
      <c r="X8" s="206">
        <f>R19</f>
        <v>0</v>
      </c>
      <c r="Y8" s="206">
        <f>S18</f>
        <v>0</v>
      </c>
      <c r="Z8" s="207" t="str">
        <f>IF(T18&lt;&gt;"",T18,"")</f>
        <v/>
      </c>
      <c r="AA8" s="346"/>
      <c r="AB8" s="346"/>
      <c r="AC8" s="346"/>
      <c r="AD8" s="62"/>
      <c r="AE8" s="62"/>
      <c r="AF8" s="62"/>
      <c r="AG8" s="62"/>
      <c r="AH8" s="62"/>
      <c r="AI8" s="62"/>
      <c r="AJ8" s="64"/>
    </row>
    <row r="9" spans="1:36" ht="23.25" customHeight="1" x14ac:dyDescent="0.25">
      <c r="A9" s="212" t="s">
        <v>61</v>
      </c>
      <c r="B9" s="213"/>
      <c r="D9" s="69"/>
      <c r="E9" s="69"/>
      <c r="F9" s="69"/>
      <c r="G9" s="69"/>
      <c r="H9" s="69"/>
      <c r="I9"/>
      <c r="S9" s="144"/>
      <c r="W9" s="205" t="str">
        <f>D22</f>
        <v>AKHMETOV Asrhab</v>
      </c>
      <c r="X9" s="206">
        <f>I25</f>
        <v>0</v>
      </c>
      <c r="Y9" s="206">
        <f>J24</f>
        <v>1</v>
      </c>
      <c r="Z9" s="207" t="str">
        <f>IF(K24&lt;&gt;"",K24,"")</f>
        <v/>
      </c>
      <c r="AA9" s="52"/>
      <c r="AB9" s="52"/>
      <c r="AC9" s="52"/>
    </row>
    <row r="10" spans="1:36" s="140" customFormat="1" ht="25.5" customHeight="1" x14ac:dyDescent="0.2">
      <c r="A10" s="53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  <c r="R10" s="155"/>
      <c r="S10" s="155"/>
      <c r="T10" s="130" t="str">
        <f>IF(OR(A2=0,A2&gt;2),"3 lutteurs =&gt; Tour 1 : 1-2 / Tour 2 : 3-1 / Tour 3 : 2-3          4 lutteurs =&gt; Tour 1 : 1-2, 3-4  / Tour 2 : 1-3,  2-4  / Tour 3 : 1-4, 2-3","")</f>
        <v>3 lutteurs =&gt; Tour 1 : 1-2 / Tour 2 : 3-1 / Tour 3 : 2-3          4 lutteurs =&gt; Tour 1 : 1-2, 3-4  / Tour 2 : 1-3,  2-4  / Tour 3 : 1-4, 2-3</v>
      </c>
      <c r="U10" s="155"/>
      <c r="V10" s="155"/>
      <c r="W10" s="205" t="str">
        <f>M22</f>
        <v>CESAR Semih</v>
      </c>
      <c r="X10" s="206">
        <f>R25</f>
        <v>0</v>
      </c>
      <c r="Y10" s="206">
        <f>S24</f>
        <v>3</v>
      </c>
      <c r="Z10" s="207" t="str">
        <f>IF(T24&lt;&gt;"",T24,"")</f>
        <v>VP</v>
      </c>
      <c r="AA10" s="155"/>
      <c r="AB10" s="155"/>
      <c r="AC10" s="155"/>
    </row>
    <row r="11" spans="1:36" s="53" customFormat="1" ht="14.25" customHeight="1" thickBot="1" x14ac:dyDescent="0.25">
      <c r="A11"/>
      <c r="B11" s="330" t="s">
        <v>40</v>
      </c>
      <c r="C11" s="203" t="s">
        <v>45</v>
      </c>
      <c r="D11" s="201"/>
      <c r="E11" s="201"/>
      <c r="F11" s="201"/>
      <c r="G11" s="201"/>
      <c r="H11" s="201"/>
      <c r="I11" s="201"/>
      <c r="J11" s="201"/>
      <c r="K11" s="201"/>
      <c r="L11" s="202" t="s">
        <v>46</v>
      </c>
      <c r="M11" s="202"/>
      <c r="N11" s="202"/>
      <c r="O11" s="202"/>
      <c r="P11" s="202"/>
      <c r="Q11" s="202"/>
      <c r="R11" s="202"/>
      <c r="S11" s="202"/>
      <c r="T11" s="204"/>
      <c r="U11"/>
      <c r="V11"/>
      <c r="W11" s="205" t="str">
        <f>D26</f>
        <v>KISSIKISSA MONGO Lenny</v>
      </c>
      <c r="X11" s="206">
        <f>I29</f>
        <v>0</v>
      </c>
      <c r="Y11" s="206">
        <f>J28</f>
        <v>1</v>
      </c>
      <c r="Z11" s="207" t="str">
        <f>IF(K28&lt;&gt;"",K28,"")</f>
        <v/>
      </c>
      <c r="AA11" s="54"/>
      <c r="AH11" s="56"/>
    </row>
    <row r="12" spans="1:36" ht="16.5" customHeight="1" x14ac:dyDescent="0.2">
      <c r="B12" s="331"/>
      <c r="C12" s="334">
        <f>IF(A2&gt;1,1,"")</f>
        <v>1</v>
      </c>
      <c r="D12" s="215" t="str">
        <f>IF(C12&lt;&gt;"",VLOOKUP(C12,$D$5:$K$8,2,0),"")</f>
        <v>AKHMETOV Asrhab</v>
      </c>
      <c r="E12" s="215"/>
      <c r="F12" s="215"/>
      <c r="G12" s="215"/>
      <c r="H12" s="215"/>
      <c r="I12" s="216"/>
      <c r="J12" s="336" t="s">
        <v>48</v>
      </c>
      <c r="K12" s="217" t="s">
        <v>49</v>
      </c>
      <c r="L12" s="334">
        <f>IF(A2&gt;1,2,"")</f>
        <v>2</v>
      </c>
      <c r="M12" s="215" t="str">
        <f>IF(L12&lt;&gt;"",VLOOKUP(L12,$D$5:$K$8,2,0),"")</f>
        <v>KISSIKISSA MONGO Lenny</v>
      </c>
      <c r="N12" s="215"/>
      <c r="O12" s="215"/>
      <c r="P12" s="215"/>
      <c r="Q12" s="215"/>
      <c r="R12" s="216"/>
      <c r="S12" s="336" t="s">
        <v>48</v>
      </c>
      <c r="T12" s="217" t="s">
        <v>49</v>
      </c>
      <c r="W12" s="205" t="str">
        <f>M26</f>
        <v>GASPERITSCH Hedi</v>
      </c>
      <c r="X12" s="206">
        <f>R29</f>
        <v>0</v>
      </c>
      <c r="Y12" s="206">
        <f>S28</f>
        <v>4</v>
      </c>
      <c r="Z12" s="207" t="str">
        <f>IF(T28&lt;&gt;"",T28,"")</f>
        <v>VT</v>
      </c>
      <c r="AA12" s="58"/>
      <c r="AH12" s="63"/>
      <c r="AI12" s="63"/>
    </row>
    <row r="13" spans="1:36" ht="16.5" customHeight="1" x14ac:dyDescent="0.2">
      <c r="B13" s="331"/>
      <c r="C13" s="335"/>
      <c r="D13" s="218" t="str">
        <f>IF(C12&lt;&gt;"",VLOOKUP(C12,$D$5:$K$8,8,0),"")</f>
        <v>Saint-Pierre des Corps</v>
      </c>
      <c r="E13" s="219"/>
      <c r="F13" s="219"/>
      <c r="G13" s="219"/>
      <c r="H13" s="219"/>
      <c r="I13" s="220"/>
      <c r="J13" s="337"/>
      <c r="K13" s="221" t="s">
        <v>50</v>
      </c>
      <c r="L13" s="335"/>
      <c r="M13" s="218" t="str">
        <f>IF(L12&lt;&gt;"",VLOOKUP(L12,$D$5:$K$8,8,0),"")</f>
        <v>Val de Reuil</v>
      </c>
      <c r="N13" s="219"/>
      <c r="O13" s="219"/>
      <c r="P13" s="219"/>
      <c r="Q13" s="219"/>
      <c r="R13" s="220"/>
      <c r="S13" s="337"/>
      <c r="T13" s="221" t="s">
        <v>50</v>
      </c>
      <c r="W13" s="205" t="str">
        <f>D32</f>
        <v>AKHMETOV Asrhab</v>
      </c>
      <c r="X13" s="206">
        <f>I35</f>
        <v>0</v>
      </c>
      <c r="Y13" s="206">
        <f>J34</f>
        <v>0</v>
      </c>
      <c r="Z13" s="207" t="str">
        <f>IF(K34&lt;&gt;"",K34,"")</f>
        <v/>
      </c>
      <c r="AA13" s="58"/>
      <c r="AH13" s="63"/>
      <c r="AI13" s="63"/>
    </row>
    <row r="14" spans="1:36" ht="11.25" customHeight="1" x14ac:dyDescent="0.2">
      <c r="B14" s="331"/>
      <c r="C14" s="159" t="s">
        <v>53</v>
      </c>
      <c r="D14" s="160"/>
      <c r="E14" s="160"/>
      <c r="F14" s="160"/>
      <c r="G14" s="160"/>
      <c r="H14" s="170"/>
      <c r="I14" s="161" t="s">
        <v>11</v>
      </c>
      <c r="J14" s="338">
        <v>0</v>
      </c>
      <c r="K14" s="340"/>
      <c r="L14" s="159" t="s">
        <v>53</v>
      </c>
      <c r="M14" s="162"/>
      <c r="N14" s="160"/>
      <c r="O14" s="160"/>
      <c r="P14" s="160"/>
      <c r="Q14" s="170"/>
      <c r="R14" s="161" t="s">
        <v>11</v>
      </c>
      <c r="S14" s="338">
        <v>3</v>
      </c>
      <c r="T14" s="340" t="s">
        <v>689</v>
      </c>
      <c r="W14" s="205" t="str">
        <f>M32</f>
        <v>GASPERITSCH Hedi</v>
      </c>
      <c r="X14" s="206">
        <f>R35</f>
        <v>0</v>
      </c>
      <c r="Y14" s="206">
        <f>S34</f>
        <v>4</v>
      </c>
      <c r="Z14" s="207" t="str">
        <f>IF(T34&lt;&gt;"",T34,"")</f>
        <v>VA</v>
      </c>
      <c r="AA14" s="58"/>
      <c r="AH14" s="63"/>
      <c r="AI14" s="63"/>
    </row>
    <row r="15" spans="1:36" ht="33" customHeight="1" thickBot="1" x14ac:dyDescent="0.25">
      <c r="B15" s="331"/>
      <c r="C15" s="157"/>
      <c r="D15" s="158"/>
      <c r="E15" s="158"/>
      <c r="F15" s="158"/>
      <c r="G15" s="158"/>
      <c r="H15" s="171"/>
      <c r="I15" s="208"/>
      <c r="J15" s="339"/>
      <c r="K15" s="341"/>
      <c r="L15" s="157"/>
      <c r="M15" s="163"/>
      <c r="N15" s="158"/>
      <c r="O15" s="158"/>
      <c r="P15" s="158"/>
      <c r="Q15" s="171"/>
      <c r="R15" s="208"/>
      <c r="S15" s="339"/>
      <c r="T15" s="341"/>
      <c r="W15" s="205" t="str">
        <f>D36</f>
        <v>KISSIKISSA MONGO Lenny</v>
      </c>
      <c r="X15" s="206">
        <f>I39</f>
        <v>0</v>
      </c>
      <c r="Y15" s="206">
        <f>J38</f>
        <v>0</v>
      </c>
      <c r="Z15" s="207" t="str">
        <f>IF(K38&lt;&gt;"",K38,"")</f>
        <v/>
      </c>
      <c r="AA15" s="58"/>
      <c r="AH15" s="63"/>
      <c r="AI15" s="63"/>
    </row>
    <row r="16" spans="1:36" ht="16.5" customHeight="1" x14ac:dyDescent="0.2">
      <c r="B16" s="331"/>
      <c r="C16" s="334">
        <f>IF(A2=4,3,"")</f>
        <v>3</v>
      </c>
      <c r="D16" s="215" t="str">
        <f>IF(C16&lt;&gt;"",VLOOKUP(C16,$D$5:$K$8,2,0),"")</f>
        <v>CESAR Semih</v>
      </c>
      <c r="E16" s="215"/>
      <c r="F16" s="215"/>
      <c r="G16" s="215"/>
      <c r="H16" s="215"/>
      <c r="I16" s="216"/>
      <c r="J16" s="336" t="s">
        <v>48</v>
      </c>
      <c r="K16" s="217" t="s">
        <v>49</v>
      </c>
      <c r="L16" s="334">
        <f>IF(A2=4,4,"")</f>
        <v>4</v>
      </c>
      <c r="M16" s="215" t="str">
        <f>IF(L16&lt;&gt;"",VLOOKUP(L16,$D$5:$K$8,2,0),"")</f>
        <v>GASPERITSCH Hedi</v>
      </c>
      <c r="N16" s="215"/>
      <c r="O16" s="215"/>
      <c r="P16" s="215"/>
      <c r="Q16" s="215"/>
      <c r="R16" s="216"/>
      <c r="S16" s="336" t="s">
        <v>48</v>
      </c>
      <c r="T16" s="217" t="s">
        <v>49</v>
      </c>
      <c r="W16" s="205" t="str">
        <f>M36</f>
        <v>CESAR Semih</v>
      </c>
      <c r="X16" s="206">
        <f>R39</f>
        <v>0</v>
      </c>
      <c r="Y16" s="206">
        <f>S38</f>
        <v>4</v>
      </c>
      <c r="Z16" s="207" t="str">
        <f>IF(T38&lt;&gt;"",T38,"")</f>
        <v>VS</v>
      </c>
      <c r="AA16" s="58"/>
      <c r="AH16" s="63"/>
      <c r="AI16" s="63"/>
    </row>
    <row r="17" spans="1:35" ht="16.5" customHeight="1" x14ac:dyDescent="0.2">
      <c r="B17" s="331"/>
      <c r="C17" s="335"/>
      <c r="D17" s="218"/>
      <c r="E17" s="219"/>
      <c r="F17" s="219"/>
      <c r="G17" s="219"/>
      <c r="H17" s="219"/>
      <c r="I17" s="220"/>
      <c r="J17" s="337"/>
      <c r="K17" s="221" t="s">
        <v>50</v>
      </c>
      <c r="L17" s="335"/>
      <c r="M17" s="218" t="str">
        <f>IF(L16&lt;&gt;"",VLOOKUP(L16,$D$5:$K$8,8,0),"")</f>
        <v>Bagnolet</v>
      </c>
      <c r="N17" s="219"/>
      <c r="O17" s="219"/>
      <c r="P17" s="219"/>
      <c r="Q17" s="219"/>
      <c r="R17" s="220"/>
      <c r="S17" s="337"/>
      <c r="T17" s="221" t="s">
        <v>50</v>
      </c>
      <c r="X17" s="57"/>
      <c r="Y17" s="58"/>
      <c r="Z17" s="58"/>
      <c r="AA17" s="58"/>
      <c r="AH17" s="63"/>
      <c r="AI17" s="63"/>
    </row>
    <row r="18" spans="1:35" ht="11.25" customHeight="1" x14ac:dyDescent="0.2">
      <c r="B18" s="331"/>
      <c r="C18" s="159" t="s">
        <v>53</v>
      </c>
      <c r="D18" s="160"/>
      <c r="E18" s="160"/>
      <c r="F18" s="160"/>
      <c r="G18" s="160"/>
      <c r="H18" s="170"/>
      <c r="I18" s="161" t="s">
        <v>11</v>
      </c>
      <c r="J18" s="338">
        <v>4</v>
      </c>
      <c r="K18" s="340" t="s">
        <v>23</v>
      </c>
      <c r="L18" s="159" t="s">
        <v>53</v>
      </c>
      <c r="M18" s="162"/>
      <c r="N18" s="160"/>
      <c r="O18" s="160"/>
      <c r="P18" s="160"/>
      <c r="Q18" s="170"/>
      <c r="R18" s="161" t="s">
        <v>11</v>
      </c>
      <c r="S18" s="338">
        <v>0</v>
      </c>
      <c r="T18" s="340"/>
      <c r="X18" s="57"/>
      <c r="Y18" s="58"/>
      <c r="Z18" s="58"/>
      <c r="AA18" s="58"/>
      <c r="AH18" s="63"/>
      <c r="AI18" s="63"/>
    </row>
    <row r="19" spans="1:35" ht="33" customHeight="1" thickBot="1" x14ac:dyDescent="0.25">
      <c r="B19" s="331"/>
      <c r="C19" s="157"/>
      <c r="D19" s="158"/>
      <c r="E19" s="158"/>
      <c r="F19" s="158"/>
      <c r="G19" s="158"/>
      <c r="H19" s="171"/>
      <c r="I19" s="208"/>
      <c r="J19" s="339"/>
      <c r="K19" s="341"/>
      <c r="L19" s="157"/>
      <c r="M19" s="163"/>
      <c r="N19" s="158"/>
      <c r="O19" s="158"/>
      <c r="P19" s="158"/>
      <c r="Q19" s="171"/>
      <c r="R19" s="208"/>
      <c r="S19" s="339"/>
      <c r="T19" s="341"/>
      <c r="X19" s="58"/>
      <c r="Y19" s="58"/>
      <c r="Z19" s="58"/>
      <c r="AA19" s="58"/>
      <c r="AH19" s="63"/>
      <c r="AI19" s="63"/>
    </row>
    <row r="20" spans="1:35" ht="15" customHeight="1" x14ac:dyDescent="0.25">
      <c r="B20" s="138"/>
      <c r="C20" s="147"/>
      <c r="D20" s="147"/>
      <c r="E20" s="147"/>
      <c r="F20" s="147"/>
      <c r="G20" s="147"/>
      <c r="H20" s="147"/>
      <c r="J20" s="148"/>
      <c r="K20" s="149"/>
      <c r="L20" s="151"/>
      <c r="M20" s="151"/>
      <c r="N20" s="151"/>
      <c r="O20" s="151"/>
      <c r="P20" s="151"/>
      <c r="Q20" s="151"/>
      <c r="R20" s="146"/>
      <c r="S20" s="152"/>
      <c r="T20" s="150"/>
      <c r="X20" s="58"/>
      <c r="Y20" s="58"/>
      <c r="Z20" s="58"/>
      <c r="AA20" s="58"/>
      <c r="AH20" s="63"/>
      <c r="AI20" s="63"/>
    </row>
    <row r="21" spans="1:35" s="53" customFormat="1" ht="14.25" customHeight="1" thickBot="1" x14ac:dyDescent="0.25">
      <c r="A21"/>
      <c r="B21" s="330" t="s">
        <v>51</v>
      </c>
      <c r="C21" s="203" t="s">
        <v>45</v>
      </c>
      <c r="D21" s="201"/>
      <c r="E21" s="201"/>
      <c r="F21" s="201"/>
      <c r="G21" s="201"/>
      <c r="H21" s="201"/>
      <c r="I21" s="201"/>
      <c r="J21" s="201"/>
      <c r="K21" s="201"/>
      <c r="L21" s="202" t="s">
        <v>46</v>
      </c>
      <c r="M21" s="202"/>
      <c r="N21" s="202"/>
      <c r="O21" s="202"/>
      <c r="P21" s="202"/>
      <c r="Q21" s="202"/>
      <c r="R21" s="202"/>
      <c r="S21" s="202"/>
      <c r="T21" s="204"/>
      <c r="U21"/>
      <c r="V21"/>
      <c r="W21"/>
      <c r="X21" s="55"/>
      <c r="Y21" s="54"/>
      <c r="Z21" s="54"/>
      <c r="AA21" s="54"/>
      <c r="AH21" s="56"/>
    </row>
    <row r="22" spans="1:35" ht="16.5" customHeight="1" x14ac:dyDescent="0.2">
      <c r="B22" s="331"/>
      <c r="C22" s="334">
        <f>IF(A2=3,3,IF(A2=4,1,""))</f>
        <v>1</v>
      </c>
      <c r="D22" s="215" t="str">
        <f>IF(C22&lt;&gt;"",VLOOKUP(C22,$D$5:$K$8,2,0),"")</f>
        <v>AKHMETOV Asrhab</v>
      </c>
      <c r="E22" s="215"/>
      <c r="F22" s="215"/>
      <c r="G22" s="215"/>
      <c r="H22" s="215"/>
      <c r="I22" s="216"/>
      <c r="J22" s="336" t="s">
        <v>48</v>
      </c>
      <c r="K22" s="217" t="s">
        <v>49</v>
      </c>
      <c r="L22" s="334">
        <f>IF(A2=3,1,IF(A2=4,3,""))</f>
        <v>3</v>
      </c>
      <c r="M22" s="215" t="str">
        <f>IF(L22&lt;&gt;"",VLOOKUP(L22,$D$5:$K$8,2,0),"")</f>
        <v>CESAR Semih</v>
      </c>
      <c r="N22" s="215"/>
      <c r="O22" s="215"/>
      <c r="P22" s="215"/>
      <c r="Q22" s="215"/>
      <c r="R22" s="216"/>
      <c r="S22" s="336" t="s">
        <v>48</v>
      </c>
      <c r="T22" s="217" t="s">
        <v>49</v>
      </c>
      <c r="X22" s="57"/>
      <c r="Y22" s="58"/>
      <c r="Z22" s="58"/>
      <c r="AA22" s="58"/>
      <c r="AH22" s="63"/>
      <c r="AI22" s="63"/>
    </row>
    <row r="23" spans="1:35" ht="16.5" customHeight="1" x14ac:dyDescent="0.2">
      <c r="B23" s="331"/>
      <c r="C23" s="335"/>
      <c r="D23" s="218" t="str">
        <f>IF(C22&lt;&gt;"",VLOOKUP(C22,$D$5:$K$8,8,0),"")</f>
        <v>Saint-Pierre des Corps</v>
      </c>
      <c r="E23" s="219"/>
      <c r="F23" s="219"/>
      <c r="G23" s="219"/>
      <c r="H23" s="219"/>
      <c r="I23" s="220"/>
      <c r="J23" s="337"/>
      <c r="K23" s="221" t="s">
        <v>50</v>
      </c>
      <c r="L23" s="335"/>
      <c r="M23" s="218" t="str">
        <f>IF(L22&lt;&gt;"",VLOOKUP(L22,$D$5:$K$8,8,0),"")</f>
        <v>La Ville aux Dames</v>
      </c>
      <c r="N23" s="219"/>
      <c r="O23" s="219"/>
      <c r="P23" s="219"/>
      <c r="Q23" s="219"/>
      <c r="R23" s="220"/>
      <c r="S23" s="337"/>
      <c r="T23" s="221" t="s">
        <v>50</v>
      </c>
      <c r="X23" s="57"/>
      <c r="Y23" s="58"/>
      <c r="Z23" s="58"/>
      <c r="AA23" s="58"/>
      <c r="AH23" s="63"/>
      <c r="AI23" s="63"/>
    </row>
    <row r="24" spans="1:35" ht="11.25" customHeight="1" x14ac:dyDescent="0.2">
      <c r="B24" s="331"/>
      <c r="C24" s="159" t="s">
        <v>53</v>
      </c>
      <c r="D24" s="160"/>
      <c r="E24" s="160"/>
      <c r="F24" s="160"/>
      <c r="G24" s="160"/>
      <c r="H24" s="170"/>
      <c r="I24" s="161" t="s">
        <v>11</v>
      </c>
      <c r="J24" s="338">
        <v>1</v>
      </c>
      <c r="K24" s="340"/>
      <c r="L24" s="159" t="s">
        <v>53</v>
      </c>
      <c r="M24" s="162"/>
      <c r="N24" s="160"/>
      <c r="O24" s="160"/>
      <c r="P24" s="160"/>
      <c r="Q24" s="170"/>
      <c r="R24" s="161" t="s">
        <v>11</v>
      </c>
      <c r="S24" s="338">
        <v>3</v>
      </c>
      <c r="T24" s="340" t="s">
        <v>689</v>
      </c>
      <c r="X24" s="57"/>
      <c r="Y24" s="58"/>
      <c r="Z24" s="58"/>
      <c r="AA24" s="58"/>
      <c r="AH24" s="63"/>
      <c r="AI24" s="63"/>
    </row>
    <row r="25" spans="1:35" ht="33" customHeight="1" thickBot="1" x14ac:dyDescent="0.25">
      <c r="B25" s="331"/>
      <c r="C25" s="157"/>
      <c r="D25" s="158"/>
      <c r="E25" s="158"/>
      <c r="F25" s="158"/>
      <c r="G25" s="158"/>
      <c r="H25" s="171"/>
      <c r="I25" s="208"/>
      <c r="J25" s="339"/>
      <c r="K25" s="341"/>
      <c r="L25" s="157"/>
      <c r="M25" s="163"/>
      <c r="N25" s="158"/>
      <c r="O25" s="158"/>
      <c r="P25" s="158"/>
      <c r="Q25" s="171"/>
      <c r="R25" s="208"/>
      <c r="S25" s="339"/>
      <c r="T25" s="341"/>
      <c r="X25" s="58"/>
      <c r="Y25" s="58"/>
      <c r="Z25" s="58"/>
      <c r="AA25" s="58"/>
      <c r="AH25" s="63"/>
      <c r="AI25" s="63"/>
    </row>
    <row r="26" spans="1:35" ht="16.5" customHeight="1" x14ac:dyDescent="0.2">
      <c r="B26" s="331"/>
      <c r="C26" s="334">
        <f>IF(A2=4,2,"")</f>
        <v>2</v>
      </c>
      <c r="D26" s="215" t="str">
        <f>IF(C26&lt;&gt;"",VLOOKUP(C26,$D$5:$K$8,2,0),"")</f>
        <v>KISSIKISSA MONGO Lenny</v>
      </c>
      <c r="E26" s="215"/>
      <c r="F26" s="215"/>
      <c r="G26" s="215"/>
      <c r="H26" s="215"/>
      <c r="I26" s="216"/>
      <c r="J26" s="336" t="s">
        <v>48</v>
      </c>
      <c r="K26" s="217" t="s">
        <v>49</v>
      </c>
      <c r="L26" s="334">
        <f>IF(A2=4,4,"")</f>
        <v>4</v>
      </c>
      <c r="M26" s="215" t="str">
        <f>IF(L26&lt;&gt;"",VLOOKUP(L26,$D$5:$K$8,2,0),"")</f>
        <v>GASPERITSCH Hedi</v>
      </c>
      <c r="N26" s="215"/>
      <c r="O26" s="215"/>
      <c r="P26" s="215"/>
      <c r="Q26" s="215"/>
      <c r="R26" s="216"/>
      <c r="S26" s="336" t="s">
        <v>48</v>
      </c>
      <c r="T26" s="217" t="s">
        <v>49</v>
      </c>
      <c r="X26" s="57"/>
      <c r="Y26" s="58"/>
      <c r="Z26" s="58"/>
      <c r="AA26" s="58"/>
      <c r="AH26" s="63"/>
      <c r="AI26" s="63"/>
    </row>
    <row r="27" spans="1:35" ht="16.5" customHeight="1" x14ac:dyDescent="0.2">
      <c r="B27" s="331"/>
      <c r="C27" s="335"/>
      <c r="D27" s="218" t="str">
        <f>IF(C26&lt;&gt;"",VLOOKUP(C26,$D$5:$K$8,8,0),"")</f>
        <v>Val de Reuil</v>
      </c>
      <c r="E27" s="219"/>
      <c r="F27" s="219"/>
      <c r="G27" s="219"/>
      <c r="H27" s="219"/>
      <c r="I27" s="220"/>
      <c r="J27" s="337"/>
      <c r="K27" s="221" t="s">
        <v>50</v>
      </c>
      <c r="L27" s="335"/>
      <c r="M27" s="218" t="str">
        <f>IF(L26&lt;&gt;"",VLOOKUP(L26,$D$5:$K$8,8,0),"")</f>
        <v>Bagnolet</v>
      </c>
      <c r="N27" s="219"/>
      <c r="O27" s="219"/>
      <c r="P27" s="219"/>
      <c r="Q27" s="219"/>
      <c r="R27" s="220"/>
      <c r="S27" s="337"/>
      <c r="T27" s="221" t="s">
        <v>50</v>
      </c>
      <c r="X27" s="57"/>
      <c r="Y27" s="58"/>
      <c r="Z27" s="58"/>
      <c r="AA27" s="58"/>
      <c r="AH27" s="63"/>
      <c r="AI27" s="63"/>
    </row>
    <row r="28" spans="1:35" ht="11.25" customHeight="1" x14ac:dyDescent="0.2">
      <c r="B28" s="331"/>
      <c r="C28" s="159" t="s">
        <v>47</v>
      </c>
      <c r="D28" s="160"/>
      <c r="E28" s="160"/>
      <c r="F28" s="160"/>
      <c r="G28" s="160"/>
      <c r="H28" s="170"/>
      <c r="I28" s="161" t="s">
        <v>11</v>
      </c>
      <c r="J28" s="338">
        <v>1</v>
      </c>
      <c r="K28" s="340"/>
      <c r="L28" s="159" t="s">
        <v>47</v>
      </c>
      <c r="M28" s="162"/>
      <c r="N28" s="160"/>
      <c r="O28" s="160"/>
      <c r="P28" s="160"/>
      <c r="Q28" s="170"/>
      <c r="R28" s="161" t="s">
        <v>11</v>
      </c>
      <c r="S28" s="338">
        <v>4</v>
      </c>
      <c r="T28" s="340" t="s">
        <v>23</v>
      </c>
      <c r="X28" s="57"/>
      <c r="Y28" s="58"/>
      <c r="Z28" s="58"/>
      <c r="AA28" s="58"/>
      <c r="AH28" s="63"/>
      <c r="AI28" s="63"/>
    </row>
    <row r="29" spans="1:35" ht="33" customHeight="1" thickBot="1" x14ac:dyDescent="0.25">
      <c r="B29" s="331"/>
      <c r="C29" s="157"/>
      <c r="D29" s="158"/>
      <c r="E29" s="158"/>
      <c r="F29" s="158"/>
      <c r="G29" s="158"/>
      <c r="H29" s="171"/>
      <c r="I29" s="208"/>
      <c r="J29" s="339"/>
      <c r="K29" s="341"/>
      <c r="L29" s="157"/>
      <c r="M29" s="163"/>
      <c r="N29" s="158"/>
      <c r="O29" s="158"/>
      <c r="P29" s="158"/>
      <c r="Q29" s="171"/>
      <c r="R29" s="208"/>
      <c r="S29" s="339"/>
      <c r="T29" s="341"/>
      <c r="X29" s="58"/>
      <c r="Y29" s="58"/>
      <c r="Z29" s="58"/>
      <c r="AA29" s="58"/>
      <c r="AH29" s="63"/>
      <c r="AI29" s="63"/>
    </row>
    <row r="30" spans="1:35" ht="15" customHeight="1" x14ac:dyDescent="0.25">
      <c r="B30" s="138"/>
      <c r="C30" s="147"/>
      <c r="D30" s="147"/>
      <c r="E30" s="147"/>
      <c r="F30" s="147"/>
      <c r="G30" s="147"/>
      <c r="H30" s="147"/>
      <c r="J30" s="148"/>
      <c r="K30" s="149"/>
      <c r="L30" s="151"/>
      <c r="M30" s="151"/>
      <c r="N30" s="151"/>
      <c r="O30" s="151"/>
      <c r="P30" s="151"/>
      <c r="Q30" s="151"/>
      <c r="R30" s="146"/>
      <c r="S30" s="152"/>
      <c r="T30" s="150"/>
      <c r="X30" s="58"/>
      <c r="Y30" s="58"/>
      <c r="Z30" s="58"/>
      <c r="AA30" s="58"/>
      <c r="AH30" s="63"/>
      <c r="AI30" s="63"/>
    </row>
    <row r="31" spans="1:35" s="53" customFormat="1" ht="14.25" customHeight="1" thickBot="1" x14ac:dyDescent="0.25">
      <c r="A31"/>
      <c r="B31" s="330" t="s">
        <v>52</v>
      </c>
      <c r="C31" s="203" t="s">
        <v>45</v>
      </c>
      <c r="D31" s="201"/>
      <c r="E31" s="201"/>
      <c r="F31" s="201"/>
      <c r="G31" s="201"/>
      <c r="H31" s="201"/>
      <c r="I31" s="201"/>
      <c r="J31" s="201"/>
      <c r="K31" s="201"/>
      <c r="L31" s="202" t="s">
        <v>46</v>
      </c>
      <c r="M31" s="202"/>
      <c r="N31" s="202"/>
      <c r="O31" s="202"/>
      <c r="P31" s="202"/>
      <c r="Q31" s="202"/>
      <c r="R31" s="202"/>
      <c r="S31" s="202"/>
      <c r="T31" s="204"/>
      <c r="U31"/>
      <c r="V31"/>
      <c r="W31"/>
      <c r="X31" s="55"/>
      <c r="Y31" s="54"/>
      <c r="Z31" s="54"/>
      <c r="AA31" s="54"/>
      <c r="AH31" s="56"/>
    </row>
    <row r="32" spans="1:35" ht="16.5" customHeight="1" x14ac:dyDescent="0.2">
      <c r="B32" s="331"/>
      <c r="C32" s="334">
        <f>IF(A2=3,2,IF(A2=4,1,""))</f>
        <v>1</v>
      </c>
      <c r="D32" s="215" t="str">
        <f>IF(C32&lt;&gt;"",VLOOKUP(C32,$D$5:$K$8,2,0),"")</f>
        <v>AKHMETOV Asrhab</v>
      </c>
      <c r="E32" s="215"/>
      <c r="F32" s="215"/>
      <c r="G32" s="215"/>
      <c r="H32" s="215"/>
      <c r="I32" s="216"/>
      <c r="J32" s="336" t="s">
        <v>48</v>
      </c>
      <c r="K32" s="217" t="s">
        <v>49</v>
      </c>
      <c r="L32" s="334">
        <f>IF(A2=3,3,IF(A2=4,4,""))</f>
        <v>4</v>
      </c>
      <c r="M32" s="215" t="str">
        <f>IF(L32&lt;&gt;"",VLOOKUP(L32,$D$5:$K$8,2,0),"")</f>
        <v>GASPERITSCH Hedi</v>
      </c>
      <c r="N32" s="215"/>
      <c r="O32" s="215"/>
      <c r="P32" s="215"/>
      <c r="Q32" s="215"/>
      <c r="R32" s="216"/>
      <c r="S32" s="336" t="s">
        <v>48</v>
      </c>
      <c r="T32" s="217" t="s">
        <v>49</v>
      </c>
      <c r="X32" s="57"/>
      <c r="Y32" s="58"/>
      <c r="Z32" s="58"/>
      <c r="AA32" s="58"/>
      <c r="AH32" s="63"/>
      <c r="AI32" s="63"/>
    </row>
    <row r="33" spans="2:35" ht="16.5" customHeight="1" x14ac:dyDescent="0.2">
      <c r="B33" s="331"/>
      <c r="C33" s="335"/>
      <c r="D33" s="218" t="str">
        <f>IF(C32&lt;&gt;"",VLOOKUP(C32,$D$5:$K$8,8,0),"")</f>
        <v>Saint-Pierre des Corps</v>
      </c>
      <c r="E33" s="219"/>
      <c r="F33" s="219"/>
      <c r="G33" s="219"/>
      <c r="H33" s="219"/>
      <c r="I33" s="220"/>
      <c r="J33" s="337"/>
      <c r="K33" s="221" t="s">
        <v>50</v>
      </c>
      <c r="L33" s="335"/>
      <c r="M33" s="218" t="str">
        <f>IF(L32&lt;&gt;"",VLOOKUP(L32,$D$5:$K$8,8,0),"")</f>
        <v>Bagnolet</v>
      </c>
      <c r="N33" s="219"/>
      <c r="O33" s="219"/>
      <c r="P33" s="219"/>
      <c r="Q33" s="219"/>
      <c r="R33" s="220"/>
      <c r="S33" s="337"/>
      <c r="T33" s="221" t="s">
        <v>50</v>
      </c>
      <c r="X33" s="57"/>
      <c r="Y33" s="58"/>
      <c r="Z33" s="58"/>
      <c r="AA33" s="58"/>
      <c r="AH33" s="63"/>
      <c r="AI33" s="63"/>
    </row>
    <row r="34" spans="2:35" ht="11.25" customHeight="1" x14ac:dyDescent="0.2">
      <c r="B34" s="331"/>
      <c r="C34" s="159" t="s">
        <v>53</v>
      </c>
      <c r="D34" s="160"/>
      <c r="E34" s="160"/>
      <c r="F34" s="160"/>
      <c r="G34" s="160"/>
      <c r="H34" s="170"/>
      <c r="I34" s="161" t="s">
        <v>11</v>
      </c>
      <c r="J34" s="338">
        <v>0</v>
      </c>
      <c r="K34" s="340"/>
      <c r="L34" s="159" t="s">
        <v>53</v>
      </c>
      <c r="M34" s="162"/>
      <c r="N34" s="160"/>
      <c r="O34" s="160"/>
      <c r="P34" s="160"/>
      <c r="Q34" s="170"/>
      <c r="R34" s="161" t="s">
        <v>11</v>
      </c>
      <c r="S34" s="338">
        <v>4</v>
      </c>
      <c r="T34" s="340" t="s">
        <v>691</v>
      </c>
      <c r="X34" s="57"/>
      <c r="Y34" s="58"/>
      <c r="Z34" s="58"/>
      <c r="AA34" s="58"/>
      <c r="AH34" s="63"/>
      <c r="AI34" s="63"/>
    </row>
    <row r="35" spans="2:35" ht="33" customHeight="1" thickBot="1" x14ac:dyDescent="0.25">
      <c r="B35" s="331"/>
      <c r="C35" s="157"/>
      <c r="D35" s="158"/>
      <c r="E35" s="158"/>
      <c r="F35" s="158"/>
      <c r="G35" s="158"/>
      <c r="H35" s="171"/>
      <c r="I35" s="208"/>
      <c r="J35" s="339"/>
      <c r="K35" s="341"/>
      <c r="L35" s="157"/>
      <c r="M35" s="163"/>
      <c r="N35" s="158"/>
      <c r="O35" s="158"/>
      <c r="P35" s="158"/>
      <c r="Q35" s="171"/>
      <c r="R35" s="208"/>
      <c r="S35" s="339"/>
      <c r="T35" s="341"/>
      <c r="X35" s="58"/>
      <c r="Y35" s="58"/>
      <c r="Z35" s="58"/>
      <c r="AA35" s="58"/>
      <c r="AH35" s="63"/>
      <c r="AI35" s="63"/>
    </row>
    <row r="36" spans="2:35" ht="16.5" customHeight="1" x14ac:dyDescent="0.2">
      <c r="B36" s="331"/>
      <c r="C36" s="334">
        <f>IF(A2=4,2,"")</f>
        <v>2</v>
      </c>
      <c r="D36" s="215" t="str">
        <f>IF(C36&lt;&gt;"",VLOOKUP(C36,$D$5:$K$8,2,0),"")</f>
        <v>KISSIKISSA MONGO Lenny</v>
      </c>
      <c r="E36" s="215"/>
      <c r="F36" s="215"/>
      <c r="G36" s="215"/>
      <c r="H36" s="215"/>
      <c r="I36" s="216"/>
      <c r="J36" s="336" t="s">
        <v>48</v>
      </c>
      <c r="K36" s="217" t="s">
        <v>49</v>
      </c>
      <c r="L36" s="334">
        <f>IF(A2=4,3,"")</f>
        <v>3</v>
      </c>
      <c r="M36" s="215" t="str">
        <f>IF(L36&lt;&gt;"",VLOOKUP(L36,$D$5:$K$8,2,0),"")</f>
        <v>CESAR Semih</v>
      </c>
      <c r="N36" s="215"/>
      <c r="O36" s="215"/>
      <c r="P36" s="215"/>
      <c r="Q36" s="215"/>
      <c r="R36" s="216"/>
      <c r="S36" s="336" t="s">
        <v>48</v>
      </c>
      <c r="T36" s="217" t="s">
        <v>49</v>
      </c>
      <c r="X36" s="57"/>
      <c r="Y36" s="58"/>
      <c r="Z36" s="58"/>
      <c r="AA36" s="58"/>
      <c r="AH36" s="63"/>
      <c r="AI36" s="63"/>
    </row>
    <row r="37" spans="2:35" ht="16.5" customHeight="1" x14ac:dyDescent="0.2">
      <c r="B37" s="331"/>
      <c r="C37" s="335"/>
      <c r="D37" s="218" t="str">
        <f>IF(C36&lt;&gt;"",VLOOKUP(C36,$D$5:$K$8,8,0),"")</f>
        <v>Val de Reuil</v>
      </c>
      <c r="E37" s="219"/>
      <c r="F37" s="219"/>
      <c r="G37" s="219"/>
      <c r="H37" s="219"/>
      <c r="I37" s="220"/>
      <c r="J37" s="337"/>
      <c r="K37" s="221" t="s">
        <v>50</v>
      </c>
      <c r="L37" s="335"/>
      <c r="M37" s="218" t="str">
        <f>IF(L36&lt;&gt;"",VLOOKUP(L36,$D$5:$K$8,8,0),"")</f>
        <v>La Ville aux Dames</v>
      </c>
      <c r="N37" s="219"/>
      <c r="O37" s="219"/>
      <c r="P37" s="219"/>
      <c r="Q37" s="219"/>
      <c r="R37" s="220"/>
      <c r="S37" s="337"/>
      <c r="T37" s="221" t="s">
        <v>50</v>
      </c>
      <c r="X37" s="57"/>
      <c r="Y37" s="58"/>
      <c r="Z37" s="58"/>
      <c r="AA37" s="58"/>
      <c r="AH37" s="63"/>
      <c r="AI37" s="63"/>
    </row>
    <row r="38" spans="2:35" ht="11.25" customHeight="1" x14ac:dyDescent="0.2">
      <c r="B38" s="331"/>
      <c r="C38" s="159" t="s">
        <v>53</v>
      </c>
      <c r="D38" s="160"/>
      <c r="E38" s="160"/>
      <c r="F38" s="160"/>
      <c r="G38" s="160"/>
      <c r="H38" s="170"/>
      <c r="I38" s="161" t="s">
        <v>11</v>
      </c>
      <c r="J38" s="338">
        <v>0</v>
      </c>
      <c r="K38" s="340"/>
      <c r="L38" s="159" t="s">
        <v>53</v>
      </c>
      <c r="M38" s="162"/>
      <c r="N38" s="160"/>
      <c r="O38" s="160"/>
      <c r="P38" s="160"/>
      <c r="Q38" s="170"/>
      <c r="R38" s="161" t="s">
        <v>11</v>
      </c>
      <c r="S38" s="338">
        <v>4</v>
      </c>
      <c r="T38" s="340" t="s">
        <v>67</v>
      </c>
      <c r="X38" s="57"/>
      <c r="Y38" s="58"/>
      <c r="Z38" s="58"/>
      <c r="AA38" s="58"/>
      <c r="AH38" s="63"/>
      <c r="AI38" s="63"/>
    </row>
    <row r="39" spans="2:35" ht="33" customHeight="1" thickBot="1" x14ac:dyDescent="0.25">
      <c r="B39" s="331"/>
      <c r="C39" s="157"/>
      <c r="D39" s="158"/>
      <c r="E39" s="158"/>
      <c r="F39" s="158"/>
      <c r="G39" s="158"/>
      <c r="H39" s="171"/>
      <c r="I39" s="208"/>
      <c r="J39" s="339"/>
      <c r="K39" s="341"/>
      <c r="L39" s="157"/>
      <c r="M39" s="163"/>
      <c r="N39" s="158"/>
      <c r="O39" s="158"/>
      <c r="P39" s="158"/>
      <c r="Q39" s="171"/>
      <c r="R39" s="208"/>
      <c r="S39" s="339"/>
      <c r="T39" s="341"/>
      <c r="X39" s="58"/>
      <c r="Y39" s="58"/>
      <c r="Z39" s="58"/>
      <c r="AA39" s="58"/>
      <c r="AH39" s="63"/>
      <c r="AI39" s="63"/>
    </row>
    <row r="40" spans="2:35" ht="15" customHeight="1" x14ac:dyDescent="0.2">
      <c r="B40" s="166"/>
      <c r="C40" s="165"/>
      <c r="D40" s="164"/>
      <c r="E40" s="164"/>
      <c r="F40" s="164"/>
      <c r="G40" s="164"/>
      <c r="H40" s="164"/>
      <c r="I40" s="167"/>
      <c r="J40" s="168"/>
      <c r="K40" s="169"/>
      <c r="L40" s="165"/>
      <c r="M40" s="165"/>
      <c r="N40" s="164"/>
      <c r="O40" s="164"/>
      <c r="P40" s="164"/>
      <c r="Q40" s="164"/>
      <c r="R40" s="167"/>
      <c r="S40" s="168"/>
      <c r="T40" s="169"/>
      <c r="X40" s="58"/>
      <c r="Y40" s="58"/>
      <c r="Z40" s="58"/>
      <c r="AA40" s="58"/>
      <c r="AH40" s="63"/>
      <c r="AI40" s="63"/>
    </row>
    <row r="41" spans="2:35" ht="35.1" customHeight="1" x14ac:dyDescent="0.2">
      <c r="C41" s="333" t="s">
        <v>42</v>
      </c>
      <c r="D41" s="333"/>
      <c r="E41" s="333"/>
      <c r="F41" s="333"/>
      <c r="G41" s="344" t="s">
        <v>62</v>
      </c>
      <c r="H41" s="344"/>
      <c r="I41" s="344"/>
      <c r="J41" s="344"/>
      <c r="K41" s="344"/>
      <c r="L41" s="344"/>
      <c r="M41" s="344"/>
      <c r="N41" s="344"/>
      <c r="O41" s="344"/>
      <c r="P41" s="344"/>
      <c r="Q41" s="344"/>
      <c r="R41" s="344"/>
      <c r="S41" s="344"/>
      <c r="T41" s="344"/>
      <c r="Z41" s="63"/>
      <c r="AA41" s="63"/>
    </row>
    <row r="42" spans="2:35" ht="35.1" customHeight="1" x14ac:dyDescent="0.2">
      <c r="C42" s="342" t="s">
        <v>33</v>
      </c>
      <c r="D42" s="342"/>
      <c r="E42" s="342"/>
      <c r="F42" s="342"/>
      <c r="G42" s="345" t="s">
        <v>41</v>
      </c>
      <c r="H42" s="345"/>
      <c r="I42" s="345"/>
      <c r="J42" s="345"/>
      <c r="K42" s="345"/>
      <c r="L42" s="345"/>
      <c r="M42" s="345"/>
      <c r="N42" s="345"/>
      <c r="O42" s="345"/>
      <c r="P42" s="345"/>
      <c r="Q42" s="345"/>
      <c r="R42" s="345"/>
      <c r="S42" s="345"/>
      <c r="T42" s="345"/>
      <c r="Z42" s="53"/>
    </row>
    <row r="43" spans="2:35" ht="65.25" customHeight="1" x14ac:dyDescent="0.25"/>
    <row r="44" spans="2:35" ht="15" hidden="1" customHeight="1" x14ac:dyDescent="0.25"/>
    <row r="45" spans="2:35" ht="15" hidden="1" customHeight="1" x14ac:dyDescent="0.25"/>
    <row r="46" spans="2:35" ht="15" hidden="1" customHeight="1" x14ac:dyDescent="0.25"/>
    <row r="47" spans="2:35" ht="15" hidden="1" customHeight="1" x14ac:dyDescent="0.25"/>
    <row r="48" spans="2:35" ht="15" hidden="1" customHeight="1" x14ac:dyDescent="0.25"/>
    <row r="49" ht="15" hidden="1" customHeight="1" x14ac:dyDescent="0.25"/>
    <row r="50" ht="0" hidden="1" customHeight="1" x14ac:dyDescent="0.25"/>
    <row r="51" ht="0" hidden="1" customHeight="1" x14ac:dyDescent="0.25"/>
  </sheetData>
  <sheetProtection sheet="1" objects="1" scenarios="1"/>
  <mergeCells count="60">
    <mergeCell ref="S36:S37"/>
    <mergeCell ref="C42:F42"/>
    <mergeCell ref="G42:T42"/>
    <mergeCell ref="J38:J39"/>
    <mergeCell ref="K38:K39"/>
    <mergeCell ref="S38:S39"/>
    <mergeCell ref="T38:T39"/>
    <mergeCell ref="C41:F41"/>
    <mergeCell ref="G41:T41"/>
    <mergeCell ref="J28:J29"/>
    <mergeCell ref="K28:K29"/>
    <mergeCell ref="S28:S29"/>
    <mergeCell ref="T28:T29"/>
    <mergeCell ref="B31:B39"/>
    <mergeCell ref="C32:C33"/>
    <mergeCell ref="J32:J33"/>
    <mergeCell ref="L32:L33"/>
    <mergeCell ref="S32:S33"/>
    <mergeCell ref="J34:J35"/>
    <mergeCell ref="K34:K35"/>
    <mergeCell ref="S34:S35"/>
    <mergeCell ref="T34:T35"/>
    <mergeCell ref="C36:C37"/>
    <mergeCell ref="J36:J37"/>
    <mergeCell ref="L36:L37"/>
    <mergeCell ref="S24:S25"/>
    <mergeCell ref="T24:T25"/>
    <mergeCell ref="C26:C27"/>
    <mergeCell ref="J26:J27"/>
    <mergeCell ref="L26:L27"/>
    <mergeCell ref="S26:S27"/>
    <mergeCell ref="J18:J19"/>
    <mergeCell ref="K18:K19"/>
    <mergeCell ref="S18:S19"/>
    <mergeCell ref="T18:T19"/>
    <mergeCell ref="B21:B29"/>
    <mergeCell ref="C22:C23"/>
    <mergeCell ref="J22:J23"/>
    <mergeCell ref="L22:L23"/>
    <mergeCell ref="S22:S23"/>
    <mergeCell ref="J24:J25"/>
    <mergeCell ref="B11:B19"/>
    <mergeCell ref="C12:C13"/>
    <mergeCell ref="J12:J13"/>
    <mergeCell ref="L12:L13"/>
    <mergeCell ref="S12:S13"/>
    <mergeCell ref="K24:K25"/>
    <mergeCell ref="J14:J15"/>
    <mergeCell ref="K14:K15"/>
    <mergeCell ref="S14:S15"/>
    <mergeCell ref="T14:T15"/>
    <mergeCell ref="C16:C17"/>
    <mergeCell ref="J16:J17"/>
    <mergeCell ref="L16:L17"/>
    <mergeCell ref="S16:S17"/>
    <mergeCell ref="O2:T2"/>
    <mergeCell ref="S4:T4"/>
    <mergeCell ref="AA6:AC6"/>
    <mergeCell ref="AA7:AC7"/>
    <mergeCell ref="AA8:AC8"/>
  </mergeCells>
  <dataValidations count="2">
    <dataValidation type="list" allowBlank="1" showInputMessage="1" showErrorMessage="1" sqref="K14:K15 T38:T39 K38:K39 T34:T35 K34:K35 T28:T29 K28:K29 T24:T25 K24:K25 T18:T19 K18:K19 T14:T15">
      <formula1>"VT,VP,VS,VA,VF,VB,VD,V3"</formula1>
    </dataValidation>
    <dataValidation type="whole" allowBlank="1" showInputMessage="1" showErrorMessage="1" errorTitle="ERREUR" error="Il faut saisir un chiffre de 1 à 4" sqref="C5:C8">
      <formula1>1</formula1>
      <formula2>4</formula2>
    </dataValidation>
  </dataValidations>
  <printOptions horizontalCentered="1"/>
  <pageMargins left="0" right="0" top="0" bottom="0" header="0" footer="0"/>
  <pageSetup paperSize="9" orientation="portrait" r:id="rId1"/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1">
    <tabColor rgb="FF00B050"/>
    <pageSetUpPr autoPageBreaks="0" fitToPage="1"/>
  </sheetPr>
  <dimension ref="A1:AJ51"/>
  <sheetViews>
    <sheetView showGridLines="0" showRowColHeaders="0" zoomScaleNormal="100" workbookViewId="0"/>
  </sheetViews>
  <sheetFormatPr baseColWidth="10" defaultColWidth="0" defaultRowHeight="0" customHeight="1" zeroHeight="1" x14ac:dyDescent="0.25"/>
  <cols>
    <col min="1" max="1" width="9.625" customWidth="1"/>
    <col min="2" max="2" width="4.875" customWidth="1"/>
    <col min="3" max="8" width="4.625" customWidth="1"/>
    <col min="9" max="9" width="4.625" style="69" customWidth="1"/>
    <col min="10" max="20" width="4.625" customWidth="1"/>
    <col min="21" max="21" width="1.625" customWidth="1"/>
    <col min="22" max="22" width="25.375" customWidth="1"/>
    <col min="23" max="23" width="10.75" hidden="1" customWidth="1"/>
    <col min="24" max="24" width="3.875" hidden="1" customWidth="1"/>
    <col min="25" max="25" width="4.75" hidden="1" customWidth="1"/>
    <col min="26" max="26" width="10" hidden="1" customWidth="1"/>
    <col min="27" max="27" width="5" hidden="1" customWidth="1"/>
    <col min="28" max="36" width="0" hidden="1" customWidth="1"/>
    <col min="37" max="16384" width="11" hidden="1"/>
  </cols>
  <sheetData>
    <row r="1" spans="1:36" ht="28.5" customHeight="1" thickBot="1" x14ac:dyDescent="0.25">
      <c r="C1" s="51"/>
      <c r="D1" s="51"/>
      <c r="E1" s="51"/>
      <c r="F1" s="51"/>
      <c r="G1" s="51"/>
      <c r="H1" s="51"/>
      <c r="I1" s="136"/>
      <c r="J1" s="134"/>
      <c r="K1" s="134"/>
      <c r="L1" s="10"/>
      <c r="M1" s="10"/>
      <c r="N1" s="10"/>
      <c r="O1" s="10"/>
      <c r="P1" s="10"/>
      <c r="Q1" s="10"/>
      <c r="R1" s="10"/>
      <c r="S1" s="135"/>
      <c r="T1" s="61"/>
      <c r="U1" s="61"/>
      <c r="V1" s="61"/>
      <c r="W1" s="61"/>
      <c r="X1" s="133"/>
      <c r="Y1" s="61"/>
      <c r="Z1" s="61"/>
      <c r="AA1" s="133"/>
    </row>
    <row r="2" spans="1:36" ht="30" customHeight="1" thickBot="1" x14ac:dyDescent="0.3">
      <c r="A2" s="138">
        <f>SUMPRODUCT((recap!C7:C66=C2)*(recap!D7:D66=L2)*recap!I7:I66)</f>
        <v>4</v>
      </c>
      <c r="C2" s="173" t="s">
        <v>79</v>
      </c>
      <c r="D2" s="174"/>
      <c r="E2" s="174"/>
      <c r="F2" s="174"/>
      <c r="G2" s="174"/>
      <c r="H2" s="175"/>
      <c r="K2" s="156" t="s">
        <v>35</v>
      </c>
      <c r="L2" s="257">
        <v>36</v>
      </c>
      <c r="M2" s="183"/>
      <c r="O2" s="332" t="str">
        <f>Nature_competition</f>
        <v>COUPE DE DREUX POUSSINS BENJAMINS - 26 novembre 2017</v>
      </c>
      <c r="P2" s="332"/>
      <c r="Q2" s="332"/>
      <c r="R2" s="332"/>
      <c r="S2" s="332"/>
      <c r="T2" s="332"/>
      <c r="U2" s="52"/>
      <c r="V2" s="52"/>
      <c r="W2" s="52"/>
      <c r="X2" s="52"/>
      <c r="Y2" s="52"/>
      <c r="Z2" s="229" t="s">
        <v>68</v>
      </c>
      <c r="AA2" s="52"/>
    </row>
    <row r="3" spans="1:36" ht="24" customHeight="1" x14ac:dyDescent="0.2">
      <c r="B3" s="138"/>
      <c r="C3" s="145"/>
      <c r="D3" s="145"/>
      <c r="E3" s="145"/>
      <c r="F3" s="145"/>
      <c r="G3" s="145"/>
      <c r="H3" s="51"/>
      <c r="I3" s="145"/>
      <c r="L3" s="132"/>
      <c r="M3" s="132"/>
      <c r="N3" s="131"/>
      <c r="O3" s="131"/>
      <c r="P3" s="131"/>
      <c r="Q3" s="131"/>
      <c r="S3" s="144"/>
      <c r="T3" s="52"/>
      <c r="U3" s="52"/>
      <c r="V3" s="52"/>
      <c r="W3" s="52"/>
      <c r="X3" s="52"/>
      <c r="Y3" s="52"/>
      <c r="Z3" s="227">
        <f>COUNTIF(Z5:Z16,"")</f>
        <v>6</v>
      </c>
    </row>
    <row r="4" spans="1:36" ht="15.75" x14ac:dyDescent="0.25">
      <c r="C4" s="60" t="s">
        <v>39</v>
      </c>
      <c r="D4" s="129" t="s">
        <v>43</v>
      </c>
      <c r="E4" s="59" t="s">
        <v>44</v>
      </c>
      <c r="G4" s="69"/>
      <c r="H4" s="69"/>
      <c r="J4" s="69"/>
      <c r="K4" s="69"/>
      <c r="L4" s="69"/>
      <c r="M4" s="153" t="s">
        <v>38</v>
      </c>
      <c r="N4" s="128" t="s">
        <v>34</v>
      </c>
      <c r="O4" s="128" t="s">
        <v>21</v>
      </c>
      <c r="P4" s="128" t="s">
        <v>23</v>
      </c>
      <c r="Q4" s="128" t="s">
        <v>67</v>
      </c>
      <c r="R4" s="128" t="s">
        <v>22</v>
      </c>
      <c r="S4" s="343" t="s">
        <v>14</v>
      </c>
      <c r="T4" s="343"/>
      <c r="W4" s="228" t="s">
        <v>16</v>
      </c>
      <c r="X4" s="228" t="s">
        <v>60</v>
      </c>
      <c r="Y4" s="228" t="s">
        <v>59</v>
      </c>
      <c r="Z4" s="228" t="s">
        <v>58</v>
      </c>
      <c r="AA4" s="58"/>
      <c r="AB4" s="58"/>
      <c r="AC4" s="58"/>
      <c r="AD4" s="62"/>
      <c r="AE4" s="62"/>
      <c r="AF4" s="62"/>
      <c r="AG4" s="62"/>
      <c r="AH4" s="62"/>
      <c r="AI4" s="62"/>
      <c r="AJ4" s="64"/>
    </row>
    <row r="5" spans="1:36" ht="20.25" customHeight="1" x14ac:dyDescent="0.2">
      <c r="A5" s="214" t="s">
        <v>24</v>
      </c>
      <c r="B5" s="172"/>
      <c r="C5" s="141">
        <v>3</v>
      </c>
      <c r="D5" s="142">
        <f>IF(A2&gt;0,1,"")</f>
        <v>1</v>
      </c>
      <c r="E5" s="154" t="str">
        <f>IF(ISNA(VLOOKUP($C$2&amp;"-"&amp;$L$2&amp;"-"&amp;D5,bdd_complete,11,0)),"",VLOOKUP($C$2&amp;"-"&amp;$L$2&amp;"-"&amp;D5,bdd_complete,11,0)&amp;" "&amp;VLOOKUP($C$2&amp;"-"&amp;$L$2&amp;"-"&amp;D5,bdd_complete,12,0))</f>
        <v>IDCZAK Austyn</v>
      </c>
      <c r="F5" s="154"/>
      <c r="G5" s="154"/>
      <c r="H5" s="154"/>
      <c r="I5" s="154"/>
      <c r="J5" s="154"/>
      <c r="K5" s="154" t="str">
        <f>IF(D5&lt;&gt;"",VLOOKUP($C$2&amp;"-"&amp;$L$2&amp;"-"&amp;D5,bdd_complete,13,0),"")</f>
        <v>Val de Reuil</v>
      </c>
      <c r="L5" s="154"/>
      <c r="M5" s="143"/>
      <c r="N5" s="209">
        <f>IF(AND(E5&lt;&gt;"",$Z$3&lt;12),SUMPRODUCT(($W$5:$W$16=E5)*($Z$5:$Z$16&lt;&gt;"")),"")</f>
        <v>1</v>
      </c>
      <c r="O5" s="210">
        <f>IF(AND(E5&lt;&gt;"",$Z$3&lt;12),SUMPRODUCT(($W$5:$W$16=E5)*($Y$5:$Y$16)),"")</f>
        <v>3</v>
      </c>
      <c r="P5" s="211">
        <f>IF(AND(E5&lt;&gt;"",$Z$3&lt;12),SUMPRODUCT(($W$5:$W$16=E5)*($Z$5:$Z$16=$P$4)),"")</f>
        <v>0</v>
      </c>
      <c r="Q5" s="211">
        <f>IF(AND(E5&lt;&gt;"",$Z$3&lt;12),SUMPRODUCT(($W$5:$W$16=E5)*($Z$5:$Z$16=$Q$4)),"")</f>
        <v>0</v>
      </c>
      <c r="R5" s="211">
        <f>IF(AND(E5&lt;&gt;"",$Z$3&lt;12),SUMPRODUCT(($W$5:$W$16=E5)*($X$5:$X$16)),"")</f>
        <v>0</v>
      </c>
      <c r="S5" s="234">
        <f>IF(D5&lt;&gt;"",VLOOKUP($C$2&amp;"-"&amp;$L$2&amp;"-"&amp;D5,bdd_complete,6,0),"")</f>
        <v>39.1</v>
      </c>
      <c r="T5" s="235"/>
      <c r="U5" s="140"/>
      <c r="V5" s="140"/>
      <c r="W5" s="205" t="str">
        <f>D12</f>
        <v>IDCZAK Austyn</v>
      </c>
      <c r="X5" s="206">
        <f>I15</f>
        <v>0</v>
      </c>
      <c r="Y5" s="206">
        <f>J14</f>
        <v>3</v>
      </c>
      <c r="Z5" s="207" t="str">
        <f>IF(K14&lt;&gt;"",K14,"")</f>
        <v>VP</v>
      </c>
      <c r="AD5" s="62"/>
      <c r="AE5" s="62"/>
      <c r="AF5" s="62"/>
      <c r="AG5" s="62"/>
      <c r="AH5" s="62"/>
      <c r="AI5" s="62"/>
      <c r="AJ5" s="64"/>
    </row>
    <row r="6" spans="1:36" ht="20.25" customHeight="1" thickBot="1" x14ac:dyDescent="0.25">
      <c r="B6" s="172"/>
      <c r="C6" s="141">
        <v>4</v>
      </c>
      <c r="D6" s="142">
        <f>IF(A2&gt;1,2,"")</f>
        <v>2</v>
      </c>
      <c r="E6" s="154" t="str">
        <f>IF(ISNA(VLOOKUP($C$2&amp;"-"&amp;$L$2&amp;"-"&amp;D6,bdd_complete,11,0)),"",VLOOKUP($C$2&amp;"-"&amp;$L$2&amp;"-"&amp;D6,bdd_complete,11,0)&amp;" "&amp;VLOOKUP($C$2&amp;"-"&amp;$L$2&amp;"-"&amp;D6,bdd_complete,12,0))</f>
        <v>FOUQUET Mathys</v>
      </c>
      <c r="F6" s="154"/>
      <c r="G6" s="154"/>
      <c r="H6" s="154"/>
      <c r="I6" s="154"/>
      <c r="J6" s="154"/>
      <c r="K6" s="154" t="str">
        <f>IF(D6&lt;&gt;"",VLOOKUP($C$2&amp;"-"&amp;$L$2&amp;"-"&amp;D6,bdd_complete,13,0),"")</f>
        <v>Val de Reuil</v>
      </c>
      <c r="L6" s="154"/>
      <c r="M6" s="143"/>
      <c r="N6" s="209">
        <f>IF(AND(E6&lt;&gt;"",$Z$3&lt;12),SUMPRODUCT(($W$5:$W$16=E6)*($Z$5:$Z$16&lt;&gt;"")),"")</f>
        <v>0</v>
      </c>
      <c r="O6" s="210">
        <f>IF(AND(E6&lt;&gt;"",$Z$3&lt;12),SUMPRODUCT(($W$5:$W$16=E6)*($Y$5:$Y$16)),"")</f>
        <v>0</v>
      </c>
      <c r="P6" s="211">
        <f>IF(AND(E6&lt;&gt;"",$Z$3&lt;12),SUMPRODUCT(($W$5:$W$16=E6)*($Z$5:$Z$16=$P$4)),"")</f>
        <v>0</v>
      </c>
      <c r="Q6" s="211">
        <f>IF(AND(E6&lt;&gt;"",$Z$3&lt;12),SUMPRODUCT(($W$5:$W$16=E6)*($Z$5:$Z$16=$Q$4)),"")</f>
        <v>0</v>
      </c>
      <c r="R6" s="211">
        <f>IF(AND(E6&lt;&gt;"",$Z$3&lt;12),SUMPRODUCT(($W$5:$W$16=E6)*($X$5:$X$16)),"")</f>
        <v>0</v>
      </c>
      <c r="S6" s="234">
        <f>IF(D6&lt;&gt;"",VLOOKUP($C$2&amp;"-"&amp;$L$2&amp;"-"&amp;D6,bdd_complete,6,0),"")</f>
        <v>39.299999999999997</v>
      </c>
      <c r="T6" s="235"/>
      <c r="W6" s="205" t="str">
        <f>M12</f>
        <v>FOUQUET Mathys</v>
      </c>
      <c r="X6" s="206">
        <f>R15</f>
        <v>0</v>
      </c>
      <c r="Y6" s="206">
        <f>S14</f>
        <v>0</v>
      </c>
      <c r="Z6" s="207" t="str">
        <f>IF(T14&lt;&gt;"",T14,"")</f>
        <v/>
      </c>
      <c r="AA6" s="346"/>
      <c r="AB6" s="346"/>
      <c r="AC6" s="346"/>
      <c r="AD6" s="62"/>
      <c r="AE6" s="62"/>
      <c r="AF6" s="62"/>
      <c r="AG6" s="62"/>
      <c r="AH6" s="62"/>
      <c r="AI6" s="62"/>
      <c r="AJ6" s="64"/>
    </row>
    <row r="7" spans="1:36" ht="20.25" customHeight="1" thickTop="1" x14ac:dyDescent="0.2">
      <c r="A7" s="137" t="s">
        <v>36</v>
      </c>
      <c r="B7" s="172"/>
      <c r="C7" s="141">
        <v>2</v>
      </c>
      <c r="D7" s="142">
        <f>IF(A2&gt;2,3,"")</f>
        <v>3</v>
      </c>
      <c r="E7" s="154" t="str">
        <f>IF(ISNA(VLOOKUP($C$2&amp;"-"&amp;$L$2&amp;"-"&amp;D7,bdd_complete,11,0)),"",VLOOKUP($C$2&amp;"-"&amp;$L$2&amp;"-"&amp;D7,bdd_complete,11,0)&amp;" "&amp;VLOOKUP($C$2&amp;"-"&amp;$L$2&amp;"-"&amp;D7,bdd_complete,12,0))</f>
        <v>RHAMANI Erton</v>
      </c>
      <c r="F7" s="154"/>
      <c r="G7" s="154"/>
      <c r="H7" s="154"/>
      <c r="I7" s="154"/>
      <c r="J7" s="154"/>
      <c r="K7" s="154" t="str">
        <f>IF(D7&lt;&gt;"",VLOOKUP($C$2&amp;"-"&amp;$L$2&amp;"-"&amp;D7,bdd_complete,13,0),"")</f>
        <v>Créteil</v>
      </c>
      <c r="L7" s="154"/>
      <c r="M7" s="143"/>
      <c r="N7" s="209">
        <f>IF(AND(E7&lt;&gt;"",$Z$3&lt;12),SUMPRODUCT(($W$5:$W$16=E7)*($Z$5:$Z$16&lt;&gt;"")),"")</f>
        <v>2</v>
      </c>
      <c r="O7" s="210">
        <f>IF(AND(E7&lt;&gt;"",$Z$3&lt;12),SUMPRODUCT(($W$5:$W$16=E7)*($Y$5:$Y$16)),"")</f>
        <v>9</v>
      </c>
      <c r="P7" s="211">
        <f>IF(AND(E7&lt;&gt;"",$Z$3&lt;12),SUMPRODUCT(($W$5:$W$16=E7)*($Z$5:$Z$16=$P$4)),"")</f>
        <v>2</v>
      </c>
      <c r="Q7" s="211">
        <f>IF(AND(E7&lt;&gt;"",$Z$3&lt;12),SUMPRODUCT(($W$5:$W$16=E7)*($Z$5:$Z$16=$Q$4)),"")</f>
        <v>0</v>
      </c>
      <c r="R7" s="211">
        <f>IF(AND(E7&lt;&gt;"",$Z$3&lt;12),SUMPRODUCT(($W$5:$W$16=E7)*($X$5:$X$16)),"")</f>
        <v>0</v>
      </c>
      <c r="S7" s="234">
        <f>IF(D7&lt;&gt;"",VLOOKUP($C$2&amp;"-"&amp;$L$2&amp;"-"&amp;D7,bdd_complete,6,0),"")</f>
        <v>39.9</v>
      </c>
      <c r="T7" s="235"/>
      <c r="W7" s="205" t="str">
        <f>D16</f>
        <v>RHAMANI Erton</v>
      </c>
      <c r="X7" s="206">
        <f>I19</f>
        <v>0</v>
      </c>
      <c r="Y7" s="206">
        <f>J18</f>
        <v>1</v>
      </c>
      <c r="Z7" s="207" t="str">
        <f>IF(K18&lt;&gt;"",K18,"")</f>
        <v/>
      </c>
      <c r="AA7" s="346"/>
      <c r="AB7" s="346"/>
      <c r="AC7" s="346"/>
      <c r="AD7" s="62"/>
      <c r="AE7" s="62"/>
      <c r="AF7" s="62"/>
      <c r="AG7" s="62"/>
      <c r="AH7" s="62"/>
      <c r="AI7" s="62"/>
      <c r="AJ7" s="64"/>
    </row>
    <row r="8" spans="1:36" ht="20.25" customHeight="1" x14ac:dyDescent="0.2">
      <c r="A8" s="139" t="s">
        <v>37</v>
      </c>
      <c r="B8" s="172"/>
      <c r="C8" s="141">
        <v>1</v>
      </c>
      <c r="D8" s="281">
        <f>IF(A2&gt;3,4,"")</f>
        <v>4</v>
      </c>
      <c r="E8" s="241" t="str">
        <f>IF(ISNA(VLOOKUP($C$2&amp;"-"&amp;$L$2&amp;"-"&amp;D8,bdd_complete,11,0)),"",VLOOKUP($C$2&amp;"-"&amp;$L$2&amp;"-"&amp;D8,bdd_complete,11,0)&amp;" "&amp;VLOOKUP($C$2&amp;"-"&amp;$L$2&amp;"-"&amp;D8,bdd_complete,12,0))</f>
        <v>SENYUREK Sinan</v>
      </c>
      <c r="F8" s="241"/>
      <c r="G8" s="241"/>
      <c r="H8" s="241"/>
      <c r="I8" s="241"/>
      <c r="J8" s="241"/>
      <c r="K8" s="241" t="str">
        <f>IF(D8&lt;&gt;"",VLOOKUP($C$2&amp;"-"&amp;$L$2&amp;"-"&amp;D8,bdd_complete,13,0),"")</f>
        <v>Dreux OL Atlas</v>
      </c>
      <c r="L8" s="241"/>
      <c r="M8" s="282"/>
      <c r="N8" s="209">
        <f>IF(AND(E8&lt;&gt;"",$Z$3&lt;12),SUMPRODUCT(($W$5:$W$16=E8)*($Z$5:$Z$16&lt;&gt;"")),"")</f>
        <v>3</v>
      </c>
      <c r="O8" s="210">
        <f>IF(AND(E8&lt;&gt;"",$Z$3&lt;12),SUMPRODUCT(($W$5:$W$16=E8)*($Y$5:$Y$16)),"")</f>
        <v>11</v>
      </c>
      <c r="P8" s="211">
        <f>IF(AND(E8&lt;&gt;"",$Z$3&lt;12),SUMPRODUCT(($W$5:$W$16=E8)*($Z$5:$Z$16=$P$4)),"")</f>
        <v>2</v>
      </c>
      <c r="Q8" s="211">
        <f>IF(AND(E8&lt;&gt;"",$Z$3&lt;12),SUMPRODUCT(($W$5:$W$16=E8)*($Z$5:$Z$16=$Q$4)),"")</f>
        <v>0</v>
      </c>
      <c r="R8" s="211">
        <f>IF(AND(E8&lt;&gt;"",$Z$3&lt;12),SUMPRODUCT(($W$5:$W$16=E8)*($X$5:$X$16)),"")</f>
        <v>0</v>
      </c>
      <c r="S8" s="234">
        <f>IF(D8&lt;&gt;"",VLOOKUP($C$2&amp;"-"&amp;$L$2&amp;"-"&amp;D8,bdd_complete,6,0),"")</f>
        <v>40.1</v>
      </c>
      <c r="T8" s="235"/>
      <c r="W8" s="205" t="str">
        <f>M16</f>
        <v>SENYUREK Sinan</v>
      </c>
      <c r="X8" s="206">
        <f>R19</f>
        <v>0</v>
      </c>
      <c r="Y8" s="206">
        <f>S18</f>
        <v>3</v>
      </c>
      <c r="Z8" s="207" t="str">
        <f>IF(T18&lt;&gt;"",T18,"")</f>
        <v>VP</v>
      </c>
      <c r="AA8" s="346"/>
      <c r="AB8" s="346"/>
      <c r="AC8" s="346"/>
      <c r="AD8" s="62"/>
      <c r="AE8" s="62"/>
      <c r="AF8" s="62"/>
      <c r="AG8" s="62"/>
      <c r="AH8" s="62"/>
      <c r="AI8" s="62"/>
      <c r="AJ8" s="64"/>
    </row>
    <row r="9" spans="1:36" ht="23.25" customHeight="1" x14ac:dyDescent="0.25">
      <c r="A9" s="212" t="s">
        <v>61</v>
      </c>
      <c r="B9" s="213"/>
      <c r="D9" s="69"/>
      <c r="E9" s="69"/>
      <c r="F9" s="69"/>
      <c r="G9" s="69"/>
      <c r="H9" s="69"/>
      <c r="I9"/>
      <c r="S9" s="144"/>
      <c r="W9" s="205" t="str">
        <f>D22</f>
        <v>IDCZAK Austyn</v>
      </c>
      <c r="X9" s="206">
        <f>I25</f>
        <v>0</v>
      </c>
      <c r="Y9" s="206">
        <f>J24</f>
        <v>0</v>
      </c>
      <c r="Z9" s="207" t="str">
        <f>IF(K24&lt;&gt;"",K24,"")</f>
        <v/>
      </c>
      <c r="AA9" s="52"/>
      <c r="AB9" s="52"/>
      <c r="AC9" s="52"/>
    </row>
    <row r="10" spans="1:36" s="140" customFormat="1" ht="25.5" customHeight="1" x14ac:dyDescent="0.2">
      <c r="A10" s="53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  <c r="R10" s="155"/>
      <c r="S10" s="155"/>
      <c r="T10" s="130" t="str">
        <f>IF(OR(A2=0,A2&gt;2),"3 lutteurs =&gt; Tour 1 : 1-2 / Tour 2 : 3-1 / Tour 3 : 2-3          4 lutteurs =&gt; Tour 1 : 1-2, 3-4  / Tour 2 : 1-3,  2-4  / Tour 3 : 1-4, 2-3","")</f>
        <v>3 lutteurs =&gt; Tour 1 : 1-2 / Tour 2 : 3-1 / Tour 3 : 2-3          4 lutteurs =&gt; Tour 1 : 1-2, 3-4  / Tour 2 : 1-3,  2-4  / Tour 3 : 1-4, 2-3</v>
      </c>
      <c r="U10" s="155"/>
      <c r="V10" s="155"/>
      <c r="W10" s="205" t="str">
        <f>M22</f>
        <v>RHAMANI Erton</v>
      </c>
      <c r="X10" s="206">
        <f>R25</f>
        <v>0</v>
      </c>
      <c r="Y10" s="206">
        <f>S24</f>
        <v>4</v>
      </c>
      <c r="Z10" s="207" t="str">
        <f>IF(T24&lt;&gt;"",T24,"")</f>
        <v>VT</v>
      </c>
      <c r="AA10" s="155"/>
      <c r="AB10" s="155"/>
      <c r="AC10" s="155"/>
    </row>
    <row r="11" spans="1:36" s="53" customFormat="1" ht="14.25" customHeight="1" thickBot="1" x14ac:dyDescent="0.25">
      <c r="A11"/>
      <c r="B11" s="330" t="s">
        <v>40</v>
      </c>
      <c r="C11" s="203" t="s">
        <v>45</v>
      </c>
      <c r="D11" s="201"/>
      <c r="E11" s="201"/>
      <c r="F11" s="201"/>
      <c r="G11" s="201"/>
      <c r="H11" s="201"/>
      <c r="I11" s="201"/>
      <c r="J11" s="201"/>
      <c r="K11" s="201"/>
      <c r="L11" s="202" t="s">
        <v>46</v>
      </c>
      <c r="M11" s="202"/>
      <c r="N11" s="202"/>
      <c r="O11" s="202"/>
      <c r="P11" s="202"/>
      <c r="Q11" s="202"/>
      <c r="R11" s="202"/>
      <c r="S11" s="202"/>
      <c r="T11" s="204"/>
      <c r="U11"/>
      <c r="V11"/>
      <c r="W11" s="205" t="str">
        <f>D26</f>
        <v>FOUQUET Mathys</v>
      </c>
      <c r="X11" s="206">
        <f>I29</f>
        <v>0</v>
      </c>
      <c r="Y11" s="206">
        <f>J28</f>
        <v>0</v>
      </c>
      <c r="Z11" s="207" t="str">
        <f>IF(K28&lt;&gt;"",K28,"")</f>
        <v/>
      </c>
      <c r="AA11" s="54"/>
      <c r="AH11" s="56"/>
    </row>
    <row r="12" spans="1:36" ht="16.5" customHeight="1" x14ac:dyDescent="0.2">
      <c r="B12" s="331"/>
      <c r="C12" s="334">
        <f>IF(A2&gt;1,1,"")</f>
        <v>1</v>
      </c>
      <c r="D12" s="215" t="str">
        <f>IF(C12&lt;&gt;"",VLOOKUP(C12,$D$5:$K$8,2,0),"")</f>
        <v>IDCZAK Austyn</v>
      </c>
      <c r="E12" s="215"/>
      <c r="F12" s="215"/>
      <c r="G12" s="215"/>
      <c r="H12" s="215"/>
      <c r="I12" s="216"/>
      <c r="J12" s="336" t="s">
        <v>48</v>
      </c>
      <c r="K12" s="217" t="s">
        <v>49</v>
      </c>
      <c r="L12" s="334">
        <f>IF(A2&gt;1,2,"")</f>
        <v>2</v>
      </c>
      <c r="M12" s="215" t="str">
        <f>IF(L12&lt;&gt;"",VLOOKUP(L12,$D$5:$K$8,2,0),"")</f>
        <v>FOUQUET Mathys</v>
      </c>
      <c r="N12" s="215"/>
      <c r="O12" s="215"/>
      <c r="P12" s="215"/>
      <c r="Q12" s="215"/>
      <c r="R12" s="216"/>
      <c r="S12" s="336" t="s">
        <v>48</v>
      </c>
      <c r="T12" s="217" t="s">
        <v>49</v>
      </c>
      <c r="W12" s="205" t="str">
        <f>M26</f>
        <v>SENYUREK Sinan</v>
      </c>
      <c r="X12" s="206">
        <f>R29</f>
        <v>0</v>
      </c>
      <c r="Y12" s="206">
        <f>S28</f>
        <v>4</v>
      </c>
      <c r="Z12" s="207" t="str">
        <f>IF(T28&lt;&gt;"",T28,"")</f>
        <v>VT</v>
      </c>
      <c r="AA12" s="58"/>
      <c r="AH12" s="63"/>
      <c r="AI12" s="63"/>
    </row>
    <row r="13" spans="1:36" ht="16.5" customHeight="1" x14ac:dyDescent="0.2">
      <c r="B13" s="331"/>
      <c r="C13" s="335"/>
      <c r="D13" s="218" t="str">
        <f>IF(C12&lt;&gt;"",VLOOKUP(C12,$D$5:$K$8,8,0),"")</f>
        <v>Val de Reuil</v>
      </c>
      <c r="E13" s="219"/>
      <c r="F13" s="219"/>
      <c r="G13" s="219"/>
      <c r="H13" s="219"/>
      <c r="I13" s="220"/>
      <c r="J13" s="337"/>
      <c r="K13" s="221" t="s">
        <v>50</v>
      </c>
      <c r="L13" s="335"/>
      <c r="M13" s="218" t="str">
        <f>IF(L12&lt;&gt;"",VLOOKUP(L12,$D$5:$K$8,8,0),"")</f>
        <v>Val de Reuil</v>
      </c>
      <c r="N13" s="219"/>
      <c r="O13" s="219"/>
      <c r="P13" s="219"/>
      <c r="Q13" s="219"/>
      <c r="R13" s="220"/>
      <c r="S13" s="337"/>
      <c r="T13" s="221" t="s">
        <v>50</v>
      </c>
      <c r="W13" s="205" t="str">
        <f>D32</f>
        <v>IDCZAK Austyn</v>
      </c>
      <c r="X13" s="206">
        <f>I35</f>
        <v>0</v>
      </c>
      <c r="Y13" s="206">
        <f>J34</f>
        <v>0</v>
      </c>
      <c r="Z13" s="207" t="str">
        <f>IF(K34&lt;&gt;"",K34,"")</f>
        <v/>
      </c>
      <c r="AA13" s="58"/>
      <c r="AH13" s="63"/>
      <c r="AI13" s="63"/>
    </row>
    <row r="14" spans="1:36" ht="11.25" customHeight="1" x14ac:dyDescent="0.2">
      <c r="B14" s="331"/>
      <c r="C14" s="159" t="s">
        <v>53</v>
      </c>
      <c r="D14" s="160"/>
      <c r="E14" s="160"/>
      <c r="F14" s="160"/>
      <c r="G14" s="160"/>
      <c r="H14" s="170"/>
      <c r="I14" s="161" t="s">
        <v>11</v>
      </c>
      <c r="J14" s="338">
        <v>3</v>
      </c>
      <c r="K14" s="340" t="s">
        <v>689</v>
      </c>
      <c r="L14" s="159" t="s">
        <v>53</v>
      </c>
      <c r="M14" s="162"/>
      <c r="N14" s="160"/>
      <c r="O14" s="160"/>
      <c r="P14" s="160"/>
      <c r="Q14" s="170"/>
      <c r="R14" s="161" t="s">
        <v>11</v>
      </c>
      <c r="S14" s="338">
        <v>0</v>
      </c>
      <c r="T14" s="340"/>
      <c r="W14" s="205" t="str">
        <f>M32</f>
        <v>SENYUREK Sinan</v>
      </c>
      <c r="X14" s="206">
        <f>R35</f>
        <v>0</v>
      </c>
      <c r="Y14" s="206">
        <f>S34</f>
        <v>4</v>
      </c>
      <c r="Z14" s="207" t="str">
        <f>IF(T34&lt;&gt;"",T34,"")</f>
        <v>VT</v>
      </c>
      <c r="AA14" s="58"/>
      <c r="AH14" s="63"/>
      <c r="AI14" s="63"/>
    </row>
    <row r="15" spans="1:36" ht="33" customHeight="1" thickBot="1" x14ac:dyDescent="0.25">
      <c r="B15" s="331"/>
      <c r="C15" s="157"/>
      <c r="D15" s="158"/>
      <c r="E15" s="158"/>
      <c r="F15" s="158"/>
      <c r="G15" s="158"/>
      <c r="H15" s="171"/>
      <c r="I15" s="208"/>
      <c r="J15" s="339"/>
      <c r="K15" s="341"/>
      <c r="L15" s="157"/>
      <c r="M15" s="163"/>
      <c r="N15" s="158"/>
      <c r="O15" s="158"/>
      <c r="P15" s="158"/>
      <c r="Q15" s="171"/>
      <c r="R15" s="208"/>
      <c r="S15" s="339"/>
      <c r="T15" s="341"/>
      <c r="W15" s="205" t="str">
        <f>D36</f>
        <v>FOUQUET Mathys</v>
      </c>
      <c r="X15" s="206">
        <f>I39</f>
        <v>0</v>
      </c>
      <c r="Y15" s="206">
        <f>J38</f>
        <v>0</v>
      </c>
      <c r="Z15" s="207" t="str">
        <f>IF(K38&lt;&gt;"",K38,"")</f>
        <v/>
      </c>
      <c r="AA15" s="58"/>
      <c r="AH15" s="63"/>
      <c r="AI15" s="63"/>
    </row>
    <row r="16" spans="1:36" ht="16.5" customHeight="1" x14ac:dyDescent="0.2">
      <c r="B16" s="331"/>
      <c r="C16" s="334">
        <f>IF(A2=4,3,"")</f>
        <v>3</v>
      </c>
      <c r="D16" s="215" t="str">
        <f>IF(C16&lt;&gt;"",VLOOKUP(C16,$D$5:$K$8,2,0),"")</f>
        <v>RHAMANI Erton</v>
      </c>
      <c r="E16" s="215"/>
      <c r="F16" s="215"/>
      <c r="G16" s="215"/>
      <c r="H16" s="215"/>
      <c r="I16" s="216"/>
      <c r="J16" s="336" t="s">
        <v>48</v>
      </c>
      <c r="K16" s="217" t="s">
        <v>49</v>
      </c>
      <c r="L16" s="334">
        <f>IF(A2=4,4,"")</f>
        <v>4</v>
      </c>
      <c r="M16" s="215" t="str">
        <f>IF(L16&lt;&gt;"",VLOOKUP(L16,$D$5:$K$8,2,0),"")</f>
        <v>SENYUREK Sinan</v>
      </c>
      <c r="N16" s="215"/>
      <c r="O16" s="215"/>
      <c r="P16" s="215"/>
      <c r="Q16" s="215"/>
      <c r="R16" s="216"/>
      <c r="S16" s="336" t="s">
        <v>48</v>
      </c>
      <c r="T16" s="217" t="s">
        <v>49</v>
      </c>
      <c r="W16" s="205" t="str">
        <f>M36</f>
        <v>RHAMANI Erton</v>
      </c>
      <c r="X16" s="206">
        <f>R39</f>
        <v>0</v>
      </c>
      <c r="Y16" s="206">
        <f>S38</f>
        <v>4</v>
      </c>
      <c r="Z16" s="207" t="str">
        <f>IF(T38&lt;&gt;"",T38,"")</f>
        <v>VT</v>
      </c>
      <c r="AA16" s="58"/>
      <c r="AH16" s="63"/>
      <c r="AI16" s="63"/>
    </row>
    <row r="17" spans="1:35" ht="16.5" customHeight="1" x14ac:dyDescent="0.2">
      <c r="B17" s="331"/>
      <c r="C17" s="335"/>
      <c r="D17" s="218"/>
      <c r="E17" s="219"/>
      <c r="F17" s="219"/>
      <c r="G17" s="219"/>
      <c r="H17" s="219"/>
      <c r="I17" s="220"/>
      <c r="J17" s="337"/>
      <c r="K17" s="221" t="s">
        <v>50</v>
      </c>
      <c r="L17" s="335"/>
      <c r="M17" s="218" t="str">
        <f>IF(L16&lt;&gt;"",VLOOKUP(L16,$D$5:$K$8,8,0),"")</f>
        <v>Dreux OL Atlas</v>
      </c>
      <c r="N17" s="219"/>
      <c r="O17" s="219"/>
      <c r="P17" s="219"/>
      <c r="Q17" s="219"/>
      <c r="R17" s="220"/>
      <c r="S17" s="337"/>
      <c r="T17" s="221" t="s">
        <v>50</v>
      </c>
      <c r="X17" s="57"/>
      <c r="Y17" s="58"/>
      <c r="Z17" s="58"/>
      <c r="AA17" s="58"/>
      <c r="AH17" s="63"/>
      <c r="AI17" s="63"/>
    </row>
    <row r="18" spans="1:35" ht="11.25" customHeight="1" x14ac:dyDescent="0.2">
      <c r="B18" s="331"/>
      <c r="C18" s="159" t="s">
        <v>53</v>
      </c>
      <c r="D18" s="160"/>
      <c r="E18" s="160"/>
      <c r="F18" s="160"/>
      <c r="G18" s="160"/>
      <c r="H18" s="170"/>
      <c r="I18" s="161" t="s">
        <v>11</v>
      </c>
      <c r="J18" s="338">
        <v>1</v>
      </c>
      <c r="K18" s="340"/>
      <c r="L18" s="159" t="s">
        <v>53</v>
      </c>
      <c r="M18" s="162"/>
      <c r="N18" s="160"/>
      <c r="O18" s="160"/>
      <c r="P18" s="160"/>
      <c r="Q18" s="170"/>
      <c r="R18" s="161" t="s">
        <v>11</v>
      </c>
      <c r="S18" s="338">
        <v>3</v>
      </c>
      <c r="T18" s="340" t="s">
        <v>689</v>
      </c>
      <c r="X18" s="57"/>
      <c r="Y18" s="58"/>
      <c r="Z18" s="58"/>
      <c r="AA18" s="58"/>
      <c r="AH18" s="63"/>
      <c r="AI18" s="63"/>
    </row>
    <row r="19" spans="1:35" ht="33" customHeight="1" thickBot="1" x14ac:dyDescent="0.25">
      <c r="B19" s="331"/>
      <c r="C19" s="157"/>
      <c r="D19" s="158"/>
      <c r="E19" s="158"/>
      <c r="F19" s="158"/>
      <c r="G19" s="158"/>
      <c r="H19" s="171"/>
      <c r="I19" s="208"/>
      <c r="J19" s="339"/>
      <c r="K19" s="341"/>
      <c r="L19" s="157"/>
      <c r="M19" s="163"/>
      <c r="N19" s="158"/>
      <c r="O19" s="158"/>
      <c r="P19" s="158"/>
      <c r="Q19" s="171"/>
      <c r="R19" s="208"/>
      <c r="S19" s="339"/>
      <c r="T19" s="341"/>
      <c r="X19" s="58"/>
      <c r="Y19" s="58"/>
      <c r="Z19" s="58"/>
      <c r="AA19" s="58"/>
      <c r="AH19" s="63"/>
      <c r="AI19" s="63"/>
    </row>
    <row r="20" spans="1:35" ht="15" customHeight="1" x14ac:dyDescent="0.25">
      <c r="B20" s="138"/>
      <c r="C20" s="147"/>
      <c r="D20" s="147"/>
      <c r="E20" s="147"/>
      <c r="F20" s="147"/>
      <c r="G20" s="147"/>
      <c r="H20" s="147"/>
      <c r="J20" s="148"/>
      <c r="K20" s="149"/>
      <c r="L20" s="151"/>
      <c r="M20" s="151"/>
      <c r="N20" s="151"/>
      <c r="O20" s="151"/>
      <c r="P20" s="151"/>
      <c r="Q20" s="151"/>
      <c r="R20" s="146"/>
      <c r="S20" s="152"/>
      <c r="T20" s="150"/>
      <c r="X20" s="58"/>
      <c r="Y20" s="58"/>
      <c r="Z20" s="58"/>
      <c r="AA20" s="58"/>
      <c r="AH20" s="63"/>
      <c r="AI20" s="63"/>
    </row>
    <row r="21" spans="1:35" s="53" customFormat="1" ht="14.25" customHeight="1" thickBot="1" x14ac:dyDescent="0.25">
      <c r="A21"/>
      <c r="B21" s="330" t="s">
        <v>51</v>
      </c>
      <c r="C21" s="203" t="s">
        <v>45</v>
      </c>
      <c r="D21" s="201"/>
      <c r="E21" s="201"/>
      <c r="F21" s="201"/>
      <c r="G21" s="201"/>
      <c r="H21" s="201"/>
      <c r="I21" s="201"/>
      <c r="J21" s="201"/>
      <c r="K21" s="201"/>
      <c r="L21" s="202" t="s">
        <v>46</v>
      </c>
      <c r="M21" s="202"/>
      <c r="N21" s="202"/>
      <c r="O21" s="202"/>
      <c r="P21" s="202"/>
      <c r="Q21" s="202"/>
      <c r="R21" s="202"/>
      <c r="S21" s="202"/>
      <c r="T21" s="204"/>
      <c r="U21"/>
      <c r="V21"/>
      <c r="W21"/>
      <c r="X21" s="55"/>
      <c r="Y21" s="54"/>
      <c r="Z21" s="54"/>
      <c r="AA21" s="54"/>
      <c r="AH21" s="56"/>
    </row>
    <row r="22" spans="1:35" ht="16.5" customHeight="1" x14ac:dyDescent="0.2">
      <c r="B22" s="331"/>
      <c r="C22" s="334">
        <f>IF(A2=3,3,IF(A2=4,1,""))</f>
        <v>1</v>
      </c>
      <c r="D22" s="215" t="str">
        <f>IF(C22&lt;&gt;"",VLOOKUP(C22,$D$5:$K$8,2,0),"")</f>
        <v>IDCZAK Austyn</v>
      </c>
      <c r="E22" s="215"/>
      <c r="F22" s="215"/>
      <c r="G22" s="215"/>
      <c r="H22" s="215"/>
      <c r="I22" s="216"/>
      <c r="J22" s="336" t="s">
        <v>48</v>
      </c>
      <c r="K22" s="217" t="s">
        <v>49</v>
      </c>
      <c r="L22" s="334">
        <f>IF(A2=3,1,IF(A2=4,3,""))</f>
        <v>3</v>
      </c>
      <c r="M22" s="215" t="str">
        <f>IF(L22&lt;&gt;"",VLOOKUP(L22,$D$5:$K$8,2,0),"")</f>
        <v>RHAMANI Erton</v>
      </c>
      <c r="N22" s="215"/>
      <c r="O22" s="215"/>
      <c r="P22" s="215"/>
      <c r="Q22" s="215"/>
      <c r="R22" s="216"/>
      <c r="S22" s="336" t="s">
        <v>48</v>
      </c>
      <c r="T22" s="217" t="s">
        <v>49</v>
      </c>
      <c r="X22" s="57"/>
      <c r="Y22" s="58"/>
      <c r="Z22" s="58"/>
      <c r="AA22" s="58"/>
      <c r="AH22" s="63"/>
      <c r="AI22" s="63"/>
    </row>
    <row r="23" spans="1:35" ht="16.5" customHeight="1" x14ac:dyDescent="0.2">
      <c r="B23" s="331"/>
      <c r="C23" s="335"/>
      <c r="D23" s="218" t="str">
        <f>IF(C22&lt;&gt;"",VLOOKUP(C22,$D$5:$K$8,8,0),"")</f>
        <v>Val de Reuil</v>
      </c>
      <c r="E23" s="219"/>
      <c r="F23" s="219"/>
      <c r="G23" s="219"/>
      <c r="H23" s="219"/>
      <c r="I23" s="220"/>
      <c r="J23" s="337"/>
      <c r="K23" s="221" t="s">
        <v>50</v>
      </c>
      <c r="L23" s="335"/>
      <c r="M23" s="218" t="str">
        <f>IF(L22&lt;&gt;"",VLOOKUP(L22,$D$5:$K$8,8,0),"")</f>
        <v>Créteil</v>
      </c>
      <c r="N23" s="219"/>
      <c r="O23" s="219"/>
      <c r="P23" s="219"/>
      <c r="Q23" s="219"/>
      <c r="R23" s="220"/>
      <c r="S23" s="337"/>
      <c r="T23" s="221" t="s">
        <v>50</v>
      </c>
      <c r="X23" s="57"/>
      <c r="Y23" s="58"/>
      <c r="Z23" s="58"/>
      <c r="AA23" s="58"/>
      <c r="AH23" s="63"/>
      <c r="AI23" s="63"/>
    </row>
    <row r="24" spans="1:35" ht="11.25" customHeight="1" x14ac:dyDescent="0.2">
      <c r="B24" s="331"/>
      <c r="C24" s="159" t="s">
        <v>53</v>
      </c>
      <c r="D24" s="160"/>
      <c r="E24" s="160"/>
      <c r="F24" s="160"/>
      <c r="G24" s="160"/>
      <c r="H24" s="170"/>
      <c r="I24" s="161" t="s">
        <v>11</v>
      </c>
      <c r="J24" s="338">
        <v>0</v>
      </c>
      <c r="K24" s="340"/>
      <c r="L24" s="159" t="s">
        <v>53</v>
      </c>
      <c r="M24" s="162"/>
      <c r="N24" s="160"/>
      <c r="O24" s="160"/>
      <c r="P24" s="160"/>
      <c r="Q24" s="170"/>
      <c r="R24" s="161" t="s">
        <v>11</v>
      </c>
      <c r="S24" s="338">
        <v>4</v>
      </c>
      <c r="T24" s="340" t="s">
        <v>23</v>
      </c>
      <c r="X24" s="57"/>
      <c r="Y24" s="58"/>
      <c r="Z24" s="58"/>
      <c r="AA24" s="58"/>
      <c r="AH24" s="63"/>
      <c r="AI24" s="63"/>
    </row>
    <row r="25" spans="1:35" ht="33" customHeight="1" thickBot="1" x14ac:dyDescent="0.25">
      <c r="B25" s="331"/>
      <c r="C25" s="157"/>
      <c r="D25" s="158"/>
      <c r="E25" s="158"/>
      <c r="F25" s="158"/>
      <c r="G25" s="158"/>
      <c r="H25" s="171"/>
      <c r="I25" s="208"/>
      <c r="J25" s="339"/>
      <c r="K25" s="341"/>
      <c r="L25" s="157"/>
      <c r="M25" s="163"/>
      <c r="N25" s="158"/>
      <c r="O25" s="158"/>
      <c r="P25" s="158"/>
      <c r="Q25" s="171"/>
      <c r="R25" s="208"/>
      <c r="S25" s="339"/>
      <c r="T25" s="341"/>
      <c r="X25" s="58"/>
      <c r="Y25" s="58"/>
      <c r="Z25" s="58"/>
      <c r="AA25" s="58"/>
      <c r="AH25" s="63"/>
      <c r="AI25" s="63"/>
    </row>
    <row r="26" spans="1:35" ht="16.5" customHeight="1" x14ac:dyDescent="0.2">
      <c r="B26" s="331"/>
      <c r="C26" s="334">
        <f>IF(A2=4,2,"")</f>
        <v>2</v>
      </c>
      <c r="D26" s="215" t="str">
        <f>IF(C26&lt;&gt;"",VLOOKUP(C26,$D$5:$K$8,2,0),"")</f>
        <v>FOUQUET Mathys</v>
      </c>
      <c r="E26" s="215"/>
      <c r="F26" s="215"/>
      <c r="G26" s="215"/>
      <c r="H26" s="215"/>
      <c r="I26" s="216"/>
      <c r="J26" s="336" t="s">
        <v>48</v>
      </c>
      <c r="K26" s="217" t="s">
        <v>49</v>
      </c>
      <c r="L26" s="334">
        <f>IF(A2=4,4,"")</f>
        <v>4</v>
      </c>
      <c r="M26" s="215" t="str">
        <f>IF(L26&lt;&gt;"",VLOOKUP(L26,$D$5:$K$8,2,0),"")</f>
        <v>SENYUREK Sinan</v>
      </c>
      <c r="N26" s="215"/>
      <c r="O26" s="215"/>
      <c r="P26" s="215"/>
      <c r="Q26" s="215"/>
      <c r="R26" s="216"/>
      <c r="S26" s="336" t="s">
        <v>48</v>
      </c>
      <c r="T26" s="217" t="s">
        <v>49</v>
      </c>
      <c r="X26" s="57"/>
      <c r="Y26" s="58"/>
      <c r="Z26" s="58"/>
      <c r="AA26" s="58"/>
      <c r="AH26" s="63"/>
      <c r="AI26" s="63"/>
    </row>
    <row r="27" spans="1:35" ht="16.5" customHeight="1" x14ac:dyDescent="0.2">
      <c r="B27" s="331"/>
      <c r="C27" s="335"/>
      <c r="D27" s="218" t="str">
        <f>IF(C26&lt;&gt;"",VLOOKUP(C26,$D$5:$K$8,8,0),"")</f>
        <v>Val de Reuil</v>
      </c>
      <c r="E27" s="219"/>
      <c r="F27" s="219"/>
      <c r="G27" s="219"/>
      <c r="H27" s="219"/>
      <c r="I27" s="220"/>
      <c r="J27" s="337"/>
      <c r="K27" s="221" t="s">
        <v>50</v>
      </c>
      <c r="L27" s="335"/>
      <c r="M27" s="218" t="str">
        <f>IF(L26&lt;&gt;"",VLOOKUP(L26,$D$5:$K$8,8,0),"")</f>
        <v>Dreux OL Atlas</v>
      </c>
      <c r="N27" s="219"/>
      <c r="O27" s="219"/>
      <c r="P27" s="219"/>
      <c r="Q27" s="219"/>
      <c r="R27" s="220"/>
      <c r="S27" s="337"/>
      <c r="T27" s="221" t="s">
        <v>50</v>
      </c>
      <c r="X27" s="57"/>
      <c r="Y27" s="58"/>
      <c r="Z27" s="58"/>
      <c r="AA27" s="58"/>
      <c r="AH27" s="63"/>
      <c r="AI27" s="63"/>
    </row>
    <row r="28" spans="1:35" ht="11.25" customHeight="1" x14ac:dyDescent="0.2">
      <c r="B28" s="331"/>
      <c r="C28" s="159" t="s">
        <v>47</v>
      </c>
      <c r="D28" s="160"/>
      <c r="E28" s="160"/>
      <c r="F28" s="160"/>
      <c r="G28" s="160"/>
      <c r="H28" s="170"/>
      <c r="I28" s="161" t="s">
        <v>11</v>
      </c>
      <c r="J28" s="338">
        <v>0</v>
      </c>
      <c r="K28" s="340"/>
      <c r="L28" s="159" t="s">
        <v>47</v>
      </c>
      <c r="M28" s="162"/>
      <c r="N28" s="160"/>
      <c r="O28" s="160"/>
      <c r="P28" s="160"/>
      <c r="Q28" s="170"/>
      <c r="R28" s="161" t="s">
        <v>11</v>
      </c>
      <c r="S28" s="338">
        <v>4</v>
      </c>
      <c r="T28" s="340" t="s">
        <v>23</v>
      </c>
      <c r="X28" s="57"/>
      <c r="Y28" s="58"/>
      <c r="Z28" s="58"/>
      <c r="AA28" s="58"/>
      <c r="AH28" s="63"/>
      <c r="AI28" s="63"/>
    </row>
    <row r="29" spans="1:35" ht="33" customHeight="1" thickBot="1" x14ac:dyDescent="0.25">
      <c r="B29" s="331"/>
      <c r="C29" s="157"/>
      <c r="D29" s="158"/>
      <c r="E29" s="158"/>
      <c r="F29" s="158"/>
      <c r="G29" s="158"/>
      <c r="H29" s="171"/>
      <c r="I29" s="208"/>
      <c r="J29" s="339"/>
      <c r="K29" s="341"/>
      <c r="L29" s="157"/>
      <c r="M29" s="163"/>
      <c r="N29" s="158"/>
      <c r="O29" s="158"/>
      <c r="P29" s="158"/>
      <c r="Q29" s="171"/>
      <c r="R29" s="208"/>
      <c r="S29" s="339"/>
      <c r="T29" s="341"/>
      <c r="X29" s="58"/>
      <c r="Y29" s="58"/>
      <c r="Z29" s="58"/>
      <c r="AA29" s="58"/>
      <c r="AH29" s="63"/>
      <c r="AI29" s="63"/>
    </row>
    <row r="30" spans="1:35" ht="15" customHeight="1" x14ac:dyDescent="0.25">
      <c r="B30" s="138"/>
      <c r="C30" s="147"/>
      <c r="D30" s="147"/>
      <c r="E30" s="147"/>
      <c r="F30" s="147"/>
      <c r="G30" s="147"/>
      <c r="H30" s="147"/>
      <c r="J30" s="148"/>
      <c r="K30" s="149"/>
      <c r="L30" s="151"/>
      <c r="M30" s="151"/>
      <c r="N30" s="151"/>
      <c r="O30" s="151"/>
      <c r="P30" s="151"/>
      <c r="Q30" s="151"/>
      <c r="R30" s="146"/>
      <c r="S30" s="152"/>
      <c r="T30" s="150"/>
      <c r="X30" s="58"/>
      <c r="Y30" s="58"/>
      <c r="Z30" s="58"/>
      <c r="AA30" s="58"/>
      <c r="AH30" s="63"/>
      <c r="AI30" s="63"/>
    </row>
    <row r="31" spans="1:35" s="53" customFormat="1" ht="14.25" customHeight="1" thickBot="1" x14ac:dyDescent="0.25">
      <c r="A31"/>
      <c r="B31" s="330" t="s">
        <v>52</v>
      </c>
      <c r="C31" s="203" t="s">
        <v>45</v>
      </c>
      <c r="D31" s="201"/>
      <c r="E31" s="201"/>
      <c r="F31" s="201"/>
      <c r="G31" s="201"/>
      <c r="H31" s="201"/>
      <c r="I31" s="201"/>
      <c r="J31" s="201"/>
      <c r="K31" s="201"/>
      <c r="L31" s="202" t="s">
        <v>46</v>
      </c>
      <c r="M31" s="202"/>
      <c r="N31" s="202"/>
      <c r="O31" s="202"/>
      <c r="P31" s="202"/>
      <c r="Q31" s="202"/>
      <c r="R31" s="202"/>
      <c r="S31" s="202"/>
      <c r="T31" s="204"/>
      <c r="U31"/>
      <c r="V31"/>
      <c r="W31"/>
      <c r="X31" s="55"/>
      <c r="Y31" s="54"/>
      <c r="Z31" s="54"/>
      <c r="AA31" s="54"/>
      <c r="AH31" s="56"/>
    </row>
    <row r="32" spans="1:35" ht="16.5" customHeight="1" x14ac:dyDescent="0.2">
      <c r="B32" s="331"/>
      <c r="C32" s="334">
        <f>IF(A2=3,2,IF(A2=4,1,""))</f>
        <v>1</v>
      </c>
      <c r="D32" s="215" t="str">
        <f>IF(C32&lt;&gt;"",VLOOKUP(C32,$D$5:$K$8,2,0),"")</f>
        <v>IDCZAK Austyn</v>
      </c>
      <c r="E32" s="215"/>
      <c r="F32" s="215"/>
      <c r="G32" s="215"/>
      <c r="H32" s="215"/>
      <c r="I32" s="216"/>
      <c r="J32" s="336" t="s">
        <v>48</v>
      </c>
      <c r="K32" s="217" t="s">
        <v>49</v>
      </c>
      <c r="L32" s="334">
        <f>IF(A2=3,3,IF(A2=4,4,""))</f>
        <v>4</v>
      </c>
      <c r="M32" s="215" t="str">
        <f>IF(L32&lt;&gt;"",VLOOKUP(L32,$D$5:$K$8,2,0),"")</f>
        <v>SENYUREK Sinan</v>
      </c>
      <c r="N32" s="215"/>
      <c r="O32" s="215"/>
      <c r="P32" s="215"/>
      <c r="Q32" s="215"/>
      <c r="R32" s="216"/>
      <c r="S32" s="336" t="s">
        <v>48</v>
      </c>
      <c r="T32" s="217" t="s">
        <v>49</v>
      </c>
      <c r="X32" s="57"/>
      <c r="Y32" s="58"/>
      <c r="Z32" s="58"/>
      <c r="AA32" s="58"/>
      <c r="AH32" s="63"/>
      <c r="AI32" s="63"/>
    </row>
    <row r="33" spans="2:35" ht="16.5" customHeight="1" x14ac:dyDescent="0.2">
      <c r="B33" s="331"/>
      <c r="C33" s="335"/>
      <c r="D33" s="218" t="str">
        <f>IF(C32&lt;&gt;"",VLOOKUP(C32,$D$5:$K$8,8,0),"")</f>
        <v>Val de Reuil</v>
      </c>
      <c r="E33" s="219"/>
      <c r="F33" s="219"/>
      <c r="G33" s="219"/>
      <c r="H33" s="219"/>
      <c r="I33" s="220"/>
      <c r="J33" s="337"/>
      <c r="K33" s="221" t="s">
        <v>50</v>
      </c>
      <c r="L33" s="335"/>
      <c r="M33" s="218" t="str">
        <f>IF(L32&lt;&gt;"",VLOOKUP(L32,$D$5:$K$8,8,0),"")</f>
        <v>Dreux OL Atlas</v>
      </c>
      <c r="N33" s="219"/>
      <c r="O33" s="219"/>
      <c r="P33" s="219"/>
      <c r="Q33" s="219"/>
      <c r="R33" s="220"/>
      <c r="S33" s="337"/>
      <c r="T33" s="221" t="s">
        <v>50</v>
      </c>
      <c r="X33" s="57"/>
      <c r="Y33" s="58"/>
      <c r="Z33" s="58"/>
      <c r="AA33" s="58"/>
      <c r="AH33" s="63"/>
      <c r="AI33" s="63"/>
    </row>
    <row r="34" spans="2:35" ht="11.25" customHeight="1" x14ac:dyDescent="0.2">
      <c r="B34" s="331"/>
      <c r="C34" s="159" t="s">
        <v>53</v>
      </c>
      <c r="D34" s="160"/>
      <c r="E34" s="160"/>
      <c r="F34" s="160"/>
      <c r="G34" s="160"/>
      <c r="H34" s="170"/>
      <c r="I34" s="161" t="s">
        <v>11</v>
      </c>
      <c r="J34" s="338">
        <v>0</v>
      </c>
      <c r="K34" s="340"/>
      <c r="L34" s="159" t="s">
        <v>53</v>
      </c>
      <c r="M34" s="162"/>
      <c r="N34" s="160"/>
      <c r="O34" s="160"/>
      <c r="P34" s="160"/>
      <c r="Q34" s="170"/>
      <c r="R34" s="161" t="s">
        <v>11</v>
      </c>
      <c r="S34" s="338">
        <v>4</v>
      </c>
      <c r="T34" s="340" t="s">
        <v>23</v>
      </c>
      <c r="X34" s="57"/>
      <c r="Y34" s="58"/>
      <c r="Z34" s="58"/>
      <c r="AA34" s="58"/>
      <c r="AH34" s="63"/>
      <c r="AI34" s="63"/>
    </row>
    <row r="35" spans="2:35" ht="33" customHeight="1" thickBot="1" x14ac:dyDescent="0.25">
      <c r="B35" s="331"/>
      <c r="C35" s="157"/>
      <c r="D35" s="158"/>
      <c r="E35" s="158"/>
      <c r="F35" s="158"/>
      <c r="G35" s="158"/>
      <c r="H35" s="171"/>
      <c r="I35" s="208"/>
      <c r="J35" s="339"/>
      <c r="K35" s="341"/>
      <c r="L35" s="157"/>
      <c r="M35" s="163"/>
      <c r="N35" s="158"/>
      <c r="O35" s="158"/>
      <c r="P35" s="158"/>
      <c r="Q35" s="171"/>
      <c r="R35" s="208"/>
      <c r="S35" s="339"/>
      <c r="T35" s="341"/>
      <c r="X35" s="58"/>
      <c r="Y35" s="58"/>
      <c r="Z35" s="58"/>
      <c r="AA35" s="58"/>
      <c r="AH35" s="63"/>
      <c r="AI35" s="63"/>
    </row>
    <row r="36" spans="2:35" ht="16.5" customHeight="1" x14ac:dyDescent="0.2">
      <c r="B36" s="331"/>
      <c r="C36" s="334">
        <f>IF(A2=4,2,"")</f>
        <v>2</v>
      </c>
      <c r="D36" s="215" t="str">
        <f>IF(C36&lt;&gt;"",VLOOKUP(C36,$D$5:$K$8,2,0),"")</f>
        <v>FOUQUET Mathys</v>
      </c>
      <c r="E36" s="215"/>
      <c r="F36" s="215"/>
      <c r="G36" s="215"/>
      <c r="H36" s="215"/>
      <c r="I36" s="216"/>
      <c r="J36" s="336" t="s">
        <v>48</v>
      </c>
      <c r="K36" s="217" t="s">
        <v>49</v>
      </c>
      <c r="L36" s="334">
        <f>IF(A2=4,3,"")</f>
        <v>3</v>
      </c>
      <c r="M36" s="215" t="str">
        <f>IF(L36&lt;&gt;"",VLOOKUP(L36,$D$5:$K$8,2,0),"")</f>
        <v>RHAMANI Erton</v>
      </c>
      <c r="N36" s="215"/>
      <c r="O36" s="215"/>
      <c r="P36" s="215"/>
      <c r="Q36" s="215"/>
      <c r="R36" s="216"/>
      <c r="S36" s="336" t="s">
        <v>48</v>
      </c>
      <c r="T36" s="217" t="s">
        <v>49</v>
      </c>
      <c r="X36" s="57"/>
      <c r="Y36" s="58"/>
      <c r="Z36" s="58"/>
      <c r="AA36" s="58"/>
      <c r="AH36" s="63"/>
      <c r="AI36" s="63"/>
    </row>
    <row r="37" spans="2:35" ht="16.5" customHeight="1" x14ac:dyDescent="0.2">
      <c r="B37" s="331"/>
      <c r="C37" s="335"/>
      <c r="D37" s="218" t="str">
        <f>IF(C36&lt;&gt;"",VLOOKUP(C36,$D$5:$K$8,8,0),"")</f>
        <v>Val de Reuil</v>
      </c>
      <c r="E37" s="219"/>
      <c r="F37" s="219"/>
      <c r="G37" s="219"/>
      <c r="H37" s="219"/>
      <c r="I37" s="220"/>
      <c r="J37" s="337"/>
      <c r="K37" s="221" t="s">
        <v>50</v>
      </c>
      <c r="L37" s="335"/>
      <c r="M37" s="218" t="str">
        <f>IF(L36&lt;&gt;"",VLOOKUP(L36,$D$5:$K$8,8,0),"")</f>
        <v>Créteil</v>
      </c>
      <c r="N37" s="219"/>
      <c r="O37" s="219"/>
      <c r="P37" s="219"/>
      <c r="Q37" s="219"/>
      <c r="R37" s="220"/>
      <c r="S37" s="337"/>
      <c r="T37" s="221" t="s">
        <v>50</v>
      </c>
      <c r="X37" s="57"/>
      <c r="Y37" s="58"/>
      <c r="Z37" s="58"/>
      <c r="AA37" s="58"/>
      <c r="AH37" s="63"/>
      <c r="AI37" s="63"/>
    </row>
    <row r="38" spans="2:35" ht="11.25" customHeight="1" x14ac:dyDescent="0.2">
      <c r="B38" s="331"/>
      <c r="C38" s="159" t="s">
        <v>53</v>
      </c>
      <c r="D38" s="160"/>
      <c r="E38" s="160"/>
      <c r="F38" s="160"/>
      <c r="G38" s="160"/>
      <c r="H38" s="170"/>
      <c r="I38" s="161" t="s">
        <v>11</v>
      </c>
      <c r="J38" s="338">
        <v>0</v>
      </c>
      <c r="K38" s="340"/>
      <c r="L38" s="159" t="s">
        <v>53</v>
      </c>
      <c r="M38" s="162"/>
      <c r="N38" s="160"/>
      <c r="O38" s="160"/>
      <c r="P38" s="160"/>
      <c r="Q38" s="170"/>
      <c r="R38" s="161" t="s">
        <v>11</v>
      </c>
      <c r="S38" s="338">
        <v>4</v>
      </c>
      <c r="T38" s="340" t="s">
        <v>23</v>
      </c>
      <c r="X38" s="57"/>
      <c r="Y38" s="58"/>
      <c r="Z38" s="58"/>
      <c r="AA38" s="58"/>
      <c r="AH38" s="63"/>
      <c r="AI38" s="63"/>
    </row>
    <row r="39" spans="2:35" ht="33" customHeight="1" thickBot="1" x14ac:dyDescent="0.25">
      <c r="B39" s="331"/>
      <c r="C39" s="157"/>
      <c r="D39" s="158"/>
      <c r="E39" s="158"/>
      <c r="F39" s="158"/>
      <c r="G39" s="158"/>
      <c r="H39" s="171"/>
      <c r="I39" s="208"/>
      <c r="J39" s="339"/>
      <c r="K39" s="341"/>
      <c r="L39" s="157"/>
      <c r="M39" s="163"/>
      <c r="N39" s="158"/>
      <c r="O39" s="158"/>
      <c r="P39" s="158"/>
      <c r="Q39" s="171"/>
      <c r="R39" s="208"/>
      <c r="S39" s="339"/>
      <c r="T39" s="341"/>
      <c r="X39" s="58"/>
      <c r="Y39" s="58"/>
      <c r="Z39" s="58"/>
      <c r="AA39" s="58"/>
      <c r="AH39" s="63"/>
      <c r="AI39" s="63"/>
    </row>
    <row r="40" spans="2:35" ht="15" customHeight="1" x14ac:dyDescent="0.2">
      <c r="B40" s="166"/>
      <c r="C40" s="165"/>
      <c r="D40" s="164"/>
      <c r="E40" s="164"/>
      <c r="F40" s="164"/>
      <c r="G40" s="164"/>
      <c r="H40" s="164"/>
      <c r="I40" s="167"/>
      <c r="J40" s="168"/>
      <c r="K40" s="169"/>
      <c r="L40" s="165"/>
      <c r="M40" s="165"/>
      <c r="N40" s="164"/>
      <c r="O40" s="164"/>
      <c r="P40" s="164"/>
      <c r="Q40" s="164"/>
      <c r="R40" s="167"/>
      <c r="S40" s="168"/>
      <c r="T40" s="169"/>
      <c r="X40" s="58"/>
      <c r="Y40" s="58"/>
      <c r="Z40" s="58"/>
      <c r="AA40" s="58"/>
      <c r="AH40" s="63"/>
      <c r="AI40" s="63"/>
    </row>
    <row r="41" spans="2:35" ht="35.1" customHeight="1" x14ac:dyDescent="0.2">
      <c r="C41" s="333" t="s">
        <v>42</v>
      </c>
      <c r="D41" s="333"/>
      <c r="E41" s="333"/>
      <c r="F41" s="333"/>
      <c r="G41" s="344" t="s">
        <v>62</v>
      </c>
      <c r="H41" s="344"/>
      <c r="I41" s="344"/>
      <c r="J41" s="344"/>
      <c r="K41" s="344"/>
      <c r="L41" s="344"/>
      <c r="M41" s="344"/>
      <c r="N41" s="344"/>
      <c r="O41" s="344"/>
      <c r="P41" s="344"/>
      <c r="Q41" s="344"/>
      <c r="R41" s="344"/>
      <c r="S41" s="344"/>
      <c r="T41" s="344"/>
      <c r="Z41" s="63"/>
      <c r="AA41" s="63"/>
    </row>
    <row r="42" spans="2:35" ht="35.1" customHeight="1" x14ac:dyDescent="0.2">
      <c r="C42" s="342" t="s">
        <v>33</v>
      </c>
      <c r="D42" s="342"/>
      <c r="E42" s="342"/>
      <c r="F42" s="342"/>
      <c r="G42" s="345" t="s">
        <v>41</v>
      </c>
      <c r="H42" s="345"/>
      <c r="I42" s="345"/>
      <c r="J42" s="345"/>
      <c r="K42" s="345"/>
      <c r="L42" s="345"/>
      <c r="M42" s="345"/>
      <c r="N42" s="345"/>
      <c r="O42" s="345"/>
      <c r="P42" s="345"/>
      <c r="Q42" s="345"/>
      <c r="R42" s="345"/>
      <c r="S42" s="345"/>
      <c r="T42" s="345"/>
      <c r="Z42" s="53"/>
    </row>
    <row r="43" spans="2:35" ht="65.25" customHeight="1" x14ac:dyDescent="0.25"/>
    <row r="44" spans="2:35" ht="15" hidden="1" customHeight="1" x14ac:dyDescent="0.25"/>
    <row r="45" spans="2:35" ht="15" hidden="1" customHeight="1" x14ac:dyDescent="0.25"/>
    <row r="46" spans="2:35" ht="15" hidden="1" customHeight="1" x14ac:dyDescent="0.25"/>
    <row r="47" spans="2:35" ht="15" hidden="1" customHeight="1" x14ac:dyDescent="0.25"/>
    <row r="48" spans="2:35" ht="15" hidden="1" customHeight="1" x14ac:dyDescent="0.25"/>
    <row r="49" ht="15" hidden="1" customHeight="1" x14ac:dyDescent="0.25"/>
    <row r="50" ht="0" hidden="1" customHeight="1" x14ac:dyDescent="0.25"/>
    <row r="51" ht="0" hidden="1" customHeight="1" x14ac:dyDescent="0.25"/>
  </sheetData>
  <sheetProtection sheet="1" objects="1" scenarios="1"/>
  <mergeCells count="60">
    <mergeCell ref="S36:S37"/>
    <mergeCell ref="C42:F42"/>
    <mergeCell ref="G42:T42"/>
    <mergeCell ref="J38:J39"/>
    <mergeCell ref="K38:K39"/>
    <mergeCell ref="S38:S39"/>
    <mergeCell ref="T38:T39"/>
    <mergeCell ref="C41:F41"/>
    <mergeCell ref="G41:T41"/>
    <mergeCell ref="J28:J29"/>
    <mergeCell ref="K28:K29"/>
    <mergeCell ref="S28:S29"/>
    <mergeCell ref="T28:T29"/>
    <mergeCell ref="B31:B39"/>
    <mergeCell ref="C32:C33"/>
    <mergeCell ref="J32:J33"/>
    <mergeCell ref="L32:L33"/>
    <mergeCell ref="S32:S33"/>
    <mergeCell ref="J34:J35"/>
    <mergeCell ref="K34:K35"/>
    <mergeCell ref="S34:S35"/>
    <mergeCell ref="T34:T35"/>
    <mergeCell ref="C36:C37"/>
    <mergeCell ref="J36:J37"/>
    <mergeCell ref="L36:L37"/>
    <mergeCell ref="S24:S25"/>
    <mergeCell ref="T24:T25"/>
    <mergeCell ref="C26:C27"/>
    <mergeCell ref="J26:J27"/>
    <mergeCell ref="L26:L27"/>
    <mergeCell ref="S26:S27"/>
    <mergeCell ref="J18:J19"/>
    <mergeCell ref="K18:K19"/>
    <mergeCell ref="S18:S19"/>
    <mergeCell ref="T18:T19"/>
    <mergeCell ref="B21:B29"/>
    <mergeCell ref="C22:C23"/>
    <mergeCell ref="J22:J23"/>
    <mergeCell ref="L22:L23"/>
    <mergeCell ref="S22:S23"/>
    <mergeCell ref="J24:J25"/>
    <mergeCell ref="B11:B19"/>
    <mergeCell ref="C12:C13"/>
    <mergeCell ref="J12:J13"/>
    <mergeCell ref="L12:L13"/>
    <mergeCell ref="S12:S13"/>
    <mergeCell ref="K24:K25"/>
    <mergeCell ref="J14:J15"/>
    <mergeCell ref="K14:K15"/>
    <mergeCell ref="S14:S15"/>
    <mergeCell ref="T14:T15"/>
    <mergeCell ref="C16:C17"/>
    <mergeCell ref="J16:J17"/>
    <mergeCell ref="L16:L17"/>
    <mergeCell ref="S16:S17"/>
    <mergeCell ref="O2:T2"/>
    <mergeCell ref="S4:T4"/>
    <mergeCell ref="AA6:AC6"/>
    <mergeCell ref="AA7:AC7"/>
    <mergeCell ref="AA8:AC8"/>
  </mergeCells>
  <dataValidations count="2">
    <dataValidation type="list" allowBlank="1" showInputMessage="1" showErrorMessage="1" sqref="K14:K15 T38:T39 K38:K39 T34:T35 K34:K35 T28:T29 K28:K29 T24:T25 K24:K25 T18:T19 K18:K19 T14:T15">
      <formula1>"VT,VP,VS,VA,VF,VB,VD,V3"</formula1>
    </dataValidation>
    <dataValidation type="whole" allowBlank="1" showInputMessage="1" showErrorMessage="1" errorTitle="ERREUR" error="Il faut saisir un chiffre de 1 à 4" sqref="C5:C8">
      <formula1>1</formula1>
      <formula2>4</formula2>
    </dataValidation>
  </dataValidations>
  <printOptions horizontalCentered="1"/>
  <pageMargins left="0" right="0" top="0" bottom="0" header="0" footer="0"/>
  <pageSetup paperSize="9" orientation="portrait" r:id="rId1"/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2">
    <tabColor rgb="FF00B050"/>
    <pageSetUpPr autoPageBreaks="0" fitToPage="1"/>
  </sheetPr>
  <dimension ref="A1:AJ51"/>
  <sheetViews>
    <sheetView showGridLines="0" showRowColHeaders="0" zoomScaleNormal="100" workbookViewId="0"/>
  </sheetViews>
  <sheetFormatPr baseColWidth="10" defaultColWidth="0" defaultRowHeight="0" customHeight="1" zeroHeight="1" x14ac:dyDescent="0.25"/>
  <cols>
    <col min="1" max="1" width="9.625" customWidth="1"/>
    <col min="2" max="2" width="4.875" customWidth="1"/>
    <col min="3" max="8" width="4.625" customWidth="1"/>
    <col min="9" max="9" width="4.625" style="69" customWidth="1"/>
    <col min="10" max="20" width="4.625" customWidth="1"/>
    <col min="21" max="21" width="1.625" customWidth="1"/>
    <col min="22" max="22" width="25.375" customWidth="1"/>
    <col min="23" max="23" width="10.75" hidden="1" customWidth="1"/>
    <col min="24" max="24" width="3.875" hidden="1" customWidth="1"/>
    <col min="25" max="25" width="4.75" hidden="1" customWidth="1"/>
    <col min="26" max="26" width="10" hidden="1" customWidth="1"/>
    <col min="27" max="27" width="5" hidden="1" customWidth="1"/>
    <col min="28" max="36" width="0" hidden="1" customWidth="1"/>
    <col min="37" max="16384" width="11" hidden="1"/>
  </cols>
  <sheetData>
    <row r="1" spans="1:36" ht="28.5" customHeight="1" thickBot="1" x14ac:dyDescent="0.25">
      <c r="C1" s="51"/>
      <c r="D1" s="51"/>
      <c r="E1" s="51"/>
      <c r="F1" s="51"/>
      <c r="G1" s="51"/>
      <c r="H1" s="51"/>
      <c r="I1" s="136"/>
      <c r="J1" s="134"/>
      <c r="K1" s="134"/>
      <c r="L1" s="10"/>
      <c r="M1" s="10"/>
      <c r="N1" s="10"/>
      <c r="O1" s="10"/>
      <c r="P1" s="10"/>
      <c r="Q1" s="10"/>
      <c r="R1" s="10"/>
      <c r="S1" s="135"/>
      <c r="T1" s="61"/>
      <c r="U1" s="61"/>
      <c r="V1" s="61"/>
      <c r="W1" s="61"/>
      <c r="X1" s="133"/>
      <c r="Y1" s="61"/>
      <c r="Z1" s="61"/>
      <c r="AA1" s="133"/>
    </row>
    <row r="2" spans="1:36" ht="30" customHeight="1" thickBot="1" x14ac:dyDescent="0.3">
      <c r="A2" s="138">
        <f>SUMPRODUCT((recap!C7:C66=C2)*(recap!D7:D66=L2)*recap!I7:I66)</f>
        <v>4</v>
      </c>
      <c r="C2" s="173" t="s">
        <v>79</v>
      </c>
      <c r="D2" s="174"/>
      <c r="E2" s="174"/>
      <c r="F2" s="174"/>
      <c r="G2" s="174"/>
      <c r="H2" s="175"/>
      <c r="K2" s="156" t="s">
        <v>35</v>
      </c>
      <c r="L2" s="257">
        <v>38</v>
      </c>
      <c r="M2" s="183"/>
      <c r="O2" s="332" t="str">
        <f>Nature_competition</f>
        <v>COUPE DE DREUX POUSSINS BENJAMINS - 26 novembre 2017</v>
      </c>
      <c r="P2" s="332"/>
      <c r="Q2" s="332"/>
      <c r="R2" s="332"/>
      <c r="S2" s="332"/>
      <c r="T2" s="332"/>
      <c r="U2" s="52"/>
      <c r="V2" s="52"/>
      <c r="W2" s="52"/>
      <c r="X2" s="52"/>
      <c r="Y2" s="52"/>
      <c r="Z2" s="229" t="s">
        <v>68</v>
      </c>
      <c r="AA2" s="52"/>
    </row>
    <row r="3" spans="1:36" ht="24" customHeight="1" x14ac:dyDescent="0.2">
      <c r="B3" s="138"/>
      <c r="C3" s="145"/>
      <c r="D3" s="145"/>
      <c r="E3" s="145"/>
      <c r="F3" s="145"/>
      <c r="G3" s="145"/>
      <c r="H3" s="51"/>
      <c r="I3" s="145"/>
      <c r="L3" s="132"/>
      <c r="M3" s="132"/>
      <c r="N3" s="131"/>
      <c r="O3" s="131"/>
      <c r="P3" s="131"/>
      <c r="Q3" s="131"/>
      <c r="S3" s="144"/>
      <c r="T3" s="52"/>
      <c r="U3" s="52"/>
      <c r="V3" s="52"/>
      <c r="W3" s="52"/>
      <c r="X3" s="52"/>
      <c r="Y3" s="52"/>
      <c r="Z3" s="227">
        <f>COUNTIF(Z5:Z16,"")</f>
        <v>6</v>
      </c>
    </row>
    <row r="4" spans="1:36" ht="15.75" x14ac:dyDescent="0.25">
      <c r="C4" s="60" t="s">
        <v>39</v>
      </c>
      <c r="D4" s="129" t="s">
        <v>43</v>
      </c>
      <c r="E4" s="59" t="s">
        <v>44</v>
      </c>
      <c r="G4" s="69"/>
      <c r="H4" s="69"/>
      <c r="J4" s="69"/>
      <c r="K4" s="69"/>
      <c r="L4" s="69"/>
      <c r="M4" s="153" t="s">
        <v>38</v>
      </c>
      <c r="N4" s="128" t="s">
        <v>34</v>
      </c>
      <c r="O4" s="128" t="s">
        <v>21</v>
      </c>
      <c r="P4" s="128" t="s">
        <v>23</v>
      </c>
      <c r="Q4" s="128" t="s">
        <v>67</v>
      </c>
      <c r="R4" s="128" t="s">
        <v>22</v>
      </c>
      <c r="S4" s="343" t="s">
        <v>14</v>
      </c>
      <c r="T4" s="343"/>
      <c r="W4" s="228" t="s">
        <v>16</v>
      </c>
      <c r="X4" s="228" t="s">
        <v>60</v>
      </c>
      <c r="Y4" s="228" t="s">
        <v>59</v>
      </c>
      <c r="Z4" s="228" t="s">
        <v>58</v>
      </c>
      <c r="AA4" s="58"/>
      <c r="AB4" s="58"/>
      <c r="AC4" s="58"/>
      <c r="AD4" s="62"/>
      <c r="AE4" s="62"/>
      <c r="AF4" s="62"/>
      <c r="AG4" s="62"/>
      <c r="AH4" s="62"/>
      <c r="AI4" s="62"/>
      <c r="AJ4" s="64"/>
    </row>
    <row r="5" spans="1:36" ht="20.25" customHeight="1" x14ac:dyDescent="0.2">
      <c r="A5" s="214" t="s">
        <v>24</v>
      </c>
      <c r="B5" s="172"/>
      <c r="C5" s="141">
        <v>2</v>
      </c>
      <c r="D5" s="142">
        <f>IF(A2&gt;0,1,"")</f>
        <v>1</v>
      </c>
      <c r="E5" s="154" t="str">
        <f>IF(ISNA(VLOOKUP($C$2&amp;"-"&amp;$L$2&amp;"-"&amp;D5,bdd_complete,11,0)),"",VLOOKUP($C$2&amp;"-"&amp;$L$2&amp;"-"&amp;D5,bdd_complete,11,0)&amp;" "&amp;VLOOKUP($C$2&amp;"-"&amp;$L$2&amp;"-"&amp;D5,bdd_complete,12,0))</f>
        <v>ARIBI Isaiah</v>
      </c>
      <c r="F5" s="154"/>
      <c r="G5" s="154"/>
      <c r="H5" s="154"/>
      <c r="I5" s="154"/>
      <c r="J5" s="154"/>
      <c r="K5" s="154" t="str">
        <f>IF(D5&lt;&gt;"",VLOOKUP($C$2&amp;"-"&amp;$L$2&amp;"-"&amp;D5,bdd_complete,13,0),"")</f>
        <v>Bagnolet</v>
      </c>
      <c r="L5" s="154"/>
      <c r="M5" s="143"/>
      <c r="N5" s="209">
        <f>IF(AND(E5&lt;&gt;"",$Z$3&lt;12),SUMPRODUCT(($W$5:$W$16=E5)*($Z$5:$Z$16&lt;&gt;"")),"")</f>
        <v>2</v>
      </c>
      <c r="O5" s="210">
        <f>IF(AND(E5&lt;&gt;"",$Z$3&lt;12),SUMPRODUCT(($W$5:$W$16=E5)*($Y$5:$Y$16)),"")</f>
        <v>8</v>
      </c>
      <c r="P5" s="211">
        <f>IF(AND(E5&lt;&gt;"",$Z$3&lt;12),SUMPRODUCT(($W$5:$W$16=E5)*($Z$5:$Z$16=$P$4)),"")</f>
        <v>2</v>
      </c>
      <c r="Q5" s="211">
        <f>IF(AND(E5&lt;&gt;"",$Z$3&lt;12),SUMPRODUCT(($W$5:$W$16=E5)*($Z$5:$Z$16=$Q$4)),"")</f>
        <v>0</v>
      </c>
      <c r="R5" s="211">
        <f>IF(AND(E5&lt;&gt;"",$Z$3&lt;12),SUMPRODUCT(($W$5:$W$16=E5)*($X$5:$X$16)),"")</f>
        <v>0</v>
      </c>
      <c r="S5" s="234">
        <f>IF(D5&lt;&gt;"",VLOOKUP($C$2&amp;"-"&amp;$L$2&amp;"-"&amp;D5,bdd_complete,6,0),"")</f>
        <v>42.6</v>
      </c>
      <c r="T5" s="235"/>
      <c r="U5" s="140"/>
      <c r="V5" s="140"/>
      <c r="W5" s="205" t="str">
        <f>D12</f>
        <v>ARIBI Isaiah</v>
      </c>
      <c r="X5" s="206">
        <f>I15</f>
        <v>0</v>
      </c>
      <c r="Y5" s="206">
        <f>J14</f>
        <v>4</v>
      </c>
      <c r="Z5" s="207" t="str">
        <f>IF(K14&lt;&gt;"",K14,"")</f>
        <v>VT</v>
      </c>
      <c r="AD5" s="62"/>
      <c r="AE5" s="62"/>
      <c r="AF5" s="62"/>
      <c r="AG5" s="62"/>
      <c r="AH5" s="62"/>
      <c r="AI5" s="62"/>
      <c r="AJ5" s="64"/>
    </row>
    <row r="6" spans="1:36" ht="20.25" customHeight="1" thickBot="1" x14ac:dyDescent="0.25">
      <c r="B6" s="172"/>
      <c r="C6" s="141">
        <v>3</v>
      </c>
      <c r="D6" s="142">
        <f>IF(A2&gt;1,2,"")</f>
        <v>2</v>
      </c>
      <c r="E6" s="154" t="str">
        <f>IF(ISNA(VLOOKUP($C$2&amp;"-"&amp;$L$2&amp;"-"&amp;D6,bdd_complete,11,0)),"",VLOOKUP($C$2&amp;"-"&amp;$L$2&amp;"-"&amp;D6,bdd_complete,11,0)&amp;" "&amp;VLOOKUP($C$2&amp;"-"&amp;$L$2&amp;"-"&amp;D6,bdd_complete,12,0))</f>
        <v>MAHMOUD Nourhane</v>
      </c>
      <c r="F6" s="154"/>
      <c r="G6" s="154"/>
      <c r="H6" s="154"/>
      <c r="I6" s="154"/>
      <c r="J6" s="154"/>
      <c r="K6" s="154" t="str">
        <f>IF(D6&lt;&gt;"",VLOOKUP($C$2&amp;"-"&amp;$L$2&amp;"-"&amp;D6,bdd_complete,13,0),"")</f>
        <v>Bagnolet</v>
      </c>
      <c r="L6" s="154"/>
      <c r="M6" s="143"/>
      <c r="N6" s="209">
        <f>IF(AND(E6&lt;&gt;"",$Z$3&lt;12),SUMPRODUCT(($W$5:$W$16=E6)*($Z$5:$Z$16&lt;&gt;"")),"")</f>
        <v>1</v>
      </c>
      <c r="O6" s="210">
        <f>IF(AND(E6&lt;&gt;"",$Z$3&lt;12),SUMPRODUCT(($W$5:$W$16=E6)*($Y$5:$Y$16)),"")</f>
        <v>3</v>
      </c>
      <c r="P6" s="211">
        <f>IF(AND(E6&lt;&gt;"",$Z$3&lt;12),SUMPRODUCT(($W$5:$W$16=E6)*($Z$5:$Z$16=$P$4)),"")</f>
        <v>0</v>
      </c>
      <c r="Q6" s="211">
        <f>IF(AND(E6&lt;&gt;"",$Z$3&lt;12),SUMPRODUCT(($W$5:$W$16=E6)*($Z$5:$Z$16=$Q$4)),"")</f>
        <v>0</v>
      </c>
      <c r="R6" s="211">
        <f>IF(AND(E6&lt;&gt;"",$Z$3&lt;12),SUMPRODUCT(($W$5:$W$16=E6)*($X$5:$X$16)),"")</f>
        <v>0</v>
      </c>
      <c r="S6" s="234">
        <f>IF(D6&lt;&gt;"",VLOOKUP($C$2&amp;"-"&amp;$L$2&amp;"-"&amp;D6,bdd_complete,6,0),"")</f>
        <v>43</v>
      </c>
      <c r="T6" s="235"/>
      <c r="W6" s="205" t="str">
        <f>M12</f>
        <v>MAHMOUD Nourhane</v>
      </c>
      <c r="X6" s="206">
        <f>R15</f>
        <v>0</v>
      </c>
      <c r="Y6" s="206">
        <f>S14</f>
        <v>0</v>
      </c>
      <c r="Z6" s="207" t="str">
        <f>IF(T14&lt;&gt;"",T14,"")</f>
        <v/>
      </c>
      <c r="AA6" s="346"/>
      <c r="AB6" s="346"/>
      <c r="AC6" s="346"/>
      <c r="AD6" s="62"/>
      <c r="AE6" s="62"/>
      <c r="AF6" s="62"/>
      <c r="AG6" s="62"/>
      <c r="AH6" s="62"/>
      <c r="AI6" s="62"/>
      <c r="AJ6" s="64"/>
    </row>
    <row r="7" spans="1:36" ht="20.25" customHeight="1" thickTop="1" x14ac:dyDescent="0.2">
      <c r="A7" s="137" t="s">
        <v>36</v>
      </c>
      <c r="B7" s="172"/>
      <c r="C7" s="141">
        <v>1</v>
      </c>
      <c r="D7" s="142">
        <f>IF(A2&gt;2,3,"")</f>
        <v>3</v>
      </c>
      <c r="E7" s="154" t="str">
        <f>IF(ISNA(VLOOKUP($C$2&amp;"-"&amp;$L$2&amp;"-"&amp;D7,bdd_complete,11,0)),"",VLOOKUP($C$2&amp;"-"&amp;$L$2&amp;"-"&amp;D7,bdd_complete,11,0)&amp;" "&amp;VLOOKUP($C$2&amp;"-"&amp;$L$2&amp;"-"&amp;D7,bdd_complete,12,0))</f>
        <v>BOUHASSOUNE Omar</v>
      </c>
      <c r="F7" s="154"/>
      <c r="G7" s="154"/>
      <c r="H7" s="154"/>
      <c r="I7" s="154"/>
      <c r="J7" s="154"/>
      <c r="K7" s="154" t="str">
        <f>IF(D7&lt;&gt;"",VLOOKUP($C$2&amp;"-"&amp;$L$2&amp;"-"&amp;D7,bdd_complete,13,0),"")</f>
        <v>Ivry/Seine</v>
      </c>
      <c r="L7" s="154"/>
      <c r="M7" s="143"/>
      <c r="N7" s="209">
        <f>IF(AND(E7&lt;&gt;"",$Z$3&lt;12),SUMPRODUCT(($W$5:$W$16=E7)*($Z$5:$Z$16&lt;&gt;"")),"")</f>
        <v>3</v>
      </c>
      <c r="O7" s="210">
        <f>IF(AND(E7&lt;&gt;"",$Z$3&lt;12),SUMPRODUCT(($W$5:$W$16=E7)*($Y$5:$Y$16)),"")</f>
        <v>12</v>
      </c>
      <c r="P7" s="211">
        <f>IF(AND(E7&lt;&gt;"",$Z$3&lt;12),SUMPRODUCT(($W$5:$W$16=E7)*($Z$5:$Z$16=$P$4)),"")</f>
        <v>3</v>
      </c>
      <c r="Q7" s="211">
        <f>IF(AND(E7&lt;&gt;"",$Z$3&lt;12),SUMPRODUCT(($W$5:$W$16=E7)*($Z$5:$Z$16=$Q$4)),"")</f>
        <v>0</v>
      </c>
      <c r="R7" s="211">
        <f>IF(AND(E7&lt;&gt;"",$Z$3&lt;12),SUMPRODUCT(($W$5:$W$16=E7)*($X$5:$X$16)),"")</f>
        <v>0</v>
      </c>
      <c r="S7" s="234">
        <f>IF(D7&lt;&gt;"",VLOOKUP($C$2&amp;"-"&amp;$L$2&amp;"-"&amp;D7,bdd_complete,6,0),"")</f>
        <v>43.3</v>
      </c>
      <c r="T7" s="235"/>
      <c r="W7" s="205" t="str">
        <f>D16</f>
        <v>BOUHASSOUNE Omar</v>
      </c>
      <c r="X7" s="206">
        <f>I19</f>
        <v>0</v>
      </c>
      <c r="Y7" s="206">
        <f>J18</f>
        <v>4</v>
      </c>
      <c r="Z7" s="207" t="str">
        <f>IF(K18&lt;&gt;"",K18,"")</f>
        <v>VT</v>
      </c>
      <c r="AA7" s="346"/>
      <c r="AB7" s="346"/>
      <c r="AC7" s="346"/>
      <c r="AD7" s="62"/>
      <c r="AE7" s="62"/>
      <c r="AF7" s="62"/>
      <c r="AG7" s="62"/>
      <c r="AH7" s="62"/>
      <c r="AI7" s="62"/>
      <c r="AJ7" s="64"/>
    </row>
    <row r="8" spans="1:36" ht="20.25" customHeight="1" x14ac:dyDescent="0.2">
      <c r="A8" s="139" t="s">
        <v>37</v>
      </c>
      <c r="B8" s="172"/>
      <c r="C8" s="141">
        <v>4</v>
      </c>
      <c r="D8" s="281">
        <f>IF(A2&gt;3,4,"")</f>
        <v>4</v>
      </c>
      <c r="E8" s="241" t="str">
        <f>IF(ISNA(VLOOKUP($C$2&amp;"-"&amp;$L$2&amp;"-"&amp;D8,bdd_complete,11,0)),"",VLOOKUP($C$2&amp;"-"&amp;$L$2&amp;"-"&amp;D8,bdd_complete,11,0)&amp;" "&amp;VLOOKUP($C$2&amp;"-"&amp;$L$2&amp;"-"&amp;D8,bdd_complete,12,0))</f>
        <v>DEMIRDJIAN Djivan</v>
      </c>
      <c r="F8" s="241"/>
      <c r="G8" s="241"/>
      <c r="H8" s="241"/>
      <c r="I8" s="241"/>
      <c r="J8" s="241"/>
      <c r="K8" s="241" t="str">
        <f>IF(D8&lt;&gt;"",VLOOKUP($C$2&amp;"-"&amp;$L$2&amp;"-"&amp;D8,bdd_complete,13,0),"")</f>
        <v>Créteil</v>
      </c>
      <c r="L8" s="241"/>
      <c r="M8" s="282"/>
      <c r="N8" s="209">
        <f>IF(AND(E8&lt;&gt;"",$Z$3&lt;12),SUMPRODUCT(($W$5:$W$16=E8)*($Z$5:$Z$16&lt;&gt;"")),"")</f>
        <v>0</v>
      </c>
      <c r="O8" s="210">
        <f>IF(AND(E8&lt;&gt;"",$Z$3&lt;12),SUMPRODUCT(($W$5:$W$16=E8)*($Y$5:$Y$16)),"")</f>
        <v>1</v>
      </c>
      <c r="P8" s="211">
        <f>IF(AND(E8&lt;&gt;"",$Z$3&lt;12),SUMPRODUCT(($W$5:$W$16=E8)*($Z$5:$Z$16=$P$4)),"")</f>
        <v>0</v>
      </c>
      <c r="Q8" s="211">
        <f>IF(AND(E8&lt;&gt;"",$Z$3&lt;12),SUMPRODUCT(($W$5:$W$16=E8)*($Z$5:$Z$16=$Q$4)),"")</f>
        <v>0</v>
      </c>
      <c r="R8" s="211">
        <f>IF(AND(E8&lt;&gt;"",$Z$3&lt;12),SUMPRODUCT(($W$5:$W$16=E8)*($X$5:$X$16)),"")</f>
        <v>0</v>
      </c>
      <c r="S8" s="234">
        <f>IF(D8&lt;&gt;"",VLOOKUP($C$2&amp;"-"&amp;$L$2&amp;"-"&amp;D8,bdd_complete,6,0),"")</f>
        <v>43.7</v>
      </c>
      <c r="T8" s="235"/>
      <c r="W8" s="205" t="str">
        <f>M16</f>
        <v>DEMIRDJIAN Djivan</v>
      </c>
      <c r="X8" s="206">
        <f>R19</f>
        <v>0</v>
      </c>
      <c r="Y8" s="206">
        <f>S18</f>
        <v>0</v>
      </c>
      <c r="Z8" s="207" t="str">
        <f>IF(T18&lt;&gt;"",T18,"")</f>
        <v/>
      </c>
      <c r="AA8" s="346"/>
      <c r="AB8" s="346"/>
      <c r="AC8" s="346"/>
      <c r="AD8" s="62"/>
      <c r="AE8" s="62"/>
      <c r="AF8" s="62"/>
      <c r="AG8" s="62"/>
      <c r="AH8" s="62"/>
      <c r="AI8" s="62"/>
      <c r="AJ8" s="64"/>
    </row>
    <row r="9" spans="1:36" ht="23.25" customHeight="1" x14ac:dyDescent="0.25">
      <c r="A9" s="212" t="s">
        <v>61</v>
      </c>
      <c r="B9" s="213"/>
      <c r="D9" s="69"/>
      <c r="E9" s="69"/>
      <c r="F9" s="69"/>
      <c r="G9" s="69"/>
      <c r="H9" s="69"/>
      <c r="I9"/>
      <c r="S9" s="144"/>
      <c r="W9" s="205" t="str">
        <f>D22</f>
        <v>ARIBI Isaiah</v>
      </c>
      <c r="X9" s="206">
        <f>I25</f>
        <v>0</v>
      </c>
      <c r="Y9" s="206">
        <f>J24</f>
        <v>0</v>
      </c>
      <c r="Z9" s="207" t="str">
        <f>IF(K24&lt;&gt;"",K24,"")</f>
        <v/>
      </c>
      <c r="AA9" s="52"/>
      <c r="AB9" s="52"/>
      <c r="AC9" s="52"/>
    </row>
    <row r="10" spans="1:36" s="140" customFormat="1" ht="25.5" customHeight="1" x14ac:dyDescent="0.2">
      <c r="A10" s="53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  <c r="R10" s="155"/>
      <c r="S10" s="155"/>
      <c r="T10" s="130" t="str">
        <f>IF(OR(A2=0,A2&gt;2),"3 lutteurs =&gt; Tour 1 : 1-2 / Tour 2 : 3-1 / Tour 3 : 2-3          4 lutteurs =&gt; Tour 1 : 1-2, 3-4  / Tour 2 : 1-3,  2-4  / Tour 3 : 1-4, 2-3","")</f>
        <v>3 lutteurs =&gt; Tour 1 : 1-2 / Tour 2 : 3-1 / Tour 3 : 2-3          4 lutteurs =&gt; Tour 1 : 1-2, 3-4  / Tour 2 : 1-3,  2-4  / Tour 3 : 1-4, 2-3</v>
      </c>
      <c r="U10" s="155"/>
      <c r="V10" s="155"/>
      <c r="W10" s="205" t="str">
        <f>M22</f>
        <v>BOUHASSOUNE Omar</v>
      </c>
      <c r="X10" s="206">
        <f>R25</f>
        <v>0</v>
      </c>
      <c r="Y10" s="206">
        <f>S24</f>
        <v>4</v>
      </c>
      <c r="Z10" s="207" t="str">
        <f>IF(T24&lt;&gt;"",T24,"")</f>
        <v>VT</v>
      </c>
      <c r="AA10" s="155"/>
      <c r="AB10" s="155"/>
      <c r="AC10" s="155"/>
    </row>
    <row r="11" spans="1:36" s="53" customFormat="1" ht="14.25" customHeight="1" thickBot="1" x14ac:dyDescent="0.25">
      <c r="A11"/>
      <c r="B11" s="330" t="s">
        <v>40</v>
      </c>
      <c r="C11" s="203" t="s">
        <v>45</v>
      </c>
      <c r="D11" s="201"/>
      <c r="E11" s="201"/>
      <c r="F11" s="201"/>
      <c r="G11" s="201"/>
      <c r="H11" s="201"/>
      <c r="I11" s="201"/>
      <c r="J11" s="201"/>
      <c r="K11" s="201"/>
      <c r="L11" s="202" t="s">
        <v>46</v>
      </c>
      <c r="M11" s="202"/>
      <c r="N11" s="202"/>
      <c r="O11" s="202"/>
      <c r="P11" s="202"/>
      <c r="Q11" s="202"/>
      <c r="R11" s="202"/>
      <c r="S11" s="202"/>
      <c r="T11" s="204"/>
      <c r="U11"/>
      <c r="V11"/>
      <c r="W11" s="205" t="str">
        <f>D26</f>
        <v>MAHMOUD Nourhane</v>
      </c>
      <c r="X11" s="206">
        <f>I29</f>
        <v>0</v>
      </c>
      <c r="Y11" s="206">
        <f>J28</f>
        <v>3</v>
      </c>
      <c r="Z11" s="207" t="str">
        <f>IF(K28&lt;&gt;"",K28,"")</f>
        <v>VP</v>
      </c>
      <c r="AA11" s="54"/>
      <c r="AH11" s="56"/>
    </row>
    <row r="12" spans="1:36" ht="16.5" customHeight="1" x14ac:dyDescent="0.2">
      <c r="B12" s="331"/>
      <c r="C12" s="334">
        <f>IF(A2&gt;1,1,"")</f>
        <v>1</v>
      </c>
      <c r="D12" s="215" t="str">
        <f>IF(C12&lt;&gt;"",VLOOKUP(C12,$D$5:$K$8,2,0),"")</f>
        <v>ARIBI Isaiah</v>
      </c>
      <c r="E12" s="215"/>
      <c r="F12" s="215"/>
      <c r="G12" s="215"/>
      <c r="H12" s="215"/>
      <c r="I12" s="216"/>
      <c r="J12" s="336" t="s">
        <v>48</v>
      </c>
      <c r="K12" s="217" t="s">
        <v>49</v>
      </c>
      <c r="L12" s="334">
        <f>IF(A2&gt;1,2,"")</f>
        <v>2</v>
      </c>
      <c r="M12" s="215" t="str">
        <f>IF(L12&lt;&gt;"",VLOOKUP(L12,$D$5:$K$8,2,0),"")</f>
        <v>MAHMOUD Nourhane</v>
      </c>
      <c r="N12" s="215"/>
      <c r="O12" s="215"/>
      <c r="P12" s="215"/>
      <c r="Q12" s="215"/>
      <c r="R12" s="216"/>
      <c r="S12" s="336" t="s">
        <v>48</v>
      </c>
      <c r="T12" s="217" t="s">
        <v>49</v>
      </c>
      <c r="W12" s="205" t="str">
        <f>M26</f>
        <v>DEMIRDJIAN Djivan</v>
      </c>
      <c r="X12" s="206">
        <f>R29</f>
        <v>0</v>
      </c>
      <c r="Y12" s="206">
        <f>S28</f>
        <v>1</v>
      </c>
      <c r="Z12" s="207" t="str">
        <f>IF(T28&lt;&gt;"",T28,"")</f>
        <v/>
      </c>
      <c r="AA12" s="58"/>
      <c r="AH12" s="63"/>
      <c r="AI12" s="63"/>
    </row>
    <row r="13" spans="1:36" ht="16.5" customHeight="1" x14ac:dyDescent="0.2">
      <c r="B13" s="331"/>
      <c r="C13" s="335"/>
      <c r="D13" s="218" t="str">
        <f>IF(C12&lt;&gt;"",VLOOKUP(C12,$D$5:$K$8,8,0),"")</f>
        <v>Bagnolet</v>
      </c>
      <c r="E13" s="219"/>
      <c r="F13" s="219"/>
      <c r="G13" s="219"/>
      <c r="H13" s="219"/>
      <c r="I13" s="220"/>
      <c r="J13" s="337"/>
      <c r="K13" s="221" t="s">
        <v>50</v>
      </c>
      <c r="L13" s="335"/>
      <c r="M13" s="218" t="str">
        <f>IF(L12&lt;&gt;"",VLOOKUP(L12,$D$5:$K$8,8,0),"")</f>
        <v>Bagnolet</v>
      </c>
      <c r="N13" s="219"/>
      <c r="O13" s="219"/>
      <c r="P13" s="219"/>
      <c r="Q13" s="219"/>
      <c r="R13" s="220"/>
      <c r="S13" s="337"/>
      <c r="T13" s="221" t="s">
        <v>50</v>
      </c>
      <c r="W13" s="205" t="str">
        <f>D32</f>
        <v>ARIBI Isaiah</v>
      </c>
      <c r="X13" s="206">
        <f>I35</f>
        <v>0</v>
      </c>
      <c r="Y13" s="206">
        <f>J34</f>
        <v>4</v>
      </c>
      <c r="Z13" s="207" t="str">
        <f>IF(K34&lt;&gt;"",K34,"")</f>
        <v>VT</v>
      </c>
      <c r="AA13" s="58"/>
      <c r="AH13" s="63"/>
      <c r="AI13" s="63"/>
    </row>
    <row r="14" spans="1:36" ht="11.25" customHeight="1" x14ac:dyDescent="0.2">
      <c r="B14" s="331"/>
      <c r="C14" s="159" t="s">
        <v>53</v>
      </c>
      <c r="D14" s="160"/>
      <c r="E14" s="160"/>
      <c r="F14" s="160"/>
      <c r="G14" s="160"/>
      <c r="H14" s="170"/>
      <c r="I14" s="161" t="s">
        <v>11</v>
      </c>
      <c r="J14" s="338">
        <v>4</v>
      </c>
      <c r="K14" s="340" t="s">
        <v>23</v>
      </c>
      <c r="L14" s="159" t="s">
        <v>53</v>
      </c>
      <c r="M14" s="162"/>
      <c r="N14" s="160"/>
      <c r="O14" s="160"/>
      <c r="P14" s="160"/>
      <c r="Q14" s="170"/>
      <c r="R14" s="161" t="s">
        <v>11</v>
      </c>
      <c r="S14" s="338">
        <v>0</v>
      </c>
      <c r="T14" s="340"/>
      <c r="W14" s="205" t="str">
        <f>M32</f>
        <v>DEMIRDJIAN Djivan</v>
      </c>
      <c r="X14" s="206">
        <f>R35</f>
        <v>0</v>
      </c>
      <c r="Y14" s="206">
        <f>S34</f>
        <v>0</v>
      </c>
      <c r="Z14" s="207" t="str">
        <f>IF(T34&lt;&gt;"",T34,"")</f>
        <v/>
      </c>
      <c r="AA14" s="58"/>
      <c r="AH14" s="63"/>
      <c r="AI14" s="63"/>
    </row>
    <row r="15" spans="1:36" ht="33" customHeight="1" thickBot="1" x14ac:dyDescent="0.25">
      <c r="B15" s="331"/>
      <c r="C15" s="157"/>
      <c r="D15" s="158"/>
      <c r="E15" s="158"/>
      <c r="F15" s="158"/>
      <c r="G15" s="158"/>
      <c r="H15" s="171"/>
      <c r="I15" s="208"/>
      <c r="J15" s="339"/>
      <c r="K15" s="341"/>
      <c r="L15" s="157"/>
      <c r="M15" s="163"/>
      <c r="N15" s="158"/>
      <c r="O15" s="158"/>
      <c r="P15" s="158"/>
      <c r="Q15" s="171"/>
      <c r="R15" s="208"/>
      <c r="S15" s="339"/>
      <c r="T15" s="341"/>
      <c r="W15" s="205" t="str">
        <f>D36</f>
        <v>MAHMOUD Nourhane</v>
      </c>
      <c r="X15" s="206">
        <f>I39</f>
        <v>0</v>
      </c>
      <c r="Y15" s="206">
        <f>J38</f>
        <v>0</v>
      </c>
      <c r="Z15" s="207" t="str">
        <f>IF(K38&lt;&gt;"",K38,"")</f>
        <v/>
      </c>
      <c r="AA15" s="58"/>
      <c r="AH15" s="63"/>
      <c r="AI15" s="63"/>
    </row>
    <row r="16" spans="1:36" ht="16.5" customHeight="1" x14ac:dyDescent="0.2">
      <c r="B16" s="331"/>
      <c r="C16" s="334">
        <f>IF(A2=4,3,"")</f>
        <v>3</v>
      </c>
      <c r="D16" s="215" t="str">
        <f>IF(C16&lt;&gt;"",VLOOKUP(C16,$D$5:$K$8,2,0),"")</f>
        <v>BOUHASSOUNE Omar</v>
      </c>
      <c r="E16" s="215"/>
      <c r="F16" s="215"/>
      <c r="G16" s="215"/>
      <c r="H16" s="215"/>
      <c r="I16" s="216"/>
      <c r="J16" s="336" t="s">
        <v>48</v>
      </c>
      <c r="K16" s="217" t="s">
        <v>49</v>
      </c>
      <c r="L16" s="334">
        <f>IF(A2=4,4,"")</f>
        <v>4</v>
      </c>
      <c r="M16" s="215" t="str">
        <f>IF(L16&lt;&gt;"",VLOOKUP(L16,$D$5:$K$8,2,0),"")</f>
        <v>DEMIRDJIAN Djivan</v>
      </c>
      <c r="N16" s="215"/>
      <c r="O16" s="215"/>
      <c r="P16" s="215"/>
      <c r="Q16" s="215"/>
      <c r="R16" s="216"/>
      <c r="S16" s="336" t="s">
        <v>48</v>
      </c>
      <c r="T16" s="217" t="s">
        <v>49</v>
      </c>
      <c r="W16" s="205" t="str">
        <f>M36</f>
        <v>BOUHASSOUNE Omar</v>
      </c>
      <c r="X16" s="206">
        <f>R39</f>
        <v>0</v>
      </c>
      <c r="Y16" s="206">
        <f>S38</f>
        <v>4</v>
      </c>
      <c r="Z16" s="207" t="str">
        <f>IF(T38&lt;&gt;"",T38,"")</f>
        <v>VT</v>
      </c>
      <c r="AA16" s="58"/>
      <c r="AH16" s="63"/>
      <c r="AI16" s="63"/>
    </row>
    <row r="17" spans="1:35" ht="16.5" customHeight="1" x14ac:dyDescent="0.2">
      <c r="B17" s="331"/>
      <c r="C17" s="335"/>
      <c r="D17" s="218"/>
      <c r="E17" s="219"/>
      <c r="F17" s="219"/>
      <c r="G17" s="219"/>
      <c r="H17" s="219"/>
      <c r="I17" s="220"/>
      <c r="J17" s="337"/>
      <c r="K17" s="221" t="s">
        <v>50</v>
      </c>
      <c r="L17" s="335"/>
      <c r="M17" s="218" t="str">
        <f>IF(L16&lt;&gt;"",VLOOKUP(L16,$D$5:$K$8,8,0),"")</f>
        <v>Créteil</v>
      </c>
      <c r="N17" s="219"/>
      <c r="O17" s="219"/>
      <c r="P17" s="219"/>
      <c r="Q17" s="219"/>
      <c r="R17" s="220"/>
      <c r="S17" s="337"/>
      <c r="T17" s="221" t="s">
        <v>50</v>
      </c>
      <c r="X17" s="57"/>
      <c r="Y17" s="58"/>
      <c r="Z17" s="58"/>
      <c r="AA17" s="58"/>
      <c r="AH17" s="63"/>
      <c r="AI17" s="63"/>
    </row>
    <row r="18" spans="1:35" ht="11.25" customHeight="1" x14ac:dyDescent="0.2">
      <c r="B18" s="331"/>
      <c r="C18" s="159" t="s">
        <v>53</v>
      </c>
      <c r="D18" s="160"/>
      <c r="E18" s="160"/>
      <c r="F18" s="160"/>
      <c r="G18" s="160"/>
      <c r="H18" s="170"/>
      <c r="I18" s="161" t="s">
        <v>11</v>
      </c>
      <c r="J18" s="338">
        <v>4</v>
      </c>
      <c r="K18" s="340" t="s">
        <v>23</v>
      </c>
      <c r="L18" s="159" t="s">
        <v>53</v>
      </c>
      <c r="M18" s="162"/>
      <c r="N18" s="160"/>
      <c r="O18" s="160"/>
      <c r="P18" s="160"/>
      <c r="Q18" s="170"/>
      <c r="R18" s="161" t="s">
        <v>11</v>
      </c>
      <c r="S18" s="338">
        <v>0</v>
      </c>
      <c r="T18" s="340"/>
      <c r="X18" s="57"/>
      <c r="Y18" s="58"/>
      <c r="Z18" s="58"/>
      <c r="AA18" s="58"/>
      <c r="AH18" s="63"/>
      <c r="AI18" s="63"/>
    </row>
    <row r="19" spans="1:35" ht="33" customHeight="1" thickBot="1" x14ac:dyDescent="0.25">
      <c r="B19" s="331"/>
      <c r="C19" s="157"/>
      <c r="D19" s="158"/>
      <c r="E19" s="158"/>
      <c r="F19" s="158"/>
      <c r="G19" s="158"/>
      <c r="H19" s="171"/>
      <c r="I19" s="208"/>
      <c r="J19" s="339"/>
      <c r="K19" s="341"/>
      <c r="L19" s="157"/>
      <c r="M19" s="163"/>
      <c r="N19" s="158"/>
      <c r="O19" s="158"/>
      <c r="P19" s="158"/>
      <c r="Q19" s="171"/>
      <c r="R19" s="208"/>
      <c r="S19" s="339"/>
      <c r="T19" s="341"/>
      <c r="X19" s="58"/>
      <c r="Y19" s="58"/>
      <c r="Z19" s="58"/>
      <c r="AA19" s="58"/>
      <c r="AH19" s="63"/>
      <c r="AI19" s="63"/>
    </row>
    <row r="20" spans="1:35" ht="15" customHeight="1" x14ac:dyDescent="0.25">
      <c r="B20" s="138"/>
      <c r="C20" s="147"/>
      <c r="D20" s="147"/>
      <c r="E20" s="147"/>
      <c r="F20" s="147"/>
      <c r="G20" s="147"/>
      <c r="H20" s="147"/>
      <c r="J20" s="148"/>
      <c r="K20" s="149"/>
      <c r="L20" s="151"/>
      <c r="M20" s="151"/>
      <c r="N20" s="151"/>
      <c r="O20" s="151"/>
      <c r="P20" s="151"/>
      <c r="Q20" s="151"/>
      <c r="R20" s="146"/>
      <c r="S20" s="152"/>
      <c r="T20" s="150"/>
      <c r="X20" s="58"/>
      <c r="Y20" s="58"/>
      <c r="Z20" s="58"/>
      <c r="AA20" s="58"/>
      <c r="AH20" s="63"/>
      <c r="AI20" s="63"/>
    </row>
    <row r="21" spans="1:35" s="53" customFormat="1" ht="14.25" customHeight="1" thickBot="1" x14ac:dyDescent="0.25">
      <c r="A21"/>
      <c r="B21" s="330" t="s">
        <v>51</v>
      </c>
      <c r="C21" s="203" t="s">
        <v>45</v>
      </c>
      <c r="D21" s="201"/>
      <c r="E21" s="201"/>
      <c r="F21" s="201"/>
      <c r="G21" s="201"/>
      <c r="H21" s="201"/>
      <c r="I21" s="201"/>
      <c r="J21" s="201"/>
      <c r="K21" s="201"/>
      <c r="L21" s="202" t="s">
        <v>46</v>
      </c>
      <c r="M21" s="202"/>
      <c r="N21" s="202"/>
      <c r="O21" s="202"/>
      <c r="P21" s="202"/>
      <c r="Q21" s="202"/>
      <c r="R21" s="202"/>
      <c r="S21" s="202"/>
      <c r="T21" s="204"/>
      <c r="U21"/>
      <c r="V21"/>
      <c r="W21"/>
      <c r="X21" s="55"/>
      <c r="Y21" s="54"/>
      <c r="Z21" s="54"/>
      <c r="AA21" s="54"/>
      <c r="AH21" s="56"/>
    </row>
    <row r="22" spans="1:35" ht="16.5" customHeight="1" x14ac:dyDescent="0.2">
      <c r="B22" s="331"/>
      <c r="C22" s="334">
        <f>IF(A2=3,3,IF(A2=4,1,""))</f>
        <v>1</v>
      </c>
      <c r="D22" s="215" t="str">
        <f>IF(C22&lt;&gt;"",VLOOKUP(C22,$D$5:$K$8,2,0),"")</f>
        <v>ARIBI Isaiah</v>
      </c>
      <c r="E22" s="215"/>
      <c r="F22" s="215"/>
      <c r="G22" s="215"/>
      <c r="H22" s="215"/>
      <c r="I22" s="216"/>
      <c r="J22" s="336" t="s">
        <v>48</v>
      </c>
      <c r="K22" s="217" t="s">
        <v>49</v>
      </c>
      <c r="L22" s="334">
        <f>IF(A2=3,1,IF(A2=4,3,""))</f>
        <v>3</v>
      </c>
      <c r="M22" s="215" t="str">
        <f>IF(L22&lt;&gt;"",VLOOKUP(L22,$D$5:$K$8,2,0),"")</f>
        <v>BOUHASSOUNE Omar</v>
      </c>
      <c r="N22" s="215"/>
      <c r="O22" s="215"/>
      <c r="P22" s="215"/>
      <c r="Q22" s="215"/>
      <c r="R22" s="216"/>
      <c r="S22" s="336" t="s">
        <v>48</v>
      </c>
      <c r="T22" s="217" t="s">
        <v>49</v>
      </c>
      <c r="X22" s="57"/>
      <c r="Y22" s="58"/>
      <c r="Z22" s="58"/>
      <c r="AA22" s="58"/>
      <c r="AH22" s="63"/>
      <c r="AI22" s="63"/>
    </row>
    <row r="23" spans="1:35" ht="16.5" customHeight="1" x14ac:dyDescent="0.2">
      <c r="B23" s="331"/>
      <c r="C23" s="335"/>
      <c r="D23" s="218" t="str">
        <f>IF(C22&lt;&gt;"",VLOOKUP(C22,$D$5:$K$8,8,0),"")</f>
        <v>Bagnolet</v>
      </c>
      <c r="E23" s="219"/>
      <c r="F23" s="219"/>
      <c r="G23" s="219"/>
      <c r="H23" s="219"/>
      <c r="I23" s="220"/>
      <c r="J23" s="337"/>
      <c r="K23" s="221" t="s">
        <v>50</v>
      </c>
      <c r="L23" s="335"/>
      <c r="M23" s="218" t="str">
        <f>IF(L22&lt;&gt;"",VLOOKUP(L22,$D$5:$K$8,8,0),"")</f>
        <v>Ivry/Seine</v>
      </c>
      <c r="N23" s="219"/>
      <c r="O23" s="219"/>
      <c r="P23" s="219"/>
      <c r="Q23" s="219"/>
      <c r="R23" s="220"/>
      <c r="S23" s="337"/>
      <c r="T23" s="221" t="s">
        <v>50</v>
      </c>
      <c r="X23" s="57"/>
      <c r="Y23" s="58"/>
      <c r="Z23" s="58"/>
      <c r="AA23" s="58"/>
      <c r="AH23" s="63"/>
      <c r="AI23" s="63"/>
    </row>
    <row r="24" spans="1:35" ht="11.25" customHeight="1" x14ac:dyDescent="0.2">
      <c r="B24" s="331"/>
      <c r="C24" s="159" t="s">
        <v>53</v>
      </c>
      <c r="D24" s="160"/>
      <c r="E24" s="160"/>
      <c r="F24" s="160"/>
      <c r="G24" s="160"/>
      <c r="H24" s="170"/>
      <c r="I24" s="161" t="s">
        <v>11</v>
      </c>
      <c r="J24" s="338">
        <v>0</v>
      </c>
      <c r="K24" s="340"/>
      <c r="L24" s="159" t="s">
        <v>53</v>
      </c>
      <c r="M24" s="162"/>
      <c r="N24" s="160"/>
      <c r="O24" s="160"/>
      <c r="P24" s="160"/>
      <c r="Q24" s="170"/>
      <c r="R24" s="161" t="s">
        <v>11</v>
      </c>
      <c r="S24" s="338">
        <v>4</v>
      </c>
      <c r="T24" s="340" t="s">
        <v>23</v>
      </c>
      <c r="X24" s="57"/>
      <c r="Y24" s="58"/>
      <c r="Z24" s="58"/>
      <c r="AA24" s="58"/>
      <c r="AH24" s="63"/>
      <c r="AI24" s="63"/>
    </row>
    <row r="25" spans="1:35" ht="33" customHeight="1" thickBot="1" x14ac:dyDescent="0.25">
      <c r="B25" s="331"/>
      <c r="C25" s="157"/>
      <c r="D25" s="158"/>
      <c r="E25" s="158"/>
      <c r="F25" s="158"/>
      <c r="G25" s="158"/>
      <c r="H25" s="171"/>
      <c r="I25" s="208"/>
      <c r="J25" s="339"/>
      <c r="K25" s="341"/>
      <c r="L25" s="157"/>
      <c r="M25" s="163"/>
      <c r="N25" s="158"/>
      <c r="O25" s="158"/>
      <c r="P25" s="158"/>
      <c r="Q25" s="171"/>
      <c r="R25" s="208"/>
      <c r="S25" s="339"/>
      <c r="T25" s="341"/>
      <c r="X25" s="58"/>
      <c r="Y25" s="58"/>
      <c r="Z25" s="58"/>
      <c r="AA25" s="58"/>
      <c r="AH25" s="63"/>
      <c r="AI25" s="63"/>
    </row>
    <row r="26" spans="1:35" ht="16.5" customHeight="1" x14ac:dyDescent="0.2">
      <c r="B26" s="331"/>
      <c r="C26" s="334">
        <f>IF(A2=4,2,"")</f>
        <v>2</v>
      </c>
      <c r="D26" s="215" t="str">
        <f>IF(C26&lt;&gt;"",VLOOKUP(C26,$D$5:$K$8,2,0),"")</f>
        <v>MAHMOUD Nourhane</v>
      </c>
      <c r="E26" s="215"/>
      <c r="F26" s="215"/>
      <c r="G26" s="215"/>
      <c r="H26" s="215"/>
      <c r="I26" s="216"/>
      <c r="J26" s="336" t="s">
        <v>48</v>
      </c>
      <c r="K26" s="217" t="s">
        <v>49</v>
      </c>
      <c r="L26" s="334">
        <f>IF(A2=4,4,"")</f>
        <v>4</v>
      </c>
      <c r="M26" s="215" t="str">
        <f>IF(L26&lt;&gt;"",VLOOKUP(L26,$D$5:$K$8,2,0),"")</f>
        <v>DEMIRDJIAN Djivan</v>
      </c>
      <c r="N26" s="215"/>
      <c r="O26" s="215"/>
      <c r="P26" s="215"/>
      <c r="Q26" s="215"/>
      <c r="R26" s="216"/>
      <c r="S26" s="336" t="s">
        <v>48</v>
      </c>
      <c r="T26" s="217" t="s">
        <v>49</v>
      </c>
      <c r="X26" s="57"/>
      <c r="Y26" s="58"/>
      <c r="Z26" s="58"/>
      <c r="AA26" s="58"/>
      <c r="AH26" s="63"/>
      <c r="AI26" s="63"/>
    </row>
    <row r="27" spans="1:35" ht="16.5" customHeight="1" x14ac:dyDescent="0.2">
      <c r="B27" s="331"/>
      <c r="C27" s="335"/>
      <c r="D27" s="218" t="str">
        <f>IF(C26&lt;&gt;"",VLOOKUP(C26,$D$5:$K$8,8,0),"")</f>
        <v>Bagnolet</v>
      </c>
      <c r="E27" s="219"/>
      <c r="F27" s="219"/>
      <c r="G27" s="219"/>
      <c r="H27" s="219"/>
      <c r="I27" s="220"/>
      <c r="J27" s="337"/>
      <c r="K27" s="221" t="s">
        <v>50</v>
      </c>
      <c r="L27" s="335"/>
      <c r="M27" s="218" t="str">
        <f>IF(L26&lt;&gt;"",VLOOKUP(L26,$D$5:$K$8,8,0),"")</f>
        <v>Créteil</v>
      </c>
      <c r="N27" s="219"/>
      <c r="O27" s="219"/>
      <c r="P27" s="219"/>
      <c r="Q27" s="219"/>
      <c r="R27" s="220"/>
      <c r="S27" s="337"/>
      <c r="T27" s="221" t="s">
        <v>50</v>
      </c>
      <c r="X27" s="57"/>
      <c r="Y27" s="58"/>
      <c r="Z27" s="58"/>
      <c r="AA27" s="58"/>
      <c r="AH27" s="63"/>
      <c r="AI27" s="63"/>
    </row>
    <row r="28" spans="1:35" ht="11.25" customHeight="1" x14ac:dyDescent="0.2">
      <c r="B28" s="331"/>
      <c r="C28" s="159" t="s">
        <v>47</v>
      </c>
      <c r="D28" s="160"/>
      <c r="E28" s="160"/>
      <c r="F28" s="160"/>
      <c r="G28" s="160"/>
      <c r="H28" s="170"/>
      <c r="I28" s="161" t="s">
        <v>11</v>
      </c>
      <c r="J28" s="338">
        <v>3</v>
      </c>
      <c r="K28" s="340" t="s">
        <v>689</v>
      </c>
      <c r="L28" s="159" t="s">
        <v>47</v>
      </c>
      <c r="M28" s="162"/>
      <c r="N28" s="160"/>
      <c r="O28" s="160"/>
      <c r="P28" s="160"/>
      <c r="Q28" s="170"/>
      <c r="R28" s="161" t="s">
        <v>11</v>
      </c>
      <c r="S28" s="338">
        <v>1</v>
      </c>
      <c r="T28" s="340"/>
      <c r="X28" s="57"/>
      <c r="Y28" s="58"/>
      <c r="Z28" s="58"/>
      <c r="AA28" s="58"/>
      <c r="AH28" s="63"/>
      <c r="AI28" s="63"/>
    </row>
    <row r="29" spans="1:35" ht="33" customHeight="1" thickBot="1" x14ac:dyDescent="0.25">
      <c r="B29" s="331"/>
      <c r="C29" s="157"/>
      <c r="D29" s="158"/>
      <c r="E29" s="158"/>
      <c r="F29" s="158"/>
      <c r="G29" s="158"/>
      <c r="H29" s="171"/>
      <c r="I29" s="208"/>
      <c r="J29" s="339"/>
      <c r="K29" s="341"/>
      <c r="L29" s="157"/>
      <c r="M29" s="163"/>
      <c r="N29" s="158"/>
      <c r="O29" s="158"/>
      <c r="P29" s="158"/>
      <c r="Q29" s="171"/>
      <c r="R29" s="208"/>
      <c r="S29" s="339"/>
      <c r="T29" s="341"/>
      <c r="X29" s="58"/>
      <c r="Y29" s="58"/>
      <c r="Z29" s="58"/>
      <c r="AA29" s="58"/>
      <c r="AH29" s="63"/>
      <c r="AI29" s="63"/>
    </row>
    <row r="30" spans="1:35" ht="15" customHeight="1" x14ac:dyDescent="0.25">
      <c r="B30" s="138"/>
      <c r="C30" s="147"/>
      <c r="D30" s="147"/>
      <c r="E30" s="147"/>
      <c r="F30" s="147"/>
      <c r="G30" s="147"/>
      <c r="H30" s="147"/>
      <c r="J30" s="148"/>
      <c r="K30" s="149"/>
      <c r="L30" s="151"/>
      <c r="M30" s="151"/>
      <c r="N30" s="151"/>
      <c r="O30" s="151"/>
      <c r="P30" s="151"/>
      <c r="Q30" s="151"/>
      <c r="R30" s="146"/>
      <c r="S30" s="152"/>
      <c r="T30" s="150"/>
      <c r="X30" s="58"/>
      <c r="Y30" s="58"/>
      <c r="Z30" s="58"/>
      <c r="AA30" s="58"/>
      <c r="AH30" s="63"/>
      <c r="AI30" s="63"/>
    </row>
    <row r="31" spans="1:35" s="53" customFormat="1" ht="14.25" customHeight="1" thickBot="1" x14ac:dyDescent="0.25">
      <c r="A31"/>
      <c r="B31" s="330" t="s">
        <v>52</v>
      </c>
      <c r="C31" s="203" t="s">
        <v>45</v>
      </c>
      <c r="D31" s="201"/>
      <c r="E31" s="201"/>
      <c r="F31" s="201"/>
      <c r="G31" s="201"/>
      <c r="H31" s="201"/>
      <c r="I31" s="201"/>
      <c r="J31" s="201"/>
      <c r="K31" s="201"/>
      <c r="L31" s="202" t="s">
        <v>46</v>
      </c>
      <c r="M31" s="202"/>
      <c r="N31" s="202"/>
      <c r="O31" s="202"/>
      <c r="P31" s="202"/>
      <c r="Q31" s="202"/>
      <c r="R31" s="202"/>
      <c r="S31" s="202"/>
      <c r="T31" s="204"/>
      <c r="U31"/>
      <c r="V31"/>
      <c r="W31"/>
      <c r="X31" s="55"/>
      <c r="Y31" s="54"/>
      <c r="Z31" s="54"/>
      <c r="AA31" s="54"/>
      <c r="AH31" s="56"/>
    </row>
    <row r="32" spans="1:35" ht="16.5" customHeight="1" x14ac:dyDescent="0.2">
      <c r="B32" s="331"/>
      <c r="C32" s="334">
        <f>IF(A2=3,2,IF(A2=4,1,""))</f>
        <v>1</v>
      </c>
      <c r="D32" s="215" t="str">
        <f>IF(C32&lt;&gt;"",VLOOKUP(C32,$D$5:$K$8,2,0),"")</f>
        <v>ARIBI Isaiah</v>
      </c>
      <c r="E32" s="215"/>
      <c r="F32" s="215"/>
      <c r="G32" s="215"/>
      <c r="H32" s="215"/>
      <c r="I32" s="216"/>
      <c r="J32" s="336" t="s">
        <v>48</v>
      </c>
      <c r="K32" s="217" t="s">
        <v>49</v>
      </c>
      <c r="L32" s="334">
        <f>IF(A2=3,3,IF(A2=4,4,""))</f>
        <v>4</v>
      </c>
      <c r="M32" s="215" t="str">
        <f>IF(L32&lt;&gt;"",VLOOKUP(L32,$D$5:$K$8,2,0),"")</f>
        <v>DEMIRDJIAN Djivan</v>
      </c>
      <c r="N32" s="215"/>
      <c r="O32" s="215"/>
      <c r="P32" s="215"/>
      <c r="Q32" s="215"/>
      <c r="R32" s="216"/>
      <c r="S32" s="336" t="s">
        <v>48</v>
      </c>
      <c r="T32" s="217" t="s">
        <v>49</v>
      </c>
      <c r="X32" s="57"/>
      <c r="Y32" s="58"/>
      <c r="Z32" s="58"/>
      <c r="AA32" s="58"/>
      <c r="AH32" s="63"/>
      <c r="AI32" s="63"/>
    </row>
    <row r="33" spans="2:35" ht="16.5" customHeight="1" x14ac:dyDescent="0.2">
      <c r="B33" s="331"/>
      <c r="C33" s="335"/>
      <c r="D33" s="218" t="str">
        <f>IF(C32&lt;&gt;"",VLOOKUP(C32,$D$5:$K$8,8,0),"")</f>
        <v>Bagnolet</v>
      </c>
      <c r="E33" s="219"/>
      <c r="F33" s="219"/>
      <c r="G33" s="219"/>
      <c r="H33" s="219"/>
      <c r="I33" s="220"/>
      <c r="J33" s="337"/>
      <c r="K33" s="221" t="s">
        <v>50</v>
      </c>
      <c r="L33" s="335"/>
      <c r="M33" s="218" t="str">
        <f>IF(L32&lt;&gt;"",VLOOKUP(L32,$D$5:$K$8,8,0),"")</f>
        <v>Créteil</v>
      </c>
      <c r="N33" s="219"/>
      <c r="O33" s="219"/>
      <c r="P33" s="219"/>
      <c r="Q33" s="219"/>
      <c r="R33" s="220"/>
      <c r="S33" s="337"/>
      <c r="T33" s="221" t="s">
        <v>50</v>
      </c>
      <c r="X33" s="57"/>
      <c r="Y33" s="58"/>
      <c r="Z33" s="58"/>
      <c r="AA33" s="58"/>
      <c r="AH33" s="63"/>
      <c r="AI33" s="63"/>
    </row>
    <row r="34" spans="2:35" ht="11.25" customHeight="1" x14ac:dyDescent="0.2">
      <c r="B34" s="331"/>
      <c r="C34" s="159" t="s">
        <v>53</v>
      </c>
      <c r="D34" s="160"/>
      <c r="E34" s="160"/>
      <c r="F34" s="160"/>
      <c r="G34" s="160"/>
      <c r="H34" s="170"/>
      <c r="I34" s="161" t="s">
        <v>11</v>
      </c>
      <c r="J34" s="338">
        <v>4</v>
      </c>
      <c r="K34" s="340" t="s">
        <v>23</v>
      </c>
      <c r="L34" s="159" t="s">
        <v>53</v>
      </c>
      <c r="M34" s="162"/>
      <c r="N34" s="160"/>
      <c r="O34" s="160"/>
      <c r="P34" s="160"/>
      <c r="Q34" s="170"/>
      <c r="R34" s="161" t="s">
        <v>11</v>
      </c>
      <c r="S34" s="338">
        <v>0</v>
      </c>
      <c r="T34" s="340"/>
      <c r="X34" s="57"/>
      <c r="Y34" s="58"/>
      <c r="Z34" s="58"/>
      <c r="AA34" s="58"/>
      <c r="AH34" s="63"/>
      <c r="AI34" s="63"/>
    </row>
    <row r="35" spans="2:35" ht="33" customHeight="1" thickBot="1" x14ac:dyDescent="0.25">
      <c r="B35" s="331"/>
      <c r="C35" s="157"/>
      <c r="D35" s="158"/>
      <c r="E35" s="158"/>
      <c r="F35" s="158"/>
      <c r="G35" s="158"/>
      <c r="H35" s="171"/>
      <c r="I35" s="208"/>
      <c r="J35" s="339"/>
      <c r="K35" s="341"/>
      <c r="L35" s="157"/>
      <c r="M35" s="163"/>
      <c r="N35" s="158"/>
      <c r="O35" s="158"/>
      <c r="P35" s="158"/>
      <c r="Q35" s="171"/>
      <c r="R35" s="208"/>
      <c r="S35" s="339"/>
      <c r="T35" s="341"/>
      <c r="X35" s="58"/>
      <c r="Y35" s="58"/>
      <c r="Z35" s="58"/>
      <c r="AA35" s="58"/>
      <c r="AH35" s="63"/>
      <c r="AI35" s="63"/>
    </row>
    <row r="36" spans="2:35" ht="16.5" customHeight="1" x14ac:dyDescent="0.2">
      <c r="B36" s="331"/>
      <c r="C36" s="334">
        <f>IF(A2=4,2,"")</f>
        <v>2</v>
      </c>
      <c r="D36" s="215" t="str">
        <f>IF(C36&lt;&gt;"",VLOOKUP(C36,$D$5:$K$8,2,0),"")</f>
        <v>MAHMOUD Nourhane</v>
      </c>
      <c r="E36" s="215"/>
      <c r="F36" s="215"/>
      <c r="G36" s="215"/>
      <c r="H36" s="215"/>
      <c r="I36" s="216"/>
      <c r="J36" s="336" t="s">
        <v>48</v>
      </c>
      <c r="K36" s="217" t="s">
        <v>49</v>
      </c>
      <c r="L36" s="334">
        <f>IF(A2=4,3,"")</f>
        <v>3</v>
      </c>
      <c r="M36" s="215" t="str">
        <f>IF(L36&lt;&gt;"",VLOOKUP(L36,$D$5:$K$8,2,0),"")</f>
        <v>BOUHASSOUNE Omar</v>
      </c>
      <c r="N36" s="215"/>
      <c r="O36" s="215"/>
      <c r="P36" s="215"/>
      <c r="Q36" s="215"/>
      <c r="R36" s="216"/>
      <c r="S36" s="336" t="s">
        <v>48</v>
      </c>
      <c r="T36" s="217" t="s">
        <v>49</v>
      </c>
      <c r="X36" s="57"/>
      <c r="Y36" s="58"/>
      <c r="Z36" s="58"/>
      <c r="AA36" s="58"/>
      <c r="AH36" s="63"/>
      <c r="AI36" s="63"/>
    </row>
    <row r="37" spans="2:35" ht="16.5" customHeight="1" x14ac:dyDescent="0.2">
      <c r="B37" s="331"/>
      <c r="C37" s="335"/>
      <c r="D37" s="218" t="str">
        <f>IF(C36&lt;&gt;"",VLOOKUP(C36,$D$5:$K$8,8,0),"")</f>
        <v>Bagnolet</v>
      </c>
      <c r="E37" s="219"/>
      <c r="F37" s="219"/>
      <c r="G37" s="219"/>
      <c r="H37" s="219"/>
      <c r="I37" s="220"/>
      <c r="J37" s="337"/>
      <c r="K37" s="221" t="s">
        <v>50</v>
      </c>
      <c r="L37" s="335"/>
      <c r="M37" s="218" t="str">
        <f>IF(L36&lt;&gt;"",VLOOKUP(L36,$D$5:$K$8,8,0),"")</f>
        <v>Ivry/Seine</v>
      </c>
      <c r="N37" s="219"/>
      <c r="O37" s="219"/>
      <c r="P37" s="219"/>
      <c r="Q37" s="219"/>
      <c r="R37" s="220"/>
      <c r="S37" s="337"/>
      <c r="T37" s="221" t="s">
        <v>50</v>
      </c>
      <c r="X37" s="57"/>
      <c r="Y37" s="58"/>
      <c r="Z37" s="58"/>
      <c r="AA37" s="58"/>
      <c r="AH37" s="63"/>
      <c r="AI37" s="63"/>
    </row>
    <row r="38" spans="2:35" ht="11.25" customHeight="1" x14ac:dyDescent="0.2">
      <c r="B38" s="331"/>
      <c r="C38" s="159" t="s">
        <v>53</v>
      </c>
      <c r="D38" s="160"/>
      <c r="E38" s="160"/>
      <c r="F38" s="160"/>
      <c r="G38" s="160"/>
      <c r="H38" s="170"/>
      <c r="I38" s="161" t="s">
        <v>11</v>
      </c>
      <c r="J38" s="338">
        <v>0</v>
      </c>
      <c r="K38" s="340"/>
      <c r="L38" s="159" t="s">
        <v>53</v>
      </c>
      <c r="M38" s="162"/>
      <c r="N38" s="160"/>
      <c r="O38" s="160"/>
      <c r="P38" s="160"/>
      <c r="Q38" s="170"/>
      <c r="R38" s="161" t="s">
        <v>11</v>
      </c>
      <c r="S38" s="338">
        <v>4</v>
      </c>
      <c r="T38" s="340" t="s">
        <v>23</v>
      </c>
      <c r="X38" s="57"/>
      <c r="Y38" s="58"/>
      <c r="Z38" s="58"/>
      <c r="AA38" s="58"/>
      <c r="AH38" s="63"/>
      <c r="AI38" s="63"/>
    </row>
    <row r="39" spans="2:35" ht="33" customHeight="1" thickBot="1" x14ac:dyDescent="0.25">
      <c r="B39" s="331"/>
      <c r="C39" s="157"/>
      <c r="D39" s="158"/>
      <c r="E39" s="158"/>
      <c r="F39" s="158"/>
      <c r="G39" s="158"/>
      <c r="H39" s="171"/>
      <c r="I39" s="208"/>
      <c r="J39" s="339"/>
      <c r="K39" s="341"/>
      <c r="L39" s="157"/>
      <c r="M39" s="163"/>
      <c r="N39" s="158"/>
      <c r="O39" s="158"/>
      <c r="P39" s="158"/>
      <c r="Q39" s="171"/>
      <c r="R39" s="208"/>
      <c r="S39" s="339"/>
      <c r="T39" s="341"/>
      <c r="X39" s="58"/>
      <c r="Y39" s="58"/>
      <c r="Z39" s="58"/>
      <c r="AA39" s="58"/>
      <c r="AH39" s="63"/>
      <c r="AI39" s="63"/>
    </row>
    <row r="40" spans="2:35" ht="15" customHeight="1" x14ac:dyDescent="0.2">
      <c r="B40" s="166"/>
      <c r="C40" s="165"/>
      <c r="D40" s="164"/>
      <c r="E40" s="164"/>
      <c r="F40" s="164"/>
      <c r="G40" s="164"/>
      <c r="H40" s="164"/>
      <c r="I40" s="167"/>
      <c r="J40" s="168"/>
      <c r="K40" s="169"/>
      <c r="L40" s="165"/>
      <c r="M40" s="165"/>
      <c r="N40" s="164"/>
      <c r="O40" s="164"/>
      <c r="P40" s="164"/>
      <c r="Q40" s="164"/>
      <c r="R40" s="167"/>
      <c r="S40" s="168"/>
      <c r="T40" s="169"/>
      <c r="X40" s="58"/>
      <c r="Y40" s="58"/>
      <c r="Z40" s="58"/>
      <c r="AA40" s="58"/>
      <c r="AH40" s="63"/>
      <c r="AI40" s="63"/>
    </row>
    <row r="41" spans="2:35" ht="35.1" customHeight="1" x14ac:dyDescent="0.2">
      <c r="C41" s="333" t="s">
        <v>42</v>
      </c>
      <c r="D41" s="333"/>
      <c r="E41" s="333"/>
      <c r="F41" s="333"/>
      <c r="G41" s="344" t="s">
        <v>62</v>
      </c>
      <c r="H41" s="344"/>
      <c r="I41" s="344"/>
      <c r="J41" s="344"/>
      <c r="K41" s="344"/>
      <c r="L41" s="344"/>
      <c r="M41" s="344"/>
      <c r="N41" s="344"/>
      <c r="O41" s="344"/>
      <c r="P41" s="344"/>
      <c r="Q41" s="344"/>
      <c r="R41" s="344"/>
      <c r="S41" s="344"/>
      <c r="T41" s="344"/>
      <c r="Z41" s="63"/>
      <c r="AA41" s="63"/>
    </row>
    <row r="42" spans="2:35" ht="35.1" customHeight="1" x14ac:dyDescent="0.2">
      <c r="C42" s="342" t="s">
        <v>33</v>
      </c>
      <c r="D42" s="342"/>
      <c r="E42" s="342"/>
      <c r="F42" s="342"/>
      <c r="G42" s="345" t="s">
        <v>41</v>
      </c>
      <c r="H42" s="345"/>
      <c r="I42" s="345"/>
      <c r="J42" s="345"/>
      <c r="K42" s="345"/>
      <c r="L42" s="345"/>
      <c r="M42" s="345"/>
      <c r="N42" s="345"/>
      <c r="O42" s="345"/>
      <c r="P42" s="345"/>
      <c r="Q42" s="345"/>
      <c r="R42" s="345"/>
      <c r="S42" s="345"/>
      <c r="T42" s="345"/>
      <c r="Z42" s="53"/>
    </row>
    <row r="43" spans="2:35" ht="65.25" customHeight="1" x14ac:dyDescent="0.25"/>
    <row r="44" spans="2:35" ht="15" hidden="1" customHeight="1" x14ac:dyDescent="0.25"/>
    <row r="45" spans="2:35" ht="15" hidden="1" customHeight="1" x14ac:dyDescent="0.25"/>
    <row r="46" spans="2:35" ht="15" hidden="1" customHeight="1" x14ac:dyDescent="0.25"/>
    <row r="47" spans="2:35" ht="15" hidden="1" customHeight="1" x14ac:dyDescent="0.25"/>
    <row r="48" spans="2:35" ht="15" hidden="1" customHeight="1" x14ac:dyDescent="0.25"/>
    <row r="49" ht="15" hidden="1" customHeight="1" x14ac:dyDescent="0.25"/>
    <row r="50" ht="0" hidden="1" customHeight="1" x14ac:dyDescent="0.25"/>
    <row r="51" ht="0" hidden="1" customHeight="1" x14ac:dyDescent="0.25"/>
  </sheetData>
  <sheetProtection sheet="1" objects="1" scenarios="1"/>
  <mergeCells count="60">
    <mergeCell ref="S36:S37"/>
    <mergeCell ref="C42:F42"/>
    <mergeCell ref="G42:T42"/>
    <mergeCell ref="J38:J39"/>
    <mergeCell ref="K38:K39"/>
    <mergeCell ref="S38:S39"/>
    <mergeCell ref="T38:T39"/>
    <mergeCell ref="C41:F41"/>
    <mergeCell ref="G41:T41"/>
    <mergeCell ref="J28:J29"/>
    <mergeCell ref="K28:K29"/>
    <mergeCell ref="S28:S29"/>
    <mergeCell ref="T28:T29"/>
    <mergeCell ref="B31:B39"/>
    <mergeCell ref="C32:C33"/>
    <mergeCell ref="J32:J33"/>
    <mergeCell ref="L32:L33"/>
    <mergeCell ref="S32:S33"/>
    <mergeCell ref="J34:J35"/>
    <mergeCell ref="K34:K35"/>
    <mergeCell ref="S34:S35"/>
    <mergeCell ref="T34:T35"/>
    <mergeCell ref="C36:C37"/>
    <mergeCell ref="J36:J37"/>
    <mergeCell ref="L36:L37"/>
    <mergeCell ref="S24:S25"/>
    <mergeCell ref="T24:T25"/>
    <mergeCell ref="C26:C27"/>
    <mergeCell ref="J26:J27"/>
    <mergeCell ref="L26:L27"/>
    <mergeCell ref="S26:S27"/>
    <mergeCell ref="J18:J19"/>
    <mergeCell ref="K18:K19"/>
    <mergeCell ref="S18:S19"/>
    <mergeCell ref="T18:T19"/>
    <mergeCell ref="B21:B29"/>
    <mergeCell ref="C22:C23"/>
    <mergeCell ref="J22:J23"/>
    <mergeCell ref="L22:L23"/>
    <mergeCell ref="S22:S23"/>
    <mergeCell ref="J24:J25"/>
    <mergeCell ref="B11:B19"/>
    <mergeCell ref="C12:C13"/>
    <mergeCell ref="J12:J13"/>
    <mergeCell ref="L12:L13"/>
    <mergeCell ref="S12:S13"/>
    <mergeCell ref="K24:K25"/>
    <mergeCell ref="J14:J15"/>
    <mergeCell ref="K14:K15"/>
    <mergeCell ref="S14:S15"/>
    <mergeCell ref="T14:T15"/>
    <mergeCell ref="C16:C17"/>
    <mergeCell ref="J16:J17"/>
    <mergeCell ref="L16:L17"/>
    <mergeCell ref="S16:S17"/>
    <mergeCell ref="O2:T2"/>
    <mergeCell ref="S4:T4"/>
    <mergeCell ref="AA6:AC6"/>
    <mergeCell ref="AA7:AC7"/>
    <mergeCell ref="AA8:AC8"/>
  </mergeCells>
  <dataValidations count="2">
    <dataValidation type="list" allowBlank="1" showInputMessage="1" showErrorMessage="1" sqref="K14:K15 T38:T39 K38:K39 T34:T35 K34:K35 T28:T29 K28:K29 T24:T25 K24:K25 T18:T19 K18:K19 T14:T15">
      <formula1>"VT,VP,VS,VA,VF,VB,VD,V3"</formula1>
    </dataValidation>
    <dataValidation type="whole" allowBlank="1" showInputMessage="1" showErrorMessage="1" errorTitle="ERREUR" error="Il faut saisir un chiffre de 1 à 4" sqref="C5:C8">
      <formula1>1</formula1>
      <formula2>4</formula2>
    </dataValidation>
  </dataValidations>
  <printOptions horizontalCentered="1"/>
  <pageMargins left="0" right="0" top="0" bottom="0" header="0" footer="0"/>
  <pageSetup paperSize="9" orientation="portrait" r:id="rId1"/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3">
    <tabColor rgb="FF00B050"/>
    <pageSetUpPr autoPageBreaks="0" fitToPage="1"/>
  </sheetPr>
  <dimension ref="A1:AJ51"/>
  <sheetViews>
    <sheetView showGridLines="0" showRowColHeaders="0" zoomScaleNormal="100" workbookViewId="0"/>
  </sheetViews>
  <sheetFormatPr baseColWidth="10" defaultColWidth="0" defaultRowHeight="0" customHeight="1" zeroHeight="1" x14ac:dyDescent="0.25"/>
  <cols>
    <col min="1" max="1" width="9.625" customWidth="1"/>
    <col min="2" max="2" width="4.875" customWidth="1"/>
    <col min="3" max="8" width="4.625" customWidth="1"/>
    <col min="9" max="9" width="4.625" style="69" customWidth="1"/>
    <col min="10" max="20" width="4.625" customWidth="1"/>
    <col min="21" max="21" width="1.625" customWidth="1"/>
    <col min="22" max="22" width="25.375" customWidth="1"/>
    <col min="23" max="23" width="10.75" hidden="1" customWidth="1"/>
    <col min="24" max="24" width="3.875" hidden="1" customWidth="1"/>
    <col min="25" max="25" width="4.75" hidden="1" customWidth="1"/>
    <col min="26" max="26" width="10" hidden="1" customWidth="1"/>
    <col min="27" max="27" width="5" hidden="1" customWidth="1"/>
    <col min="28" max="36" width="0" hidden="1" customWidth="1"/>
    <col min="37" max="16384" width="11" hidden="1"/>
  </cols>
  <sheetData>
    <row r="1" spans="1:36" ht="28.5" customHeight="1" thickBot="1" x14ac:dyDescent="0.25">
      <c r="C1" s="51"/>
      <c r="D1" s="51"/>
      <c r="E1" s="51"/>
      <c r="F1" s="51"/>
      <c r="G1" s="51"/>
      <c r="H1" s="51"/>
      <c r="I1" s="136"/>
      <c r="J1" s="134"/>
      <c r="K1" s="134"/>
      <c r="L1" s="10"/>
      <c r="M1" s="10"/>
      <c r="N1" s="10"/>
      <c r="O1" s="10"/>
      <c r="P1" s="10"/>
      <c r="Q1" s="10"/>
      <c r="R1" s="10"/>
      <c r="S1" s="135"/>
      <c r="T1" s="61"/>
      <c r="U1" s="61"/>
      <c r="V1" s="61"/>
      <c r="W1" s="61"/>
      <c r="X1" s="133"/>
      <c r="Y1" s="61"/>
      <c r="Z1" s="61"/>
      <c r="AA1" s="133"/>
    </row>
    <row r="2" spans="1:36" ht="30" customHeight="1" thickBot="1" x14ac:dyDescent="0.3">
      <c r="A2" s="138">
        <f>SUMPRODUCT((recap!C7:C66=C2)*(recap!D7:D66=L2)*recap!I7:I66)</f>
        <v>4</v>
      </c>
      <c r="C2" s="173" t="s">
        <v>79</v>
      </c>
      <c r="D2" s="174"/>
      <c r="E2" s="174"/>
      <c r="F2" s="174"/>
      <c r="G2" s="174"/>
      <c r="H2" s="175"/>
      <c r="K2" s="156" t="s">
        <v>35</v>
      </c>
      <c r="L2" s="257">
        <v>39</v>
      </c>
      <c r="M2" s="183"/>
      <c r="O2" s="332" t="str">
        <f>Nature_competition</f>
        <v>COUPE DE DREUX POUSSINS BENJAMINS - 26 novembre 2017</v>
      </c>
      <c r="P2" s="332"/>
      <c r="Q2" s="332"/>
      <c r="R2" s="332"/>
      <c r="S2" s="332"/>
      <c r="T2" s="332"/>
      <c r="U2" s="52"/>
      <c r="V2" s="52"/>
      <c r="W2" s="52"/>
      <c r="X2" s="52"/>
      <c r="Y2" s="52"/>
      <c r="Z2" s="229" t="s">
        <v>68</v>
      </c>
      <c r="AA2" s="52"/>
    </row>
    <row r="3" spans="1:36" ht="24" customHeight="1" x14ac:dyDescent="0.2">
      <c r="B3" s="138"/>
      <c r="C3" s="145"/>
      <c r="D3" s="145"/>
      <c r="E3" s="145"/>
      <c r="F3" s="145"/>
      <c r="G3" s="145"/>
      <c r="H3" s="51"/>
      <c r="I3" s="145"/>
      <c r="L3" s="132"/>
      <c r="M3" s="132"/>
      <c r="N3" s="131"/>
      <c r="O3" s="131"/>
      <c r="P3" s="131"/>
      <c r="Q3" s="131"/>
      <c r="S3" s="144"/>
      <c r="T3" s="52"/>
      <c r="U3" s="52"/>
      <c r="V3" s="52"/>
      <c r="W3" s="52"/>
      <c r="X3" s="52"/>
      <c r="Y3" s="52"/>
      <c r="Z3" s="227">
        <f>COUNTIF(Z5:Z16,"")</f>
        <v>6</v>
      </c>
    </row>
    <row r="4" spans="1:36" ht="15.75" x14ac:dyDescent="0.25">
      <c r="C4" s="60" t="s">
        <v>39</v>
      </c>
      <c r="D4" s="129" t="s">
        <v>43</v>
      </c>
      <c r="E4" s="59" t="s">
        <v>44</v>
      </c>
      <c r="G4" s="69"/>
      <c r="H4" s="69"/>
      <c r="J4" s="69"/>
      <c r="K4" s="69"/>
      <c r="L4" s="69"/>
      <c r="M4" s="153" t="s">
        <v>38</v>
      </c>
      <c r="N4" s="128" t="s">
        <v>34</v>
      </c>
      <c r="O4" s="128" t="s">
        <v>21</v>
      </c>
      <c r="P4" s="128" t="s">
        <v>23</v>
      </c>
      <c r="Q4" s="128" t="s">
        <v>67</v>
      </c>
      <c r="R4" s="128" t="s">
        <v>22</v>
      </c>
      <c r="S4" s="343" t="s">
        <v>14</v>
      </c>
      <c r="T4" s="343"/>
      <c r="W4" s="228" t="s">
        <v>16</v>
      </c>
      <c r="X4" s="228" t="s">
        <v>60</v>
      </c>
      <c r="Y4" s="228" t="s">
        <v>59</v>
      </c>
      <c r="Z4" s="228" t="s">
        <v>58</v>
      </c>
      <c r="AA4" s="58"/>
      <c r="AB4" s="58"/>
      <c r="AC4" s="58"/>
      <c r="AD4" s="62"/>
      <c r="AE4" s="62"/>
      <c r="AF4" s="62"/>
      <c r="AG4" s="62"/>
      <c r="AH4" s="62"/>
      <c r="AI4" s="62"/>
      <c r="AJ4" s="64"/>
    </row>
    <row r="5" spans="1:36" ht="20.25" customHeight="1" x14ac:dyDescent="0.2">
      <c r="A5" s="214" t="s">
        <v>24</v>
      </c>
      <c r="B5" s="172"/>
      <c r="C5" s="141">
        <v>4</v>
      </c>
      <c r="D5" s="142">
        <f>IF(A2&gt;0,1,"")</f>
        <v>1</v>
      </c>
      <c r="E5" s="154" t="str">
        <f>IF(ISNA(VLOOKUP($C$2&amp;"-"&amp;$L$2&amp;"-"&amp;D5,bdd_complete,11,0)),"",VLOOKUP($C$2&amp;"-"&amp;$L$2&amp;"-"&amp;D5,bdd_complete,11,0)&amp;" "&amp;VLOOKUP($C$2&amp;"-"&amp;$L$2&amp;"-"&amp;D5,bdd_complete,12,0))</f>
        <v>LETTAT Melissa</v>
      </c>
      <c r="F5" s="154"/>
      <c r="G5" s="154"/>
      <c r="H5" s="154"/>
      <c r="I5" s="154"/>
      <c r="J5" s="154"/>
      <c r="K5" s="154" t="str">
        <f>IF(D5&lt;&gt;"",VLOOKUP($C$2&amp;"-"&amp;$L$2&amp;"-"&amp;D5,bdd_complete,13,0),"")</f>
        <v>Bagnolet</v>
      </c>
      <c r="L5" s="154"/>
      <c r="M5" s="143"/>
      <c r="N5" s="209">
        <f>IF(AND(E5&lt;&gt;"",$Z$3&lt;12),SUMPRODUCT(($W$5:$W$16=E5)*($Z$5:$Z$16&lt;&gt;"")),"")</f>
        <v>0</v>
      </c>
      <c r="O5" s="210">
        <f>IF(AND(E5&lt;&gt;"",$Z$3&lt;12),SUMPRODUCT(($W$5:$W$16=E5)*($Y$5:$Y$16)),"")</f>
        <v>1</v>
      </c>
      <c r="P5" s="211">
        <f>IF(AND(E5&lt;&gt;"",$Z$3&lt;12),SUMPRODUCT(($W$5:$W$16=E5)*($Z$5:$Z$16=$P$4)),"")</f>
        <v>0</v>
      </c>
      <c r="Q5" s="211">
        <f>IF(AND(E5&lt;&gt;"",$Z$3&lt;12),SUMPRODUCT(($W$5:$W$16=E5)*($Z$5:$Z$16=$Q$4)),"")</f>
        <v>0</v>
      </c>
      <c r="R5" s="211">
        <f>IF(AND(E5&lt;&gt;"",$Z$3&lt;12),SUMPRODUCT(($W$5:$W$16=E5)*($X$5:$X$16)),"")</f>
        <v>0</v>
      </c>
      <c r="S5" s="234">
        <f>IF(D5&lt;&gt;"",VLOOKUP($C$2&amp;"-"&amp;$L$2&amp;"-"&amp;D5,bdd_complete,6,0),"")</f>
        <v>44</v>
      </c>
      <c r="T5" s="235"/>
      <c r="U5" s="140"/>
      <c r="V5" s="140"/>
      <c r="W5" s="205" t="str">
        <f>D12</f>
        <v>LETTAT Melissa</v>
      </c>
      <c r="X5" s="206">
        <f>I15</f>
        <v>0</v>
      </c>
      <c r="Y5" s="206">
        <f>J14</f>
        <v>0</v>
      </c>
      <c r="Z5" s="207" t="str">
        <f>IF(K14&lt;&gt;"",K14,"")</f>
        <v/>
      </c>
      <c r="AD5" s="62"/>
      <c r="AE5" s="62"/>
      <c r="AF5" s="62"/>
      <c r="AG5" s="62"/>
      <c r="AH5" s="62"/>
      <c r="AI5" s="62"/>
      <c r="AJ5" s="64"/>
    </row>
    <row r="6" spans="1:36" ht="20.25" customHeight="1" thickBot="1" x14ac:dyDescent="0.25">
      <c r="B6" s="172"/>
      <c r="C6" s="141">
        <v>1</v>
      </c>
      <c r="D6" s="142">
        <f>IF(A2&gt;1,2,"")</f>
        <v>2</v>
      </c>
      <c r="E6" s="154" t="str">
        <f>IF(ISNA(VLOOKUP($C$2&amp;"-"&amp;$L$2&amp;"-"&amp;D6,bdd_complete,11,0)),"",VLOOKUP($C$2&amp;"-"&amp;$L$2&amp;"-"&amp;D6,bdd_complete,11,0)&amp;" "&amp;VLOOKUP($C$2&amp;"-"&amp;$L$2&amp;"-"&amp;D6,bdd_complete,12,0))</f>
        <v>PATRIARCA Tya</v>
      </c>
      <c r="F6" s="154"/>
      <c r="G6" s="154"/>
      <c r="H6" s="154"/>
      <c r="I6" s="154"/>
      <c r="J6" s="154"/>
      <c r="K6" s="154" t="str">
        <f>IF(D6&lt;&gt;"",VLOOKUP($C$2&amp;"-"&amp;$L$2&amp;"-"&amp;D6,bdd_complete,13,0),"")</f>
        <v>Rosny sous Bois</v>
      </c>
      <c r="L6" s="154"/>
      <c r="M6" s="143"/>
      <c r="N6" s="209">
        <f>IF(AND(E6&lt;&gt;"",$Z$3&lt;12),SUMPRODUCT(($W$5:$W$16=E6)*($Z$5:$Z$16&lt;&gt;"")),"")</f>
        <v>3</v>
      </c>
      <c r="O6" s="210">
        <f>IF(AND(E6&lt;&gt;"",$Z$3&lt;12),SUMPRODUCT(($W$5:$W$16=E6)*($Y$5:$Y$16)),"")</f>
        <v>11</v>
      </c>
      <c r="P6" s="211">
        <f>IF(AND(E6&lt;&gt;"",$Z$3&lt;12),SUMPRODUCT(($W$5:$W$16=E6)*($Z$5:$Z$16=$P$4)),"")</f>
        <v>2</v>
      </c>
      <c r="Q6" s="211">
        <f>IF(AND(E6&lt;&gt;"",$Z$3&lt;12),SUMPRODUCT(($W$5:$W$16=E6)*($Z$5:$Z$16=$Q$4)),"")</f>
        <v>0</v>
      </c>
      <c r="R6" s="211">
        <f>IF(AND(E6&lt;&gt;"",$Z$3&lt;12),SUMPRODUCT(($W$5:$W$16=E6)*($X$5:$X$16)),"")</f>
        <v>0</v>
      </c>
      <c r="S6" s="234">
        <f>IF(D6&lt;&gt;"",VLOOKUP($C$2&amp;"-"&amp;$L$2&amp;"-"&amp;D6,bdd_complete,6,0),"")</f>
        <v>45.1</v>
      </c>
      <c r="T6" s="235"/>
      <c r="W6" s="205" t="str">
        <f>M12</f>
        <v>PATRIARCA Tya</v>
      </c>
      <c r="X6" s="206">
        <f>R15</f>
        <v>0</v>
      </c>
      <c r="Y6" s="206">
        <f>S14</f>
        <v>4</v>
      </c>
      <c r="Z6" s="207" t="str">
        <f>IF(T14&lt;&gt;"",T14,"")</f>
        <v>VT</v>
      </c>
      <c r="AA6" s="346"/>
      <c r="AB6" s="346"/>
      <c r="AC6" s="346"/>
      <c r="AD6" s="62"/>
      <c r="AE6" s="62"/>
      <c r="AF6" s="62"/>
      <c r="AG6" s="62"/>
      <c r="AH6" s="62"/>
      <c r="AI6" s="62"/>
      <c r="AJ6" s="64"/>
    </row>
    <row r="7" spans="1:36" ht="20.25" customHeight="1" thickTop="1" x14ac:dyDescent="0.2">
      <c r="A7" s="137" t="s">
        <v>36</v>
      </c>
      <c r="B7" s="172"/>
      <c r="C7" s="141">
        <v>3</v>
      </c>
      <c r="D7" s="142">
        <f>IF(A2&gt;2,3,"")</f>
        <v>3</v>
      </c>
      <c r="E7" s="154" t="str">
        <f>IF(ISNA(VLOOKUP($C$2&amp;"-"&amp;$L$2&amp;"-"&amp;D7,bdd_complete,11,0)),"",VLOOKUP($C$2&amp;"-"&amp;$L$2&amp;"-"&amp;D7,bdd_complete,11,0)&amp;" "&amp;VLOOKUP($C$2&amp;"-"&amp;$L$2&amp;"-"&amp;D7,bdd_complete,12,0))</f>
        <v>GALLOT Mathis</v>
      </c>
      <c r="F7" s="154"/>
      <c r="G7" s="154"/>
      <c r="H7" s="154"/>
      <c r="I7" s="154"/>
      <c r="J7" s="154"/>
      <c r="K7" s="154" t="str">
        <f>IF(D7&lt;&gt;"",VLOOKUP($C$2&amp;"-"&amp;$L$2&amp;"-"&amp;D7,bdd_complete,13,0),"")</f>
        <v>Sotteville les Rouen</v>
      </c>
      <c r="L7" s="154"/>
      <c r="M7" s="143"/>
      <c r="N7" s="209">
        <f>IF(AND(E7&lt;&gt;"",$Z$3&lt;12),SUMPRODUCT(($W$5:$W$16=E7)*($Z$5:$Z$16&lt;&gt;"")),"")</f>
        <v>1</v>
      </c>
      <c r="O7" s="210">
        <f>IF(AND(E7&lt;&gt;"",$Z$3&lt;12),SUMPRODUCT(($W$5:$W$16=E7)*($Y$5:$Y$16)),"")</f>
        <v>3</v>
      </c>
      <c r="P7" s="211">
        <f>IF(AND(E7&lt;&gt;"",$Z$3&lt;12),SUMPRODUCT(($W$5:$W$16=E7)*($Z$5:$Z$16=$P$4)),"")</f>
        <v>0</v>
      </c>
      <c r="Q7" s="211">
        <f>IF(AND(E7&lt;&gt;"",$Z$3&lt;12),SUMPRODUCT(($W$5:$W$16=E7)*($Z$5:$Z$16=$Q$4)),"")</f>
        <v>0</v>
      </c>
      <c r="R7" s="211">
        <f>IF(AND(E7&lt;&gt;"",$Z$3&lt;12),SUMPRODUCT(($W$5:$W$16=E7)*($X$5:$X$16)),"")</f>
        <v>0</v>
      </c>
      <c r="S7" s="234">
        <f>IF(D7&lt;&gt;"",VLOOKUP($C$2&amp;"-"&amp;$L$2&amp;"-"&amp;D7,bdd_complete,6,0),"")</f>
        <v>45.5</v>
      </c>
      <c r="T7" s="235"/>
      <c r="W7" s="205" t="str">
        <f>D16</f>
        <v>GALLOT Mathis</v>
      </c>
      <c r="X7" s="206">
        <f>I19</f>
        <v>0</v>
      </c>
      <c r="Y7" s="206">
        <f>J18</f>
        <v>0</v>
      </c>
      <c r="Z7" s="207" t="str">
        <f>IF(K18&lt;&gt;"",K18,"")</f>
        <v/>
      </c>
      <c r="AA7" s="346"/>
      <c r="AB7" s="346"/>
      <c r="AC7" s="346"/>
      <c r="AD7" s="62"/>
      <c r="AE7" s="62"/>
      <c r="AF7" s="62"/>
      <c r="AG7" s="62"/>
      <c r="AH7" s="62"/>
      <c r="AI7" s="62"/>
      <c r="AJ7" s="64"/>
    </row>
    <row r="8" spans="1:36" ht="20.25" customHeight="1" x14ac:dyDescent="0.2">
      <c r="A8" s="139" t="s">
        <v>37</v>
      </c>
      <c r="B8" s="172"/>
      <c r="C8" s="141">
        <v>2</v>
      </c>
      <c r="D8" s="281">
        <f>IF(A2&gt;3,4,"")</f>
        <v>4</v>
      </c>
      <c r="E8" s="241" t="str">
        <f>IF(ISNA(VLOOKUP($C$2&amp;"-"&amp;$L$2&amp;"-"&amp;D8,bdd_complete,11,0)),"",VLOOKUP($C$2&amp;"-"&amp;$L$2&amp;"-"&amp;D8,bdd_complete,11,0)&amp;" "&amp;VLOOKUP($C$2&amp;"-"&amp;$L$2&amp;"-"&amp;D8,bdd_complete,12,0))</f>
        <v>EL KHARROUBI Isra</v>
      </c>
      <c r="F8" s="241"/>
      <c r="G8" s="241"/>
      <c r="H8" s="241"/>
      <c r="I8" s="241"/>
      <c r="J8" s="241"/>
      <c r="K8" s="241" t="str">
        <f>IF(D8&lt;&gt;"",VLOOKUP($C$2&amp;"-"&amp;$L$2&amp;"-"&amp;D8,bdd_complete,13,0),"")</f>
        <v>Dreux OL Atlas</v>
      </c>
      <c r="L8" s="241"/>
      <c r="M8" s="282"/>
      <c r="N8" s="209">
        <f>IF(AND(E8&lt;&gt;"",$Z$3&lt;12),SUMPRODUCT(($W$5:$W$16=E8)*($Z$5:$Z$16&lt;&gt;"")),"")</f>
        <v>2</v>
      </c>
      <c r="O8" s="210">
        <f>IF(AND(E8&lt;&gt;"",$Z$3&lt;12),SUMPRODUCT(($W$5:$W$16=E8)*($Y$5:$Y$16)),"")</f>
        <v>9</v>
      </c>
      <c r="P8" s="211">
        <f>IF(AND(E8&lt;&gt;"",$Z$3&lt;12),SUMPRODUCT(($W$5:$W$16=E8)*($Z$5:$Z$16=$P$4)),"")</f>
        <v>2</v>
      </c>
      <c r="Q8" s="211">
        <f>IF(AND(E8&lt;&gt;"",$Z$3&lt;12),SUMPRODUCT(($W$5:$W$16=E8)*($Z$5:$Z$16=$Q$4)),"")</f>
        <v>0</v>
      </c>
      <c r="R8" s="211">
        <f>IF(AND(E8&lt;&gt;"",$Z$3&lt;12),SUMPRODUCT(($W$5:$W$16=E8)*($X$5:$X$16)),"")</f>
        <v>0</v>
      </c>
      <c r="S8" s="234">
        <f>IF(D8&lt;&gt;"",VLOOKUP($C$2&amp;"-"&amp;$L$2&amp;"-"&amp;D8,bdd_complete,6,0),"")</f>
        <v>47</v>
      </c>
      <c r="T8" s="235"/>
      <c r="W8" s="205" t="str">
        <f>M16</f>
        <v>EL KHARROUBI Isra</v>
      </c>
      <c r="X8" s="206">
        <f>R19</f>
        <v>0</v>
      </c>
      <c r="Y8" s="206">
        <f>S18</f>
        <v>4</v>
      </c>
      <c r="Z8" s="207" t="str">
        <f>IF(T18&lt;&gt;"",T18,"")</f>
        <v>VT</v>
      </c>
      <c r="AA8" s="346"/>
      <c r="AB8" s="346"/>
      <c r="AC8" s="346"/>
      <c r="AD8" s="62"/>
      <c r="AE8" s="62"/>
      <c r="AF8" s="62"/>
      <c r="AG8" s="62"/>
      <c r="AH8" s="62"/>
      <c r="AI8" s="62"/>
      <c r="AJ8" s="64"/>
    </row>
    <row r="9" spans="1:36" ht="23.25" customHeight="1" x14ac:dyDescent="0.25">
      <c r="A9" s="212" t="s">
        <v>61</v>
      </c>
      <c r="B9" s="213"/>
      <c r="D9" s="69"/>
      <c r="E9" s="69"/>
      <c r="F9" s="69"/>
      <c r="G9" s="69"/>
      <c r="H9" s="69"/>
      <c r="I9"/>
      <c r="S9" s="144"/>
      <c r="W9" s="205" t="str">
        <f>D22</f>
        <v>LETTAT Melissa</v>
      </c>
      <c r="X9" s="206">
        <f>I25</f>
        <v>0</v>
      </c>
      <c r="Y9" s="206">
        <f>J24</f>
        <v>1</v>
      </c>
      <c r="Z9" s="207" t="str">
        <f>IF(K24&lt;&gt;"",K24,"")</f>
        <v/>
      </c>
      <c r="AA9" s="52"/>
      <c r="AB9" s="52"/>
      <c r="AC9" s="52"/>
    </row>
    <row r="10" spans="1:36" s="140" customFormat="1" ht="25.5" customHeight="1" x14ac:dyDescent="0.2">
      <c r="A10" s="53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  <c r="R10" s="155"/>
      <c r="S10" s="155"/>
      <c r="T10" s="130" t="str">
        <f>IF(OR(A2=0,A2&gt;2),"3 lutteurs =&gt; Tour 1 : 1-2 / Tour 2 : 3-1 / Tour 3 : 2-3          4 lutteurs =&gt; Tour 1 : 1-2, 3-4  / Tour 2 : 1-3,  2-4  / Tour 3 : 1-4, 2-3","")</f>
        <v>3 lutteurs =&gt; Tour 1 : 1-2 / Tour 2 : 3-1 / Tour 3 : 2-3          4 lutteurs =&gt; Tour 1 : 1-2, 3-4  / Tour 2 : 1-3,  2-4  / Tour 3 : 1-4, 2-3</v>
      </c>
      <c r="U10" s="155"/>
      <c r="V10" s="155"/>
      <c r="W10" s="205" t="str">
        <f>M22</f>
        <v>GALLOT Mathis</v>
      </c>
      <c r="X10" s="206">
        <f>R25</f>
        <v>0</v>
      </c>
      <c r="Y10" s="206">
        <f>S24</f>
        <v>3</v>
      </c>
      <c r="Z10" s="207" t="str">
        <f>IF(T24&lt;&gt;"",T24,"")</f>
        <v>VP</v>
      </c>
      <c r="AA10" s="155"/>
      <c r="AB10" s="155"/>
      <c r="AC10" s="155"/>
    </row>
    <row r="11" spans="1:36" s="53" customFormat="1" ht="14.25" customHeight="1" thickBot="1" x14ac:dyDescent="0.25">
      <c r="A11"/>
      <c r="B11" s="330" t="s">
        <v>40</v>
      </c>
      <c r="C11" s="203" t="s">
        <v>45</v>
      </c>
      <c r="D11" s="201"/>
      <c r="E11" s="201"/>
      <c r="F11" s="201"/>
      <c r="G11" s="201"/>
      <c r="H11" s="201"/>
      <c r="I11" s="201"/>
      <c r="J11" s="201"/>
      <c r="K11" s="201"/>
      <c r="L11" s="202" t="s">
        <v>46</v>
      </c>
      <c r="M11" s="202"/>
      <c r="N11" s="202"/>
      <c r="O11" s="202"/>
      <c r="P11" s="202"/>
      <c r="Q11" s="202"/>
      <c r="R11" s="202"/>
      <c r="S11" s="202"/>
      <c r="T11" s="204"/>
      <c r="U11"/>
      <c r="V11"/>
      <c r="W11" s="205" t="str">
        <f>D26</f>
        <v>PATRIARCA Tya</v>
      </c>
      <c r="X11" s="206">
        <f>I29</f>
        <v>0</v>
      </c>
      <c r="Y11" s="206">
        <f>J28</f>
        <v>3</v>
      </c>
      <c r="Z11" s="207" t="str">
        <f>IF(K28&lt;&gt;"",K28,"")</f>
        <v>VP</v>
      </c>
      <c r="AA11" s="54"/>
      <c r="AH11" s="56"/>
    </row>
    <row r="12" spans="1:36" ht="16.5" customHeight="1" x14ac:dyDescent="0.2">
      <c r="B12" s="331"/>
      <c r="C12" s="334">
        <f>IF(A2&gt;1,1,"")</f>
        <v>1</v>
      </c>
      <c r="D12" s="215" t="str">
        <f>IF(C12&lt;&gt;"",VLOOKUP(C12,$D$5:$K$8,2,0),"")</f>
        <v>LETTAT Melissa</v>
      </c>
      <c r="E12" s="215"/>
      <c r="F12" s="215"/>
      <c r="G12" s="215"/>
      <c r="H12" s="215"/>
      <c r="I12" s="216"/>
      <c r="J12" s="336" t="s">
        <v>48</v>
      </c>
      <c r="K12" s="217" t="s">
        <v>49</v>
      </c>
      <c r="L12" s="334">
        <f>IF(A2&gt;1,2,"")</f>
        <v>2</v>
      </c>
      <c r="M12" s="215" t="str">
        <f>IF(L12&lt;&gt;"",VLOOKUP(L12,$D$5:$K$8,2,0),"")</f>
        <v>PATRIARCA Tya</v>
      </c>
      <c r="N12" s="215"/>
      <c r="O12" s="215"/>
      <c r="P12" s="215"/>
      <c r="Q12" s="215"/>
      <c r="R12" s="216"/>
      <c r="S12" s="336" t="s">
        <v>48</v>
      </c>
      <c r="T12" s="217" t="s">
        <v>49</v>
      </c>
      <c r="W12" s="205" t="str">
        <f>M26</f>
        <v>EL KHARROUBI Isra</v>
      </c>
      <c r="X12" s="206">
        <f>R29</f>
        <v>0</v>
      </c>
      <c r="Y12" s="206">
        <f>S28</f>
        <v>1</v>
      </c>
      <c r="Z12" s="207" t="str">
        <f>IF(T28&lt;&gt;"",T28,"")</f>
        <v/>
      </c>
      <c r="AA12" s="58"/>
      <c r="AH12" s="63"/>
      <c r="AI12" s="63"/>
    </row>
    <row r="13" spans="1:36" ht="16.5" customHeight="1" x14ac:dyDescent="0.2">
      <c r="B13" s="331"/>
      <c r="C13" s="335"/>
      <c r="D13" s="218" t="str">
        <f>IF(C12&lt;&gt;"",VLOOKUP(C12,$D$5:$K$8,8,0),"")</f>
        <v>Bagnolet</v>
      </c>
      <c r="E13" s="219"/>
      <c r="F13" s="219"/>
      <c r="G13" s="219"/>
      <c r="H13" s="219"/>
      <c r="I13" s="220"/>
      <c r="J13" s="337"/>
      <c r="K13" s="221" t="s">
        <v>50</v>
      </c>
      <c r="L13" s="335"/>
      <c r="M13" s="218" t="str">
        <f>IF(L12&lt;&gt;"",VLOOKUP(L12,$D$5:$K$8,8,0),"")</f>
        <v>Rosny sous Bois</v>
      </c>
      <c r="N13" s="219"/>
      <c r="O13" s="219"/>
      <c r="P13" s="219"/>
      <c r="Q13" s="219"/>
      <c r="R13" s="220"/>
      <c r="S13" s="337"/>
      <c r="T13" s="221" t="s">
        <v>50</v>
      </c>
      <c r="W13" s="205" t="str">
        <f>D32</f>
        <v>LETTAT Melissa</v>
      </c>
      <c r="X13" s="206">
        <f>I35</f>
        <v>0</v>
      </c>
      <c r="Y13" s="206">
        <f>J34</f>
        <v>0</v>
      </c>
      <c r="Z13" s="207" t="str">
        <f>IF(K34&lt;&gt;"",K34,"")</f>
        <v/>
      </c>
      <c r="AA13" s="58"/>
      <c r="AH13" s="63"/>
      <c r="AI13" s="63"/>
    </row>
    <row r="14" spans="1:36" ht="11.25" customHeight="1" x14ac:dyDescent="0.2">
      <c r="B14" s="331"/>
      <c r="C14" s="159" t="s">
        <v>53</v>
      </c>
      <c r="D14" s="160"/>
      <c r="E14" s="160"/>
      <c r="F14" s="160"/>
      <c r="G14" s="160"/>
      <c r="H14" s="170"/>
      <c r="I14" s="161" t="s">
        <v>11</v>
      </c>
      <c r="J14" s="338">
        <v>0</v>
      </c>
      <c r="K14" s="340"/>
      <c r="L14" s="159" t="s">
        <v>53</v>
      </c>
      <c r="M14" s="162"/>
      <c r="N14" s="160"/>
      <c r="O14" s="160"/>
      <c r="P14" s="160"/>
      <c r="Q14" s="170"/>
      <c r="R14" s="161" t="s">
        <v>11</v>
      </c>
      <c r="S14" s="338">
        <v>4</v>
      </c>
      <c r="T14" s="340" t="s">
        <v>23</v>
      </c>
      <c r="W14" s="205" t="str">
        <f>M32</f>
        <v>EL KHARROUBI Isra</v>
      </c>
      <c r="X14" s="206">
        <f>R35</f>
        <v>0</v>
      </c>
      <c r="Y14" s="206">
        <f>S34</f>
        <v>4</v>
      </c>
      <c r="Z14" s="207" t="str">
        <f>IF(T34&lt;&gt;"",T34,"")</f>
        <v>VT</v>
      </c>
      <c r="AA14" s="58"/>
      <c r="AH14" s="63"/>
      <c r="AI14" s="63"/>
    </row>
    <row r="15" spans="1:36" ht="33" customHeight="1" thickBot="1" x14ac:dyDescent="0.25">
      <c r="B15" s="331"/>
      <c r="C15" s="157"/>
      <c r="D15" s="158"/>
      <c r="E15" s="158"/>
      <c r="F15" s="158"/>
      <c r="G15" s="158"/>
      <c r="H15" s="171"/>
      <c r="I15" s="208"/>
      <c r="J15" s="339"/>
      <c r="K15" s="341"/>
      <c r="L15" s="157"/>
      <c r="M15" s="163"/>
      <c r="N15" s="158"/>
      <c r="O15" s="158"/>
      <c r="P15" s="158"/>
      <c r="Q15" s="171"/>
      <c r="R15" s="208"/>
      <c r="S15" s="339"/>
      <c r="T15" s="341"/>
      <c r="W15" s="205" t="str">
        <f>D36</f>
        <v>PATRIARCA Tya</v>
      </c>
      <c r="X15" s="206">
        <f>I39</f>
        <v>0</v>
      </c>
      <c r="Y15" s="206">
        <f>J38</f>
        <v>4</v>
      </c>
      <c r="Z15" s="207" t="str">
        <f>IF(K38&lt;&gt;"",K38,"")</f>
        <v>VT</v>
      </c>
      <c r="AA15" s="58"/>
      <c r="AH15" s="63"/>
      <c r="AI15" s="63"/>
    </row>
    <row r="16" spans="1:36" ht="16.5" customHeight="1" x14ac:dyDescent="0.2">
      <c r="B16" s="331"/>
      <c r="C16" s="334">
        <f>IF(A2=4,3,"")</f>
        <v>3</v>
      </c>
      <c r="D16" s="215" t="str">
        <f>IF(C16&lt;&gt;"",VLOOKUP(C16,$D$5:$K$8,2,0),"")</f>
        <v>GALLOT Mathis</v>
      </c>
      <c r="E16" s="215"/>
      <c r="F16" s="215"/>
      <c r="G16" s="215"/>
      <c r="H16" s="215"/>
      <c r="I16" s="216"/>
      <c r="J16" s="336" t="s">
        <v>48</v>
      </c>
      <c r="K16" s="217" t="s">
        <v>49</v>
      </c>
      <c r="L16" s="334">
        <f>IF(A2=4,4,"")</f>
        <v>4</v>
      </c>
      <c r="M16" s="215" t="str">
        <f>IF(L16&lt;&gt;"",VLOOKUP(L16,$D$5:$K$8,2,0),"")</f>
        <v>EL KHARROUBI Isra</v>
      </c>
      <c r="N16" s="215"/>
      <c r="O16" s="215"/>
      <c r="P16" s="215"/>
      <c r="Q16" s="215"/>
      <c r="R16" s="216"/>
      <c r="S16" s="336" t="s">
        <v>48</v>
      </c>
      <c r="T16" s="217" t="s">
        <v>49</v>
      </c>
      <c r="W16" s="205" t="str">
        <f>M36</f>
        <v>GALLOT Mathis</v>
      </c>
      <c r="X16" s="206">
        <f>R39</f>
        <v>0</v>
      </c>
      <c r="Y16" s="206">
        <f>S38</f>
        <v>0</v>
      </c>
      <c r="Z16" s="207" t="str">
        <f>IF(T38&lt;&gt;"",T38,"")</f>
        <v/>
      </c>
      <c r="AA16" s="58"/>
      <c r="AH16" s="63"/>
      <c r="AI16" s="63"/>
    </row>
    <row r="17" spans="1:35" ht="16.5" customHeight="1" x14ac:dyDescent="0.2">
      <c r="B17" s="331"/>
      <c r="C17" s="335"/>
      <c r="D17" s="218"/>
      <c r="E17" s="219"/>
      <c r="F17" s="219"/>
      <c r="G17" s="219"/>
      <c r="H17" s="219"/>
      <c r="I17" s="220"/>
      <c r="J17" s="337"/>
      <c r="K17" s="221" t="s">
        <v>50</v>
      </c>
      <c r="L17" s="335"/>
      <c r="M17" s="218" t="str">
        <f>IF(L16&lt;&gt;"",VLOOKUP(L16,$D$5:$K$8,8,0),"")</f>
        <v>Dreux OL Atlas</v>
      </c>
      <c r="N17" s="219"/>
      <c r="O17" s="219"/>
      <c r="P17" s="219"/>
      <c r="Q17" s="219"/>
      <c r="R17" s="220"/>
      <c r="S17" s="337"/>
      <c r="T17" s="221" t="s">
        <v>50</v>
      </c>
      <c r="X17" s="57"/>
      <c r="Y17" s="58"/>
      <c r="Z17" s="58"/>
      <c r="AA17" s="58"/>
      <c r="AH17" s="63"/>
      <c r="AI17" s="63"/>
    </row>
    <row r="18" spans="1:35" ht="11.25" customHeight="1" x14ac:dyDescent="0.2">
      <c r="B18" s="331"/>
      <c r="C18" s="159" t="s">
        <v>53</v>
      </c>
      <c r="D18" s="160"/>
      <c r="E18" s="160"/>
      <c r="F18" s="160"/>
      <c r="G18" s="160"/>
      <c r="H18" s="170"/>
      <c r="I18" s="161" t="s">
        <v>11</v>
      </c>
      <c r="J18" s="338">
        <v>0</v>
      </c>
      <c r="K18" s="340"/>
      <c r="L18" s="159" t="s">
        <v>53</v>
      </c>
      <c r="M18" s="162"/>
      <c r="N18" s="160"/>
      <c r="O18" s="160"/>
      <c r="P18" s="160"/>
      <c r="Q18" s="170"/>
      <c r="R18" s="161" t="s">
        <v>11</v>
      </c>
      <c r="S18" s="338">
        <v>4</v>
      </c>
      <c r="T18" s="340" t="s">
        <v>23</v>
      </c>
      <c r="X18" s="57"/>
      <c r="Y18" s="58"/>
      <c r="Z18" s="58"/>
      <c r="AA18" s="58"/>
      <c r="AH18" s="63"/>
      <c r="AI18" s="63"/>
    </row>
    <row r="19" spans="1:35" ht="33" customHeight="1" thickBot="1" x14ac:dyDescent="0.25">
      <c r="B19" s="331"/>
      <c r="C19" s="157"/>
      <c r="D19" s="158"/>
      <c r="E19" s="158"/>
      <c r="F19" s="158"/>
      <c r="G19" s="158"/>
      <c r="H19" s="171"/>
      <c r="I19" s="208"/>
      <c r="J19" s="339"/>
      <c r="K19" s="341"/>
      <c r="L19" s="157"/>
      <c r="M19" s="163"/>
      <c r="N19" s="158"/>
      <c r="O19" s="158"/>
      <c r="P19" s="158"/>
      <c r="Q19" s="171"/>
      <c r="R19" s="208"/>
      <c r="S19" s="339"/>
      <c r="T19" s="341"/>
      <c r="X19" s="58"/>
      <c r="Y19" s="58"/>
      <c r="Z19" s="58"/>
      <c r="AA19" s="58"/>
      <c r="AH19" s="63"/>
      <c r="AI19" s="63"/>
    </row>
    <row r="20" spans="1:35" ht="15" customHeight="1" x14ac:dyDescent="0.25">
      <c r="B20" s="138"/>
      <c r="C20" s="147"/>
      <c r="D20" s="147"/>
      <c r="E20" s="147"/>
      <c r="F20" s="147"/>
      <c r="G20" s="147"/>
      <c r="H20" s="147"/>
      <c r="J20" s="148"/>
      <c r="K20" s="149"/>
      <c r="L20" s="151"/>
      <c r="M20" s="151"/>
      <c r="N20" s="151"/>
      <c r="O20" s="151"/>
      <c r="P20" s="151"/>
      <c r="Q20" s="151"/>
      <c r="R20" s="146"/>
      <c r="S20" s="152"/>
      <c r="T20" s="150"/>
      <c r="X20" s="58"/>
      <c r="Y20" s="58"/>
      <c r="Z20" s="58"/>
      <c r="AA20" s="58"/>
      <c r="AH20" s="63"/>
      <c r="AI20" s="63"/>
    </row>
    <row r="21" spans="1:35" s="53" customFormat="1" ht="14.25" customHeight="1" thickBot="1" x14ac:dyDescent="0.25">
      <c r="A21"/>
      <c r="B21" s="330" t="s">
        <v>51</v>
      </c>
      <c r="C21" s="203" t="s">
        <v>45</v>
      </c>
      <c r="D21" s="201"/>
      <c r="E21" s="201"/>
      <c r="F21" s="201"/>
      <c r="G21" s="201"/>
      <c r="H21" s="201"/>
      <c r="I21" s="201"/>
      <c r="J21" s="201"/>
      <c r="K21" s="201"/>
      <c r="L21" s="202" t="s">
        <v>46</v>
      </c>
      <c r="M21" s="202"/>
      <c r="N21" s="202"/>
      <c r="O21" s="202"/>
      <c r="P21" s="202"/>
      <c r="Q21" s="202"/>
      <c r="R21" s="202"/>
      <c r="S21" s="202"/>
      <c r="T21" s="204"/>
      <c r="U21"/>
      <c r="V21"/>
      <c r="W21"/>
      <c r="X21" s="55"/>
      <c r="Y21" s="54"/>
      <c r="Z21" s="54"/>
      <c r="AA21" s="54"/>
      <c r="AH21" s="56"/>
    </row>
    <row r="22" spans="1:35" ht="16.5" customHeight="1" x14ac:dyDescent="0.2">
      <c r="B22" s="331"/>
      <c r="C22" s="334">
        <f>IF(A2=3,3,IF(A2=4,1,""))</f>
        <v>1</v>
      </c>
      <c r="D22" s="215" t="str">
        <f>IF(C22&lt;&gt;"",VLOOKUP(C22,$D$5:$K$8,2,0),"")</f>
        <v>LETTAT Melissa</v>
      </c>
      <c r="E22" s="215"/>
      <c r="F22" s="215"/>
      <c r="G22" s="215"/>
      <c r="H22" s="215"/>
      <c r="I22" s="216"/>
      <c r="J22" s="336" t="s">
        <v>48</v>
      </c>
      <c r="K22" s="217" t="s">
        <v>49</v>
      </c>
      <c r="L22" s="334">
        <f>IF(A2=3,1,IF(A2=4,3,""))</f>
        <v>3</v>
      </c>
      <c r="M22" s="215" t="str">
        <f>IF(L22&lt;&gt;"",VLOOKUP(L22,$D$5:$K$8,2,0),"")</f>
        <v>GALLOT Mathis</v>
      </c>
      <c r="N22" s="215"/>
      <c r="O22" s="215"/>
      <c r="P22" s="215"/>
      <c r="Q22" s="215"/>
      <c r="R22" s="216"/>
      <c r="S22" s="336" t="s">
        <v>48</v>
      </c>
      <c r="T22" s="217" t="s">
        <v>49</v>
      </c>
      <c r="X22" s="57"/>
      <c r="Y22" s="58"/>
      <c r="Z22" s="58"/>
      <c r="AA22" s="58"/>
      <c r="AH22" s="63"/>
      <c r="AI22" s="63"/>
    </row>
    <row r="23" spans="1:35" ht="16.5" customHeight="1" x14ac:dyDescent="0.2">
      <c r="B23" s="331"/>
      <c r="C23" s="335"/>
      <c r="D23" s="218" t="str">
        <f>IF(C22&lt;&gt;"",VLOOKUP(C22,$D$5:$K$8,8,0),"")</f>
        <v>Bagnolet</v>
      </c>
      <c r="E23" s="219"/>
      <c r="F23" s="219"/>
      <c r="G23" s="219"/>
      <c r="H23" s="219"/>
      <c r="I23" s="220"/>
      <c r="J23" s="337"/>
      <c r="K23" s="221" t="s">
        <v>50</v>
      </c>
      <c r="L23" s="335"/>
      <c r="M23" s="218" t="str">
        <f>IF(L22&lt;&gt;"",VLOOKUP(L22,$D$5:$K$8,8,0),"")</f>
        <v>Sotteville les Rouen</v>
      </c>
      <c r="N23" s="219"/>
      <c r="O23" s="219"/>
      <c r="P23" s="219"/>
      <c r="Q23" s="219"/>
      <c r="R23" s="220"/>
      <c r="S23" s="337"/>
      <c r="T23" s="221" t="s">
        <v>50</v>
      </c>
      <c r="X23" s="57"/>
      <c r="Y23" s="58"/>
      <c r="Z23" s="58"/>
      <c r="AA23" s="58"/>
      <c r="AH23" s="63"/>
      <c r="AI23" s="63"/>
    </row>
    <row r="24" spans="1:35" ht="11.25" customHeight="1" x14ac:dyDescent="0.2">
      <c r="B24" s="331"/>
      <c r="C24" s="159" t="s">
        <v>53</v>
      </c>
      <c r="D24" s="160"/>
      <c r="E24" s="160"/>
      <c r="F24" s="160"/>
      <c r="G24" s="160"/>
      <c r="H24" s="170"/>
      <c r="I24" s="161" t="s">
        <v>11</v>
      </c>
      <c r="J24" s="338">
        <v>1</v>
      </c>
      <c r="K24" s="340"/>
      <c r="L24" s="159" t="s">
        <v>53</v>
      </c>
      <c r="M24" s="162"/>
      <c r="N24" s="160"/>
      <c r="O24" s="160"/>
      <c r="P24" s="160"/>
      <c r="Q24" s="170"/>
      <c r="R24" s="161" t="s">
        <v>11</v>
      </c>
      <c r="S24" s="338">
        <v>3</v>
      </c>
      <c r="T24" s="340" t="s">
        <v>689</v>
      </c>
      <c r="X24" s="57"/>
      <c r="Y24" s="58"/>
      <c r="Z24" s="58"/>
      <c r="AA24" s="58"/>
      <c r="AH24" s="63"/>
      <c r="AI24" s="63"/>
    </row>
    <row r="25" spans="1:35" ht="33" customHeight="1" thickBot="1" x14ac:dyDescent="0.25">
      <c r="B25" s="331"/>
      <c r="C25" s="157"/>
      <c r="D25" s="158"/>
      <c r="E25" s="158"/>
      <c r="F25" s="158"/>
      <c r="G25" s="158"/>
      <c r="H25" s="171"/>
      <c r="I25" s="208"/>
      <c r="J25" s="339"/>
      <c r="K25" s="341"/>
      <c r="L25" s="157"/>
      <c r="M25" s="163"/>
      <c r="N25" s="158"/>
      <c r="O25" s="158"/>
      <c r="P25" s="158"/>
      <c r="Q25" s="171"/>
      <c r="R25" s="208"/>
      <c r="S25" s="339"/>
      <c r="T25" s="341"/>
      <c r="X25" s="58"/>
      <c r="Y25" s="58"/>
      <c r="Z25" s="58"/>
      <c r="AA25" s="58"/>
      <c r="AH25" s="63"/>
      <c r="AI25" s="63"/>
    </row>
    <row r="26" spans="1:35" ht="16.5" customHeight="1" x14ac:dyDescent="0.2">
      <c r="B26" s="331"/>
      <c r="C26" s="334">
        <f>IF(A2=4,2,"")</f>
        <v>2</v>
      </c>
      <c r="D26" s="215" t="str">
        <f>IF(C26&lt;&gt;"",VLOOKUP(C26,$D$5:$K$8,2,0),"")</f>
        <v>PATRIARCA Tya</v>
      </c>
      <c r="E26" s="215"/>
      <c r="F26" s="215"/>
      <c r="G26" s="215"/>
      <c r="H26" s="215"/>
      <c r="I26" s="216"/>
      <c r="J26" s="336" t="s">
        <v>48</v>
      </c>
      <c r="K26" s="217" t="s">
        <v>49</v>
      </c>
      <c r="L26" s="334">
        <f>IF(A2=4,4,"")</f>
        <v>4</v>
      </c>
      <c r="M26" s="215" t="str">
        <f>IF(L26&lt;&gt;"",VLOOKUP(L26,$D$5:$K$8,2,0),"")</f>
        <v>EL KHARROUBI Isra</v>
      </c>
      <c r="N26" s="215"/>
      <c r="O26" s="215"/>
      <c r="P26" s="215"/>
      <c r="Q26" s="215"/>
      <c r="R26" s="216"/>
      <c r="S26" s="336" t="s">
        <v>48</v>
      </c>
      <c r="T26" s="217" t="s">
        <v>49</v>
      </c>
      <c r="X26" s="57"/>
      <c r="Y26" s="58"/>
      <c r="Z26" s="58"/>
      <c r="AA26" s="58"/>
      <c r="AH26" s="63"/>
      <c r="AI26" s="63"/>
    </row>
    <row r="27" spans="1:35" ht="16.5" customHeight="1" x14ac:dyDescent="0.2">
      <c r="B27" s="331"/>
      <c r="C27" s="335"/>
      <c r="D27" s="218" t="str">
        <f>IF(C26&lt;&gt;"",VLOOKUP(C26,$D$5:$K$8,8,0),"")</f>
        <v>Rosny sous Bois</v>
      </c>
      <c r="E27" s="219"/>
      <c r="F27" s="219"/>
      <c r="G27" s="219"/>
      <c r="H27" s="219"/>
      <c r="I27" s="220"/>
      <c r="J27" s="337"/>
      <c r="K27" s="221" t="s">
        <v>50</v>
      </c>
      <c r="L27" s="335"/>
      <c r="M27" s="218" t="str">
        <f>IF(L26&lt;&gt;"",VLOOKUP(L26,$D$5:$K$8,8,0),"")</f>
        <v>Dreux OL Atlas</v>
      </c>
      <c r="N27" s="219"/>
      <c r="O27" s="219"/>
      <c r="P27" s="219"/>
      <c r="Q27" s="219"/>
      <c r="R27" s="220"/>
      <c r="S27" s="337"/>
      <c r="T27" s="221" t="s">
        <v>50</v>
      </c>
      <c r="X27" s="57"/>
      <c r="Y27" s="58"/>
      <c r="Z27" s="58"/>
      <c r="AA27" s="58"/>
      <c r="AH27" s="63"/>
      <c r="AI27" s="63"/>
    </row>
    <row r="28" spans="1:35" ht="11.25" customHeight="1" x14ac:dyDescent="0.2">
      <c r="B28" s="331"/>
      <c r="C28" s="159" t="s">
        <v>47</v>
      </c>
      <c r="D28" s="160"/>
      <c r="E28" s="160"/>
      <c r="F28" s="160"/>
      <c r="G28" s="160"/>
      <c r="H28" s="170"/>
      <c r="I28" s="161" t="s">
        <v>11</v>
      </c>
      <c r="J28" s="338">
        <v>3</v>
      </c>
      <c r="K28" s="340" t="s">
        <v>689</v>
      </c>
      <c r="L28" s="159" t="s">
        <v>47</v>
      </c>
      <c r="M28" s="162"/>
      <c r="N28" s="160"/>
      <c r="O28" s="160"/>
      <c r="P28" s="160"/>
      <c r="Q28" s="170"/>
      <c r="R28" s="161" t="s">
        <v>11</v>
      </c>
      <c r="S28" s="338">
        <v>1</v>
      </c>
      <c r="T28" s="340"/>
      <c r="X28" s="57"/>
      <c r="Y28" s="58"/>
      <c r="Z28" s="58"/>
      <c r="AA28" s="58"/>
      <c r="AH28" s="63"/>
      <c r="AI28" s="63"/>
    </row>
    <row r="29" spans="1:35" ht="33" customHeight="1" thickBot="1" x14ac:dyDescent="0.25">
      <c r="B29" s="331"/>
      <c r="C29" s="157"/>
      <c r="D29" s="158"/>
      <c r="E29" s="158"/>
      <c r="F29" s="158"/>
      <c r="G29" s="158"/>
      <c r="H29" s="171"/>
      <c r="I29" s="208"/>
      <c r="J29" s="339"/>
      <c r="K29" s="341"/>
      <c r="L29" s="157"/>
      <c r="M29" s="163"/>
      <c r="N29" s="158"/>
      <c r="O29" s="158"/>
      <c r="P29" s="158"/>
      <c r="Q29" s="171"/>
      <c r="R29" s="208"/>
      <c r="S29" s="339"/>
      <c r="T29" s="341"/>
      <c r="X29" s="58"/>
      <c r="Y29" s="58"/>
      <c r="Z29" s="58"/>
      <c r="AA29" s="58"/>
      <c r="AH29" s="63"/>
      <c r="AI29" s="63"/>
    </row>
    <row r="30" spans="1:35" ht="15" customHeight="1" x14ac:dyDescent="0.25">
      <c r="B30" s="138"/>
      <c r="C30" s="147"/>
      <c r="D30" s="147"/>
      <c r="E30" s="147"/>
      <c r="F30" s="147"/>
      <c r="G30" s="147"/>
      <c r="H30" s="147"/>
      <c r="J30" s="148"/>
      <c r="K30" s="149"/>
      <c r="L30" s="151"/>
      <c r="M30" s="151"/>
      <c r="N30" s="151"/>
      <c r="O30" s="151"/>
      <c r="P30" s="151"/>
      <c r="Q30" s="151"/>
      <c r="R30" s="146"/>
      <c r="S30" s="152"/>
      <c r="T30" s="150"/>
      <c r="X30" s="58"/>
      <c r="Y30" s="58"/>
      <c r="Z30" s="58"/>
      <c r="AA30" s="58"/>
      <c r="AH30" s="63"/>
      <c r="AI30" s="63"/>
    </row>
    <row r="31" spans="1:35" s="53" customFormat="1" ht="14.25" customHeight="1" thickBot="1" x14ac:dyDescent="0.25">
      <c r="A31"/>
      <c r="B31" s="330" t="s">
        <v>52</v>
      </c>
      <c r="C31" s="203" t="s">
        <v>45</v>
      </c>
      <c r="D31" s="201"/>
      <c r="E31" s="201"/>
      <c r="F31" s="201"/>
      <c r="G31" s="201"/>
      <c r="H31" s="201"/>
      <c r="I31" s="201"/>
      <c r="J31" s="201"/>
      <c r="K31" s="201"/>
      <c r="L31" s="202" t="s">
        <v>46</v>
      </c>
      <c r="M31" s="202"/>
      <c r="N31" s="202"/>
      <c r="O31" s="202"/>
      <c r="P31" s="202"/>
      <c r="Q31" s="202"/>
      <c r="R31" s="202"/>
      <c r="S31" s="202"/>
      <c r="T31" s="204"/>
      <c r="U31"/>
      <c r="V31"/>
      <c r="W31"/>
      <c r="X31" s="55"/>
      <c r="Y31" s="54"/>
      <c r="Z31" s="54"/>
      <c r="AA31" s="54"/>
      <c r="AH31" s="56"/>
    </row>
    <row r="32" spans="1:35" ht="16.5" customHeight="1" x14ac:dyDescent="0.2">
      <c r="B32" s="331"/>
      <c r="C32" s="334">
        <f>IF(A2=3,2,IF(A2=4,1,""))</f>
        <v>1</v>
      </c>
      <c r="D32" s="215" t="str">
        <f>IF(C32&lt;&gt;"",VLOOKUP(C32,$D$5:$K$8,2,0),"")</f>
        <v>LETTAT Melissa</v>
      </c>
      <c r="E32" s="215"/>
      <c r="F32" s="215"/>
      <c r="G32" s="215"/>
      <c r="H32" s="215"/>
      <c r="I32" s="216"/>
      <c r="J32" s="336" t="s">
        <v>48</v>
      </c>
      <c r="K32" s="217" t="s">
        <v>49</v>
      </c>
      <c r="L32" s="334">
        <f>IF(A2=3,3,IF(A2=4,4,""))</f>
        <v>4</v>
      </c>
      <c r="M32" s="215" t="str">
        <f>IF(L32&lt;&gt;"",VLOOKUP(L32,$D$5:$K$8,2,0),"")</f>
        <v>EL KHARROUBI Isra</v>
      </c>
      <c r="N32" s="215"/>
      <c r="O32" s="215"/>
      <c r="P32" s="215"/>
      <c r="Q32" s="215"/>
      <c r="R32" s="216"/>
      <c r="S32" s="336" t="s">
        <v>48</v>
      </c>
      <c r="T32" s="217" t="s">
        <v>49</v>
      </c>
      <c r="X32" s="57"/>
      <c r="Y32" s="58"/>
      <c r="Z32" s="58"/>
      <c r="AA32" s="58"/>
      <c r="AH32" s="63"/>
      <c r="AI32" s="63"/>
    </row>
    <row r="33" spans="2:35" ht="16.5" customHeight="1" x14ac:dyDescent="0.2">
      <c r="B33" s="331"/>
      <c r="C33" s="335"/>
      <c r="D33" s="218" t="str">
        <f>IF(C32&lt;&gt;"",VLOOKUP(C32,$D$5:$K$8,8,0),"")</f>
        <v>Bagnolet</v>
      </c>
      <c r="E33" s="219"/>
      <c r="F33" s="219"/>
      <c r="G33" s="219"/>
      <c r="H33" s="219"/>
      <c r="I33" s="220"/>
      <c r="J33" s="337"/>
      <c r="K33" s="221" t="s">
        <v>50</v>
      </c>
      <c r="L33" s="335"/>
      <c r="M33" s="218" t="str">
        <f>IF(L32&lt;&gt;"",VLOOKUP(L32,$D$5:$K$8,8,0),"")</f>
        <v>Dreux OL Atlas</v>
      </c>
      <c r="N33" s="219"/>
      <c r="O33" s="219"/>
      <c r="P33" s="219"/>
      <c r="Q33" s="219"/>
      <c r="R33" s="220"/>
      <c r="S33" s="337"/>
      <c r="T33" s="221" t="s">
        <v>50</v>
      </c>
      <c r="X33" s="57"/>
      <c r="Y33" s="58"/>
      <c r="Z33" s="58"/>
      <c r="AA33" s="58"/>
      <c r="AH33" s="63"/>
      <c r="AI33" s="63"/>
    </row>
    <row r="34" spans="2:35" ht="11.25" customHeight="1" x14ac:dyDescent="0.2">
      <c r="B34" s="331"/>
      <c r="C34" s="159" t="s">
        <v>53</v>
      </c>
      <c r="D34" s="160"/>
      <c r="E34" s="160"/>
      <c r="F34" s="160"/>
      <c r="G34" s="160"/>
      <c r="H34" s="170"/>
      <c r="I34" s="161" t="s">
        <v>11</v>
      </c>
      <c r="J34" s="338">
        <v>0</v>
      </c>
      <c r="K34" s="340"/>
      <c r="L34" s="159" t="s">
        <v>53</v>
      </c>
      <c r="M34" s="162"/>
      <c r="N34" s="160"/>
      <c r="O34" s="160"/>
      <c r="P34" s="160"/>
      <c r="Q34" s="170"/>
      <c r="R34" s="161" t="s">
        <v>11</v>
      </c>
      <c r="S34" s="338">
        <v>4</v>
      </c>
      <c r="T34" s="340" t="s">
        <v>23</v>
      </c>
      <c r="X34" s="57"/>
      <c r="Y34" s="58"/>
      <c r="Z34" s="58"/>
      <c r="AA34" s="58"/>
      <c r="AH34" s="63"/>
      <c r="AI34" s="63"/>
    </row>
    <row r="35" spans="2:35" ht="33" customHeight="1" thickBot="1" x14ac:dyDescent="0.25">
      <c r="B35" s="331"/>
      <c r="C35" s="157"/>
      <c r="D35" s="158"/>
      <c r="E35" s="158"/>
      <c r="F35" s="158"/>
      <c r="G35" s="158"/>
      <c r="H35" s="171"/>
      <c r="I35" s="208"/>
      <c r="J35" s="339"/>
      <c r="K35" s="341"/>
      <c r="L35" s="157"/>
      <c r="M35" s="163"/>
      <c r="N35" s="158"/>
      <c r="O35" s="158"/>
      <c r="P35" s="158"/>
      <c r="Q35" s="171"/>
      <c r="R35" s="208"/>
      <c r="S35" s="339"/>
      <c r="T35" s="341"/>
      <c r="X35" s="58"/>
      <c r="Y35" s="58"/>
      <c r="Z35" s="58"/>
      <c r="AA35" s="58"/>
      <c r="AH35" s="63"/>
      <c r="AI35" s="63"/>
    </row>
    <row r="36" spans="2:35" ht="16.5" customHeight="1" x14ac:dyDescent="0.2">
      <c r="B36" s="331"/>
      <c r="C36" s="334">
        <f>IF(A2=4,2,"")</f>
        <v>2</v>
      </c>
      <c r="D36" s="215" t="str">
        <f>IF(C36&lt;&gt;"",VLOOKUP(C36,$D$5:$K$8,2,0),"")</f>
        <v>PATRIARCA Tya</v>
      </c>
      <c r="E36" s="215"/>
      <c r="F36" s="215"/>
      <c r="G36" s="215"/>
      <c r="H36" s="215"/>
      <c r="I36" s="216"/>
      <c r="J36" s="336" t="s">
        <v>48</v>
      </c>
      <c r="K36" s="217" t="s">
        <v>49</v>
      </c>
      <c r="L36" s="334">
        <f>IF(A2=4,3,"")</f>
        <v>3</v>
      </c>
      <c r="M36" s="215" t="str">
        <f>IF(L36&lt;&gt;"",VLOOKUP(L36,$D$5:$K$8,2,0),"")</f>
        <v>GALLOT Mathis</v>
      </c>
      <c r="N36" s="215"/>
      <c r="O36" s="215"/>
      <c r="P36" s="215"/>
      <c r="Q36" s="215"/>
      <c r="R36" s="216"/>
      <c r="S36" s="336" t="s">
        <v>48</v>
      </c>
      <c r="T36" s="217" t="s">
        <v>49</v>
      </c>
      <c r="X36" s="57"/>
      <c r="Y36" s="58"/>
      <c r="Z36" s="58"/>
      <c r="AA36" s="58"/>
      <c r="AH36" s="63"/>
      <c r="AI36" s="63"/>
    </row>
    <row r="37" spans="2:35" ht="16.5" customHeight="1" x14ac:dyDescent="0.2">
      <c r="B37" s="331"/>
      <c r="C37" s="335"/>
      <c r="D37" s="218" t="str">
        <f>IF(C36&lt;&gt;"",VLOOKUP(C36,$D$5:$K$8,8,0),"")</f>
        <v>Rosny sous Bois</v>
      </c>
      <c r="E37" s="219"/>
      <c r="F37" s="219"/>
      <c r="G37" s="219"/>
      <c r="H37" s="219"/>
      <c r="I37" s="220"/>
      <c r="J37" s="337"/>
      <c r="K37" s="221" t="s">
        <v>50</v>
      </c>
      <c r="L37" s="335"/>
      <c r="M37" s="218" t="str">
        <f>IF(L36&lt;&gt;"",VLOOKUP(L36,$D$5:$K$8,8,0),"")</f>
        <v>Sotteville les Rouen</v>
      </c>
      <c r="N37" s="219"/>
      <c r="O37" s="219"/>
      <c r="P37" s="219"/>
      <c r="Q37" s="219"/>
      <c r="R37" s="220"/>
      <c r="S37" s="337"/>
      <c r="T37" s="221" t="s">
        <v>50</v>
      </c>
      <c r="X37" s="57"/>
      <c r="Y37" s="58"/>
      <c r="Z37" s="58"/>
      <c r="AA37" s="58"/>
      <c r="AH37" s="63"/>
      <c r="AI37" s="63"/>
    </row>
    <row r="38" spans="2:35" ht="11.25" customHeight="1" x14ac:dyDescent="0.2">
      <c r="B38" s="331"/>
      <c r="C38" s="159" t="s">
        <v>53</v>
      </c>
      <c r="D38" s="160"/>
      <c r="E38" s="160"/>
      <c r="F38" s="160"/>
      <c r="G38" s="160"/>
      <c r="H38" s="170"/>
      <c r="I38" s="161" t="s">
        <v>11</v>
      </c>
      <c r="J38" s="338">
        <v>4</v>
      </c>
      <c r="K38" s="340" t="s">
        <v>23</v>
      </c>
      <c r="L38" s="159" t="s">
        <v>53</v>
      </c>
      <c r="M38" s="162"/>
      <c r="N38" s="160"/>
      <c r="O38" s="160"/>
      <c r="P38" s="160"/>
      <c r="Q38" s="170"/>
      <c r="R38" s="161" t="s">
        <v>11</v>
      </c>
      <c r="S38" s="338">
        <v>0</v>
      </c>
      <c r="T38" s="340"/>
      <c r="X38" s="57"/>
      <c r="Y38" s="58"/>
      <c r="Z38" s="58"/>
      <c r="AA38" s="58"/>
      <c r="AH38" s="63"/>
      <c r="AI38" s="63"/>
    </row>
    <row r="39" spans="2:35" ht="33" customHeight="1" thickBot="1" x14ac:dyDescent="0.25">
      <c r="B39" s="331"/>
      <c r="C39" s="157"/>
      <c r="D39" s="158"/>
      <c r="E39" s="158"/>
      <c r="F39" s="158"/>
      <c r="G39" s="158"/>
      <c r="H39" s="171"/>
      <c r="I39" s="208"/>
      <c r="J39" s="339"/>
      <c r="K39" s="341"/>
      <c r="L39" s="157"/>
      <c r="M39" s="163"/>
      <c r="N39" s="158"/>
      <c r="O39" s="158"/>
      <c r="P39" s="158"/>
      <c r="Q39" s="171"/>
      <c r="R39" s="208"/>
      <c r="S39" s="339"/>
      <c r="T39" s="341"/>
      <c r="X39" s="58"/>
      <c r="Y39" s="58"/>
      <c r="Z39" s="58"/>
      <c r="AA39" s="58"/>
      <c r="AH39" s="63"/>
      <c r="AI39" s="63"/>
    </row>
    <row r="40" spans="2:35" ht="15" customHeight="1" x14ac:dyDescent="0.2">
      <c r="B40" s="166"/>
      <c r="C40" s="165"/>
      <c r="D40" s="164"/>
      <c r="E40" s="164"/>
      <c r="F40" s="164"/>
      <c r="G40" s="164"/>
      <c r="H40" s="164"/>
      <c r="I40" s="167"/>
      <c r="J40" s="168"/>
      <c r="K40" s="169"/>
      <c r="L40" s="165"/>
      <c r="M40" s="165"/>
      <c r="N40" s="164"/>
      <c r="O40" s="164"/>
      <c r="P40" s="164"/>
      <c r="Q40" s="164"/>
      <c r="R40" s="167"/>
      <c r="S40" s="168"/>
      <c r="T40" s="169"/>
      <c r="X40" s="58"/>
      <c r="Y40" s="58"/>
      <c r="Z40" s="58"/>
      <c r="AA40" s="58"/>
      <c r="AH40" s="63"/>
      <c r="AI40" s="63"/>
    </row>
    <row r="41" spans="2:35" ht="35.1" customHeight="1" x14ac:dyDescent="0.2">
      <c r="C41" s="333" t="s">
        <v>42</v>
      </c>
      <c r="D41" s="333"/>
      <c r="E41" s="333"/>
      <c r="F41" s="333"/>
      <c r="G41" s="344" t="s">
        <v>62</v>
      </c>
      <c r="H41" s="344"/>
      <c r="I41" s="344"/>
      <c r="J41" s="344"/>
      <c r="K41" s="344"/>
      <c r="L41" s="344"/>
      <c r="M41" s="344"/>
      <c r="N41" s="344"/>
      <c r="O41" s="344"/>
      <c r="P41" s="344"/>
      <c r="Q41" s="344"/>
      <c r="R41" s="344"/>
      <c r="S41" s="344"/>
      <c r="T41" s="344"/>
      <c r="Z41" s="63"/>
      <c r="AA41" s="63"/>
    </row>
    <row r="42" spans="2:35" ht="35.1" customHeight="1" x14ac:dyDescent="0.2">
      <c r="C42" s="342" t="s">
        <v>33</v>
      </c>
      <c r="D42" s="342"/>
      <c r="E42" s="342"/>
      <c r="F42" s="342"/>
      <c r="G42" s="345" t="s">
        <v>41</v>
      </c>
      <c r="H42" s="345"/>
      <c r="I42" s="345"/>
      <c r="J42" s="345"/>
      <c r="K42" s="345"/>
      <c r="L42" s="345"/>
      <c r="M42" s="345"/>
      <c r="N42" s="345"/>
      <c r="O42" s="345"/>
      <c r="P42" s="345"/>
      <c r="Q42" s="345"/>
      <c r="R42" s="345"/>
      <c r="S42" s="345"/>
      <c r="T42" s="345"/>
      <c r="Z42" s="53"/>
    </row>
    <row r="43" spans="2:35" ht="65.25" customHeight="1" x14ac:dyDescent="0.25"/>
    <row r="44" spans="2:35" ht="15" hidden="1" customHeight="1" x14ac:dyDescent="0.25"/>
    <row r="45" spans="2:35" ht="15" hidden="1" customHeight="1" x14ac:dyDescent="0.25"/>
    <row r="46" spans="2:35" ht="15" hidden="1" customHeight="1" x14ac:dyDescent="0.25"/>
    <row r="47" spans="2:35" ht="15" hidden="1" customHeight="1" x14ac:dyDescent="0.25"/>
    <row r="48" spans="2:35" ht="15" hidden="1" customHeight="1" x14ac:dyDescent="0.25"/>
    <row r="49" ht="15" hidden="1" customHeight="1" x14ac:dyDescent="0.25"/>
    <row r="50" ht="0" hidden="1" customHeight="1" x14ac:dyDescent="0.25"/>
    <row r="51" ht="0" hidden="1" customHeight="1" x14ac:dyDescent="0.25"/>
  </sheetData>
  <sheetProtection sheet="1" objects="1" scenarios="1"/>
  <mergeCells count="60">
    <mergeCell ref="S36:S37"/>
    <mergeCell ref="C42:F42"/>
    <mergeCell ref="G42:T42"/>
    <mergeCell ref="J38:J39"/>
    <mergeCell ref="K38:K39"/>
    <mergeCell ref="S38:S39"/>
    <mergeCell ref="T38:T39"/>
    <mergeCell ref="C41:F41"/>
    <mergeCell ref="G41:T41"/>
    <mergeCell ref="J28:J29"/>
    <mergeCell ref="K28:K29"/>
    <mergeCell ref="S28:S29"/>
    <mergeCell ref="T28:T29"/>
    <mergeCell ref="B31:B39"/>
    <mergeCell ref="C32:C33"/>
    <mergeCell ref="J32:J33"/>
    <mergeCell ref="L32:L33"/>
    <mergeCell ref="S32:S33"/>
    <mergeCell ref="J34:J35"/>
    <mergeCell ref="K34:K35"/>
    <mergeCell ref="S34:S35"/>
    <mergeCell ref="T34:T35"/>
    <mergeCell ref="C36:C37"/>
    <mergeCell ref="J36:J37"/>
    <mergeCell ref="L36:L37"/>
    <mergeCell ref="S24:S25"/>
    <mergeCell ref="T24:T25"/>
    <mergeCell ref="C26:C27"/>
    <mergeCell ref="J26:J27"/>
    <mergeCell ref="L26:L27"/>
    <mergeCell ref="S26:S27"/>
    <mergeCell ref="J18:J19"/>
    <mergeCell ref="K18:K19"/>
    <mergeCell ref="S18:S19"/>
    <mergeCell ref="T18:T19"/>
    <mergeCell ref="B21:B29"/>
    <mergeCell ref="C22:C23"/>
    <mergeCell ref="J22:J23"/>
    <mergeCell ref="L22:L23"/>
    <mergeCell ref="S22:S23"/>
    <mergeCell ref="J24:J25"/>
    <mergeCell ref="B11:B19"/>
    <mergeCell ref="C12:C13"/>
    <mergeCell ref="J12:J13"/>
    <mergeCell ref="L12:L13"/>
    <mergeCell ref="S12:S13"/>
    <mergeCell ref="K24:K25"/>
    <mergeCell ref="J14:J15"/>
    <mergeCell ref="K14:K15"/>
    <mergeCell ref="S14:S15"/>
    <mergeCell ref="T14:T15"/>
    <mergeCell ref="C16:C17"/>
    <mergeCell ref="J16:J17"/>
    <mergeCell ref="L16:L17"/>
    <mergeCell ref="S16:S17"/>
    <mergeCell ref="O2:T2"/>
    <mergeCell ref="S4:T4"/>
    <mergeCell ref="AA6:AC6"/>
    <mergeCell ref="AA7:AC7"/>
    <mergeCell ref="AA8:AC8"/>
  </mergeCells>
  <dataValidations count="2">
    <dataValidation type="list" allowBlank="1" showInputMessage="1" showErrorMessage="1" sqref="K14:K15 T38:T39 K38:K39 T34:T35 K34:K35 T28:T29 K28:K29 T24:T25 K24:K25 T18:T19 K18:K19 T14:T15">
      <formula1>"VT,VP,VS,VA,VF,VB,VD,V3"</formula1>
    </dataValidation>
    <dataValidation type="whole" allowBlank="1" showInputMessage="1" showErrorMessage="1" errorTitle="ERREUR" error="Il faut saisir un chiffre de 1 à 4" sqref="C5:C8">
      <formula1>1</formula1>
      <formula2>4</formula2>
    </dataValidation>
  </dataValidations>
  <printOptions horizontalCentered="1"/>
  <pageMargins left="0" right="0" top="0" bottom="0" header="0" footer="0"/>
  <pageSetup paperSize="9" orientation="portrait" r:id="rId1"/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4">
    <tabColor rgb="FF00B050"/>
    <pageSetUpPr autoPageBreaks="0" fitToPage="1"/>
  </sheetPr>
  <dimension ref="A1:AJ51"/>
  <sheetViews>
    <sheetView showGridLines="0" showRowColHeaders="0" zoomScaleNormal="100" workbookViewId="0"/>
  </sheetViews>
  <sheetFormatPr baseColWidth="10" defaultColWidth="0" defaultRowHeight="0" customHeight="1" zeroHeight="1" x14ac:dyDescent="0.25"/>
  <cols>
    <col min="1" max="1" width="9.625" customWidth="1"/>
    <col min="2" max="2" width="4.875" customWidth="1"/>
    <col min="3" max="8" width="4.625" customWidth="1"/>
    <col min="9" max="9" width="4.625" style="69" customWidth="1"/>
    <col min="10" max="20" width="4.625" customWidth="1"/>
    <col min="21" max="21" width="1.625" customWidth="1"/>
    <col min="22" max="22" width="25.375" customWidth="1"/>
    <col min="23" max="23" width="10.75" hidden="1" customWidth="1"/>
    <col min="24" max="24" width="3.875" hidden="1" customWidth="1"/>
    <col min="25" max="25" width="4.75" hidden="1" customWidth="1"/>
    <col min="26" max="26" width="10" hidden="1" customWidth="1"/>
    <col min="27" max="27" width="5" hidden="1" customWidth="1"/>
    <col min="28" max="36" width="0" hidden="1" customWidth="1"/>
    <col min="37" max="16384" width="11" hidden="1"/>
  </cols>
  <sheetData>
    <row r="1" spans="1:36" ht="28.5" customHeight="1" thickBot="1" x14ac:dyDescent="0.25">
      <c r="C1" s="51"/>
      <c r="D1" s="51"/>
      <c r="E1" s="51"/>
      <c r="F1" s="51"/>
      <c r="G1" s="51"/>
      <c r="H1" s="51"/>
      <c r="I1" s="136"/>
      <c r="J1" s="134"/>
      <c r="K1" s="134"/>
      <c r="L1" s="10"/>
      <c r="M1" s="10"/>
      <c r="N1" s="10"/>
      <c r="O1" s="10"/>
      <c r="P1" s="10"/>
      <c r="Q1" s="10"/>
      <c r="R1" s="10"/>
      <c r="S1" s="135"/>
      <c r="T1" s="61"/>
      <c r="U1" s="61"/>
      <c r="V1" s="61"/>
      <c r="W1" s="61"/>
      <c r="X1" s="133"/>
      <c r="Y1" s="61"/>
      <c r="Z1" s="61"/>
      <c r="AA1" s="133"/>
    </row>
    <row r="2" spans="1:36" ht="30" customHeight="1" thickBot="1" x14ac:dyDescent="0.3">
      <c r="A2" s="138">
        <f>SUMPRODUCT((recap!C7:C66=C2)*(recap!D7:D66=L2)*recap!I7:I66)</f>
        <v>4</v>
      </c>
      <c r="C2" s="173" t="s">
        <v>79</v>
      </c>
      <c r="D2" s="174"/>
      <c r="E2" s="174"/>
      <c r="F2" s="174"/>
      <c r="G2" s="174"/>
      <c r="H2" s="175"/>
      <c r="K2" s="156" t="s">
        <v>35</v>
      </c>
      <c r="L2" s="257">
        <v>40</v>
      </c>
      <c r="M2" s="183"/>
      <c r="O2" s="332" t="str">
        <f>Nature_competition</f>
        <v>COUPE DE DREUX POUSSINS BENJAMINS - 26 novembre 2017</v>
      </c>
      <c r="P2" s="332"/>
      <c r="Q2" s="332"/>
      <c r="R2" s="332"/>
      <c r="S2" s="332"/>
      <c r="T2" s="332"/>
      <c r="U2" s="52"/>
      <c r="V2" s="52"/>
      <c r="W2" s="52"/>
      <c r="X2" s="52"/>
      <c r="Y2" s="52"/>
      <c r="Z2" s="229" t="s">
        <v>68</v>
      </c>
      <c r="AA2" s="52"/>
    </row>
    <row r="3" spans="1:36" ht="24" customHeight="1" x14ac:dyDescent="0.2">
      <c r="B3" s="138"/>
      <c r="C3" s="145"/>
      <c r="D3" s="145"/>
      <c r="E3" s="145"/>
      <c r="F3" s="145"/>
      <c r="G3" s="145"/>
      <c r="H3" s="51"/>
      <c r="I3" s="145"/>
      <c r="L3" s="132"/>
      <c r="M3" s="132"/>
      <c r="N3" s="131"/>
      <c r="O3" s="131"/>
      <c r="P3" s="131"/>
      <c r="Q3" s="131"/>
      <c r="S3" s="144"/>
      <c r="T3" s="52"/>
      <c r="U3" s="52"/>
      <c r="V3" s="52"/>
      <c r="W3" s="52"/>
      <c r="X3" s="52"/>
      <c r="Y3" s="52"/>
      <c r="Z3" s="227">
        <f>COUNTIF(Z5:Z16,"")</f>
        <v>6</v>
      </c>
    </row>
    <row r="4" spans="1:36" ht="15.75" x14ac:dyDescent="0.25">
      <c r="C4" s="60" t="s">
        <v>39</v>
      </c>
      <c r="D4" s="129" t="s">
        <v>43</v>
      </c>
      <c r="E4" s="59" t="s">
        <v>44</v>
      </c>
      <c r="G4" s="69"/>
      <c r="H4" s="69"/>
      <c r="J4" s="69"/>
      <c r="K4" s="69"/>
      <c r="L4" s="69"/>
      <c r="M4" s="153" t="s">
        <v>38</v>
      </c>
      <c r="N4" s="128" t="s">
        <v>34</v>
      </c>
      <c r="O4" s="128" t="s">
        <v>21</v>
      </c>
      <c r="P4" s="128" t="s">
        <v>23</v>
      </c>
      <c r="Q4" s="128" t="s">
        <v>67</v>
      </c>
      <c r="R4" s="128" t="s">
        <v>22</v>
      </c>
      <c r="S4" s="343" t="s">
        <v>14</v>
      </c>
      <c r="T4" s="343"/>
      <c r="W4" s="228" t="s">
        <v>16</v>
      </c>
      <c r="X4" s="228" t="s">
        <v>60</v>
      </c>
      <c r="Y4" s="228" t="s">
        <v>59</v>
      </c>
      <c r="Z4" s="228" t="s">
        <v>58</v>
      </c>
      <c r="AA4" s="58"/>
      <c r="AB4" s="58"/>
      <c r="AC4" s="58"/>
      <c r="AD4" s="62"/>
      <c r="AE4" s="62"/>
      <c r="AF4" s="62"/>
      <c r="AG4" s="62"/>
      <c r="AH4" s="62"/>
      <c r="AI4" s="62"/>
      <c r="AJ4" s="64"/>
    </row>
    <row r="5" spans="1:36" ht="20.25" customHeight="1" x14ac:dyDescent="0.2">
      <c r="A5" s="214" t="s">
        <v>24</v>
      </c>
      <c r="B5" s="172"/>
      <c r="C5" s="141">
        <v>1</v>
      </c>
      <c r="D5" s="142">
        <f>IF(A2&gt;0,1,"")</f>
        <v>1</v>
      </c>
      <c r="E5" s="154" t="str">
        <f>IF(ISNA(VLOOKUP($C$2&amp;"-"&amp;$L$2&amp;"-"&amp;D5,bdd_complete,11,0)),"",VLOOKUP($C$2&amp;"-"&amp;$L$2&amp;"-"&amp;D5,bdd_complete,11,0)&amp;" "&amp;VLOOKUP($C$2&amp;"-"&amp;$L$2&amp;"-"&amp;D5,bdd_complete,12,0))</f>
        <v>AURKHANOV Mansour</v>
      </c>
      <c r="F5" s="154"/>
      <c r="G5" s="154"/>
      <c r="H5" s="154"/>
      <c r="I5" s="154"/>
      <c r="J5" s="154"/>
      <c r="K5" s="154" t="str">
        <f>IF(D5&lt;&gt;"",VLOOKUP($C$2&amp;"-"&amp;$L$2&amp;"-"&amp;D5,bdd_complete,13,0),"")</f>
        <v>Joué les Tours CL</v>
      </c>
      <c r="L5" s="154"/>
      <c r="M5" s="143"/>
      <c r="N5" s="209">
        <f>IF(AND(E5&lt;&gt;"",$Z$3&lt;12),SUMPRODUCT(($W$5:$W$16=E5)*($Z$5:$Z$16&lt;&gt;"")),"")</f>
        <v>3</v>
      </c>
      <c r="O5" s="210">
        <f>IF(AND(E5&lt;&gt;"",$Z$3&lt;12),SUMPRODUCT(($W$5:$W$16=E5)*($Y$5:$Y$16)),"")</f>
        <v>12</v>
      </c>
      <c r="P5" s="211">
        <f>IF(AND(E5&lt;&gt;"",$Z$3&lt;12),SUMPRODUCT(($W$5:$W$16=E5)*($Z$5:$Z$16=$P$4)),"")</f>
        <v>2</v>
      </c>
      <c r="Q5" s="211">
        <f>IF(AND(E5&lt;&gt;"",$Z$3&lt;12),SUMPRODUCT(($W$5:$W$16=E5)*($Z$5:$Z$16=$Q$4)),"")</f>
        <v>1</v>
      </c>
      <c r="R5" s="211">
        <f>IF(AND(E5&lt;&gt;"",$Z$3&lt;12),SUMPRODUCT(($W$5:$W$16=E5)*($X$5:$X$16)),"")</f>
        <v>0</v>
      </c>
      <c r="S5" s="234">
        <f>IF(D5&lt;&gt;"",VLOOKUP($C$2&amp;"-"&amp;$L$2&amp;"-"&amp;D5,bdd_complete,6,0),"")</f>
        <v>47.6</v>
      </c>
      <c r="T5" s="235"/>
      <c r="U5" s="140"/>
      <c r="V5" s="140"/>
      <c r="W5" s="205" t="str">
        <f>D12</f>
        <v>AURKHANOV Mansour</v>
      </c>
      <c r="X5" s="206">
        <f>I15</f>
        <v>0</v>
      </c>
      <c r="Y5" s="206">
        <f>J14</f>
        <v>4</v>
      </c>
      <c r="Z5" s="207" t="str">
        <f>IF(K14&lt;&gt;"",K14,"")</f>
        <v>VT</v>
      </c>
      <c r="AD5" s="62"/>
      <c r="AE5" s="62"/>
      <c r="AF5" s="62"/>
      <c r="AG5" s="62"/>
      <c r="AH5" s="62"/>
      <c r="AI5" s="62"/>
      <c r="AJ5" s="64"/>
    </row>
    <row r="6" spans="1:36" ht="20.25" customHeight="1" thickBot="1" x14ac:dyDescent="0.25">
      <c r="B6" s="172"/>
      <c r="C6" s="141">
        <v>3</v>
      </c>
      <c r="D6" s="142">
        <f>IF(A2&gt;1,2,"")</f>
        <v>2</v>
      </c>
      <c r="E6" s="154" t="str">
        <f>IF(ISNA(VLOOKUP($C$2&amp;"-"&amp;$L$2&amp;"-"&amp;D6,bdd_complete,11,0)),"",VLOOKUP($C$2&amp;"-"&amp;$L$2&amp;"-"&amp;D6,bdd_complete,11,0)&amp;" "&amp;VLOOKUP($C$2&amp;"-"&amp;$L$2&amp;"-"&amp;D6,bdd_complete,12,0))</f>
        <v>METREVELI Datchi</v>
      </c>
      <c r="F6" s="154"/>
      <c r="G6" s="154"/>
      <c r="H6" s="154"/>
      <c r="I6" s="154"/>
      <c r="J6" s="154"/>
      <c r="K6" s="154" t="str">
        <f>IF(D6&lt;&gt;"",VLOOKUP($C$2&amp;"-"&amp;$L$2&amp;"-"&amp;D6,bdd_complete,13,0),"")</f>
        <v>Ivry/Seine</v>
      </c>
      <c r="L6" s="154"/>
      <c r="M6" s="143"/>
      <c r="N6" s="209">
        <f>IF(AND(E6&lt;&gt;"",$Z$3&lt;12),SUMPRODUCT(($W$5:$W$16=E6)*($Z$5:$Z$16&lt;&gt;"")),"")</f>
        <v>1</v>
      </c>
      <c r="O6" s="210">
        <f>IF(AND(E6&lt;&gt;"",$Z$3&lt;12),SUMPRODUCT(($W$5:$W$16=E6)*($Y$5:$Y$16)),"")</f>
        <v>4</v>
      </c>
      <c r="P6" s="211">
        <f>IF(AND(E6&lt;&gt;"",$Z$3&lt;12),SUMPRODUCT(($W$5:$W$16=E6)*($Z$5:$Z$16=$P$4)),"")</f>
        <v>0</v>
      </c>
      <c r="Q6" s="211">
        <f>IF(AND(E6&lt;&gt;"",$Z$3&lt;12),SUMPRODUCT(($W$5:$W$16=E6)*($Z$5:$Z$16=$Q$4)),"")</f>
        <v>0</v>
      </c>
      <c r="R6" s="211">
        <f>IF(AND(E6&lt;&gt;"",$Z$3&lt;12),SUMPRODUCT(($W$5:$W$16=E6)*($X$5:$X$16)),"")</f>
        <v>0</v>
      </c>
      <c r="S6" s="234">
        <f>IF(D6&lt;&gt;"",VLOOKUP($C$2&amp;"-"&amp;$L$2&amp;"-"&amp;D6,bdd_complete,6,0),"")</f>
        <v>48.8</v>
      </c>
      <c r="T6" s="235"/>
      <c r="W6" s="205" t="str">
        <f>M12</f>
        <v>METREVELI Datchi</v>
      </c>
      <c r="X6" s="206">
        <f>R15</f>
        <v>0</v>
      </c>
      <c r="Y6" s="206">
        <f>S14</f>
        <v>1</v>
      </c>
      <c r="Z6" s="207" t="str">
        <f>IF(T14&lt;&gt;"",T14,"")</f>
        <v/>
      </c>
      <c r="AA6" s="346"/>
      <c r="AB6" s="346"/>
      <c r="AC6" s="346"/>
      <c r="AD6" s="62"/>
      <c r="AE6" s="62"/>
      <c r="AF6" s="62"/>
      <c r="AG6" s="62"/>
      <c r="AH6" s="62"/>
      <c r="AI6" s="62"/>
      <c r="AJ6" s="64"/>
    </row>
    <row r="7" spans="1:36" ht="20.25" customHeight="1" thickTop="1" x14ac:dyDescent="0.2">
      <c r="A7" s="137" t="s">
        <v>36</v>
      </c>
      <c r="B7" s="172"/>
      <c r="C7" s="141">
        <v>4</v>
      </c>
      <c r="D7" s="142">
        <f>IF(A2&gt;2,3,"")</f>
        <v>3</v>
      </c>
      <c r="E7" s="154" t="str">
        <f>IF(ISNA(VLOOKUP($C$2&amp;"-"&amp;$L$2&amp;"-"&amp;D7,bdd_complete,11,0)),"",VLOOKUP($C$2&amp;"-"&amp;$L$2&amp;"-"&amp;D7,bdd_complete,11,0)&amp;" "&amp;VLOOKUP($C$2&amp;"-"&amp;$L$2&amp;"-"&amp;D7,bdd_complete,12,0))</f>
        <v>AHAMADA Saw Sen</v>
      </c>
      <c r="F7" s="154"/>
      <c r="G7" s="154"/>
      <c r="H7" s="154"/>
      <c r="I7" s="154"/>
      <c r="J7" s="154"/>
      <c r="K7" s="154" t="str">
        <f>IF(D7&lt;&gt;"",VLOOKUP($C$2&amp;"-"&amp;$L$2&amp;"-"&amp;D7,bdd_complete,13,0),"")</f>
        <v>Bagnolet</v>
      </c>
      <c r="L7" s="154"/>
      <c r="M7" s="143"/>
      <c r="N7" s="209">
        <f>IF(AND(E7&lt;&gt;"",$Z$3&lt;12),SUMPRODUCT(($W$5:$W$16=E7)*($Z$5:$Z$16&lt;&gt;"")),"")</f>
        <v>0</v>
      </c>
      <c r="O7" s="210">
        <f>IF(AND(E7&lt;&gt;"",$Z$3&lt;12),SUMPRODUCT(($W$5:$W$16=E7)*($Y$5:$Y$16)),"")</f>
        <v>0</v>
      </c>
      <c r="P7" s="211">
        <f>IF(AND(E7&lt;&gt;"",$Z$3&lt;12),SUMPRODUCT(($W$5:$W$16=E7)*($Z$5:$Z$16=$P$4)),"")</f>
        <v>0</v>
      </c>
      <c r="Q7" s="211">
        <f>IF(AND(E7&lt;&gt;"",$Z$3&lt;12),SUMPRODUCT(($W$5:$W$16=E7)*($Z$5:$Z$16=$Q$4)),"")</f>
        <v>0</v>
      </c>
      <c r="R7" s="211">
        <f>IF(AND(E7&lt;&gt;"",$Z$3&lt;12),SUMPRODUCT(($W$5:$W$16=E7)*($X$5:$X$16)),"")</f>
        <v>0</v>
      </c>
      <c r="S7" s="234">
        <f>IF(D7&lt;&gt;"",VLOOKUP($C$2&amp;"-"&amp;$L$2&amp;"-"&amp;D7,bdd_complete,6,0),"")</f>
        <v>51.7</v>
      </c>
      <c r="T7" s="235"/>
      <c r="W7" s="205" t="str">
        <f>D16</f>
        <v>AHAMADA Saw Sen</v>
      </c>
      <c r="X7" s="206">
        <f>I19</f>
        <v>0</v>
      </c>
      <c r="Y7" s="206">
        <f>J18</f>
        <v>0</v>
      </c>
      <c r="Z7" s="207" t="str">
        <f>IF(K18&lt;&gt;"",K18,"")</f>
        <v/>
      </c>
      <c r="AA7" s="346"/>
      <c r="AB7" s="346"/>
      <c r="AC7" s="346"/>
      <c r="AD7" s="62"/>
      <c r="AE7" s="62"/>
      <c r="AF7" s="62"/>
      <c r="AG7" s="62"/>
      <c r="AH7" s="62"/>
      <c r="AI7" s="62"/>
      <c r="AJ7" s="64"/>
    </row>
    <row r="8" spans="1:36" ht="20.25" customHeight="1" x14ac:dyDescent="0.2">
      <c r="A8" s="139" t="s">
        <v>37</v>
      </c>
      <c r="B8" s="172"/>
      <c r="C8" s="141">
        <v>2</v>
      </c>
      <c r="D8" s="281">
        <f>IF(A2&gt;3,4,"")</f>
        <v>4</v>
      </c>
      <c r="E8" s="241" t="str">
        <f>IF(ISNA(VLOOKUP($C$2&amp;"-"&amp;$L$2&amp;"-"&amp;D8,bdd_complete,11,0)),"",VLOOKUP($C$2&amp;"-"&amp;$L$2&amp;"-"&amp;D8,bdd_complete,11,0)&amp;" "&amp;VLOOKUP($C$2&amp;"-"&amp;$L$2&amp;"-"&amp;D8,bdd_complete,12,0))</f>
        <v>ARAB Soltan</v>
      </c>
      <c r="F8" s="241"/>
      <c r="G8" s="241"/>
      <c r="H8" s="241"/>
      <c r="I8" s="241"/>
      <c r="J8" s="241"/>
      <c r="K8" s="241" t="str">
        <f>IF(D8&lt;&gt;"",VLOOKUP($C$2&amp;"-"&amp;$L$2&amp;"-"&amp;D8,bdd_complete,13,0),"")</f>
        <v>Dreux OL Atlas</v>
      </c>
      <c r="L8" s="241"/>
      <c r="M8" s="282"/>
      <c r="N8" s="209">
        <f>IF(AND(E8&lt;&gt;"",$Z$3&lt;12),SUMPRODUCT(($W$5:$W$16=E8)*($Z$5:$Z$16&lt;&gt;"")),"")</f>
        <v>2</v>
      </c>
      <c r="O8" s="210">
        <f>IF(AND(E8&lt;&gt;"",$Z$3&lt;12),SUMPRODUCT(($W$5:$W$16=E8)*($Y$5:$Y$16)),"")</f>
        <v>8</v>
      </c>
      <c r="P8" s="211">
        <f>IF(AND(E8&lt;&gt;"",$Z$3&lt;12),SUMPRODUCT(($W$5:$W$16=E8)*($Z$5:$Z$16=$P$4)),"")</f>
        <v>2</v>
      </c>
      <c r="Q8" s="211">
        <f>IF(AND(E8&lt;&gt;"",$Z$3&lt;12),SUMPRODUCT(($W$5:$W$16=E8)*($Z$5:$Z$16=$Q$4)),"")</f>
        <v>0</v>
      </c>
      <c r="R8" s="211">
        <f>IF(AND(E8&lt;&gt;"",$Z$3&lt;12),SUMPRODUCT(($W$5:$W$16=E8)*($X$5:$X$16)),"")</f>
        <v>0</v>
      </c>
      <c r="S8" s="234">
        <f>IF(D8&lt;&gt;"",VLOOKUP($C$2&amp;"-"&amp;$L$2&amp;"-"&amp;D8,bdd_complete,6,0),"")</f>
        <v>51</v>
      </c>
      <c r="T8" s="235"/>
      <c r="W8" s="205" t="str">
        <f>M16</f>
        <v>ARAB Soltan</v>
      </c>
      <c r="X8" s="206">
        <f>R19</f>
        <v>0</v>
      </c>
      <c r="Y8" s="206">
        <f>S18</f>
        <v>4</v>
      </c>
      <c r="Z8" s="207" t="str">
        <f>IF(T18&lt;&gt;"",T18,"")</f>
        <v>VT</v>
      </c>
      <c r="AA8" s="346"/>
      <c r="AB8" s="346"/>
      <c r="AC8" s="346"/>
      <c r="AD8" s="62"/>
      <c r="AE8" s="62"/>
      <c r="AF8" s="62"/>
      <c r="AG8" s="62"/>
      <c r="AH8" s="62"/>
      <c r="AI8" s="62"/>
      <c r="AJ8" s="64"/>
    </row>
    <row r="9" spans="1:36" ht="23.25" customHeight="1" x14ac:dyDescent="0.25">
      <c r="A9" s="212" t="s">
        <v>61</v>
      </c>
      <c r="B9" s="213"/>
      <c r="D9" s="69"/>
      <c r="E9" s="69"/>
      <c r="F9" s="69"/>
      <c r="G9" s="69"/>
      <c r="H9" s="69"/>
      <c r="I9"/>
      <c r="S9" s="144"/>
      <c r="W9" s="205" t="str">
        <f>D22</f>
        <v>AURKHANOV Mansour</v>
      </c>
      <c r="X9" s="206">
        <f>I25</f>
        <v>0</v>
      </c>
      <c r="Y9" s="206">
        <f>J24</f>
        <v>4</v>
      </c>
      <c r="Z9" s="207" t="str">
        <f>IF(K24&lt;&gt;"",K24,"")</f>
        <v>VS</v>
      </c>
      <c r="AA9" s="52"/>
      <c r="AB9" s="52"/>
      <c r="AC9" s="52"/>
    </row>
    <row r="10" spans="1:36" s="140" customFormat="1" ht="25.5" customHeight="1" x14ac:dyDescent="0.2">
      <c r="A10" s="53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  <c r="R10" s="155"/>
      <c r="S10" s="155"/>
      <c r="T10" s="130" t="str">
        <f>IF(OR(A2=0,A2&gt;2),"3 lutteurs =&gt; Tour 1 : 1-2 / Tour 2 : 3-1 / Tour 3 : 2-3          4 lutteurs =&gt; Tour 1 : 1-2, 3-4  / Tour 2 : 1-3,  2-4  / Tour 3 : 1-4, 2-3","")</f>
        <v>3 lutteurs =&gt; Tour 1 : 1-2 / Tour 2 : 3-1 / Tour 3 : 2-3          4 lutteurs =&gt; Tour 1 : 1-2, 3-4  / Tour 2 : 1-3,  2-4  / Tour 3 : 1-4, 2-3</v>
      </c>
      <c r="U10" s="155"/>
      <c r="V10" s="155"/>
      <c r="W10" s="205" t="str">
        <f>M22</f>
        <v>AHAMADA Saw Sen</v>
      </c>
      <c r="X10" s="206">
        <f>R25</f>
        <v>0</v>
      </c>
      <c r="Y10" s="206">
        <f>S24</f>
        <v>0</v>
      </c>
      <c r="Z10" s="207" t="str">
        <f>IF(T24&lt;&gt;"",T24,"")</f>
        <v/>
      </c>
      <c r="AA10" s="155"/>
      <c r="AB10" s="155"/>
      <c r="AC10" s="155"/>
    </row>
    <row r="11" spans="1:36" s="53" customFormat="1" ht="14.25" customHeight="1" thickBot="1" x14ac:dyDescent="0.25">
      <c r="A11"/>
      <c r="B11" s="330" t="s">
        <v>40</v>
      </c>
      <c r="C11" s="203" t="s">
        <v>45</v>
      </c>
      <c r="D11" s="201"/>
      <c r="E11" s="201"/>
      <c r="F11" s="201"/>
      <c r="G11" s="201"/>
      <c r="H11" s="201"/>
      <c r="I11" s="201"/>
      <c r="J11" s="201"/>
      <c r="K11" s="201"/>
      <c r="L11" s="202" t="s">
        <v>46</v>
      </c>
      <c r="M11" s="202"/>
      <c r="N11" s="202"/>
      <c r="O11" s="202"/>
      <c r="P11" s="202"/>
      <c r="Q11" s="202"/>
      <c r="R11" s="202"/>
      <c r="S11" s="202"/>
      <c r="T11" s="204"/>
      <c r="U11"/>
      <c r="V11"/>
      <c r="W11" s="205" t="str">
        <f>D26</f>
        <v>METREVELI Datchi</v>
      </c>
      <c r="X11" s="206">
        <f>I29</f>
        <v>0</v>
      </c>
      <c r="Y11" s="206">
        <f>J28</f>
        <v>0</v>
      </c>
      <c r="Z11" s="207" t="str">
        <f>IF(K28&lt;&gt;"",K28,"")</f>
        <v/>
      </c>
      <c r="AA11" s="54"/>
      <c r="AH11" s="56"/>
    </row>
    <row r="12" spans="1:36" ht="16.5" customHeight="1" x14ac:dyDescent="0.2">
      <c r="B12" s="331"/>
      <c r="C12" s="334">
        <f>IF(A2&gt;1,1,"")</f>
        <v>1</v>
      </c>
      <c r="D12" s="215" t="str">
        <f>IF(C12&lt;&gt;"",VLOOKUP(C12,$D$5:$K$8,2,0),"")</f>
        <v>AURKHANOV Mansour</v>
      </c>
      <c r="E12" s="215"/>
      <c r="F12" s="215"/>
      <c r="G12" s="215"/>
      <c r="H12" s="215"/>
      <c r="I12" s="216"/>
      <c r="J12" s="336" t="s">
        <v>48</v>
      </c>
      <c r="K12" s="217" t="s">
        <v>49</v>
      </c>
      <c r="L12" s="334">
        <f>IF(A2&gt;1,2,"")</f>
        <v>2</v>
      </c>
      <c r="M12" s="215" t="str">
        <f>IF(L12&lt;&gt;"",VLOOKUP(L12,$D$5:$K$8,2,0),"")</f>
        <v>METREVELI Datchi</v>
      </c>
      <c r="N12" s="215"/>
      <c r="O12" s="215"/>
      <c r="P12" s="215"/>
      <c r="Q12" s="215"/>
      <c r="R12" s="216"/>
      <c r="S12" s="336" t="s">
        <v>48</v>
      </c>
      <c r="T12" s="217" t="s">
        <v>49</v>
      </c>
      <c r="W12" s="205" t="str">
        <f>M26</f>
        <v>ARAB Soltan</v>
      </c>
      <c r="X12" s="206">
        <f>R29</f>
        <v>0</v>
      </c>
      <c r="Y12" s="206">
        <f>S28</f>
        <v>4</v>
      </c>
      <c r="Z12" s="207" t="str">
        <f>IF(T28&lt;&gt;"",T28,"")</f>
        <v>VT</v>
      </c>
      <c r="AA12" s="58"/>
      <c r="AH12" s="63"/>
      <c r="AI12" s="63"/>
    </row>
    <row r="13" spans="1:36" ht="16.5" customHeight="1" x14ac:dyDescent="0.2">
      <c r="B13" s="331"/>
      <c r="C13" s="335"/>
      <c r="D13" s="218" t="str">
        <f>IF(C12&lt;&gt;"",VLOOKUP(C12,$D$5:$K$8,8,0),"")</f>
        <v>Joué les Tours CL</v>
      </c>
      <c r="E13" s="219"/>
      <c r="F13" s="219"/>
      <c r="G13" s="219"/>
      <c r="H13" s="219"/>
      <c r="I13" s="220"/>
      <c r="J13" s="337"/>
      <c r="K13" s="221" t="s">
        <v>50</v>
      </c>
      <c r="L13" s="335"/>
      <c r="M13" s="218" t="str">
        <f>IF(L12&lt;&gt;"",VLOOKUP(L12,$D$5:$K$8,8,0),"")</f>
        <v>Ivry/Seine</v>
      </c>
      <c r="N13" s="219"/>
      <c r="O13" s="219"/>
      <c r="P13" s="219"/>
      <c r="Q13" s="219"/>
      <c r="R13" s="220"/>
      <c r="S13" s="337"/>
      <c r="T13" s="221" t="s">
        <v>50</v>
      </c>
      <c r="W13" s="205" t="str">
        <f>D32</f>
        <v>AURKHANOV Mansour</v>
      </c>
      <c r="X13" s="206">
        <f>I35</f>
        <v>0</v>
      </c>
      <c r="Y13" s="206">
        <f>J34</f>
        <v>4</v>
      </c>
      <c r="Z13" s="207" t="str">
        <f>IF(K34&lt;&gt;"",K34,"")</f>
        <v>VT</v>
      </c>
      <c r="AA13" s="58"/>
      <c r="AH13" s="63"/>
      <c r="AI13" s="63"/>
    </row>
    <row r="14" spans="1:36" ht="11.25" customHeight="1" x14ac:dyDescent="0.2">
      <c r="B14" s="331"/>
      <c r="C14" s="159" t="s">
        <v>53</v>
      </c>
      <c r="D14" s="160"/>
      <c r="E14" s="160"/>
      <c r="F14" s="160"/>
      <c r="G14" s="160"/>
      <c r="H14" s="170"/>
      <c r="I14" s="161" t="s">
        <v>11</v>
      </c>
      <c r="J14" s="338">
        <v>4</v>
      </c>
      <c r="K14" s="340" t="s">
        <v>23</v>
      </c>
      <c r="L14" s="159" t="s">
        <v>53</v>
      </c>
      <c r="M14" s="162"/>
      <c r="N14" s="160"/>
      <c r="O14" s="160"/>
      <c r="P14" s="160"/>
      <c r="Q14" s="170"/>
      <c r="R14" s="161" t="s">
        <v>11</v>
      </c>
      <c r="S14" s="338">
        <v>1</v>
      </c>
      <c r="T14" s="340"/>
      <c r="W14" s="205" t="str">
        <f>M32</f>
        <v>ARAB Soltan</v>
      </c>
      <c r="X14" s="206">
        <f>R35</f>
        <v>0</v>
      </c>
      <c r="Y14" s="206">
        <f>S34</f>
        <v>0</v>
      </c>
      <c r="Z14" s="207" t="str">
        <f>IF(T34&lt;&gt;"",T34,"")</f>
        <v/>
      </c>
      <c r="AA14" s="58"/>
      <c r="AH14" s="63"/>
      <c r="AI14" s="63"/>
    </row>
    <row r="15" spans="1:36" ht="33" customHeight="1" thickBot="1" x14ac:dyDescent="0.25">
      <c r="B15" s="331"/>
      <c r="C15" s="157"/>
      <c r="D15" s="158"/>
      <c r="E15" s="158"/>
      <c r="F15" s="158"/>
      <c r="G15" s="158"/>
      <c r="H15" s="171"/>
      <c r="I15" s="208"/>
      <c r="J15" s="339"/>
      <c r="K15" s="341"/>
      <c r="L15" s="157"/>
      <c r="M15" s="163"/>
      <c r="N15" s="158"/>
      <c r="O15" s="158"/>
      <c r="P15" s="158"/>
      <c r="Q15" s="171"/>
      <c r="R15" s="208"/>
      <c r="S15" s="339"/>
      <c r="T15" s="341"/>
      <c r="W15" s="205" t="str">
        <f>D36</f>
        <v>METREVELI Datchi</v>
      </c>
      <c r="X15" s="206">
        <f>I39</f>
        <v>0</v>
      </c>
      <c r="Y15" s="206">
        <f>J38</f>
        <v>3</v>
      </c>
      <c r="Z15" s="207" t="str">
        <f>IF(K38&lt;&gt;"",K38,"")</f>
        <v>VP</v>
      </c>
      <c r="AA15" s="58"/>
      <c r="AH15" s="63"/>
      <c r="AI15" s="63"/>
    </row>
    <row r="16" spans="1:36" ht="16.5" customHeight="1" x14ac:dyDescent="0.2">
      <c r="B16" s="331"/>
      <c r="C16" s="334">
        <f>IF(A2=4,3,"")</f>
        <v>3</v>
      </c>
      <c r="D16" s="215" t="str">
        <f>IF(C16&lt;&gt;"",VLOOKUP(C16,$D$5:$K$8,2,0),"")</f>
        <v>AHAMADA Saw Sen</v>
      </c>
      <c r="E16" s="215"/>
      <c r="F16" s="215"/>
      <c r="G16" s="215"/>
      <c r="H16" s="215"/>
      <c r="I16" s="216"/>
      <c r="J16" s="336" t="s">
        <v>48</v>
      </c>
      <c r="K16" s="217" t="s">
        <v>49</v>
      </c>
      <c r="L16" s="334">
        <f>IF(A2=4,4,"")</f>
        <v>4</v>
      </c>
      <c r="M16" s="215" t="str">
        <f>IF(L16&lt;&gt;"",VLOOKUP(L16,$D$5:$K$8,2,0),"")</f>
        <v>ARAB Soltan</v>
      </c>
      <c r="N16" s="215"/>
      <c r="O16" s="215"/>
      <c r="P16" s="215"/>
      <c r="Q16" s="215"/>
      <c r="R16" s="216"/>
      <c r="S16" s="336" t="s">
        <v>48</v>
      </c>
      <c r="T16" s="217" t="s">
        <v>49</v>
      </c>
      <c r="W16" s="205" t="str">
        <f>M36</f>
        <v>AHAMADA Saw Sen</v>
      </c>
      <c r="X16" s="206">
        <f>R39</f>
        <v>0</v>
      </c>
      <c r="Y16" s="206">
        <f>S38</f>
        <v>0</v>
      </c>
      <c r="Z16" s="207" t="str">
        <f>IF(T38&lt;&gt;"",T38,"")</f>
        <v/>
      </c>
      <c r="AA16" s="58"/>
      <c r="AH16" s="63"/>
      <c r="AI16" s="63"/>
    </row>
    <row r="17" spans="1:35" ht="16.5" customHeight="1" x14ac:dyDescent="0.2">
      <c r="B17" s="331"/>
      <c r="C17" s="335"/>
      <c r="D17" s="218"/>
      <c r="E17" s="219"/>
      <c r="F17" s="219"/>
      <c r="G17" s="219"/>
      <c r="H17" s="219"/>
      <c r="I17" s="220"/>
      <c r="J17" s="337"/>
      <c r="K17" s="221" t="s">
        <v>50</v>
      </c>
      <c r="L17" s="335"/>
      <c r="M17" s="218" t="str">
        <f>IF(L16&lt;&gt;"",VLOOKUP(L16,$D$5:$K$8,8,0),"")</f>
        <v>Dreux OL Atlas</v>
      </c>
      <c r="N17" s="219"/>
      <c r="O17" s="219"/>
      <c r="P17" s="219"/>
      <c r="Q17" s="219"/>
      <c r="R17" s="220"/>
      <c r="S17" s="337"/>
      <c r="T17" s="221" t="s">
        <v>50</v>
      </c>
      <c r="X17" s="57"/>
      <c r="Y17" s="58"/>
      <c r="Z17" s="58"/>
      <c r="AA17" s="58"/>
      <c r="AH17" s="63"/>
      <c r="AI17" s="63"/>
    </row>
    <row r="18" spans="1:35" ht="11.25" customHeight="1" x14ac:dyDescent="0.2">
      <c r="B18" s="331"/>
      <c r="C18" s="159" t="s">
        <v>53</v>
      </c>
      <c r="D18" s="160"/>
      <c r="E18" s="160"/>
      <c r="F18" s="160"/>
      <c r="G18" s="160"/>
      <c r="H18" s="170"/>
      <c r="I18" s="161" t="s">
        <v>11</v>
      </c>
      <c r="J18" s="338">
        <v>0</v>
      </c>
      <c r="K18" s="340"/>
      <c r="L18" s="159" t="s">
        <v>53</v>
      </c>
      <c r="M18" s="162"/>
      <c r="N18" s="160"/>
      <c r="O18" s="160"/>
      <c r="P18" s="160"/>
      <c r="Q18" s="170"/>
      <c r="R18" s="161" t="s">
        <v>11</v>
      </c>
      <c r="S18" s="338">
        <v>4</v>
      </c>
      <c r="T18" s="340" t="s">
        <v>23</v>
      </c>
      <c r="X18" s="57"/>
      <c r="Y18" s="58"/>
      <c r="Z18" s="58"/>
      <c r="AA18" s="58"/>
      <c r="AH18" s="63"/>
      <c r="AI18" s="63"/>
    </row>
    <row r="19" spans="1:35" ht="33" customHeight="1" thickBot="1" x14ac:dyDescent="0.25">
      <c r="B19" s="331"/>
      <c r="C19" s="157"/>
      <c r="D19" s="158"/>
      <c r="E19" s="158"/>
      <c r="F19" s="158"/>
      <c r="G19" s="158"/>
      <c r="H19" s="171"/>
      <c r="I19" s="208"/>
      <c r="J19" s="339"/>
      <c r="K19" s="341"/>
      <c r="L19" s="157"/>
      <c r="M19" s="163"/>
      <c r="N19" s="158"/>
      <c r="O19" s="158"/>
      <c r="P19" s="158"/>
      <c r="Q19" s="171"/>
      <c r="R19" s="208"/>
      <c r="S19" s="339"/>
      <c r="T19" s="341"/>
      <c r="X19" s="58"/>
      <c r="Y19" s="58"/>
      <c r="Z19" s="58"/>
      <c r="AA19" s="58"/>
      <c r="AH19" s="63"/>
      <c r="AI19" s="63"/>
    </row>
    <row r="20" spans="1:35" ht="15" customHeight="1" x14ac:dyDescent="0.25">
      <c r="B20" s="138"/>
      <c r="C20" s="147"/>
      <c r="D20" s="147"/>
      <c r="E20" s="147"/>
      <c r="F20" s="147"/>
      <c r="G20" s="147"/>
      <c r="H20" s="147"/>
      <c r="J20" s="148"/>
      <c r="K20" s="149"/>
      <c r="L20" s="151"/>
      <c r="M20" s="151"/>
      <c r="N20" s="151"/>
      <c r="O20" s="151"/>
      <c r="P20" s="151"/>
      <c r="Q20" s="151"/>
      <c r="R20" s="146"/>
      <c r="S20" s="152"/>
      <c r="T20" s="150"/>
      <c r="X20" s="58"/>
      <c r="Y20" s="58"/>
      <c r="Z20" s="58"/>
      <c r="AA20" s="58"/>
      <c r="AH20" s="63"/>
      <c r="AI20" s="63"/>
    </row>
    <row r="21" spans="1:35" s="53" customFormat="1" ht="14.25" customHeight="1" thickBot="1" x14ac:dyDescent="0.25">
      <c r="A21"/>
      <c r="B21" s="330" t="s">
        <v>51</v>
      </c>
      <c r="C21" s="203" t="s">
        <v>45</v>
      </c>
      <c r="D21" s="201"/>
      <c r="E21" s="201"/>
      <c r="F21" s="201"/>
      <c r="G21" s="201"/>
      <c r="H21" s="201"/>
      <c r="I21" s="201"/>
      <c r="J21" s="201"/>
      <c r="K21" s="201"/>
      <c r="L21" s="202" t="s">
        <v>46</v>
      </c>
      <c r="M21" s="202"/>
      <c r="N21" s="202"/>
      <c r="O21" s="202"/>
      <c r="P21" s="202"/>
      <c r="Q21" s="202"/>
      <c r="R21" s="202"/>
      <c r="S21" s="202"/>
      <c r="T21" s="204"/>
      <c r="U21"/>
      <c r="V21"/>
      <c r="W21"/>
      <c r="X21" s="55"/>
      <c r="Y21" s="54"/>
      <c r="Z21" s="54"/>
      <c r="AA21" s="54"/>
      <c r="AH21" s="56"/>
    </row>
    <row r="22" spans="1:35" ht="16.5" customHeight="1" x14ac:dyDescent="0.2">
      <c r="B22" s="331"/>
      <c r="C22" s="334">
        <f>IF(A2=3,3,IF(A2=4,1,""))</f>
        <v>1</v>
      </c>
      <c r="D22" s="215" t="str">
        <f>IF(C22&lt;&gt;"",VLOOKUP(C22,$D$5:$K$8,2,0),"")</f>
        <v>AURKHANOV Mansour</v>
      </c>
      <c r="E22" s="215"/>
      <c r="F22" s="215"/>
      <c r="G22" s="215"/>
      <c r="H22" s="215"/>
      <c r="I22" s="216"/>
      <c r="J22" s="336" t="s">
        <v>48</v>
      </c>
      <c r="K22" s="217" t="s">
        <v>49</v>
      </c>
      <c r="L22" s="334">
        <f>IF(A2=3,1,IF(A2=4,3,""))</f>
        <v>3</v>
      </c>
      <c r="M22" s="215" t="str">
        <f>IF(L22&lt;&gt;"",VLOOKUP(L22,$D$5:$K$8,2,0),"")</f>
        <v>AHAMADA Saw Sen</v>
      </c>
      <c r="N22" s="215"/>
      <c r="O22" s="215"/>
      <c r="P22" s="215"/>
      <c r="Q22" s="215"/>
      <c r="R22" s="216"/>
      <c r="S22" s="336" t="s">
        <v>48</v>
      </c>
      <c r="T22" s="217" t="s">
        <v>49</v>
      </c>
      <c r="X22" s="57"/>
      <c r="Y22" s="58"/>
      <c r="Z22" s="58"/>
      <c r="AA22" s="58"/>
      <c r="AH22" s="63"/>
      <c r="AI22" s="63"/>
    </row>
    <row r="23" spans="1:35" ht="16.5" customHeight="1" x14ac:dyDescent="0.2">
      <c r="B23" s="331"/>
      <c r="C23" s="335"/>
      <c r="D23" s="218" t="str">
        <f>IF(C22&lt;&gt;"",VLOOKUP(C22,$D$5:$K$8,8,0),"")</f>
        <v>Joué les Tours CL</v>
      </c>
      <c r="E23" s="219"/>
      <c r="F23" s="219"/>
      <c r="G23" s="219"/>
      <c r="H23" s="219"/>
      <c r="I23" s="220"/>
      <c r="J23" s="337"/>
      <c r="K23" s="221" t="s">
        <v>50</v>
      </c>
      <c r="L23" s="335"/>
      <c r="M23" s="218" t="str">
        <f>IF(L22&lt;&gt;"",VLOOKUP(L22,$D$5:$K$8,8,0),"")</f>
        <v>Bagnolet</v>
      </c>
      <c r="N23" s="219"/>
      <c r="O23" s="219"/>
      <c r="P23" s="219"/>
      <c r="Q23" s="219"/>
      <c r="R23" s="220"/>
      <c r="S23" s="337"/>
      <c r="T23" s="221" t="s">
        <v>50</v>
      </c>
      <c r="X23" s="57"/>
      <c r="Y23" s="58"/>
      <c r="Z23" s="58"/>
      <c r="AA23" s="58"/>
      <c r="AH23" s="63"/>
      <c r="AI23" s="63"/>
    </row>
    <row r="24" spans="1:35" ht="11.25" customHeight="1" x14ac:dyDescent="0.2">
      <c r="B24" s="331"/>
      <c r="C24" s="159" t="s">
        <v>53</v>
      </c>
      <c r="D24" s="160"/>
      <c r="E24" s="160"/>
      <c r="F24" s="160"/>
      <c r="G24" s="160"/>
      <c r="H24" s="170"/>
      <c r="I24" s="161" t="s">
        <v>11</v>
      </c>
      <c r="J24" s="338">
        <v>4</v>
      </c>
      <c r="K24" s="340" t="s">
        <v>67</v>
      </c>
      <c r="L24" s="159" t="s">
        <v>53</v>
      </c>
      <c r="M24" s="162"/>
      <c r="N24" s="160"/>
      <c r="O24" s="160"/>
      <c r="P24" s="160"/>
      <c r="Q24" s="170"/>
      <c r="R24" s="161" t="s">
        <v>11</v>
      </c>
      <c r="S24" s="338">
        <v>0</v>
      </c>
      <c r="T24" s="340"/>
      <c r="X24" s="57"/>
      <c r="Y24" s="58"/>
      <c r="Z24" s="58"/>
      <c r="AA24" s="58"/>
      <c r="AH24" s="63"/>
      <c r="AI24" s="63"/>
    </row>
    <row r="25" spans="1:35" ht="33" customHeight="1" thickBot="1" x14ac:dyDescent="0.25">
      <c r="B25" s="331"/>
      <c r="C25" s="157"/>
      <c r="D25" s="158"/>
      <c r="E25" s="158"/>
      <c r="F25" s="158"/>
      <c r="G25" s="158"/>
      <c r="H25" s="171"/>
      <c r="I25" s="208"/>
      <c r="J25" s="339"/>
      <c r="K25" s="341"/>
      <c r="L25" s="157"/>
      <c r="M25" s="163"/>
      <c r="N25" s="158"/>
      <c r="O25" s="158"/>
      <c r="P25" s="158"/>
      <c r="Q25" s="171"/>
      <c r="R25" s="208"/>
      <c r="S25" s="339"/>
      <c r="T25" s="341"/>
      <c r="X25" s="58"/>
      <c r="Y25" s="58"/>
      <c r="Z25" s="58"/>
      <c r="AA25" s="58"/>
      <c r="AH25" s="63"/>
      <c r="AI25" s="63"/>
    </row>
    <row r="26" spans="1:35" ht="16.5" customHeight="1" x14ac:dyDescent="0.2">
      <c r="B26" s="331"/>
      <c r="C26" s="334">
        <f>IF(A2=4,2,"")</f>
        <v>2</v>
      </c>
      <c r="D26" s="215" t="str">
        <f>IF(C26&lt;&gt;"",VLOOKUP(C26,$D$5:$K$8,2,0),"")</f>
        <v>METREVELI Datchi</v>
      </c>
      <c r="E26" s="215"/>
      <c r="F26" s="215"/>
      <c r="G26" s="215"/>
      <c r="H26" s="215"/>
      <c r="I26" s="216"/>
      <c r="J26" s="336" t="s">
        <v>48</v>
      </c>
      <c r="K26" s="217" t="s">
        <v>49</v>
      </c>
      <c r="L26" s="334">
        <f>IF(A2=4,4,"")</f>
        <v>4</v>
      </c>
      <c r="M26" s="215" t="str">
        <f>IF(L26&lt;&gt;"",VLOOKUP(L26,$D$5:$K$8,2,0),"")</f>
        <v>ARAB Soltan</v>
      </c>
      <c r="N26" s="215"/>
      <c r="O26" s="215"/>
      <c r="P26" s="215"/>
      <c r="Q26" s="215"/>
      <c r="R26" s="216"/>
      <c r="S26" s="336" t="s">
        <v>48</v>
      </c>
      <c r="T26" s="217" t="s">
        <v>49</v>
      </c>
      <c r="X26" s="57"/>
      <c r="Y26" s="58"/>
      <c r="Z26" s="58"/>
      <c r="AA26" s="58"/>
      <c r="AH26" s="63"/>
      <c r="AI26" s="63"/>
    </row>
    <row r="27" spans="1:35" ht="16.5" customHeight="1" x14ac:dyDescent="0.2">
      <c r="B27" s="331"/>
      <c r="C27" s="335"/>
      <c r="D27" s="218" t="str">
        <f>IF(C26&lt;&gt;"",VLOOKUP(C26,$D$5:$K$8,8,0),"")</f>
        <v>Ivry/Seine</v>
      </c>
      <c r="E27" s="219"/>
      <c r="F27" s="219"/>
      <c r="G27" s="219"/>
      <c r="H27" s="219"/>
      <c r="I27" s="220"/>
      <c r="J27" s="337"/>
      <c r="K27" s="221" t="s">
        <v>50</v>
      </c>
      <c r="L27" s="335"/>
      <c r="M27" s="218" t="str">
        <f>IF(L26&lt;&gt;"",VLOOKUP(L26,$D$5:$K$8,8,0),"")</f>
        <v>Dreux OL Atlas</v>
      </c>
      <c r="N27" s="219"/>
      <c r="O27" s="219"/>
      <c r="P27" s="219"/>
      <c r="Q27" s="219"/>
      <c r="R27" s="220"/>
      <c r="S27" s="337"/>
      <c r="T27" s="221" t="s">
        <v>50</v>
      </c>
      <c r="X27" s="57"/>
      <c r="Y27" s="58"/>
      <c r="Z27" s="58"/>
      <c r="AA27" s="58"/>
      <c r="AH27" s="63"/>
      <c r="AI27" s="63"/>
    </row>
    <row r="28" spans="1:35" ht="11.25" customHeight="1" x14ac:dyDescent="0.2">
      <c r="B28" s="331"/>
      <c r="C28" s="159" t="s">
        <v>47</v>
      </c>
      <c r="D28" s="160"/>
      <c r="E28" s="160"/>
      <c r="F28" s="160"/>
      <c r="G28" s="160"/>
      <c r="H28" s="170"/>
      <c r="I28" s="161" t="s">
        <v>11</v>
      </c>
      <c r="J28" s="338">
        <v>0</v>
      </c>
      <c r="K28" s="340"/>
      <c r="L28" s="159" t="s">
        <v>47</v>
      </c>
      <c r="M28" s="162"/>
      <c r="N28" s="160"/>
      <c r="O28" s="160"/>
      <c r="P28" s="160"/>
      <c r="Q28" s="170"/>
      <c r="R28" s="161" t="s">
        <v>11</v>
      </c>
      <c r="S28" s="338">
        <v>4</v>
      </c>
      <c r="T28" s="340" t="s">
        <v>23</v>
      </c>
      <c r="X28" s="57"/>
      <c r="Y28" s="58"/>
      <c r="Z28" s="58"/>
      <c r="AA28" s="58"/>
      <c r="AH28" s="63"/>
      <c r="AI28" s="63"/>
    </row>
    <row r="29" spans="1:35" ht="33" customHeight="1" thickBot="1" x14ac:dyDescent="0.25">
      <c r="B29" s="331"/>
      <c r="C29" s="157"/>
      <c r="D29" s="158"/>
      <c r="E29" s="158"/>
      <c r="F29" s="158"/>
      <c r="G29" s="158"/>
      <c r="H29" s="171"/>
      <c r="I29" s="208"/>
      <c r="J29" s="339"/>
      <c r="K29" s="341"/>
      <c r="L29" s="157"/>
      <c r="M29" s="163"/>
      <c r="N29" s="158"/>
      <c r="O29" s="158"/>
      <c r="P29" s="158"/>
      <c r="Q29" s="171"/>
      <c r="R29" s="208"/>
      <c r="S29" s="339"/>
      <c r="T29" s="341"/>
      <c r="X29" s="58"/>
      <c r="Y29" s="58"/>
      <c r="Z29" s="58"/>
      <c r="AA29" s="58"/>
      <c r="AH29" s="63"/>
      <c r="AI29" s="63"/>
    </row>
    <row r="30" spans="1:35" ht="15" customHeight="1" x14ac:dyDescent="0.25">
      <c r="B30" s="138"/>
      <c r="C30" s="147"/>
      <c r="D30" s="147"/>
      <c r="E30" s="147"/>
      <c r="F30" s="147"/>
      <c r="G30" s="147"/>
      <c r="H30" s="147"/>
      <c r="J30" s="148"/>
      <c r="K30" s="149"/>
      <c r="L30" s="151"/>
      <c r="M30" s="151"/>
      <c r="N30" s="151"/>
      <c r="O30" s="151"/>
      <c r="P30" s="151"/>
      <c r="Q30" s="151"/>
      <c r="R30" s="146"/>
      <c r="S30" s="152"/>
      <c r="T30" s="150"/>
      <c r="X30" s="58"/>
      <c r="Y30" s="58"/>
      <c r="Z30" s="58"/>
      <c r="AA30" s="58"/>
      <c r="AH30" s="63"/>
      <c r="AI30" s="63"/>
    </row>
    <row r="31" spans="1:35" s="53" customFormat="1" ht="14.25" customHeight="1" thickBot="1" x14ac:dyDescent="0.25">
      <c r="A31"/>
      <c r="B31" s="330" t="s">
        <v>52</v>
      </c>
      <c r="C31" s="203" t="s">
        <v>45</v>
      </c>
      <c r="D31" s="201"/>
      <c r="E31" s="201"/>
      <c r="F31" s="201"/>
      <c r="G31" s="201"/>
      <c r="H31" s="201"/>
      <c r="I31" s="201"/>
      <c r="J31" s="201"/>
      <c r="K31" s="201"/>
      <c r="L31" s="202" t="s">
        <v>46</v>
      </c>
      <c r="M31" s="202"/>
      <c r="N31" s="202"/>
      <c r="O31" s="202"/>
      <c r="P31" s="202"/>
      <c r="Q31" s="202"/>
      <c r="R31" s="202"/>
      <c r="S31" s="202"/>
      <c r="T31" s="204"/>
      <c r="U31"/>
      <c r="V31"/>
      <c r="W31"/>
      <c r="X31" s="55"/>
      <c r="Y31" s="54"/>
      <c r="Z31" s="54"/>
      <c r="AA31" s="54"/>
      <c r="AH31" s="56"/>
    </row>
    <row r="32" spans="1:35" ht="16.5" customHeight="1" x14ac:dyDescent="0.2">
      <c r="B32" s="331"/>
      <c r="C32" s="334">
        <f>IF(A2=3,2,IF(A2=4,1,""))</f>
        <v>1</v>
      </c>
      <c r="D32" s="215" t="str">
        <f>IF(C32&lt;&gt;"",VLOOKUP(C32,$D$5:$K$8,2,0),"")</f>
        <v>AURKHANOV Mansour</v>
      </c>
      <c r="E32" s="215"/>
      <c r="F32" s="215"/>
      <c r="G32" s="215"/>
      <c r="H32" s="215"/>
      <c r="I32" s="216"/>
      <c r="J32" s="336" t="s">
        <v>48</v>
      </c>
      <c r="K32" s="217" t="s">
        <v>49</v>
      </c>
      <c r="L32" s="334">
        <f>IF(A2=3,3,IF(A2=4,4,""))</f>
        <v>4</v>
      </c>
      <c r="M32" s="215" t="str">
        <f>IF(L32&lt;&gt;"",VLOOKUP(L32,$D$5:$K$8,2,0),"")</f>
        <v>ARAB Soltan</v>
      </c>
      <c r="N32" s="215"/>
      <c r="O32" s="215"/>
      <c r="P32" s="215"/>
      <c r="Q32" s="215"/>
      <c r="R32" s="216"/>
      <c r="S32" s="336" t="s">
        <v>48</v>
      </c>
      <c r="T32" s="217" t="s">
        <v>49</v>
      </c>
      <c r="X32" s="57"/>
      <c r="Y32" s="58"/>
      <c r="Z32" s="58"/>
      <c r="AA32" s="58"/>
      <c r="AH32" s="63"/>
      <c r="AI32" s="63"/>
    </row>
    <row r="33" spans="2:35" ht="16.5" customHeight="1" x14ac:dyDescent="0.2">
      <c r="B33" s="331"/>
      <c r="C33" s="335"/>
      <c r="D33" s="218" t="str">
        <f>IF(C32&lt;&gt;"",VLOOKUP(C32,$D$5:$K$8,8,0),"")</f>
        <v>Joué les Tours CL</v>
      </c>
      <c r="E33" s="219"/>
      <c r="F33" s="219"/>
      <c r="G33" s="219"/>
      <c r="H33" s="219"/>
      <c r="I33" s="220"/>
      <c r="J33" s="337"/>
      <c r="K33" s="221" t="s">
        <v>50</v>
      </c>
      <c r="L33" s="335"/>
      <c r="M33" s="218" t="str">
        <f>IF(L32&lt;&gt;"",VLOOKUP(L32,$D$5:$K$8,8,0),"")</f>
        <v>Dreux OL Atlas</v>
      </c>
      <c r="N33" s="219"/>
      <c r="O33" s="219"/>
      <c r="P33" s="219"/>
      <c r="Q33" s="219"/>
      <c r="R33" s="220"/>
      <c r="S33" s="337"/>
      <c r="T33" s="221" t="s">
        <v>50</v>
      </c>
      <c r="X33" s="57"/>
      <c r="Y33" s="58"/>
      <c r="Z33" s="58"/>
      <c r="AA33" s="58"/>
      <c r="AH33" s="63"/>
      <c r="AI33" s="63"/>
    </row>
    <row r="34" spans="2:35" ht="11.25" customHeight="1" x14ac:dyDescent="0.2">
      <c r="B34" s="331"/>
      <c r="C34" s="159" t="s">
        <v>53</v>
      </c>
      <c r="D34" s="160"/>
      <c r="E34" s="160"/>
      <c r="F34" s="160"/>
      <c r="G34" s="160"/>
      <c r="H34" s="170"/>
      <c r="I34" s="161" t="s">
        <v>11</v>
      </c>
      <c r="J34" s="338">
        <v>4</v>
      </c>
      <c r="K34" s="340" t="s">
        <v>23</v>
      </c>
      <c r="L34" s="159" t="s">
        <v>53</v>
      </c>
      <c r="M34" s="162"/>
      <c r="N34" s="160"/>
      <c r="O34" s="160"/>
      <c r="P34" s="160"/>
      <c r="Q34" s="170"/>
      <c r="R34" s="161" t="s">
        <v>11</v>
      </c>
      <c r="S34" s="338">
        <v>0</v>
      </c>
      <c r="T34" s="340"/>
      <c r="X34" s="57"/>
      <c r="Y34" s="58"/>
      <c r="Z34" s="58"/>
      <c r="AA34" s="58"/>
      <c r="AH34" s="63"/>
      <c r="AI34" s="63"/>
    </row>
    <row r="35" spans="2:35" ht="33" customHeight="1" thickBot="1" x14ac:dyDescent="0.25">
      <c r="B35" s="331"/>
      <c r="C35" s="157"/>
      <c r="D35" s="158"/>
      <c r="E35" s="158"/>
      <c r="F35" s="158"/>
      <c r="G35" s="158"/>
      <c r="H35" s="171"/>
      <c r="I35" s="208"/>
      <c r="J35" s="339"/>
      <c r="K35" s="341"/>
      <c r="L35" s="157"/>
      <c r="M35" s="163"/>
      <c r="N35" s="158"/>
      <c r="O35" s="158"/>
      <c r="P35" s="158"/>
      <c r="Q35" s="171"/>
      <c r="R35" s="208"/>
      <c r="S35" s="339"/>
      <c r="T35" s="341"/>
      <c r="X35" s="58"/>
      <c r="Y35" s="58"/>
      <c r="Z35" s="58"/>
      <c r="AA35" s="58"/>
      <c r="AH35" s="63"/>
      <c r="AI35" s="63"/>
    </row>
    <row r="36" spans="2:35" ht="16.5" customHeight="1" x14ac:dyDescent="0.2">
      <c r="B36" s="331"/>
      <c r="C36" s="334">
        <f>IF(A2=4,2,"")</f>
        <v>2</v>
      </c>
      <c r="D36" s="215" t="str">
        <f>IF(C36&lt;&gt;"",VLOOKUP(C36,$D$5:$K$8,2,0),"")</f>
        <v>METREVELI Datchi</v>
      </c>
      <c r="E36" s="215"/>
      <c r="F36" s="215"/>
      <c r="G36" s="215"/>
      <c r="H36" s="215"/>
      <c r="I36" s="216"/>
      <c r="J36" s="336" t="s">
        <v>48</v>
      </c>
      <c r="K36" s="217" t="s">
        <v>49</v>
      </c>
      <c r="L36" s="334">
        <f>IF(A2=4,3,"")</f>
        <v>3</v>
      </c>
      <c r="M36" s="215" t="str">
        <f>IF(L36&lt;&gt;"",VLOOKUP(L36,$D$5:$K$8,2,0),"")</f>
        <v>AHAMADA Saw Sen</v>
      </c>
      <c r="N36" s="215"/>
      <c r="O36" s="215"/>
      <c r="P36" s="215"/>
      <c r="Q36" s="215"/>
      <c r="R36" s="216"/>
      <c r="S36" s="336" t="s">
        <v>48</v>
      </c>
      <c r="T36" s="217" t="s">
        <v>49</v>
      </c>
      <c r="X36" s="57"/>
      <c r="Y36" s="58"/>
      <c r="Z36" s="58"/>
      <c r="AA36" s="58"/>
      <c r="AH36" s="63"/>
      <c r="AI36" s="63"/>
    </row>
    <row r="37" spans="2:35" ht="16.5" customHeight="1" x14ac:dyDescent="0.2">
      <c r="B37" s="331"/>
      <c r="C37" s="335"/>
      <c r="D37" s="218" t="str">
        <f>IF(C36&lt;&gt;"",VLOOKUP(C36,$D$5:$K$8,8,0),"")</f>
        <v>Ivry/Seine</v>
      </c>
      <c r="E37" s="219"/>
      <c r="F37" s="219"/>
      <c r="G37" s="219"/>
      <c r="H37" s="219"/>
      <c r="I37" s="220"/>
      <c r="J37" s="337"/>
      <c r="K37" s="221" t="s">
        <v>50</v>
      </c>
      <c r="L37" s="335"/>
      <c r="M37" s="218" t="str">
        <f>IF(L36&lt;&gt;"",VLOOKUP(L36,$D$5:$K$8,8,0),"")</f>
        <v>Bagnolet</v>
      </c>
      <c r="N37" s="219"/>
      <c r="O37" s="219"/>
      <c r="P37" s="219"/>
      <c r="Q37" s="219"/>
      <c r="R37" s="220"/>
      <c r="S37" s="337"/>
      <c r="T37" s="221" t="s">
        <v>50</v>
      </c>
      <c r="X37" s="57"/>
      <c r="Y37" s="58"/>
      <c r="Z37" s="58"/>
      <c r="AA37" s="58"/>
      <c r="AH37" s="63"/>
      <c r="AI37" s="63"/>
    </row>
    <row r="38" spans="2:35" ht="11.25" customHeight="1" x14ac:dyDescent="0.2">
      <c r="B38" s="331"/>
      <c r="C38" s="159" t="s">
        <v>53</v>
      </c>
      <c r="D38" s="160"/>
      <c r="E38" s="160"/>
      <c r="F38" s="160"/>
      <c r="G38" s="160"/>
      <c r="H38" s="170"/>
      <c r="I38" s="161" t="s">
        <v>11</v>
      </c>
      <c r="J38" s="338">
        <v>3</v>
      </c>
      <c r="K38" s="340" t="s">
        <v>689</v>
      </c>
      <c r="L38" s="159" t="s">
        <v>53</v>
      </c>
      <c r="M38" s="162"/>
      <c r="N38" s="160"/>
      <c r="O38" s="160"/>
      <c r="P38" s="160"/>
      <c r="Q38" s="170"/>
      <c r="R38" s="161" t="s">
        <v>11</v>
      </c>
      <c r="S38" s="338">
        <v>0</v>
      </c>
      <c r="T38" s="340"/>
      <c r="X38" s="57"/>
      <c r="Y38" s="58"/>
      <c r="Z38" s="58"/>
      <c r="AA38" s="58"/>
      <c r="AH38" s="63"/>
      <c r="AI38" s="63"/>
    </row>
    <row r="39" spans="2:35" ht="33" customHeight="1" thickBot="1" x14ac:dyDescent="0.25">
      <c r="B39" s="331"/>
      <c r="C39" s="157"/>
      <c r="D39" s="158"/>
      <c r="E39" s="158"/>
      <c r="F39" s="158"/>
      <c r="G39" s="158"/>
      <c r="H39" s="171"/>
      <c r="I39" s="208"/>
      <c r="J39" s="339"/>
      <c r="K39" s="341"/>
      <c r="L39" s="157"/>
      <c r="M39" s="163"/>
      <c r="N39" s="158"/>
      <c r="O39" s="158"/>
      <c r="P39" s="158"/>
      <c r="Q39" s="171"/>
      <c r="R39" s="208"/>
      <c r="S39" s="339"/>
      <c r="T39" s="341"/>
      <c r="X39" s="58"/>
      <c r="Y39" s="58"/>
      <c r="Z39" s="58"/>
      <c r="AA39" s="58"/>
      <c r="AH39" s="63"/>
      <c r="AI39" s="63"/>
    </row>
    <row r="40" spans="2:35" ht="15" customHeight="1" x14ac:dyDescent="0.2">
      <c r="B40" s="166"/>
      <c r="C40" s="165"/>
      <c r="D40" s="164"/>
      <c r="E40" s="164"/>
      <c r="F40" s="164"/>
      <c r="G40" s="164"/>
      <c r="H40" s="164"/>
      <c r="I40" s="167"/>
      <c r="J40" s="168"/>
      <c r="K40" s="169"/>
      <c r="L40" s="165"/>
      <c r="M40" s="165"/>
      <c r="N40" s="164"/>
      <c r="O40" s="164"/>
      <c r="P40" s="164"/>
      <c r="Q40" s="164"/>
      <c r="R40" s="167"/>
      <c r="S40" s="168"/>
      <c r="T40" s="169"/>
      <c r="X40" s="58"/>
      <c r="Y40" s="58"/>
      <c r="Z40" s="58"/>
      <c r="AA40" s="58"/>
      <c r="AH40" s="63"/>
      <c r="AI40" s="63"/>
    </row>
    <row r="41" spans="2:35" ht="35.1" customHeight="1" x14ac:dyDescent="0.2">
      <c r="C41" s="333" t="s">
        <v>42</v>
      </c>
      <c r="D41" s="333"/>
      <c r="E41" s="333"/>
      <c r="F41" s="333"/>
      <c r="G41" s="344" t="s">
        <v>62</v>
      </c>
      <c r="H41" s="344"/>
      <c r="I41" s="344"/>
      <c r="J41" s="344"/>
      <c r="K41" s="344"/>
      <c r="L41" s="344"/>
      <c r="M41" s="344"/>
      <c r="N41" s="344"/>
      <c r="O41" s="344"/>
      <c r="P41" s="344"/>
      <c r="Q41" s="344"/>
      <c r="R41" s="344"/>
      <c r="S41" s="344"/>
      <c r="T41" s="344"/>
      <c r="Z41" s="63"/>
      <c r="AA41" s="63"/>
    </row>
    <row r="42" spans="2:35" ht="35.1" customHeight="1" x14ac:dyDescent="0.2">
      <c r="C42" s="342" t="s">
        <v>33</v>
      </c>
      <c r="D42" s="342"/>
      <c r="E42" s="342"/>
      <c r="F42" s="342"/>
      <c r="G42" s="345" t="s">
        <v>41</v>
      </c>
      <c r="H42" s="345"/>
      <c r="I42" s="345"/>
      <c r="J42" s="345"/>
      <c r="K42" s="345"/>
      <c r="L42" s="345"/>
      <c r="M42" s="345"/>
      <c r="N42" s="345"/>
      <c r="O42" s="345"/>
      <c r="P42" s="345"/>
      <c r="Q42" s="345"/>
      <c r="R42" s="345"/>
      <c r="S42" s="345"/>
      <c r="T42" s="345"/>
      <c r="Z42" s="53"/>
    </row>
    <row r="43" spans="2:35" ht="65.25" customHeight="1" x14ac:dyDescent="0.25"/>
    <row r="44" spans="2:35" ht="15" hidden="1" customHeight="1" x14ac:dyDescent="0.25"/>
    <row r="45" spans="2:35" ht="15" hidden="1" customHeight="1" x14ac:dyDescent="0.25"/>
    <row r="46" spans="2:35" ht="15" hidden="1" customHeight="1" x14ac:dyDescent="0.25"/>
    <row r="47" spans="2:35" ht="15" hidden="1" customHeight="1" x14ac:dyDescent="0.25"/>
    <row r="48" spans="2:35" ht="15" hidden="1" customHeight="1" x14ac:dyDescent="0.25"/>
    <row r="49" ht="15" hidden="1" customHeight="1" x14ac:dyDescent="0.25"/>
    <row r="50" ht="0" hidden="1" customHeight="1" x14ac:dyDescent="0.25"/>
    <row r="51" ht="0" hidden="1" customHeight="1" x14ac:dyDescent="0.25"/>
  </sheetData>
  <sheetProtection sheet="1" objects="1" scenarios="1"/>
  <mergeCells count="60">
    <mergeCell ref="S36:S37"/>
    <mergeCell ref="C42:F42"/>
    <mergeCell ref="G42:T42"/>
    <mergeCell ref="J38:J39"/>
    <mergeCell ref="K38:K39"/>
    <mergeCell ref="S38:S39"/>
    <mergeCell ref="T38:T39"/>
    <mergeCell ref="C41:F41"/>
    <mergeCell ref="G41:T41"/>
    <mergeCell ref="J28:J29"/>
    <mergeCell ref="K28:K29"/>
    <mergeCell ref="S28:S29"/>
    <mergeCell ref="T28:T29"/>
    <mergeCell ref="B31:B39"/>
    <mergeCell ref="C32:C33"/>
    <mergeCell ref="J32:J33"/>
    <mergeCell ref="L32:L33"/>
    <mergeCell ref="S32:S33"/>
    <mergeCell ref="J34:J35"/>
    <mergeCell ref="K34:K35"/>
    <mergeCell ref="S34:S35"/>
    <mergeCell ref="T34:T35"/>
    <mergeCell ref="C36:C37"/>
    <mergeCell ref="J36:J37"/>
    <mergeCell ref="L36:L37"/>
    <mergeCell ref="S24:S25"/>
    <mergeCell ref="T24:T25"/>
    <mergeCell ref="C26:C27"/>
    <mergeCell ref="J26:J27"/>
    <mergeCell ref="L26:L27"/>
    <mergeCell ref="S26:S27"/>
    <mergeCell ref="J18:J19"/>
    <mergeCell ref="K18:K19"/>
    <mergeCell ref="S18:S19"/>
    <mergeCell ref="T18:T19"/>
    <mergeCell ref="B21:B29"/>
    <mergeCell ref="C22:C23"/>
    <mergeCell ref="J22:J23"/>
    <mergeCell ref="L22:L23"/>
    <mergeCell ref="S22:S23"/>
    <mergeCell ref="J24:J25"/>
    <mergeCell ref="B11:B19"/>
    <mergeCell ref="C12:C13"/>
    <mergeCell ref="J12:J13"/>
    <mergeCell ref="L12:L13"/>
    <mergeCell ref="S12:S13"/>
    <mergeCell ref="K24:K25"/>
    <mergeCell ref="J14:J15"/>
    <mergeCell ref="K14:K15"/>
    <mergeCell ref="S14:S15"/>
    <mergeCell ref="T14:T15"/>
    <mergeCell ref="C16:C17"/>
    <mergeCell ref="J16:J17"/>
    <mergeCell ref="L16:L17"/>
    <mergeCell ref="S16:S17"/>
    <mergeCell ref="O2:T2"/>
    <mergeCell ref="S4:T4"/>
    <mergeCell ref="AA6:AC6"/>
    <mergeCell ref="AA7:AC7"/>
    <mergeCell ref="AA8:AC8"/>
  </mergeCells>
  <dataValidations count="2">
    <dataValidation type="list" allowBlank="1" showInputMessage="1" showErrorMessage="1" sqref="K14:K15 T38:T39 K38:K39 T34:T35 K34:K35 T28:T29 K28:K29 T24:T25 K24:K25 T18:T19 K18:K19 T14:T15">
      <formula1>"VT,VP,VS,VA,VF,VB,VD,V3"</formula1>
    </dataValidation>
    <dataValidation type="whole" allowBlank="1" showInputMessage="1" showErrorMessage="1" errorTitle="ERREUR" error="Il faut saisir un chiffre de 1 à 4" sqref="C5:C8">
      <formula1>1</formula1>
      <formula2>4</formula2>
    </dataValidation>
  </dataValidations>
  <printOptions horizontalCentered="1"/>
  <pageMargins left="0" right="0" top="0" bottom="0" header="0" footer="0"/>
  <pageSetup paperSize="9" orientation="portrait" r:id="rId1"/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5">
    <tabColor rgb="FF00B050"/>
    <pageSetUpPr autoPageBreaks="0" fitToPage="1"/>
  </sheetPr>
  <dimension ref="A1:AJ51"/>
  <sheetViews>
    <sheetView showGridLines="0" showRowColHeaders="0" zoomScaleNormal="100" workbookViewId="0"/>
  </sheetViews>
  <sheetFormatPr baseColWidth="10" defaultColWidth="0" defaultRowHeight="0" customHeight="1" zeroHeight="1" x14ac:dyDescent="0.25"/>
  <cols>
    <col min="1" max="1" width="9.625" customWidth="1"/>
    <col min="2" max="2" width="4.875" customWidth="1"/>
    <col min="3" max="8" width="4.625" customWidth="1"/>
    <col min="9" max="9" width="4.625" style="69" customWidth="1"/>
    <col min="10" max="20" width="4.625" customWidth="1"/>
    <col min="21" max="21" width="1.625" customWidth="1"/>
    <col min="22" max="22" width="25.375" customWidth="1"/>
    <col min="23" max="23" width="10.75" hidden="1" customWidth="1"/>
    <col min="24" max="24" width="3.875" hidden="1" customWidth="1"/>
    <col min="25" max="25" width="4.75" hidden="1" customWidth="1"/>
    <col min="26" max="26" width="10" hidden="1" customWidth="1"/>
    <col min="27" max="27" width="5" hidden="1" customWidth="1"/>
    <col min="28" max="36" width="0" hidden="1" customWidth="1"/>
    <col min="37" max="16384" width="11" hidden="1"/>
  </cols>
  <sheetData>
    <row r="1" spans="1:36" ht="28.5" customHeight="1" thickBot="1" x14ac:dyDescent="0.25">
      <c r="C1" s="51"/>
      <c r="D1" s="51"/>
      <c r="E1" s="51"/>
      <c r="F1" s="51"/>
      <c r="G1" s="51"/>
      <c r="H1" s="51"/>
      <c r="I1" s="136"/>
      <c r="J1" s="134"/>
      <c r="K1" s="134"/>
      <c r="L1" s="10"/>
      <c r="M1" s="10"/>
      <c r="N1" s="10"/>
      <c r="O1" s="10"/>
      <c r="P1" s="10"/>
      <c r="Q1" s="10"/>
      <c r="R1" s="10"/>
      <c r="S1" s="135"/>
      <c r="T1" s="61"/>
      <c r="U1" s="61"/>
      <c r="V1" s="61"/>
      <c r="W1" s="61"/>
      <c r="X1" s="133"/>
      <c r="Y1" s="61"/>
      <c r="Z1" s="61"/>
      <c r="AA1" s="133"/>
    </row>
    <row r="2" spans="1:36" ht="30" customHeight="1" thickBot="1" x14ac:dyDescent="0.3">
      <c r="A2" s="138">
        <f>SUMPRODUCT((recap!C7:C66=C2)*(recap!D7:D66=L2)*recap!I7:I66)</f>
        <v>1</v>
      </c>
      <c r="C2" s="173" t="s">
        <v>79</v>
      </c>
      <c r="D2" s="174"/>
      <c r="E2" s="174"/>
      <c r="F2" s="174"/>
      <c r="G2" s="174"/>
      <c r="H2" s="175"/>
      <c r="K2" s="156" t="s">
        <v>35</v>
      </c>
      <c r="L2" s="257">
        <v>41</v>
      </c>
      <c r="M2" s="183"/>
      <c r="O2" s="332" t="str">
        <f>Nature_competition</f>
        <v>COUPE DE DREUX POUSSINS BENJAMINS - 26 novembre 2017</v>
      </c>
      <c r="P2" s="332"/>
      <c r="Q2" s="332"/>
      <c r="R2" s="332"/>
      <c r="S2" s="332"/>
      <c r="T2" s="332"/>
      <c r="U2" s="52"/>
      <c r="V2" s="52"/>
      <c r="W2" s="52"/>
      <c r="X2" s="52"/>
      <c r="Y2" s="52"/>
      <c r="Z2" s="229" t="s">
        <v>68</v>
      </c>
      <c r="AA2" s="52"/>
    </row>
    <row r="3" spans="1:36" ht="24" customHeight="1" x14ac:dyDescent="0.2">
      <c r="B3" s="138"/>
      <c r="C3" s="145"/>
      <c r="D3" s="145"/>
      <c r="E3" s="145"/>
      <c r="F3" s="145"/>
      <c r="G3" s="145"/>
      <c r="H3" s="51"/>
      <c r="I3" s="145"/>
      <c r="L3" s="132"/>
      <c r="M3" s="132"/>
      <c r="N3" s="131"/>
      <c r="O3" s="131"/>
      <c r="P3" s="131"/>
      <c r="Q3" s="131"/>
      <c r="S3" s="144"/>
      <c r="T3" s="52"/>
      <c r="U3" s="52"/>
      <c r="V3" s="52"/>
      <c r="W3" s="52"/>
      <c r="X3" s="52"/>
      <c r="Y3" s="52"/>
      <c r="Z3" s="227">
        <f>COUNTIF(Z5:Z16,"")</f>
        <v>12</v>
      </c>
    </row>
    <row r="4" spans="1:36" ht="15.75" x14ac:dyDescent="0.25">
      <c r="C4" s="60" t="s">
        <v>39</v>
      </c>
      <c r="D4" s="129" t="s">
        <v>43</v>
      </c>
      <c r="E4" s="59" t="s">
        <v>44</v>
      </c>
      <c r="G4" s="69"/>
      <c r="H4" s="69"/>
      <c r="J4" s="69"/>
      <c r="K4" s="69"/>
      <c r="L4" s="69"/>
      <c r="M4" s="153" t="s">
        <v>38</v>
      </c>
      <c r="N4" s="128" t="s">
        <v>34</v>
      </c>
      <c r="O4" s="128" t="s">
        <v>21</v>
      </c>
      <c r="P4" s="128" t="s">
        <v>23</v>
      </c>
      <c r="Q4" s="128" t="s">
        <v>67</v>
      </c>
      <c r="R4" s="128" t="s">
        <v>22</v>
      </c>
      <c r="S4" s="343" t="s">
        <v>14</v>
      </c>
      <c r="T4" s="343"/>
      <c r="W4" s="228" t="s">
        <v>16</v>
      </c>
      <c r="X4" s="228" t="s">
        <v>60</v>
      </c>
      <c r="Y4" s="228" t="s">
        <v>59</v>
      </c>
      <c r="Z4" s="228" t="s">
        <v>58</v>
      </c>
      <c r="AA4" s="58"/>
      <c r="AB4" s="58"/>
      <c r="AC4" s="58"/>
      <c r="AD4" s="62"/>
      <c r="AE4" s="62"/>
      <c r="AF4" s="62"/>
      <c r="AG4" s="62"/>
      <c r="AH4" s="62"/>
      <c r="AI4" s="62"/>
      <c r="AJ4" s="64"/>
    </row>
    <row r="5" spans="1:36" ht="20.25" customHeight="1" x14ac:dyDescent="0.2">
      <c r="A5" s="214" t="s">
        <v>24</v>
      </c>
      <c r="B5" s="172"/>
      <c r="C5" s="141">
        <v>1</v>
      </c>
      <c r="D5" s="142">
        <f>IF(A2&gt;0,1,"")</f>
        <v>1</v>
      </c>
      <c r="E5" s="154" t="str">
        <f>IF(ISNA(VLOOKUP($C$2&amp;"-"&amp;$L$2&amp;"-"&amp;D5,bdd_complete,11,0)),"",VLOOKUP($C$2&amp;"-"&amp;$L$2&amp;"-"&amp;D5,bdd_complete,11,0)&amp;" "&amp;VLOOKUP($C$2&amp;"-"&amp;$L$2&amp;"-"&amp;D5,bdd_complete,12,0))</f>
        <v>MASBAHI Luna</v>
      </c>
      <c r="F5" s="154"/>
      <c r="G5" s="154"/>
      <c r="H5" s="154"/>
      <c r="I5" s="154"/>
      <c r="J5" s="154"/>
      <c r="K5" s="154" t="str">
        <f>IF(D5&lt;&gt;"",VLOOKUP($C$2&amp;"-"&amp;$L$2&amp;"-"&amp;D5,bdd_complete,13,0),"")</f>
        <v>Bagnolet</v>
      </c>
      <c r="L5" s="154"/>
      <c r="M5" s="143"/>
      <c r="N5" s="209" t="str">
        <f>IF(AND(E5&lt;&gt;"",$Z$3&lt;12),SUMPRODUCT(($W$5:$W$16=E5)*($Z$5:$Z$16&lt;&gt;"")),"")</f>
        <v/>
      </c>
      <c r="O5" s="210" t="str">
        <f>IF(AND(E5&lt;&gt;"",$Z$3&lt;12),SUMPRODUCT(($W$5:$W$16=E5)*($Y$5:$Y$16)),"")</f>
        <v/>
      </c>
      <c r="P5" s="211" t="str">
        <f>IF(AND(E5&lt;&gt;"",$Z$3&lt;12),SUMPRODUCT(($W$5:$W$16=E5)*($Z$5:$Z$16=$P$4)),"")</f>
        <v/>
      </c>
      <c r="Q5" s="211" t="str">
        <f>IF(AND(E5&lt;&gt;"",$Z$3&lt;12),SUMPRODUCT(($W$5:$W$16=E5)*($Z$5:$Z$16=$Q$4)),"")</f>
        <v/>
      </c>
      <c r="R5" s="211" t="str">
        <f>IF(AND(E5&lt;&gt;"",$Z$3&lt;12),SUMPRODUCT(($W$5:$W$16=E5)*($X$5:$X$16)),"")</f>
        <v/>
      </c>
      <c r="S5" s="234">
        <f>IF(D5&lt;&gt;"",VLOOKUP($C$2&amp;"-"&amp;$L$2&amp;"-"&amp;D5,bdd_complete,6,0),"")</f>
        <v>59.2</v>
      </c>
      <c r="T5" s="235"/>
      <c r="U5" s="140"/>
      <c r="V5" s="140"/>
      <c r="W5" s="205" t="str">
        <f>D12</f>
        <v/>
      </c>
      <c r="X5" s="206">
        <f>I15</f>
        <v>0</v>
      </c>
      <c r="Y5" s="206">
        <f>J14</f>
        <v>0</v>
      </c>
      <c r="Z5" s="207" t="str">
        <f>IF(K14&lt;&gt;"",K14,"")</f>
        <v/>
      </c>
      <c r="AD5" s="62"/>
      <c r="AE5" s="62"/>
      <c r="AF5" s="62"/>
      <c r="AG5" s="62"/>
      <c r="AH5" s="62"/>
      <c r="AI5" s="62"/>
      <c r="AJ5" s="64"/>
    </row>
    <row r="6" spans="1:36" ht="20.25" customHeight="1" thickBot="1" x14ac:dyDescent="0.25">
      <c r="B6" s="172"/>
      <c r="C6" s="141"/>
      <c r="D6" s="142" t="str">
        <f>IF(A2&gt;1,2,"")</f>
        <v/>
      </c>
      <c r="E6" s="154" t="str">
        <f>IF(ISNA(VLOOKUP($C$2&amp;"-"&amp;$L$2&amp;"-"&amp;D6,bdd_complete,11,0)),"",VLOOKUP($C$2&amp;"-"&amp;$L$2&amp;"-"&amp;D6,bdd_complete,11,0)&amp;" "&amp;VLOOKUP($C$2&amp;"-"&amp;$L$2&amp;"-"&amp;D6,bdd_complete,12,0))</f>
        <v/>
      </c>
      <c r="F6" s="154"/>
      <c r="G6" s="154"/>
      <c r="H6" s="154"/>
      <c r="I6" s="154"/>
      <c r="J6" s="154"/>
      <c r="K6" s="154" t="str">
        <f>IF(D6&lt;&gt;"",VLOOKUP($C$2&amp;"-"&amp;$L$2&amp;"-"&amp;D6,bdd_complete,13,0),"")</f>
        <v/>
      </c>
      <c r="L6" s="154"/>
      <c r="M6" s="143"/>
      <c r="N6" s="209" t="str">
        <f>IF(AND(E6&lt;&gt;"",$Z$3&lt;12),SUMPRODUCT(($W$5:$W$16=E6)*($Z$5:$Z$16&lt;&gt;"")),"")</f>
        <v/>
      </c>
      <c r="O6" s="210" t="str">
        <f>IF(AND(E6&lt;&gt;"",$Z$3&lt;12),SUMPRODUCT(($W$5:$W$16=E6)*($Y$5:$Y$16)),"")</f>
        <v/>
      </c>
      <c r="P6" s="211" t="str">
        <f>IF(AND(E6&lt;&gt;"",$Z$3&lt;12),SUMPRODUCT(($W$5:$W$16=E6)*($Z$5:$Z$16=$P$4)),"")</f>
        <v/>
      </c>
      <c r="Q6" s="211" t="str">
        <f>IF(AND(E6&lt;&gt;"",$Z$3&lt;12),SUMPRODUCT(($W$5:$W$16=E6)*($Z$5:$Z$16=$Q$4)),"")</f>
        <v/>
      </c>
      <c r="R6" s="211" t="str">
        <f>IF(AND(E6&lt;&gt;"",$Z$3&lt;12),SUMPRODUCT(($W$5:$W$16=E6)*($X$5:$X$16)),"")</f>
        <v/>
      </c>
      <c r="S6" s="234" t="str">
        <f>IF(D6&lt;&gt;"",VLOOKUP($C$2&amp;"-"&amp;$L$2&amp;"-"&amp;D6,bdd_complete,6,0),"")</f>
        <v/>
      </c>
      <c r="T6" s="235"/>
      <c r="W6" s="205" t="str">
        <f>M12</f>
        <v/>
      </c>
      <c r="X6" s="206">
        <f>R15</f>
        <v>0</v>
      </c>
      <c r="Y6" s="206">
        <f>S14</f>
        <v>0</v>
      </c>
      <c r="Z6" s="207" t="str">
        <f>IF(T14&lt;&gt;"",T14,"")</f>
        <v/>
      </c>
      <c r="AA6" s="346"/>
      <c r="AB6" s="346"/>
      <c r="AC6" s="346"/>
      <c r="AD6" s="62"/>
      <c r="AE6" s="62"/>
      <c r="AF6" s="62"/>
      <c r="AG6" s="62"/>
      <c r="AH6" s="62"/>
      <c r="AI6" s="62"/>
      <c r="AJ6" s="64"/>
    </row>
    <row r="7" spans="1:36" ht="20.25" customHeight="1" thickTop="1" x14ac:dyDescent="0.2">
      <c r="A7" s="137" t="s">
        <v>36</v>
      </c>
      <c r="B7" s="172"/>
      <c r="C7" s="141"/>
      <c r="D7" s="142" t="str">
        <f>IF(A2&gt;2,3,"")</f>
        <v/>
      </c>
      <c r="E7" s="154" t="str">
        <f>IF(ISNA(VLOOKUP($C$2&amp;"-"&amp;$L$2&amp;"-"&amp;D7,bdd_complete,11,0)),"",VLOOKUP($C$2&amp;"-"&amp;$L$2&amp;"-"&amp;D7,bdd_complete,11,0)&amp;" "&amp;VLOOKUP($C$2&amp;"-"&amp;$L$2&amp;"-"&amp;D7,bdd_complete,12,0))</f>
        <v/>
      </c>
      <c r="F7" s="154"/>
      <c r="G7" s="154"/>
      <c r="H7" s="154"/>
      <c r="I7" s="154"/>
      <c r="J7" s="154"/>
      <c r="K7" s="154" t="str">
        <f>IF(D7&lt;&gt;"",VLOOKUP($C$2&amp;"-"&amp;$L$2&amp;"-"&amp;D7,bdd_complete,13,0),"")</f>
        <v/>
      </c>
      <c r="L7" s="154"/>
      <c r="M7" s="143"/>
      <c r="N7" s="209" t="str">
        <f>IF(AND(E7&lt;&gt;"",$Z$3&lt;12),SUMPRODUCT(($W$5:$W$16=E7)*($Z$5:$Z$16&lt;&gt;"")),"")</f>
        <v/>
      </c>
      <c r="O7" s="210" t="str">
        <f>IF(AND(E7&lt;&gt;"",$Z$3&lt;12),SUMPRODUCT(($W$5:$W$16=E7)*($Y$5:$Y$16)),"")</f>
        <v/>
      </c>
      <c r="P7" s="211" t="str">
        <f>IF(AND(E7&lt;&gt;"",$Z$3&lt;12),SUMPRODUCT(($W$5:$W$16=E7)*($Z$5:$Z$16=$P$4)),"")</f>
        <v/>
      </c>
      <c r="Q7" s="211" t="str">
        <f>IF(AND(E7&lt;&gt;"",$Z$3&lt;12),SUMPRODUCT(($W$5:$W$16=E7)*($Z$5:$Z$16=$Q$4)),"")</f>
        <v/>
      </c>
      <c r="R7" s="211" t="str">
        <f>IF(AND(E7&lt;&gt;"",$Z$3&lt;12),SUMPRODUCT(($W$5:$W$16=E7)*($X$5:$X$16)),"")</f>
        <v/>
      </c>
      <c r="S7" s="234" t="str">
        <f>IF(D7&lt;&gt;"",VLOOKUP($C$2&amp;"-"&amp;$L$2&amp;"-"&amp;D7,bdd_complete,6,0),"")</f>
        <v/>
      </c>
      <c r="T7" s="235"/>
      <c r="W7" s="205" t="str">
        <f>D16</f>
        <v/>
      </c>
      <c r="X7" s="206">
        <f>I19</f>
        <v>0</v>
      </c>
      <c r="Y7" s="206">
        <f>J18</f>
        <v>0</v>
      </c>
      <c r="Z7" s="207" t="str">
        <f>IF(K18&lt;&gt;"",K18,"")</f>
        <v/>
      </c>
      <c r="AA7" s="346"/>
      <c r="AB7" s="346"/>
      <c r="AC7" s="346"/>
      <c r="AD7" s="62"/>
      <c r="AE7" s="62"/>
      <c r="AF7" s="62"/>
      <c r="AG7" s="62"/>
      <c r="AH7" s="62"/>
      <c r="AI7" s="62"/>
      <c r="AJ7" s="64"/>
    </row>
    <row r="8" spans="1:36" ht="20.25" customHeight="1" x14ac:dyDescent="0.2">
      <c r="A8" s="139" t="s">
        <v>37</v>
      </c>
      <c r="B8" s="172"/>
      <c r="C8" s="141"/>
      <c r="D8" s="281" t="str">
        <f>IF(A2&gt;3,4,"")</f>
        <v/>
      </c>
      <c r="E8" s="241" t="str">
        <f>IF(ISNA(VLOOKUP($C$2&amp;"-"&amp;$L$2&amp;"-"&amp;D8,bdd_complete,11,0)),"",VLOOKUP($C$2&amp;"-"&amp;$L$2&amp;"-"&amp;D8,bdd_complete,11,0)&amp;" "&amp;VLOOKUP($C$2&amp;"-"&amp;$L$2&amp;"-"&amp;D8,bdd_complete,12,0))</f>
        <v/>
      </c>
      <c r="F8" s="241"/>
      <c r="G8" s="241"/>
      <c r="H8" s="241"/>
      <c r="I8" s="241"/>
      <c r="J8" s="241"/>
      <c r="K8" s="241" t="str">
        <f>IF(D8&lt;&gt;"",VLOOKUP($C$2&amp;"-"&amp;$L$2&amp;"-"&amp;D8,bdd_complete,13,0),"")</f>
        <v/>
      </c>
      <c r="L8" s="241"/>
      <c r="M8" s="282"/>
      <c r="N8" s="209" t="str">
        <f>IF(AND(E8&lt;&gt;"",$Z$3&lt;12),SUMPRODUCT(($W$5:$W$16=E8)*($Z$5:$Z$16&lt;&gt;"")),"")</f>
        <v/>
      </c>
      <c r="O8" s="210" t="str">
        <f>IF(AND(E8&lt;&gt;"",$Z$3&lt;12),SUMPRODUCT(($W$5:$W$16=E8)*($Y$5:$Y$16)),"")</f>
        <v/>
      </c>
      <c r="P8" s="211" t="str">
        <f>IF(AND(E8&lt;&gt;"",$Z$3&lt;12),SUMPRODUCT(($W$5:$W$16=E8)*($Z$5:$Z$16=$P$4)),"")</f>
        <v/>
      </c>
      <c r="Q8" s="211" t="str">
        <f>IF(AND(E8&lt;&gt;"",$Z$3&lt;12),SUMPRODUCT(($W$5:$W$16=E8)*($Z$5:$Z$16=$Q$4)),"")</f>
        <v/>
      </c>
      <c r="R8" s="211" t="str">
        <f>IF(AND(E8&lt;&gt;"",$Z$3&lt;12),SUMPRODUCT(($W$5:$W$16=E8)*($X$5:$X$16)),"")</f>
        <v/>
      </c>
      <c r="S8" s="234" t="str">
        <f>IF(D8&lt;&gt;"",VLOOKUP($C$2&amp;"-"&amp;$L$2&amp;"-"&amp;D8,bdd_complete,6,0),"")</f>
        <v/>
      </c>
      <c r="T8" s="235"/>
      <c r="W8" s="205" t="str">
        <f>M16</f>
        <v/>
      </c>
      <c r="X8" s="206">
        <f>R19</f>
        <v>0</v>
      </c>
      <c r="Y8" s="206">
        <f>S18</f>
        <v>0</v>
      </c>
      <c r="Z8" s="207" t="str">
        <f>IF(T18&lt;&gt;"",T18,"")</f>
        <v/>
      </c>
      <c r="AA8" s="346"/>
      <c r="AB8" s="346"/>
      <c r="AC8" s="346"/>
      <c r="AD8" s="62"/>
      <c r="AE8" s="62"/>
      <c r="AF8" s="62"/>
      <c r="AG8" s="62"/>
      <c r="AH8" s="62"/>
      <c r="AI8" s="62"/>
      <c r="AJ8" s="64"/>
    </row>
    <row r="9" spans="1:36" ht="23.25" customHeight="1" x14ac:dyDescent="0.25">
      <c r="A9" s="212" t="s">
        <v>61</v>
      </c>
      <c r="B9" s="213"/>
      <c r="D9" s="69"/>
      <c r="E9" s="69"/>
      <c r="F9" s="69"/>
      <c r="G9" s="69"/>
      <c r="H9" s="69"/>
      <c r="I9"/>
      <c r="S9" s="144"/>
      <c r="W9" s="205" t="str">
        <f>D22</f>
        <v/>
      </c>
      <c r="X9" s="206">
        <f>I25</f>
        <v>0</v>
      </c>
      <c r="Y9" s="206">
        <f>J24</f>
        <v>0</v>
      </c>
      <c r="Z9" s="207" t="str">
        <f>IF(K24&lt;&gt;"",K24,"")</f>
        <v/>
      </c>
      <c r="AA9" s="52"/>
      <c r="AB9" s="52"/>
      <c r="AC9" s="52"/>
    </row>
    <row r="10" spans="1:36" s="140" customFormat="1" ht="25.5" hidden="1" customHeight="1" x14ac:dyDescent="0.2">
      <c r="A10" s="53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  <c r="R10" s="155"/>
      <c r="S10" s="155"/>
      <c r="T10" s="130" t="str">
        <f>IF(OR(A2=0,A2&gt;2),"3 lutteurs =&gt; Tour 1 : 1-2 / Tour 2 : 3-1 / Tour 3 : 2-3          4 lutteurs =&gt; Tour 1 : 1-2, 3-4  / Tour 2 : 1-3,  2-4  / Tour 3 : 1-4, 2-3","")</f>
        <v/>
      </c>
      <c r="U10" s="155"/>
      <c r="V10" s="155"/>
      <c r="W10" s="205" t="str">
        <f>M22</f>
        <v/>
      </c>
      <c r="X10" s="206">
        <f>R25</f>
        <v>0</v>
      </c>
      <c r="Y10" s="206">
        <f>S24</f>
        <v>0</v>
      </c>
      <c r="Z10" s="207" t="str">
        <f>IF(T24&lt;&gt;"",T24,"")</f>
        <v/>
      </c>
      <c r="AA10" s="155"/>
      <c r="AB10" s="155"/>
      <c r="AC10" s="155"/>
    </row>
    <row r="11" spans="1:36" s="53" customFormat="1" ht="14.25" hidden="1" customHeight="1" thickBot="1" x14ac:dyDescent="0.25">
      <c r="A11"/>
      <c r="B11" s="330" t="s">
        <v>40</v>
      </c>
      <c r="C11" s="203" t="s">
        <v>45</v>
      </c>
      <c r="D11" s="201"/>
      <c r="E11" s="201"/>
      <c r="F11" s="201"/>
      <c r="G11" s="201"/>
      <c r="H11" s="201"/>
      <c r="I11" s="201"/>
      <c r="J11" s="201"/>
      <c r="K11" s="201"/>
      <c r="L11" s="202" t="s">
        <v>46</v>
      </c>
      <c r="M11" s="202"/>
      <c r="N11" s="202"/>
      <c r="O11" s="202"/>
      <c r="P11" s="202"/>
      <c r="Q11" s="202"/>
      <c r="R11" s="202"/>
      <c r="S11" s="202"/>
      <c r="T11" s="204"/>
      <c r="U11"/>
      <c r="V11"/>
      <c r="W11" s="205" t="str">
        <f>D26</f>
        <v/>
      </c>
      <c r="X11" s="206">
        <f>I29</f>
        <v>0</v>
      </c>
      <c r="Y11" s="206">
        <f>J28</f>
        <v>0</v>
      </c>
      <c r="Z11" s="207" t="str">
        <f>IF(K28&lt;&gt;"",K28,"")</f>
        <v/>
      </c>
      <c r="AA11" s="54"/>
      <c r="AH11" s="56"/>
    </row>
    <row r="12" spans="1:36" ht="16.5" hidden="1" customHeight="1" x14ac:dyDescent="0.2">
      <c r="B12" s="331"/>
      <c r="C12" s="334" t="str">
        <f>IF(A2&gt;1,1,"")</f>
        <v/>
      </c>
      <c r="D12" s="215" t="str">
        <f>IF(C12&lt;&gt;"",VLOOKUP(C12,$D$5:$K$8,2,0),"")</f>
        <v/>
      </c>
      <c r="E12" s="215"/>
      <c r="F12" s="215"/>
      <c r="G12" s="215"/>
      <c r="H12" s="215"/>
      <c r="I12" s="216"/>
      <c r="J12" s="336" t="s">
        <v>48</v>
      </c>
      <c r="K12" s="217" t="s">
        <v>49</v>
      </c>
      <c r="L12" s="334" t="str">
        <f>IF(A2&gt;1,2,"")</f>
        <v/>
      </c>
      <c r="M12" s="215" t="str">
        <f>IF(L12&lt;&gt;"",VLOOKUP(L12,$D$5:$K$8,2,0),"")</f>
        <v/>
      </c>
      <c r="N12" s="215"/>
      <c r="O12" s="215"/>
      <c r="P12" s="215"/>
      <c r="Q12" s="215"/>
      <c r="R12" s="216"/>
      <c r="S12" s="336" t="s">
        <v>48</v>
      </c>
      <c r="T12" s="217" t="s">
        <v>49</v>
      </c>
      <c r="W12" s="205" t="str">
        <f>M26</f>
        <v/>
      </c>
      <c r="X12" s="206">
        <f>R29</f>
        <v>0</v>
      </c>
      <c r="Y12" s="206">
        <f>S28</f>
        <v>0</v>
      </c>
      <c r="Z12" s="207" t="str">
        <f>IF(T28&lt;&gt;"",T28,"")</f>
        <v/>
      </c>
      <c r="AA12" s="58"/>
      <c r="AH12" s="63"/>
      <c r="AI12" s="63"/>
    </row>
    <row r="13" spans="1:36" ht="16.5" hidden="1" customHeight="1" x14ac:dyDescent="0.2">
      <c r="B13" s="331"/>
      <c r="C13" s="335"/>
      <c r="D13" s="218" t="str">
        <f>IF(C12&lt;&gt;"",VLOOKUP(C12,$D$5:$K$8,8,0),"")</f>
        <v/>
      </c>
      <c r="E13" s="219"/>
      <c r="F13" s="219"/>
      <c r="G13" s="219"/>
      <c r="H13" s="219"/>
      <c r="I13" s="220"/>
      <c r="J13" s="337"/>
      <c r="K13" s="221" t="s">
        <v>50</v>
      </c>
      <c r="L13" s="335"/>
      <c r="M13" s="218" t="str">
        <f>IF(L12&lt;&gt;"",VLOOKUP(L12,$D$5:$K$8,8,0),"")</f>
        <v/>
      </c>
      <c r="N13" s="219"/>
      <c r="O13" s="219"/>
      <c r="P13" s="219"/>
      <c r="Q13" s="219"/>
      <c r="R13" s="220"/>
      <c r="S13" s="337"/>
      <c r="T13" s="221" t="s">
        <v>50</v>
      </c>
      <c r="W13" s="205" t="str">
        <f>D32</f>
        <v/>
      </c>
      <c r="X13" s="206">
        <f>I35</f>
        <v>0</v>
      </c>
      <c r="Y13" s="206">
        <f>J34</f>
        <v>0</v>
      </c>
      <c r="Z13" s="207" t="str">
        <f>IF(K34&lt;&gt;"",K34,"")</f>
        <v/>
      </c>
      <c r="AA13" s="58"/>
      <c r="AH13" s="63"/>
      <c r="AI13" s="63"/>
    </row>
    <row r="14" spans="1:36" ht="11.25" hidden="1" customHeight="1" x14ac:dyDescent="0.2">
      <c r="B14" s="331"/>
      <c r="C14" s="159" t="s">
        <v>53</v>
      </c>
      <c r="D14" s="160"/>
      <c r="E14" s="160"/>
      <c r="F14" s="160"/>
      <c r="G14" s="160"/>
      <c r="H14" s="170"/>
      <c r="I14" s="161" t="s">
        <v>11</v>
      </c>
      <c r="J14" s="338"/>
      <c r="K14" s="340"/>
      <c r="L14" s="159" t="s">
        <v>53</v>
      </c>
      <c r="M14" s="162"/>
      <c r="N14" s="160"/>
      <c r="O14" s="160"/>
      <c r="P14" s="160"/>
      <c r="Q14" s="170"/>
      <c r="R14" s="161" t="s">
        <v>11</v>
      </c>
      <c r="S14" s="338"/>
      <c r="T14" s="340"/>
      <c r="W14" s="205" t="str">
        <f>M32</f>
        <v/>
      </c>
      <c r="X14" s="206">
        <f>R35</f>
        <v>0</v>
      </c>
      <c r="Y14" s="206">
        <f>S34</f>
        <v>0</v>
      </c>
      <c r="Z14" s="207" t="str">
        <f>IF(T34&lt;&gt;"",T34,"")</f>
        <v/>
      </c>
      <c r="AA14" s="58"/>
      <c r="AH14" s="63"/>
      <c r="AI14" s="63"/>
    </row>
    <row r="15" spans="1:36" ht="33" hidden="1" customHeight="1" thickBot="1" x14ac:dyDescent="0.25">
      <c r="B15" s="331"/>
      <c r="C15" s="157"/>
      <c r="D15" s="158"/>
      <c r="E15" s="158"/>
      <c r="F15" s="158"/>
      <c r="G15" s="158"/>
      <c r="H15" s="171"/>
      <c r="I15" s="208"/>
      <c r="J15" s="339"/>
      <c r="K15" s="341"/>
      <c r="L15" s="157"/>
      <c r="M15" s="163"/>
      <c r="N15" s="158"/>
      <c r="O15" s="158"/>
      <c r="P15" s="158"/>
      <c r="Q15" s="171"/>
      <c r="R15" s="208"/>
      <c r="S15" s="339"/>
      <c r="T15" s="341"/>
      <c r="W15" s="205" t="str">
        <f>D36</f>
        <v/>
      </c>
      <c r="X15" s="206">
        <f>I39</f>
        <v>0</v>
      </c>
      <c r="Y15" s="206">
        <f>J38</f>
        <v>0</v>
      </c>
      <c r="Z15" s="207" t="str">
        <f>IF(K38&lt;&gt;"",K38,"")</f>
        <v/>
      </c>
      <c r="AA15" s="58"/>
      <c r="AH15" s="63"/>
      <c r="AI15" s="63"/>
    </row>
    <row r="16" spans="1:36" ht="16.5" hidden="1" customHeight="1" x14ac:dyDescent="0.2">
      <c r="B16" s="331"/>
      <c r="C16" s="334" t="str">
        <f>IF(A2=4,3,"")</f>
        <v/>
      </c>
      <c r="D16" s="215" t="str">
        <f>IF(C16&lt;&gt;"",VLOOKUP(C16,$D$5:$K$8,2,0),"")</f>
        <v/>
      </c>
      <c r="E16" s="215"/>
      <c r="F16" s="215"/>
      <c r="G16" s="215"/>
      <c r="H16" s="215"/>
      <c r="I16" s="216"/>
      <c r="J16" s="336" t="s">
        <v>48</v>
      </c>
      <c r="K16" s="217" t="s">
        <v>49</v>
      </c>
      <c r="L16" s="334" t="str">
        <f>IF(A2=4,4,"")</f>
        <v/>
      </c>
      <c r="M16" s="215" t="str">
        <f>IF(L16&lt;&gt;"",VLOOKUP(L16,$D$5:$K$8,2,0),"")</f>
        <v/>
      </c>
      <c r="N16" s="215"/>
      <c r="O16" s="215"/>
      <c r="P16" s="215"/>
      <c r="Q16" s="215"/>
      <c r="R16" s="216"/>
      <c r="S16" s="336" t="s">
        <v>48</v>
      </c>
      <c r="T16" s="217" t="s">
        <v>49</v>
      </c>
      <c r="W16" s="205" t="str">
        <f>M36</f>
        <v/>
      </c>
      <c r="X16" s="206">
        <f>R39</f>
        <v>0</v>
      </c>
      <c r="Y16" s="206">
        <f>S38</f>
        <v>0</v>
      </c>
      <c r="Z16" s="207" t="str">
        <f>IF(T38&lt;&gt;"",T38,"")</f>
        <v/>
      </c>
      <c r="AA16" s="58"/>
      <c r="AH16" s="63"/>
      <c r="AI16" s="63"/>
    </row>
    <row r="17" spans="1:35" ht="16.5" hidden="1" customHeight="1" x14ac:dyDescent="0.2">
      <c r="B17" s="331"/>
      <c r="C17" s="335"/>
      <c r="D17" s="218"/>
      <c r="E17" s="219"/>
      <c r="F17" s="219"/>
      <c r="G17" s="219"/>
      <c r="H17" s="219"/>
      <c r="I17" s="220"/>
      <c r="J17" s="337"/>
      <c r="K17" s="221" t="s">
        <v>50</v>
      </c>
      <c r="L17" s="335"/>
      <c r="M17" s="218" t="str">
        <f>IF(L16&lt;&gt;"",VLOOKUP(L16,$D$5:$K$8,8,0),"")</f>
        <v/>
      </c>
      <c r="N17" s="219"/>
      <c r="O17" s="219"/>
      <c r="P17" s="219"/>
      <c r="Q17" s="219"/>
      <c r="R17" s="220"/>
      <c r="S17" s="337"/>
      <c r="T17" s="221" t="s">
        <v>50</v>
      </c>
      <c r="X17" s="57"/>
      <c r="Y17" s="58"/>
      <c r="Z17" s="58"/>
      <c r="AA17" s="58"/>
      <c r="AH17" s="63"/>
      <c r="AI17" s="63"/>
    </row>
    <row r="18" spans="1:35" ht="11.25" hidden="1" customHeight="1" x14ac:dyDescent="0.2">
      <c r="B18" s="331"/>
      <c r="C18" s="159" t="s">
        <v>53</v>
      </c>
      <c r="D18" s="160"/>
      <c r="E18" s="160"/>
      <c r="F18" s="160"/>
      <c r="G18" s="160"/>
      <c r="H18" s="170"/>
      <c r="I18" s="161" t="s">
        <v>11</v>
      </c>
      <c r="J18" s="338"/>
      <c r="K18" s="340"/>
      <c r="L18" s="159" t="s">
        <v>53</v>
      </c>
      <c r="M18" s="162"/>
      <c r="N18" s="160"/>
      <c r="O18" s="160"/>
      <c r="P18" s="160"/>
      <c r="Q18" s="170"/>
      <c r="R18" s="161" t="s">
        <v>11</v>
      </c>
      <c r="S18" s="338"/>
      <c r="T18" s="340"/>
      <c r="X18" s="57"/>
      <c r="Y18" s="58"/>
      <c r="Z18" s="58"/>
      <c r="AA18" s="58"/>
      <c r="AH18" s="63"/>
      <c r="AI18" s="63"/>
    </row>
    <row r="19" spans="1:35" ht="32.1" hidden="1" customHeight="1" thickBot="1" x14ac:dyDescent="0.25">
      <c r="B19" s="331"/>
      <c r="C19" s="157"/>
      <c r="D19" s="158"/>
      <c r="E19" s="158"/>
      <c r="F19" s="158"/>
      <c r="G19" s="158"/>
      <c r="H19" s="171"/>
      <c r="I19" s="208"/>
      <c r="J19" s="339"/>
      <c r="K19" s="341"/>
      <c r="L19" s="157"/>
      <c r="M19" s="163"/>
      <c r="N19" s="158"/>
      <c r="O19" s="158"/>
      <c r="P19" s="158"/>
      <c r="Q19" s="171"/>
      <c r="R19" s="208"/>
      <c r="S19" s="339"/>
      <c r="T19" s="341"/>
      <c r="X19" s="58"/>
      <c r="Y19" s="58"/>
      <c r="Z19" s="58"/>
      <c r="AA19" s="58"/>
      <c r="AH19" s="63"/>
      <c r="AI19" s="63"/>
    </row>
    <row r="20" spans="1:35" ht="15" hidden="1" customHeight="1" x14ac:dyDescent="0.25">
      <c r="B20" s="138"/>
      <c r="C20" s="147"/>
      <c r="D20" s="147"/>
      <c r="E20" s="147"/>
      <c r="F20" s="147"/>
      <c r="G20" s="147"/>
      <c r="H20" s="147"/>
      <c r="J20" s="148"/>
      <c r="K20" s="149"/>
      <c r="L20" s="151"/>
      <c r="M20" s="151"/>
      <c r="N20" s="151"/>
      <c r="O20" s="151"/>
      <c r="P20" s="151"/>
      <c r="Q20" s="151"/>
      <c r="R20" s="146"/>
      <c r="S20" s="152"/>
      <c r="T20" s="150"/>
      <c r="X20" s="58"/>
      <c r="Y20" s="58"/>
      <c r="Z20" s="58"/>
      <c r="AA20" s="58"/>
      <c r="AH20" s="63"/>
      <c r="AI20" s="63"/>
    </row>
    <row r="21" spans="1:35" s="53" customFormat="1" ht="14.25" hidden="1" customHeight="1" thickBot="1" x14ac:dyDescent="0.25">
      <c r="A21"/>
      <c r="B21" s="330" t="s">
        <v>51</v>
      </c>
      <c r="C21" s="203" t="s">
        <v>45</v>
      </c>
      <c r="D21" s="201"/>
      <c r="E21" s="201"/>
      <c r="F21" s="201"/>
      <c r="G21" s="201"/>
      <c r="H21" s="201"/>
      <c r="I21" s="201"/>
      <c r="J21" s="201"/>
      <c r="K21" s="201"/>
      <c r="L21" s="202" t="s">
        <v>46</v>
      </c>
      <c r="M21" s="202"/>
      <c r="N21" s="202"/>
      <c r="O21" s="202"/>
      <c r="P21" s="202"/>
      <c r="Q21" s="202"/>
      <c r="R21" s="202"/>
      <c r="S21" s="202"/>
      <c r="T21" s="204"/>
      <c r="U21"/>
      <c r="V21"/>
      <c r="W21"/>
      <c r="X21" s="55"/>
      <c r="Y21" s="54"/>
      <c r="Z21" s="54"/>
      <c r="AA21" s="54"/>
      <c r="AH21" s="56"/>
    </row>
    <row r="22" spans="1:35" ht="16.5" hidden="1" customHeight="1" x14ac:dyDescent="0.2">
      <c r="B22" s="331"/>
      <c r="C22" s="334" t="str">
        <f>IF(A2=3,3,IF(A2=4,1,""))</f>
        <v/>
      </c>
      <c r="D22" s="215" t="str">
        <f>IF(C22&lt;&gt;"",VLOOKUP(C22,$D$5:$K$8,2,0),"")</f>
        <v/>
      </c>
      <c r="E22" s="215"/>
      <c r="F22" s="215"/>
      <c r="G22" s="215"/>
      <c r="H22" s="215"/>
      <c r="I22" s="216"/>
      <c r="J22" s="336" t="s">
        <v>48</v>
      </c>
      <c r="K22" s="217" t="s">
        <v>49</v>
      </c>
      <c r="L22" s="334" t="str">
        <f>IF(A2=3,1,IF(A2=4,3,""))</f>
        <v/>
      </c>
      <c r="M22" s="215" t="str">
        <f>IF(L22&lt;&gt;"",VLOOKUP(L22,$D$5:$K$8,2,0),"")</f>
        <v/>
      </c>
      <c r="N22" s="215"/>
      <c r="O22" s="215"/>
      <c r="P22" s="215"/>
      <c r="Q22" s="215"/>
      <c r="R22" s="216"/>
      <c r="S22" s="336" t="s">
        <v>48</v>
      </c>
      <c r="T22" s="217" t="s">
        <v>49</v>
      </c>
      <c r="X22" s="57"/>
      <c r="Y22" s="58"/>
      <c r="Z22" s="58"/>
      <c r="AA22" s="58"/>
      <c r="AH22" s="63"/>
      <c r="AI22" s="63"/>
    </row>
    <row r="23" spans="1:35" ht="16.5" hidden="1" customHeight="1" x14ac:dyDescent="0.2">
      <c r="B23" s="331"/>
      <c r="C23" s="335"/>
      <c r="D23" s="218" t="str">
        <f>IF(C22&lt;&gt;"",VLOOKUP(C22,$D$5:$K$8,8,0),"")</f>
        <v/>
      </c>
      <c r="E23" s="219"/>
      <c r="F23" s="219"/>
      <c r="G23" s="219"/>
      <c r="H23" s="219"/>
      <c r="I23" s="220"/>
      <c r="J23" s="337"/>
      <c r="K23" s="221" t="s">
        <v>50</v>
      </c>
      <c r="L23" s="335"/>
      <c r="M23" s="218" t="str">
        <f>IF(L22&lt;&gt;"",VLOOKUP(L22,$D$5:$K$8,8,0),"")</f>
        <v/>
      </c>
      <c r="N23" s="219"/>
      <c r="O23" s="219"/>
      <c r="P23" s="219"/>
      <c r="Q23" s="219"/>
      <c r="R23" s="220"/>
      <c r="S23" s="337"/>
      <c r="T23" s="221" t="s">
        <v>50</v>
      </c>
      <c r="X23" s="57"/>
      <c r="Y23" s="58"/>
      <c r="Z23" s="58"/>
      <c r="AA23" s="58"/>
      <c r="AH23" s="63"/>
      <c r="AI23" s="63"/>
    </row>
    <row r="24" spans="1:35" ht="11.25" hidden="1" customHeight="1" x14ac:dyDescent="0.2">
      <c r="B24" s="331"/>
      <c r="C24" s="159" t="s">
        <v>53</v>
      </c>
      <c r="D24" s="160"/>
      <c r="E24" s="160"/>
      <c r="F24" s="160"/>
      <c r="G24" s="160"/>
      <c r="H24" s="170"/>
      <c r="I24" s="161" t="s">
        <v>11</v>
      </c>
      <c r="J24" s="338"/>
      <c r="K24" s="340"/>
      <c r="L24" s="159" t="s">
        <v>53</v>
      </c>
      <c r="M24" s="162"/>
      <c r="N24" s="160"/>
      <c r="O24" s="160"/>
      <c r="P24" s="160"/>
      <c r="Q24" s="170"/>
      <c r="R24" s="161" t="s">
        <v>11</v>
      </c>
      <c r="S24" s="338"/>
      <c r="T24" s="340"/>
      <c r="X24" s="57"/>
      <c r="Y24" s="58"/>
      <c r="Z24" s="58"/>
      <c r="AA24" s="58"/>
      <c r="AH24" s="63"/>
      <c r="AI24" s="63"/>
    </row>
    <row r="25" spans="1:35" ht="33" hidden="1" customHeight="1" thickBot="1" x14ac:dyDescent="0.25">
      <c r="B25" s="331"/>
      <c r="C25" s="157"/>
      <c r="D25" s="158"/>
      <c r="E25" s="158"/>
      <c r="F25" s="158"/>
      <c r="G25" s="158"/>
      <c r="H25" s="171"/>
      <c r="I25" s="208"/>
      <c r="J25" s="339"/>
      <c r="K25" s="341"/>
      <c r="L25" s="157"/>
      <c r="M25" s="163"/>
      <c r="N25" s="158"/>
      <c r="O25" s="158"/>
      <c r="P25" s="158"/>
      <c r="Q25" s="171"/>
      <c r="R25" s="208"/>
      <c r="S25" s="339"/>
      <c r="T25" s="341"/>
      <c r="X25" s="58"/>
      <c r="Y25" s="58"/>
      <c r="Z25" s="58"/>
      <c r="AA25" s="58"/>
      <c r="AH25" s="63"/>
      <c r="AI25" s="63"/>
    </row>
    <row r="26" spans="1:35" ht="16.5" hidden="1" customHeight="1" x14ac:dyDescent="0.2">
      <c r="B26" s="331"/>
      <c r="C26" s="334" t="str">
        <f>IF(A2=4,2,"")</f>
        <v/>
      </c>
      <c r="D26" s="215" t="str">
        <f>IF(C26&lt;&gt;"",VLOOKUP(C26,$D$5:$K$8,2,0),"")</f>
        <v/>
      </c>
      <c r="E26" s="215"/>
      <c r="F26" s="215"/>
      <c r="G26" s="215"/>
      <c r="H26" s="215"/>
      <c r="I26" s="216"/>
      <c r="J26" s="336" t="s">
        <v>48</v>
      </c>
      <c r="K26" s="217" t="s">
        <v>49</v>
      </c>
      <c r="L26" s="334" t="str">
        <f>IF(A2=4,4,"")</f>
        <v/>
      </c>
      <c r="M26" s="215" t="str">
        <f>IF(L26&lt;&gt;"",VLOOKUP(L26,$D$5:$K$8,2,0),"")</f>
        <v/>
      </c>
      <c r="N26" s="215"/>
      <c r="O26" s="215"/>
      <c r="P26" s="215"/>
      <c r="Q26" s="215"/>
      <c r="R26" s="216"/>
      <c r="S26" s="336" t="s">
        <v>48</v>
      </c>
      <c r="T26" s="217" t="s">
        <v>49</v>
      </c>
      <c r="X26" s="57"/>
      <c r="Y26" s="58"/>
      <c r="Z26" s="58"/>
      <c r="AA26" s="58"/>
      <c r="AH26" s="63"/>
      <c r="AI26" s="63"/>
    </row>
    <row r="27" spans="1:35" ht="16.5" hidden="1" customHeight="1" x14ac:dyDescent="0.2">
      <c r="B27" s="331"/>
      <c r="C27" s="335"/>
      <c r="D27" s="218" t="str">
        <f>IF(C26&lt;&gt;"",VLOOKUP(C26,$D$5:$K$8,8,0),"")</f>
        <v/>
      </c>
      <c r="E27" s="219"/>
      <c r="F27" s="219"/>
      <c r="G27" s="219"/>
      <c r="H27" s="219"/>
      <c r="I27" s="220"/>
      <c r="J27" s="337"/>
      <c r="K27" s="221" t="s">
        <v>50</v>
      </c>
      <c r="L27" s="335"/>
      <c r="M27" s="218" t="str">
        <f>IF(L26&lt;&gt;"",VLOOKUP(L26,$D$5:$K$8,8,0),"")</f>
        <v/>
      </c>
      <c r="N27" s="219"/>
      <c r="O27" s="219"/>
      <c r="P27" s="219"/>
      <c r="Q27" s="219"/>
      <c r="R27" s="220"/>
      <c r="S27" s="337"/>
      <c r="T27" s="221" t="s">
        <v>50</v>
      </c>
      <c r="X27" s="57"/>
      <c r="Y27" s="58"/>
      <c r="Z27" s="58"/>
      <c r="AA27" s="58"/>
      <c r="AH27" s="63"/>
      <c r="AI27" s="63"/>
    </row>
    <row r="28" spans="1:35" ht="11.25" hidden="1" customHeight="1" x14ac:dyDescent="0.2">
      <c r="B28" s="331"/>
      <c r="C28" s="159" t="s">
        <v>47</v>
      </c>
      <c r="D28" s="160"/>
      <c r="E28" s="160"/>
      <c r="F28" s="160"/>
      <c r="G28" s="160"/>
      <c r="H28" s="170"/>
      <c r="I28" s="161" t="s">
        <v>11</v>
      </c>
      <c r="J28" s="338"/>
      <c r="K28" s="340"/>
      <c r="L28" s="159" t="s">
        <v>47</v>
      </c>
      <c r="M28" s="162"/>
      <c r="N28" s="160"/>
      <c r="O28" s="160"/>
      <c r="P28" s="160"/>
      <c r="Q28" s="170"/>
      <c r="R28" s="161" t="s">
        <v>11</v>
      </c>
      <c r="S28" s="338"/>
      <c r="T28" s="340"/>
      <c r="X28" s="57"/>
      <c r="Y28" s="58"/>
      <c r="Z28" s="58"/>
      <c r="AA28" s="58"/>
      <c r="AH28" s="63"/>
      <c r="AI28" s="63"/>
    </row>
    <row r="29" spans="1:35" ht="33" hidden="1" customHeight="1" thickBot="1" x14ac:dyDescent="0.25">
      <c r="B29" s="331"/>
      <c r="C29" s="157"/>
      <c r="D29" s="158"/>
      <c r="E29" s="158"/>
      <c r="F29" s="158"/>
      <c r="G29" s="158"/>
      <c r="H29" s="171"/>
      <c r="I29" s="208"/>
      <c r="J29" s="339"/>
      <c r="K29" s="341"/>
      <c r="L29" s="157"/>
      <c r="M29" s="163"/>
      <c r="N29" s="158"/>
      <c r="O29" s="158"/>
      <c r="P29" s="158"/>
      <c r="Q29" s="171"/>
      <c r="R29" s="208"/>
      <c r="S29" s="339"/>
      <c r="T29" s="341"/>
      <c r="X29" s="58"/>
      <c r="Y29" s="58"/>
      <c r="Z29" s="58"/>
      <c r="AA29" s="58"/>
      <c r="AH29" s="63"/>
      <c r="AI29" s="63"/>
    </row>
    <row r="30" spans="1:35" ht="15" hidden="1" customHeight="1" x14ac:dyDescent="0.25">
      <c r="B30" s="138"/>
      <c r="C30" s="147"/>
      <c r="D30" s="147"/>
      <c r="E30" s="147"/>
      <c r="F30" s="147"/>
      <c r="G30" s="147"/>
      <c r="H30" s="147"/>
      <c r="J30" s="148"/>
      <c r="K30" s="149"/>
      <c r="L30" s="151"/>
      <c r="M30" s="151"/>
      <c r="N30" s="151"/>
      <c r="O30" s="151"/>
      <c r="P30" s="151"/>
      <c r="Q30" s="151"/>
      <c r="R30" s="146"/>
      <c r="S30" s="152"/>
      <c r="T30" s="150"/>
      <c r="X30" s="58"/>
      <c r="Y30" s="58"/>
      <c r="Z30" s="58"/>
      <c r="AA30" s="58"/>
      <c r="AH30" s="63"/>
      <c r="AI30" s="63"/>
    </row>
    <row r="31" spans="1:35" s="53" customFormat="1" ht="14.25" hidden="1" customHeight="1" thickBot="1" x14ac:dyDescent="0.25">
      <c r="A31"/>
      <c r="B31" s="330" t="s">
        <v>52</v>
      </c>
      <c r="C31" s="203" t="s">
        <v>45</v>
      </c>
      <c r="D31" s="201"/>
      <c r="E31" s="201"/>
      <c r="F31" s="201"/>
      <c r="G31" s="201"/>
      <c r="H31" s="201"/>
      <c r="I31" s="201"/>
      <c r="J31" s="201"/>
      <c r="K31" s="201"/>
      <c r="L31" s="202" t="s">
        <v>46</v>
      </c>
      <c r="M31" s="202"/>
      <c r="N31" s="202"/>
      <c r="O31" s="202"/>
      <c r="P31" s="202"/>
      <c r="Q31" s="202"/>
      <c r="R31" s="202"/>
      <c r="S31" s="202"/>
      <c r="T31" s="204"/>
      <c r="U31"/>
      <c r="V31"/>
      <c r="W31"/>
      <c r="X31" s="55"/>
      <c r="Y31" s="54"/>
      <c r="Z31" s="54"/>
      <c r="AA31" s="54"/>
      <c r="AH31" s="56"/>
    </row>
    <row r="32" spans="1:35" ht="16.5" hidden="1" customHeight="1" x14ac:dyDescent="0.2">
      <c r="B32" s="331"/>
      <c r="C32" s="334" t="str">
        <f>IF(A2=3,2,IF(A2=4,1,""))</f>
        <v/>
      </c>
      <c r="D32" s="215" t="str">
        <f>IF(C32&lt;&gt;"",VLOOKUP(C32,$D$5:$K$8,2,0),"")</f>
        <v/>
      </c>
      <c r="E32" s="215"/>
      <c r="F32" s="215"/>
      <c r="G32" s="215"/>
      <c r="H32" s="215"/>
      <c r="I32" s="216"/>
      <c r="J32" s="336" t="s">
        <v>48</v>
      </c>
      <c r="K32" s="217" t="s">
        <v>49</v>
      </c>
      <c r="L32" s="334" t="str">
        <f>IF(A2=3,3,IF(A2=4,4,""))</f>
        <v/>
      </c>
      <c r="M32" s="215" t="str">
        <f>IF(L32&lt;&gt;"",VLOOKUP(L32,$D$5:$K$8,2,0),"")</f>
        <v/>
      </c>
      <c r="N32" s="215"/>
      <c r="O32" s="215"/>
      <c r="P32" s="215"/>
      <c r="Q32" s="215"/>
      <c r="R32" s="216"/>
      <c r="S32" s="336" t="s">
        <v>48</v>
      </c>
      <c r="T32" s="217" t="s">
        <v>49</v>
      </c>
      <c r="X32" s="57"/>
      <c r="Y32" s="58"/>
      <c r="Z32" s="58"/>
      <c r="AA32" s="58"/>
      <c r="AH32" s="63"/>
      <c r="AI32" s="63"/>
    </row>
    <row r="33" spans="2:35" ht="16.5" hidden="1" customHeight="1" x14ac:dyDescent="0.2">
      <c r="B33" s="331"/>
      <c r="C33" s="335"/>
      <c r="D33" s="218" t="str">
        <f>IF(C32&lt;&gt;"",VLOOKUP(C32,$D$5:$K$8,8,0),"")</f>
        <v/>
      </c>
      <c r="E33" s="219"/>
      <c r="F33" s="219"/>
      <c r="G33" s="219"/>
      <c r="H33" s="219"/>
      <c r="I33" s="220"/>
      <c r="J33" s="337"/>
      <c r="K33" s="221" t="s">
        <v>50</v>
      </c>
      <c r="L33" s="335"/>
      <c r="M33" s="218" t="str">
        <f>IF(L32&lt;&gt;"",VLOOKUP(L32,$D$5:$K$8,8,0),"")</f>
        <v/>
      </c>
      <c r="N33" s="219"/>
      <c r="O33" s="219"/>
      <c r="P33" s="219"/>
      <c r="Q33" s="219"/>
      <c r="R33" s="220"/>
      <c r="S33" s="337"/>
      <c r="T33" s="221" t="s">
        <v>50</v>
      </c>
      <c r="X33" s="57"/>
      <c r="Y33" s="58"/>
      <c r="Z33" s="58"/>
      <c r="AA33" s="58"/>
      <c r="AH33" s="63"/>
      <c r="AI33" s="63"/>
    </row>
    <row r="34" spans="2:35" ht="11.25" hidden="1" customHeight="1" x14ac:dyDescent="0.2">
      <c r="B34" s="331"/>
      <c r="C34" s="159" t="s">
        <v>53</v>
      </c>
      <c r="D34" s="160"/>
      <c r="E34" s="160"/>
      <c r="F34" s="160"/>
      <c r="G34" s="160"/>
      <c r="H34" s="170"/>
      <c r="I34" s="161" t="s">
        <v>11</v>
      </c>
      <c r="J34" s="338"/>
      <c r="K34" s="340"/>
      <c r="L34" s="159" t="s">
        <v>53</v>
      </c>
      <c r="M34" s="162"/>
      <c r="N34" s="160"/>
      <c r="O34" s="160"/>
      <c r="P34" s="160"/>
      <c r="Q34" s="170"/>
      <c r="R34" s="161" t="s">
        <v>11</v>
      </c>
      <c r="S34" s="338"/>
      <c r="T34" s="340"/>
      <c r="X34" s="57"/>
      <c r="Y34" s="58"/>
      <c r="Z34" s="58"/>
      <c r="AA34" s="58"/>
      <c r="AH34" s="63"/>
      <c r="AI34" s="63"/>
    </row>
    <row r="35" spans="2:35" ht="33" hidden="1" customHeight="1" thickBot="1" x14ac:dyDescent="0.25">
      <c r="B35" s="331"/>
      <c r="C35" s="157"/>
      <c r="D35" s="158"/>
      <c r="E35" s="158"/>
      <c r="F35" s="158"/>
      <c r="G35" s="158"/>
      <c r="H35" s="171"/>
      <c r="I35" s="208"/>
      <c r="J35" s="339"/>
      <c r="K35" s="341"/>
      <c r="L35" s="157"/>
      <c r="M35" s="163"/>
      <c r="N35" s="158"/>
      <c r="O35" s="158"/>
      <c r="P35" s="158"/>
      <c r="Q35" s="171"/>
      <c r="R35" s="208"/>
      <c r="S35" s="339"/>
      <c r="T35" s="341"/>
      <c r="X35" s="58"/>
      <c r="Y35" s="58"/>
      <c r="Z35" s="58"/>
      <c r="AA35" s="58"/>
      <c r="AH35" s="63"/>
      <c r="AI35" s="63"/>
    </row>
    <row r="36" spans="2:35" ht="16.5" hidden="1" customHeight="1" x14ac:dyDescent="0.2">
      <c r="B36" s="331"/>
      <c r="C36" s="334" t="str">
        <f>IF(A2=4,2,"")</f>
        <v/>
      </c>
      <c r="D36" s="215" t="str">
        <f>IF(C36&lt;&gt;"",VLOOKUP(C36,$D$5:$K$8,2,0),"")</f>
        <v/>
      </c>
      <c r="E36" s="215"/>
      <c r="F36" s="215"/>
      <c r="G36" s="215"/>
      <c r="H36" s="215"/>
      <c r="I36" s="216"/>
      <c r="J36" s="336" t="s">
        <v>48</v>
      </c>
      <c r="K36" s="217" t="s">
        <v>49</v>
      </c>
      <c r="L36" s="334" t="str">
        <f>IF(A2=4,3,"")</f>
        <v/>
      </c>
      <c r="M36" s="215" t="str">
        <f>IF(L36&lt;&gt;"",VLOOKUP(L36,$D$5:$K$8,2,0),"")</f>
        <v/>
      </c>
      <c r="N36" s="215"/>
      <c r="O36" s="215"/>
      <c r="P36" s="215"/>
      <c r="Q36" s="215"/>
      <c r="R36" s="216"/>
      <c r="S36" s="336" t="s">
        <v>48</v>
      </c>
      <c r="T36" s="217" t="s">
        <v>49</v>
      </c>
      <c r="X36" s="57"/>
      <c r="Y36" s="58"/>
      <c r="Z36" s="58"/>
      <c r="AA36" s="58"/>
      <c r="AH36" s="63"/>
      <c r="AI36" s="63"/>
    </row>
    <row r="37" spans="2:35" ht="16.5" hidden="1" customHeight="1" x14ac:dyDescent="0.2">
      <c r="B37" s="331"/>
      <c r="C37" s="335"/>
      <c r="D37" s="218" t="str">
        <f>IF(C36&lt;&gt;"",VLOOKUP(C36,$D$5:$K$8,8,0),"")</f>
        <v/>
      </c>
      <c r="E37" s="219"/>
      <c r="F37" s="219"/>
      <c r="G37" s="219"/>
      <c r="H37" s="219"/>
      <c r="I37" s="220"/>
      <c r="J37" s="337"/>
      <c r="K37" s="221" t="s">
        <v>50</v>
      </c>
      <c r="L37" s="335"/>
      <c r="M37" s="218" t="str">
        <f>IF(L36&lt;&gt;"",VLOOKUP(L36,$D$5:$K$8,8,0),"")</f>
        <v/>
      </c>
      <c r="N37" s="219"/>
      <c r="O37" s="219"/>
      <c r="P37" s="219"/>
      <c r="Q37" s="219"/>
      <c r="R37" s="220"/>
      <c r="S37" s="337"/>
      <c r="T37" s="221" t="s">
        <v>50</v>
      </c>
      <c r="X37" s="57"/>
      <c r="Y37" s="58"/>
      <c r="Z37" s="58"/>
      <c r="AA37" s="58"/>
      <c r="AH37" s="63"/>
      <c r="AI37" s="63"/>
    </row>
    <row r="38" spans="2:35" ht="11.25" hidden="1" customHeight="1" x14ac:dyDescent="0.2">
      <c r="B38" s="331"/>
      <c r="C38" s="159" t="s">
        <v>53</v>
      </c>
      <c r="D38" s="160"/>
      <c r="E38" s="160"/>
      <c r="F38" s="160"/>
      <c r="G38" s="160"/>
      <c r="H38" s="170"/>
      <c r="I38" s="161" t="s">
        <v>11</v>
      </c>
      <c r="J38" s="338"/>
      <c r="K38" s="340"/>
      <c r="L38" s="159" t="s">
        <v>53</v>
      </c>
      <c r="M38" s="162"/>
      <c r="N38" s="160"/>
      <c r="O38" s="160"/>
      <c r="P38" s="160"/>
      <c r="Q38" s="170"/>
      <c r="R38" s="161" t="s">
        <v>11</v>
      </c>
      <c r="S38" s="338"/>
      <c r="T38" s="340"/>
      <c r="X38" s="57"/>
      <c r="Y38" s="58"/>
      <c r="Z38" s="58"/>
      <c r="AA38" s="58"/>
      <c r="AH38" s="63"/>
      <c r="AI38" s="63"/>
    </row>
    <row r="39" spans="2:35" ht="33" hidden="1" customHeight="1" thickBot="1" x14ac:dyDescent="0.25">
      <c r="B39" s="331"/>
      <c r="C39" s="157"/>
      <c r="D39" s="158"/>
      <c r="E39" s="158"/>
      <c r="F39" s="158"/>
      <c r="G39" s="158"/>
      <c r="H39" s="171"/>
      <c r="I39" s="208"/>
      <c r="J39" s="339"/>
      <c r="K39" s="341"/>
      <c r="L39" s="157"/>
      <c r="M39" s="163"/>
      <c r="N39" s="158"/>
      <c r="O39" s="158"/>
      <c r="P39" s="158"/>
      <c r="Q39" s="171"/>
      <c r="R39" s="208"/>
      <c r="S39" s="339"/>
      <c r="T39" s="341"/>
      <c r="X39" s="58"/>
      <c r="Y39" s="58"/>
      <c r="Z39" s="58"/>
      <c r="AA39" s="58"/>
      <c r="AH39" s="63"/>
      <c r="AI39" s="63"/>
    </row>
    <row r="40" spans="2:35" ht="13.5" hidden="1" customHeight="1" x14ac:dyDescent="0.2">
      <c r="B40" s="166"/>
      <c r="C40" s="165"/>
      <c r="D40" s="164"/>
      <c r="E40" s="164"/>
      <c r="F40" s="164"/>
      <c r="G40" s="164"/>
      <c r="H40" s="164"/>
      <c r="I40" s="167"/>
      <c r="J40" s="168"/>
      <c r="K40" s="169"/>
      <c r="L40" s="165"/>
      <c r="M40" s="165"/>
      <c r="N40" s="164"/>
      <c r="O40" s="164"/>
      <c r="P40" s="164"/>
      <c r="Q40" s="164"/>
      <c r="R40" s="167"/>
      <c r="S40" s="168"/>
      <c r="T40" s="169"/>
      <c r="X40" s="58"/>
      <c r="Y40" s="58"/>
      <c r="Z40" s="58"/>
      <c r="AA40" s="58"/>
      <c r="AH40" s="63"/>
      <c r="AI40" s="63"/>
    </row>
    <row r="41" spans="2:35" ht="32.25" hidden="1" customHeight="1" x14ac:dyDescent="0.2">
      <c r="C41" s="333" t="s">
        <v>42</v>
      </c>
      <c r="D41" s="333"/>
      <c r="E41" s="333"/>
      <c r="F41" s="333"/>
      <c r="G41" s="344" t="s">
        <v>62</v>
      </c>
      <c r="H41" s="344"/>
      <c r="I41" s="344"/>
      <c r="J41" s="344"/>
      <c r="K41" s="344"/>
      <c r="L41" s="344"/>
      <c r="M41" s="344"/>
      <c r="N41" s="344"/>
      <c r="O41" s="344"/>
      <c r="P41" s="344"/>
      <c r="Q41" s="344"/>
      <c r="R41" s="344"/>
      <c r="S41" s="344"/>
      <c r="T41" s="344"/>
      <c r="Z41" s="63"/>
      <c r="AA41" s="63"/>
    </row>
    <row r="42" spans="2:35" ht="36.75" hidden="1" customHeight="1" x14ac:dyDescent="0.2">
      <c r="C42" s="342" t="s">
        <v>33</v>
      </c>
      <c r="D42" s="342"/>
      <c r="E42" s="342"/>
      <c r="F42" s="342"/>
      <c r="G42" s="345" t="s">
        <v>41</v>
      </c>
      <c r="H42" s="345"/>
      <c r="I42" s="345"/>
      <c r="J42" s="345"/>
      <c r="K42" s="345"/>
      <c r="L42" s="345"/>
      <c r="M42" s="345"/>
      <c r="N42" s="345"/>
      <c r="O42" s="345"/>
      <c r="P42" s="345"/>
      <c r="Q42" s="345"/>
      <c r="R42" s="345"/>
      <c r="S42" s="345"/>
      <c r="T42" s="345"/>
      <c r="Z42" s="53"/>
    </row>
    <row r="43" spans="2:35" ht="65.25" customHeight="1" x14ac:dyDescent="0.25"/>
    <row r="44" spans="2:35" ht="15" hidden="1" customHeight="1" x14ac:dyDescent="0.25"/>
    <row r="45" spans="2:35" ht="15" hidden="1" customHeight="1" x14ac:dyDescent="0.25"/>
    <row r="46" spans="2:35" ht="15" hidden="1" customHeight="1" x14ac:dyDescent="0.25"/>
    <row r="47" spans="2:35" ht="15" hidden="1" customHeight="1" x14ac:dyDescent="0.25"/>
    <row r="48" spans="2:35" ht="15" hidden="1" customHeight="1" x14ac:dyDescent="0.25"/>
    <row r="49" ht="15" hidden="1" customHeight="1" x14ac:dyDescent="0.25"/>
    <row r="50" ht="0" hidden="1" customHeight="1" x14ac:dyDescent="0.25"/>
    <row r="51" ht="0" hidden="1" customHeight="1" x14ac:dyDescent="0.25"/>
  </sheetData>
  <sheetProtection sheet="1" objects="1" scenarios="1"/>
  <mergeCells count="60">
    <mergeCell ref="S36:S37"/>
    <mergeCell ref="C42:F42"/>
    <mergeCell ref="G42:T42"/>
    <mergeCell ref="J38:J39"/>
    <mergeCell ref="K38:K39"/>
    <mergeCell ref="S38:S39"/>
    <mergeCell ref="T38:T39"/>
    <mergeCell ref="C41:F41"/>
    <mergeCell ref="G41:T41"/>
    <mergeCell ref="J28:J29"/>
    <mergeCell ref="K28:K29"/>
    <mergeCell ref="S28:S29"/>
    <mergeCell ref="T28:T29"/>
    <mergeCell ref="B31:B39"/>
    <mergeCell ref="C32:C33"/>
    <mergeCell ref="J32:J33"/>
    <mergeCell ref="L32:L33"/>
    <mergeCell ref="S32:S33"/>
    <mergeCell ref="J34:J35"/>
    <mergeCell ref="K34:K35"/>
    <mergeCell ref="S34:S35"/>
    <mergeCell ref="T34:T35"/>
    <mergeCell ref="C36:C37"/>
    <mergeCell ref="J36:J37"/>
    <mergeCell ref="L36:L37"/>
    <mergeCell ref="S24:S25"/>
    <mergeCell ref="T24:T25"/>
    <mergeCell ref="C26:C27"/>
    <mergeCell ref="J26:J27"/>
    <mergeCell ref="L26:L27"/>
    <mergeCell ref="S26:S27"/>
    <mergeCell ref="J18:J19"/>
    <mergeCell ref="K18:K19"/>
    <mergeCell ref="S18:S19"/>
    <mergeCell ref="T18:T19"/>
    <mergeCell ref="B21:B29"/>
    <mergeCell ref="C22:C23"/>
    <mergeCell ref="J22:J23"/>
    <mergeCell ref="L22:L23"/>
    <mergeCell ref="S22:S23"/>
    <mergeCell ref="J24:J25"/>
    <mergeCell ref="B11:B19"/>
    <mergeCell ref="C12:C13"/>
    <mergeCell ref="J12:J13"/>
    <mergeCell ref="L12:L13"/>
    <mergeCell ref="S12:S13"/>
    <mergeCell ref="K24:K25"/>
    <mergeCell ref="J14:J15"/>
    <mergeCell ref="K14:K15"/>
    <mergeCell ref="S14:S15"/>
    <mergeCell ref="T14:T15"/>
    <mergeCell ref="C16:C17"/>
    <mergeCell ref="J16:J17"/>
    <mergeCell ref="L16:L17"/>
    <mergeCell ref="S16:S17"/>
    <mergeCell ref="O2:T2"/>
    <mergeCell ref="S4:T4"/>
    <mergeCell ref="AA6:AC6"/>
    <mergeCell ref="AA7:AC7"/>
    <mergeCell ref="AA8:AC8"/>
  </mergeCells>
  <dataValidations count="2">
    <dataValidation type="list" allowBlank="1" showInputMessage="1" showErrorMessage="1" sqref="K14:K15 T38:T39 K38:K39 T34:T35 K34:K35 T28:T29 K28:K29 T24:T25 K24:K25 T18:T19 K18:K19 T14:T15">
      <formula1>"VT,VP,VS,VA,VF,VB,VD,V3"</formula1>
    </dataValidation>
    <dataValidation type="whole" allowBlank="1" showInputMessage="1" showErrorMessage="1" errorTitle="ERREUR" error="Il faut saisir un chiffre de 1 à 4" sqref="C5:C8">
      <formula1>1</formula1>
      <formula2>4</formula2>
    </dataValidation>
  </dataValidations>
  <printOptions horizontalCentered="1"/>
  <pageMargins left="0" right="0" top="0" bottom="0" header="0" footer="0"/>
  <pageSetup paperSize="9" orientation="portrait" r:id="rId1"/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6">
    <tabColor rgb="FF00B050"/>
    <pageSetUpPr autoPageBreaks="0" fitToPage="1"/>
  </sheetPr>
  <dimension ref="A1:AJ51"/>
  <sheetViews>
    <sheetView showGridLines="0" showRowColHeaders="0" zoomScaleNormal="100" workbookViewId="0"/>
  </sheetViews>
  <sheetFormatPr baseColWidth="10" defaultColWidth="0" defaultRowHeight="0" customHeight="1" zeroHeight="1" x14ac:dyDescent="0.25"/>
  <cols>
    <col min="1" max="1" width="9.625" customWidth="1"/>
    <col min="2" max="2" width="4.875" customWidth="1"/>
    <col min="3" max="8" width="4.625" customWidth="1"/>
    <col min="9" max="9" width="4.625" style="69" customWidth="1"/>
    <col min="10" max="20" width="4.625" customWidth="1"/>
    <col min="21" max="21" width="1.625" customWidth="1"/>
    <col min="22" max="22" width="25.375" customWidth="1"/>
    <col min="23" max="23" width="10.75" hidden="1" customWidth="1"/>
    <col min="24" max="24" width="3.875" hidden="1" customWidth="1"/>
    <col min="25" max="25" width="4.75" hidden="1" customWidth="1"/>
    <col min="26" max="26" width="10" hidden="1" customWidth="1"/>
    <col min="27" max="27" width="5" hidden="1" customWidth="1"/>
    <col min="28" max="36" width="0" hidden="1" customWidth="1"/>
    <col min="37" max="16384" width="11" hidden="1"/>
  </cols>
  <sheetData>
    <row r="1" spans="1:36" ht="28.5" customHeight="1" thickBot="1" x14ac:dyDescent="0.25">
      <c r="C1" s="51"/>
      <c r="D1" s="51"/>
      <c r="E1" s="51"/>
      <c r="F1" s="51"/>
      <c r="G1" s="51"/>
      <c r="H1" s="51"/>
      <c r="I1" s="136"/>
      <c r="J1" s="134"/>
      <c r="K1" s="134"/>
      <c r="L1" s="10"/>
      <c r="M1" s="10"/>
      <c r="N1" s="10"/>
      <c r="O1" s="10"/>
      <c r="P1" s="10"/>
      <c r="Q1" s="10"/>
      <c r="R1" s="10"/>
      <c r="S1" s="135"/>
      <c r="T1" s="61"/>
      <c r="U1" s="61"/>
      <c r="V1" s="61"/>
      <c r="W1" s="61"/>
      <c r="X1" s="133"/>
      <c r="Y1" s="61"/>
      <c r="Z1" s="61"/>
      <c r="AA1" s="133"/>
    </row>
    <row r="2" spans="1:36" ht="30" customHeight="1" thickBot="1" x14ac:dyDescent="0.3">
      <c r="A2" s="138">
        <f>SUMPRODUCT((recap!C7:C66=C2)*(recap!D7:D66=L2)*recap!I7:I66)</f>
        <v>2</v>
      </c>
      <c r="C2" s="173" t="s">
        <v>79</v>
      </c>
      <c r="D2" s="174"/>
      <c r="E2" s="174"/>
      <c r="F2" s="174"/>
      <c r="G2" s="174"/>
      <c r="H2" s="175"/>
      <c r="K2" s="156" t="s">
        <v>35</v>
      </c>
      <c r="L2" s="257">
        <v>42</v>
      </c>
      <c r="M2" s="183"/>
      <c r="O2" s="332" t="str">
        <f>Nature_competition</f>
        <v>COUPE DE DREUX POUSSINS BENJAMINS - 26 novembre 2017</v>
      </c>
      <c r="P2" s="332"/>
      <c r="Q2" s="332"/>
      <c r="R2" s="332"/>
      <c r="S2" s="332"/>
      <c r="T2" s="332"/>
      <c r="U2" s="52"/>
      <c r="V2" s="52"/>
      <c r="W2" s="52"/>
      <c r="X2" s="52"/>
      <c r="Y2" s="52"/>
      <c r="Z2" s="229" t="s">
        <v>68</v>
      </c>
      <c r="AA2" s="52"/>
    </row>
    <row r="3" spans="1:36" ht="24" customHeight="1" x14ac:dyDescent="0.2">
      <c r="B3" s="138"/>
      <c r="C3" s="145"/>
      <c r="D3" s="145"/>
      <c r="E3" s="145"/>
      <c r="F3" s="145"/>
      <c r="G3" s="145"/>
      <c r="H3" s="51"/>
      <c r="I3" s="145"/>
      <c r="L3" s="132"/>
      <c r="M3" s="132"/>
      <c r="N3" s="131"/>
      <c r="O3" s="131"/>
      <c r="P3" s="131"/>
      <c r="Q3" s="131"/>
      <c r="S3" s="144"/>
      <c r="T3" s="52"/>
      <c r="U3" s="52"/>
      <c r="V3" s="52"/>
      <c r="W3" s="52"/>
      <c r="X3" s="52"/>
      <c r="Y3" s="52"/>
      <c r="Z3" s="227">
        <f>COUNTIF(Z5:Z16,"")</f>
        <v>11</v>
      </c>
    </row>
    <row r="4" spans="1:36" ht="15.75" x14ac:dyDescent="0.25">
      <c r="C4" s="60" t="s">
        <v>39</v>
      </c>
      <c r="D4" s="129" t="s">
        <v>43</v>
      </c>
      <c r="E4" s="59" t="s">
        <v>44</v>
      </c>
      <c r="G4" s="69"/>
      <c r="H4" s="69"/>
      <c r="J4" s="69"/>
      <c r="K4" s="69"/>
      <c r="L4" s="69"/>
      <c r="M4" s="153" t="s">
        <v>38</v>
      </c>
      <c r="N4" s="128" t="s">
        <v>34</v>
      </c>
      <c r="O4" s="128" t="s">
        <v>21</v>
      </c>
      <c r="P4" s="128" t="s">
        <v>23</v>
      </c>
      <c r="Q4" s="128" t="s">
        <v>67</v>
      </c>
      <c r="R4" s="128" t="s">
        <v>22</v>
      </c>
      <c r="S4" s="343" t="s">
        <v>14</v>
      </c>
      <c r="T4" s="343"/>
      <c r="W4" s="228" t="s">
        <v>16</v>
      </c>
      <c r="X4" s="228" t="s">
        <v>60</v>
      </c>
      <c r="Y4" s="228" t="s">
        <v>59</v>
      </c>
      <c r="Z4" s="228" t="s">
        <v>58</v>
      </c>
      <c r="AA4" s="58"/>
      <c r="AB4" s="58"/>
      <c r="AC4" s="58"/>
      <c r="AD4" s="62"/>
      <c r="AE4" s="62"/>
      <c r="AF4" s="62"/>
      <c r="AG4" s="62"/>
      <c r="AH4" s="62"/>
      <c r="AI4" s="62"/>
      <c r="AJ4" s="64"/>
    </row>
    <row r="5" spans="1:36" ht="20.25" customHeight="1" x14ac:dyDescent="0.2">
      <c r="A5" s="214" t="s">
        <v>24</v>
      </c>
      <c r="B5" s="172"/>
      <c r="C5" s="141">
        <v>1</v>
      </c>
      <c r="D5" s="142">
        <f>IF(A2&gt;0,1,"")</f>
        <v>1</v>
      </c>
      <c r="E5" s="154" t="str">
        <f>IF(ISNA(VLOOKUP($C$2&amp;"-"&amp;$L$2&amp;"-"&amp;D5,bdd_complete,11,0)),"",VLOOKUP($C$2&amp;"-"&amp;$L$2&amp;"-"&amp;D5,bdd_complete,11,0)&amp;" "&amp;VLOOKUP($C$2&amp;"-"&amp;$L$2&amp;"-"&amp;D5,bdd_complete,12,0))</f>
        <v>CISTERNINO Lorenzo</v>
      </c>
      <c r="F5" s="154"/>
      <c r="G5" s="154"/>
      <c r="H5" s="154"/>
      <c r="I5" s="154"/>
      <c r="J5" s="154"/>
      <c r="K5" s="154" t="str">
        <f>IF(D5&lt;&gt;"",VLOOKUP($C$2&amp;"-"&amp;$L$2&amp;"-"&amp;D5,bdd_complete,13,0),"")</f>
        <v>Rosny sous Bois</v>
      </c>
      <c r="L5" s="154"/>
      <c r="M5" s="143"/>
      <c r="N5" s="209">
        <f>IF(AND(E5&lt;&gt;"",$Z$3&lt;12),SUMPRODUCT(($W$5:$W$16=E5)*($Z$5:$Z$16&lt;&gt;"")),"")</f>
        <v>1</v>
      </c>
      <c r="O5" s="210">
        <f>IF(AND(E5&lt;&gt;"",$Z$3&lt;12),SUMPRODUCT(($W$5:$W$16=E5)*($Y$5:$Y$16)),"")</f>
        <v>3</v>
      </c>
      <c r="P5" s="211">
        <f>IF(AND(E5&lt;&gt;"",$Z$3&lt;12),SUMPRODUCT(($W$5:$W$16=E5)*($Z$5:$Z$16=$P$4)),"")</f>
        <v>0</v>
      </c>
      <c r="Q5" s="211">
        <f>IF(AND(E5&lt;&gt;"",$Z$3&lt;12),SUMPRODUCT(($W$5:$W$16=E5)*($Z$5:$Z$16=$Q$4)),"")</f>
        <v>0</v>
      </c>
      <c r="R5" s="211">
        <f>IF(AND(E5&lt;&gt;"",$Z$3&lt;12),SUMPRODUCT(($W$5:$W$16=E5)*($X$5:$X$16)),"")</f>
        <v>0</v>
      </c>
      <c r="S5" s="234">
        <f>IF(D5&lt;&gt;"",VLOOKUP($C$2&amp;"-"&amp;$L$2&amp;"-"&amp;D5,bdd_complete,6,0),"")</f>
        <v>31.5</v>
      </c>
      <c r="T5" s="235"/>
      <c r="U5" s="140"/>
      <c r="V5" s="140"/>
      <c r="W5" s="205" t="str">
        <f>D12</f>
        <v>CISTERNINO Lorenzo</v>
      </c>
      <c r="X5" s="206">
        <f>I15</f>
        <v>0</v>
      </c>
      <c r="Y5" s="206">
        <f>J14</f>
        <v>3</v>
      </c>
      <c r="Z5" s="207" t="str">
        <f>IF(K14&lt;&gt;"",K14,"")</f>
        <v>VP</v>
      </c>
      <c r="AD5" s="62"/>
      <c r="AE5" s="62"/>
      <c r="AF5" s="62"/>
      <c r="AG5" s="62"/>
      <c r="AH5" s="62"/>
      <c r="AI5" s="62"/>
      <c r="AJ5" s="64"/>
    </row>
    <row r="6" spans="1:36" ht="20.25" customHeight="1" thickBot="1" x14ac:dyDescent="0.25">
      <c r="B6" s="172"/>
      <c r="C6" s="141">
        <v>2</v>
      </c>
      <c r="D6" s="142">
        <f>IF(A2&gt;1,2,"")</f>
        <v>2</v>
      </c>
      <c r="E6" s="154" t="str">
        <f>IF(ISNA(VLOOKUP($C$2&amp;"-"&amp;$L$2&amp;"-"&amp;D6,bdd_complete,11,0)),"",VLOOKUP($C$2&amp;"-"&amp;$L$2&amp;"-"&amp;D6,bdd_complete,11,0)&amp;" "&amp;VLOOKUP($C$2&amp;"-"&amp;$L$2&amp;"-"&amp;D6,bdd_complete,12,0))</f>
        <v>BAKHARTCHIEV Saifuullah</v>
      </c>
      <c r="F6" s="154"/>
      <c r="G6" s="154"/>
      <c r="H6" s="154"/>
      <c r="I6" s="154"/>
      <c r="J6" s="154"/>
      <c r="K6" s="154" t="str">
        <f>IF(D6&lt;&gt;"",VLOOKUP($C$2&amp;"-"&amp;$L$2&amp;"-"&amp;D6,bdd_complete,13,0),"")</f>
        <v>Orléans</v>
      </c>
      <c r="L6" s="154"/>
      <c r="M6" s="143"/>
      <c r="N6" s="209">
        <f>IF(AND(E6&lt;&gt;"",$Z$3&lt;12),SUMPRODUCT(($W$5:$W$16=E6)*($Z$5:$Z$16&lt;&gt;"")),"")</f>
        <v>0</v>
      </c>
      <c r="O6" s="210">
        <f>IF(AND(E6&lt;&gt;"",$Z$3&lt;12),SUMPRODUCT(($W$5:$W$16=E6)*($Y$5:$Y$16)),"")</f>
        <v>0</v>
      </c>
      <c r="P6" s="211">
        <f>IF(AND(E6&lt;&gt;"",$Z$3&lt;12),SUMPRODUCT(($W$5:$W$16=E6)*($Z$5:$Z$16=$P$4)),"")</f>
        <v>0</v>
      </c>
      <c r="Q6" s="211">
        <f>IF(AND(E6&lt;&gt;"",$Z$3&lt;12),SUMPRODUCT(($W$5:$W$16=E6)*($Z$5:$Z$16=$Q$4)),"")</f>
        <v>0</v>
      </c>
      <c r="R6" s="211">
        <f>IF(AND(E6&lt;&gt;"",$Z$3&lt;12),SUMPRODUCT(($W$5:$W$16=E6)*($X$5:$X$16)),"")</f>
        <v>0</v>
      </c>
      <c r="S6" s="234">
        <f>IF(D6&lt;&gt;"",VLOOKUP($C$2&amp;"-"&amp;$L$2&amp;"-"&amp;D6,bdd_complete,6,0),"")</f>
        <v>33.6</v>
      </c>
      <c r="T6" s="235"/>
      <c r="W6" s="205" t="str">
        <f>M12</f>
        <v>BAKHARTCHIEV Saifuullah</v>
      </c>
      <c r="X6" s="206">
        <f>R15</f>
        <v>0</v>
      </c>
      <c r="Y6" s="206">
        <f>S14</f>
        <v>0</v>
      </c>
      <c r="Z6" s="207" t="str">
        <f>IF(T14&lt;&gt;"",T14,"")</f>
        <v/>
      </c>
      <c r="AA6" s="346"/>
      <c r="AB6" s="346"/>
      <c r="AC6" s="346"/>
      <c r="AD6" s="62"/>
      <c r="AE6" s="62"/>
      <c r="AF6" s="62"/>
      <c r="AG6" s="62"/>
      <c r="AH6" s="62"/>
      <c r="AI6" s="62"/>
      <c r="AJ6" s="64"/>
    </row>
    <row r="7" spans="1:36" ht="20.25" customHeight="1" thickTop="1" x14ac:dyDescent="0.2">
      <c r="A7" s="137" t="s">
        <v>36</v>
      </c>
      <c r="B7" s="172"/>
      <c r="C7" s="141"/>
      <c r="D7" s="142" t="str">
        <f>IF(A2&gt;2,3,"")</f>
        <v/>
      </c>
      <c r="E7" s="154" t="str">
        <f>IF(ISNA(VLOOKUP($C$2&amp;"-"&amp;$L$2&amp;"-"&amp;D7,bdd_complete,11,0)),"",VLOOKUP($C$2&amp;"-"&amp;$L$2&amp;"-"&amp;D7,bdd_complete,11,0)&amp;" "&amp;VLOOKUP($C$2&amp;"-"&amp;$L$2&amp;"-"&amp;D7,bdd_complete,12,0))</f>
        <v/>
      </c>
      <c r="F7" s="154"/>
      <c r="G7" s="154"/>
      <c r="H7" s="154"/>
      <c r="I7" s="154"/>
      <c r="J7" s="154"/>
      <c r="K7" s="154" t="str">
        <f>IF(D7&lt;&gt;"",VLOOKUP($C$2&amp;"-"&amp;$L$2&amp;"-"&amp;D7,bdd_complete,13,0),"")</f>
        <v/>
      </c>
      <c r="L7" s="154"/>
      <c r="M7" s="143"/>
      <c r="N7" s="209" t="str">
        <f>IF(AND(E7&lt;&gt;"",$Z$3&lt;12),SUMPRODUCT(($W$5:$W$16=E7)*($Z$5:$Z$16&lt;&gt;"")),"")</f>
        <v/>
      </c>
      <c r="O7" s="210" t="str">
        <f>IF(AND(E7&lt;&gt;"",$Z$3&lt;12),SUMPRODUCT(($W$5:$W$16=E7)*($Y$5:$Y$16)),"")</f>
        <v/>
      </c>
      <c r="P7" s="211" t="str">
        <f>IF(AND(E7&lt;&gt;"",$Z$3&lt;12),SUMPRODUCT(($W$5:$W$16=E7)*($Z$5:$Z$16=$P$4)),"")</f>
        <v/>
      </c>
      <c r="Q7" s="211" t="str">
        <f>IF(AND(E7&lt;&gt;"",$Z$3&lt;12),SUMPRODUCT(($W$5:$W$16=E7)*($Z$5:$Z$16=$Q$4)),"")</f>
        <v/>
      </c>
      <c r="R7" s="211" t="str">
        <f>IF(AND(E7&lt;&gt;"",$Z$3&lt;12),SUMPRODUCT(($W$5:$W$16=E7)*($X$5:$X$16)),"")</f>
        <v/>
      </c>
      <c r="S7" s="234" t="str">
        <f>IF(D7&lt;&gt;"",VLOOKUP($C$2&amp;"-"&amp;$L$2&amp;"-"&amp;D7,bdd_complete,6,0),"")</f>
        <v/>
      </c>
      <c r="T7" s="235"/>
      <c r="W7" s="205" t="str">
        <f>D16</f>
        <v/>
      </c>
      <c r="X7" s="206">
        <f>I19</f>
        <v>0</v>
      </c>
      <c r="Y7" s="206">
        <f>J18</f>
        <v>0</v>
      </c>
      <c r="Z7" s="207" t="str">
        <f>IF(K18&lt;&gt;"",K18,"")</f>
        <v/>
      </c>
      <c r="AA7" s="346"/>
      <c r="AB7" s="346"/>
      <c r="AC7" s="346"/>
      <c r="AD7" s="62"/>
      <c r="AE7" s="62"/>
      <c r="AF7" s="62"/>
      <c r="AG7" s="62"/>
      <c r="AH7" s="62"/>
      <c r="AI7" s="62"/>
      <c r="AJ7" s="64"/>
    </row>
    <row r="8" spans="1:36" ht="20.25" customHeight="1" x14ac:dyDescent="0.2">
      <c r="A8" s="139" t="s">
        <v>37</v>
      </c>
      <c r="B8" s="172"/>
      <c r="C8" s="141"/>
      <c r="D8" s="281" t="str">
        <f>IF(A2&gt;3,4,"")</f>
        <v/>
      </c>
      <c r="E8" s="241" t="str">
        <f>IF(ISNA(VLOOKUP($C$2&amp;"-"&amp;$L$2&amp;"-"&amp;D8,bdd_complete,11,0)),"",VLOOKUP($C$2&amp;"-"&amp;$L$2&amp;"-"&amp;D8,bdd_complete,11,0)&amp;" "&amp;VLOOKUP($C$2&amp;"-"&amp;$L$2&amp;"-"&amp;D8,bdd_complete,12,0))</f>
        <v/>
      </c>
      <c r="F8" s="241"/>
      <c r="G8" s="241"/>
      <c r="H8" s="241"/>
      <c r="I8" s="241"/>
      <c r="J8" s="241"/>
      <c r="K8" s="241" t="str">
        <f>IF(D8&lt;&gt;"",VLOOKUP($C$2&amp;"-"&amp;$L$2&amp;"-"&amp;D8,bdd_complete,13,0),"")</f>
        <v/>
      </c>
      <c r="L8" s="241"/>
      <c r="M8" s="282"/>
      <c r="N8" s="209" t="str">
        <f>IF(AND(E8&lt;&gt;"",$Z$3&lt;12),SUMPRODUCT(($W$5:$W$16=E8)*($Z$5:$Z$16&lt;&gt;"")),"")</f>
        <v/>
      </c>
      <c r="O8" s="210" t="str">
        <f>IF(AND(E8&lt;&gt;"",$Z$3&lt;12),SUMPRODUCT(($W$5:$W$16=E8)*($Y$5:$Y$16)),"")</f>
        <v/>
      </c>
      <c r="P8" s="211" t="str">
        <f>IF(AND(E8&lt;&gt;"",$Z$3&lt;12),SUMPRODUCT(($W$5:$W$16=E8)*($Z$5:$Z$16=$P$4)),"")</f>
        <v/>
      </c>
      <c r="Q8" s="211" t="str">
        <f>IF(AND(E8&lt;&gt;"",$Z$3&lt;12),SUMPRODUCT(($W$5:$W$16=E8)*($Z$5:$Z$16=$Q$4)),"")</f>
        <v/>
      </c>
      <c r="R8" s="211" t="str">
        <f>IF(AND(E8&lt;&gt;"",$Z$3&lt;12),SUMPRODUCT(($W$5:$W$16=E8)*($X$5:$X$16)),"")</f>
        <v/>
      </c>
      <c r="S8" s="234" t="str">
        <f>IF(D8&lt;&gt;"",VLOOKUP($C$2&amp;"-"&amp;$L$2&amp;"-"&amp;D8,bdd_complete,6,0),"")</f>
        <v/>
      </c>
      <c r="T8" s="235"/>
      <c r="W8" s="205" t="str">
        <f>M16</f>
        <v/>
      </c>
      <c r="X8" s="206">
        <f>R19</f>
        <v>0</v>
      </c>
      <c r="Y8" s="206">
        <f>S18</f>
        <v>0</v>
      </c>
      <c r="Z8" s="207" t="str">
        <f>IF(T18&lt;&gt;"",T18,"")</f>
        <v/>
      </c>
      <c r="AA8" s="346"/>
      <c r="AB8" s="346"/>
      <c r="AC8" s="346"/>
      <c r="AD8" s="62"/>
      <c r="AE8" s="62"/>
      <c r="AF8" s="62"/>
      <c r="AG8" s="62"/>
      <c r="AH8" s="62"/>
      <c r="AI8" s="62"/>
      <c r="AJ8" s="64"/>
    </row>
    <row r="9" spans="1:36" ht="23.25" customHeight="1" x14ac:dyDescent="0.25">
      <c r="A9" s="212" t="s">
        <v>61</v>
      </c>
      <c r="B9" s="213"/>
      <c r="D9" s="69"/>
      <c r="E9" s="69"/>
      <c r="F9" s="69"/>
      <c r="G9" s="69"/>
      <c r="H9" s="69"/>
      <c r="I9"/>
      <c r="S9" s="144"/>
      <c r="W9" s="205" t="str">
        <f>D22</f>
        <v/>
      </c>
      <c r="X9" s="206">
        <f>I25</f>
        <v>0</v>
      </c>
      <c r="Y9" s="206">
        <f>J24</f>
        <v>0</v>
      </c>
      <c r="Z9" s="207" t="str">
        <f>IF(K24&lt;&gt;"",K24,"")</f>
        <v/>
      </c>
      <c r="AA9" s="52"/>
      <c r="AB9" s="52"/>
      <c r="AC9" s="52"/>
    </row>
    <row r="10" spans="1:36" s="140" customFormat="1" ht="25.5" customHeight="1" x14ac:dyDescent="0.2">
      <c r="A10" s="53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  <c r="R10" s="155"/>
      <c r="S10" s="155"/>
      <c r="T10" s="130" t="str">
        <f>IF(OR(A2=0,A2&gt;2),"3 lutteurs =&gt; Tour 1 : 1-2 / Tour 2 : 3-1 / Tour 3 : 2-3          4 lutteurs =&gt; Tour 1 : 1-2, 3-4  / Tour 2 : 1-3,  2-4  / Tour 3 : 1-4, 2-3","")</f>
        <v/>
      </c>
      <c r="U10" s="155"/>
      <c r="V10" s="155"/>
      <c r="W10" s="205" t="str">
        <f>M22</f>
        <v/>
      </c>
      <c r="X10" s="206">
        <f>R25</f>
        <v>0</v>
      </c>
      <c r="Y10" s="206">
        <f>S24</f>
        <v>0</v>
      </c>
      <c r="Z10" s="207" t="str">
        <f>IF(T24&lt;&gt;"",T24,"")</f>
        <v/>
      </c>
      <c r="AA10" s="155"/>
      <c r="AB10" s="155"/>
      <c r="AC10" s="155"/>
    </row>
    <row r="11" spans="1:36" s="53" customFormat="1" ht="14.25" customHeight="1" thickBot="1" x14ac:dyDescent="0.25">
      <c r="A11"/>
      <c r="B11" s="330" t="s">
        <v>40</v>
      </c>
      <c r="C11" s="203" t="s">
        <v>45</v>
      </c>
      <c r="D11" s="201"/>
      <c r="E11" s="201"/>
      <c r="F11" s="201"/>
      <c r="G11" s="201"/>
      <c r="H11" s="201"/>
      <c r="I11" s="201"/>
      <c r="J11" s="201"/>
      <c r="K11" s="201"/>
      <c r="L11" s="202" t="s">
        <v>46</v>
      </c>
      <c r="M11" s="202"/>
      <c r="N11" s="202"/>
      <c r="O11" s="202"/>
      <c r="P11" s="202"/>
      <c r="Q11" s="202"/>
      <c r="R11" s="202"/>
      <c r="S11" s="202"/>
      <c r="T11" s="204"/>
      <c r="U11"/>
      <c r="V11"/>
      <c r="W11" s="205" t="str">
        <f>D26</f>
        <v/>
      </c>
      <c r="X11" s="206">
        <f>I29</f>
        <v>0</v>
      </c>
      <c r="Y11" s="206">
        <f>J28</f>
        <v>0</v>
      </c>
      <c r="Z11" s="207" t="str">
        <f>IF(K28&lt;&gt;"",K28,"")</f>
        <v/>
      </c>
      <c r="AA11" s="54"/>
      <c r="AH11" s="56"/>
    </row>
    <row r="12" spans="1:36" ht="16.5" customHeight="1" x14ac:dyDescent="0.2">
      <c r="B12" s="331"/>
      <c r="C12" s="334">
        <f>IF(A2&gt;1,1,"")</f>
        <v>1</v>
      </c>
      <c r="D12" s="215" t="str">
        <f>IF(C12&lt;&gt;"",VLOOKUP(C12,$D$5:$K$8,2,0),"")</f>
        <v>CISTERNINO Lorenzo</v>
      </c>
      <c r="E12" s="215"/>
      <c r="F12" s="215"/>
      <c r="G12" s="215"/>
      <c r="H12" s="215"/>
      <c r="I12" s="216"/>
      <c r="J12" s="336" t="s">
        <v>48</v>
      </c>
      <c r="K12" s="217" t="s">
        <v>49</v>
      </c>
      <c r="L12" s="334">
        <f>IF(A2&gt;1,2,"")</f>
        <v>2</v>
      </c>
      <c r="M12" s="215" t="str">
        <f>IF(L12&lt;&gt;"",VLOOKUP(L12,$D$5:$K$8,2,0),"")</f>
        <v>BAKHARTCHIEV Saifuullah</v>
      </c>
      <c r="N12" s="215"/>
      <c r="O12" s="215"/>
      <c r="P12" s="215"/>
      <c r="Q12" s="215"/>
      <c r="R12" s="216"/>
      <c r="S12" s="336" t="s">
        <v>48</v>
      </c>
      <c r="T12" s="217" t="s">
        <v>49</v>
      </c>
      <c r="W12" s="205" t="str">
        <f>M26</f>
        <v/>
      </c>
      <c r="X12" s="206">
        <f>R29</f>
        <v>0</v>
      </c>
      <c r="Y12" s="206">
        <f>S28</f>
        <v>0</v>
      </c>
      <c r="Z12" s="207" t="str">
        <f>IF(T28&lt;&gt;"",T28,"")</f>
        <v/>
      </c>
      <c r="AA12" s="58"/>
      <c r="AH12" s="63"/>
      <c r="AI12" s="63"/>
    </row>
    <row r="13" spans="1:36" ht="16.5" customHeight="1" x14ac:dyDescent="0.2">
      <c r="B13" s="331"/>
      <c r="C13" s="335"/>
      <c r="D13" s="218" t="str">
        <f>IF(C12&lt;&gt;"",VLOOKUP(C12,$D$5:$K$8,8,0),"")</f>
        <v>Rosny sous Bois</v>
      </c>
      <c r="E13" s="219"/>
      <c r="F13" s="219"/>
      <c r="G13" s="219"/>
      <c r="H13" s="219"/>
      <c r="I13" s="220"/>
      <c r="J13" s="337"/>
      <c r="K13" s="221" t="s">
        <v>50</v>
      </c>
      <c r="L13" s="335"/>
      <c r="M13" s="218" t="str">
        <f>IF(L12&lt;&gt;"",VLOOKUP(L12,$D$5:$K$8,8,0),"")</f>
        <v>Orléans</v>
      </c>
      <c r="N13" s="219"/>
      <c r="O13" s="219"/>
      <c r="P13" s="219"/>
      <c r="Q13" s="219"/>
      <c r="R13" s="220"/>
      <c r="S13" s="337"/>
      <c r="T13" s="221" t="s">
        <v>50</v>
      </c>
      <c r="W13" s="205" t="str">
        <f>D32</f>
        <v/>
      </c>
      <c r="X13" s="206">
        <f>I35</f>
        <v>0</v>
      </c>
      <c r="Y13" s="206">
        <f>J34</f>
        <v>0</v>
      </c>
      <c r="Z13" s="207" t="str">
        <f>IF(K34&lt;&gt;"",K34,"")</f>
        <v/>
      </c>
      <c r="AA13" s="58"/>
      <c r="AH13" s="63"/>
      <c r="AI13" s="63"/>
    </row>
    <row r="14" spans="1:36" ht="11.25" customHeight="1" x14ac:dyDescent="0.2">
      <c r="B14" s="331"/>
      <c r="C14" s="159" t="s">
        <v>53</v>
      </c>
      <c r="D14" s="160"/>
      <c r="E14" s="160"/>
      <c r="F14" s="160"/>
      <c r="G14" s="160"/>
      <c r="H14" s="170"/>
      <c r="I14" s="161" t="s">
        <v>11</v>
      </c>
      <c r="J14" s="338">
        <v>3</v>
      </c>
      <c r="K14" s="340" t="s">
        <v>689</v>
      </c>
      <c r="L14" s="159" t="s">
        <v>53</v>
      </c>
      <c r="M14" s="162"/>
      <c r="N14" s="160"/>
      <c r="O14" s="160"/>
      <c r="P14" s="160"/>
      <c r="Q14" s="170"/>
      <c r="R14" s="161" t="s">
        <v>11</v>
      </c>
      <c r="S14" s="338">
        <v>0</v>
      </c>
      <c r="T14" s="340"/>
      <c r="W14" s="205" t="str">
        <f>M32</f>
        <v/>
      </c>
      <c r="X14" s="206">
        <f>R35</f>
        <v>0</v>
      </c>
      <c r="Y14" s="206">
        <f>S34</f>
        <v>0</v>
      </c>
      <c r="Z14" s="207" t="str">
        <f>IF(T34&lt;&gt;"",T34,"")</f>
        <v/>
      </c>
      <c r="AA14" s="58"/>
      <c r="AH14" s="63"/>
      <c r="AI14" s="63"/>
    </row>
    <row r="15" spans="1:36" ht="33" customHeight="1" thickBot="1" x14ac:dyDescent="0.25">
      <c r="B15" s="331"/>
      <c r="C15" s="157"/>
      <c r="D15" s="158"/>
      <c r="E15" s="158"/>
      <c r="F15" s="158"/>
      <c r="G15" s="158"/>
      <c r="H15" s="171"/>
      <c r="I15" s="208"/>
      <c r="J15" s="339"/>
      <c r="K15" s="341"/>
      <c r="L15" s="157"/>
      <c r="M15" s="163"/>
      <c r="N15" s="158"/>
      <c r="O15" s="158"/>
      <c r="P15" s="158"/>
      <c r="Q15" s="171"/>
      <c r="R15" s="208"/>
      <c r="S15" s="339"/>
      <c r="T15" s="341"/>
      <c r="W15" s="205" t="str">
        <f>D36</f>
        <v/>
      </c>
      <c r="X15" s="206">
        <f>I39</f>
        <v>0</v>
      </c>
      <c r="Y15" s="206">
        <f>J38</f>
        <v>0</v>
      </c>
      <c r="Z15" s="207" t="str">
        <f>IF(K38&lt;&gt;"",K38,"")</f>
        <v/>
      </c>
      <c r="AA15" s="58"/>
      <c r="AH15" s="63"/>
      <c r="AI15" s="63"/>
    </row>
    <row r="16" spans="1:36" ht="16.5" hidden="1" customHeight="1" x14ac:dyDescent="0.2">
      <c r="B16" s="331"/>
      <c r="C16" s="334" t="str">
        <f>IF(A2=4,3,"")</f>
        <v/>
      </c>
      <c r="D16" s="215" t="str">
        <f>IF(C16&lt;&gt;"",VLOOKUP(C16,$D$5:$K$8,2,0),"")</f>
        <v/>
      </c>
      <c r="E16" s="215"/>
      <c r="F16" s="215"/>
      <c r="G16" s="215"/>
      <c r="H16" s="215"/>
      <c r="I16" s="216"/>
      <c r="J16" s="336" t="s">
        <v>48</v>
      </c>
      <c r="K16" s="217" t="s">
        <v>49</v>
      </c>
      <c r="L16" s="334" t="str">
        <f>IF(A2=4,4,"")</f>
        <v/>
      </c>
      <c r="M16" s="215" t="str">
        <f>IF(L16&lt;&gt;"",VLOOKUP(L16,$D$5:$K$8,2,0),"")</f>
        <v/>
      </c>
      <c r="N16" s="215"/>
      <c r="O16" s="215"/>
      <c r="P16" s="215"/>
      <c r="Q16" s="215"/>
      <c r="R16" s="216"/>
      <c r="S16" s="336" t="s">
        <v>48</v>
      </c>
      <c r="T16" s="217" t="s">
        <v>49</v>
      </c>
      <c r="W16" s="205" t="str">
        <f>M36</f>
        <v/>
      </c>
      <c r="X16" s="206">
        <f>R39</f>
        <v>0</v>
      </c>
      <c r="Y16" s="206">
        <f>S38</f>
        <v>0</v>
      </c>
      <c r="Z16" s="207" t="str">
        <f>IF(T38&lt;&gt;"",T38,"")</f>
        <v/>
      </c>
      <c r="AA16" s="58"/>
      <c r="AH16" s="63"/>
      <c r="AI16" s="63"/>
    </row>
    <row r="17" spans="1:35" ht="16.5" hidden="1" customHeight="1" x14ac:dyDescent="0.2">
      <c r="B17" s="331"/>
      <c r="C17" s="335"/>
      <c r="D17" s="218"/>
      <c r="E17" s="219"/>
      <c r="F17" s="219"/>
      <c r="G17" s="219"/>
      <c r="H17" s="219"/>
      <c r="I17" s="220"/>
      <c r="J17" s="337"/>
      <c r="K17" s="221" t="s">
        <v>50</v>
      </c>
      <c r="L17" s="335"/>
      <c r="M17" s="218" t="str">
        <f>IF(L16&lt;&gt;"",VLOOKUP(L16,$D$5:$K$8,8,0),"")</f>
        <v/>
      </c>
      <c r="N17" s="219"/>
      <c r="O17" s="219"/>
      <c r="P17" s="219"/>
      <c r="Q17" s="219"/>
      <c r="R17" s="220"/>
      <c r="S17" s="337"/>
      <c r="T17" s="221" t="s">
        <v>50</v>
      </c>
      <c r="X17" s="57"/>
      <c r="Y17" s="58"/>
      <c r="Z17" s="58"/>
      <c r="AA17" s="58"/>
      <c r="AH17" s="63"/>
      <c r="AI17" s="63"/>
    </row>
    <row r="18" spans="1:35" ht="11.25" hidden="1" customHeight="1" x14ac:dyDescent="0.2">
      <c r="B18" s="331"/>
      <c r="C18" s="159" t="s">
        <v>53</v>
      </c>
      <c r="D18" s="160"/>
      <c r="E18" s="160"/>
      <c r="F18" s="160"/>
      <c r="G18" s="160"/>
      <c r="H18" s="170"/>
      <c r="I18" s="161" t="s">
        <v>11</v>
      </c>
      <c r="J18" s="338"/>
      <c r="K18" s="340"/>
      <c r="L18" s="159" t="s">
        <v>53</v>
      </c>
      <c r="M18" s="162"/>
      <c r="N18" s="160"/>
      <c r="O18" s="160"/>
      <c r="P18" s="160"/>
      <c r="Q18" s="170"/>
      <c r="R18" s="161" t="s">
        <v>11</v>
      </c>
      <c r="S18" s="338"/>
      <c r="T18" s="340"/>
      <c r="X18" s="57"/>
      <c r="Y18" s="58"/>
      <c r="Z18" s="58"/>
      <c r="AA18" s="58"/>
      <c r="AH18" s="63"/>
      <c r="AI18" s="63"/>
    </row>
    <row r="19" spans="1:35" ht="32.1" hidden="1" customHeight="1" thickBot="1" x14ac:dyDescent="0.25">
      <c r="B19" s="331"/>
      <c r="C19" s="157"/>
      <c r="D19" s="158"/>
      <c r="E19" s="158"/>
      <c r="F19" s="158"/>
      <c r="G19" s="158"/>
      <c r="H19" s="171"/>
      <c r="I19" s="208"/>
      <c r="J19" s="339"/>
      <c r="K19" s="341"/>
      <c r="L19" s="157"/>
      <c r="M19" s="163"/>
      <c r="N19" s="158"/>
      <c r="O19" s="158"/>
      <c r="P19" s="158"/>
      <c r="Q19" s="171"/>
      <c r="R19" s="208"/>
      <c r="S19" s="339"/>
      <c r="T19" s="341"/>
      <c r="X19" s="58"/>
      <c r="Y19" s="58"/>
      <c r="Z19" s="58"/>
      <c r="AA19" s="58"/>
      <c r="AH19" s="63"/>
      <c r="AI19" s="63"/>
    </row>
    <row r="20" spans="1:35" ht="15" hidden="1" customHeight="1" x14ac:dyDescent="0.25">
      <c r="B20" s="138"/>
      <c r="C20" s="147"/>
      <c r="D20" s="147"/>
      <c r="E20" s="147"/>
      <c r="F20" s="147"/>
      <c r="G20" s="147"/>
      <c r="H20" s="147"/>
      <c r="J20" s="148"/>
      <c r="K20" s="149"/>
      <c r="L20" s="151"/>
      <c r="M20" s="151"/>
      <c r="N20" s="151"/>
      <c r="O20" s="151"/>
      <c r="P20" s="151"/>
      <c r="Q20" s="151"/>
      <c r="R20" s="146"/>
      <c r="S20" s="152"/>
      <c r="T20" s="150"/>
      <c r="X20" s="58"/>
      <c r="Y20" s="58"/>
      <c r="Z20" s="58"/>
      <c r="AA20" s="58"/>
      <c r="AH20" s="63"/>
      <c r="AI20" s="63"/>
    </row>
    <row r="21" spans="1:35" s="53" customFormat="1" ht="14.25" hidden="1" customHeight="1" thickBot="1" x14ac:dyDescent="0.25">
      <c r="A21"/>
      <c r="B21" s="330" t="s">
        <v>51</v>
      </c>
      <c r="C21" s="203" t="s">
        <v>45</v>
      </c>
      <c r="D21" s="201"/>
      <c r="E21" s="201"/>
      <c r="F21" s="201"/>
      <c r="G21" s="201"/>
      <c r="H21" s="201"/>
      <c r="I21" s="201"/>
      <c r="J21" s="201"/>
      <c r="K21" s="201"/>
      <c r="L21" s="202" t="s">
        <v>46</v>
      </c>
      <c r="M21" s="202"/>
      <c r="N21" s="202"/>
      <c r="O21" s="202"/>
      <c r="P21" s="202"/>
      <c r="Q21" s="202"/>
      <c r="R21" s="202"/>
      <c r="S21" s="202"/>
      <c r="T21" s="204"/>
      <c r="U21"/>
      <c r="V21"/>
      <c r="W21"/>
      <c r="X21" s="55"/>
      <c r="Y21" s="54"/>
      <c r="Z21" s="54"/>
      <c r="AA21" s="54"/>
      <c r="AH21" s="56"/>
    </row>
    <row r="22" spans="1:35" ht="16.5" hidden="1" customHeight="1" x14ac:dyDescent="0.2">
      <c r="B22" s="331"/>
      <c r="C22" s="334" t="str">
        <f>IF(A2=3,3,IF(A2=4,1,""))</f>
        <v/>
      </c>
      <c r="D22" s="215" t="str">
        <f>IF(C22&lt;&gt;"",VLOOKUP(C22,$D$5:$K$8,2,0),"")</f>
        <v/>
      </c>
      <c r="E22" s="215"/>
      <c r="F22" s="215"/>
      <c r="G22" s="215"/>
      <c r="H22" s="215"/>
      <c r="I22" s="216"/>
      <c r="J22" s="336" t="s">
        <v>48</v>
      </c>
      <c r="K22" s="217" t="s">
        <v>49</v>
      </c>
      <c r="L22" s="334" t="str">
        <f>IF(A2=3,1,IF(A2=4,3,""))</f>
        <v/>
      </c>
      <c r="M22" s="215" t="str">
        <f>IF(L22&lt;&gt;"",VLOOKUP(L22,$D$5:$K$8,2,0),"")</f>
        <v/>
      </c>
      <c r="N22" s="215"/>
      <c r="O22" s="215"/>
      <c r="P22" s="215"/>
      <c r="Q22" s="215"/>
      <c r="R22" s="216"/>
      <c r="S22" s="336" t="s">
        <v>48</v>
      </c>
      <c r="T22" s="217" t="s">
        <v>49</v>
      </c>
      <c r="X22" s="57"/>
      <c r="Y22" s="58"/>
      <c r="Z22" s="58"/>
      <c r="AA22" s="58"/>
      <c r="AH22" s="63"/>
      <c r="AI22" s="63"/>
    </row>
    <row r="23" spans="1:35" ht="16.5" hidden="1" customHeight="1" x14ac:dyDescent="0.2">
      <c r="B23" s="331"/>
      <c r="C23" s="335"/>
      <c r="D23" s="218" t="str">
        <f>IF(C22&lt;&gt;"",VLOOKUP(C22,$D$5:$K$8,8,0),"")</f>
        <v/>
      </c>
      <c r="E23" s="219"/>
      <c r="F23" s="219"/>
      <c r="G23" s="219"/>
      <c r="H23" s="219"/>
      <c r="I23" s="220"/>
      <c r="J23" s="337"/>
      <c r="K23" s="221" t="s">
        <v>50</v>
      </c>
      <c r="L23" s="335"/>
      <c r="M23" s="218" t="str">
        <f>IF(L22&lt;&gt;"",VLOOKUP(L22,$D$5:$K$8,8,0),"")</f>
        <v/>
      </c>
      <c r="N23" s="219"/>
      <c r="O23" s="219"/>
      <c r="P23" s="219"/>
      <c r="Q23" s="219"/>
      <c r="R23" s="220"/>
      <c r="S23" s="337"/>
      <c r="T23" s="221" t="s">
        <v>50</v>
      </c>
      <c r="X23" s="57"/>
      <c r="Y23" s="58"/>
      <c r="Z23" s="58"/>
      <c r="AA23" s="58"/>
      <c r="AH23" s="63"/>
      <c r="AI23" s="63"/>
    </row>
    <row r="24" spans="1:35" ht="11.25" hidden="1" customHeight="1" x14ac:dyDescent="0.2">
      <c r="B24" s="331"/>
      <c r="C24" s="159" t="s">
        <v>53</v>
      </c>
      <c r="D24" s="160"/>
      <c r="E24" s="160"/>
      <c r="F24" s="160"/>
      <c r="G24" s="160"/>
      <c r="H24" s="170"/>
      <c r="I24" s="161" t="s">
        <v>11</v>
      </c>
      <c r="J24" s="338"/>
      <c r="K24" s="340"/>
      <c r="L24" s="159" t="s">
        <v>53</v>
      </c>
      <c r="M24" s="162"/>
      <c r="N24" s="160"/>
      <c r="O24" s="160"/>
      <c r="P24" s="160"/>
      <c r="Q24" s="170"/>
      <c r="R24" s="161" t="s">
        <v>11</v>
      </c>
      <c r="S24" s="338"/>
      <c r="T24" s="340"/>
      <c r="X24" s="57"/>
      <c r="Y24" s="58"/>
      <c r="Z24" s="58"/>
      <c r="AA24" s="58"/>
      <c r="AH24" s="63"/>
      <c r="AI24" s="63"/>
    </row>
    <row r="25" spans="1:35" ht="33" hidden="1" customHeight="1" thickBot="1" x14ac:dyDescent="0.25">
      <c r="B25" s="331"/>
      <c r="C25" s="157"/>
      <c r="D25" s="158"/>
      <c r="E25" s="158"/>
      <c r="F25" s="158"/>
      <c r="G25" s="158"/>
      <c r="H25" s="171"/>
      <c r="I25" s="208"/>
      <c r="J25" s="339"/>
      <c r="K25" s="341"/>
      <c r="L25" s="157"/>
      <c r="M25" s="163"/>
      <c r="N25" s="158"/>
      <c r="O25" s="158"/>
      <c r="P25" s="158"/>
      <c r="Q25" s="171"/>
      <c r="R25" s="208"/>
      <c r="S25" s="339"/>
      <c r="T25" s="341"/>
      <c r="X25" s="58"/>
      <c r="Y25" s="58"/>
      <c r="Z25" s="58"/>
      <c r="AA25" s="58"/>
      <c r="AH25" s="63"/>
      <c r="AI25" s="63"/>
    </row>
    <row r="26" spans="1:35" ht="16.5" hidden="1" customHeight="1" x14ac:dyDescent="0.2">
      <c r="B26" s="331"/>
      <c r="C26" s="334" t="str">
        <f>IF(A2=4,2,"")</f>
        <v/>
      </c>
      <c r="D26" s="215" t="str">
        <f>IF(C26&lt;&gt;"",VLOOKUP(C26,$D$5:$K$8,2,0),"")</f>
        <v/>
      </c>
      <c r="E26" s="215"/>
      <c r="F26" s="215"/>
      <c r="G26" s="215"/>
      <c r="H26" s="215"/>
      <c r="I26" s="216"/>
      <c r="J26" s="336" t="s">
        <v>48</v>
      </c>
      <c r="K26" s="217" t="s">
        <v>49</v>
      </c>
      <c r="L26" s="334" t="str">
        <f>IF(A2=4,4,"")</f>
        <v/>
      </c>
      <c r="M26" s="215" t="str">
        <f>IF(L26&lt;&gt;"",VLOOKUP(L26,$D$5:$K$8,2,0),"")</f>
        <v/>
      </c>
      <c r="N26" s="215"/>
      <c r="O26" s="215"/>
      <c r="P26" s="215"/>
      <c r="Q26" s="215"/>
      <c r="R26" s="216"/>
      <c r="S26" s="336" t="s">
        <v>48</v>
      </c>
      <c r="T26" s="217" t="s">
        <v>49</v>
      </c>
      <c r="X26" s="57"/>
      <c r="Y26" s="58"/>
      <c r="Z26" s="58"/>
      <c r="AA26" s="58"/>
      <c r="AH26" s="63"/>
      <c r="AI26" s="63"/>
    </row>
    <row r="27" spans="1:35" ht="16.5" hidden="1" customHeight="1" x14ac:dyDescent="0.2">
      <c r="B27" s="331"/>
      <c r="C27" s="335"/>
      <c r="D27" s="218" t="str">
        <f>IF(C26&lt;&gt;"",VLOOKUP(C26,$D$5:$K$8,8,0),"")</f>
        <v/>
      </c>
      <c r="E27" s="219"/>
      <c r="F27" s="219"/>
      <c r="G27" s="219"/>
      <c r="H27" s="219"/>
      <c r="I27" s="220"/>
      <c r="J27" s="337"/>
      <c r="K27" s="221" t="s">
        <v>50</v>
      </c>
      <c r="L27" s="335"/>
      <c r="M27" s="218" t="str">
        <f>IF(L26&lt;&gt;"",VLOOKUP(L26,$D$5:$K$8,8,0),"")</f>
        <v/>
      </c>
      <c r="N27" s="219"/>
      <c r="O27" s="219"/>
      <c r="P27" s="219"/>
      <c r="Q27" s="219"/>
      <c r="R27" s="220"/>
      <c r="S27" s="337"/>
      <c r="T27" s="221" t="s">
        <v>50</v>
      </c>
      <c r="X27" s="57"/>
      <c r="Y27" s="58"/>
      <c r="Z27" s="58"/>
      <c r="AA27" s="58"/>
      <c r="AH27" s="63"/>
      <c r="AI27" s="63"/>
    </row>
    <row r="28" spans="1:35" ht="11.25" hidden="1" customHeight="1" x14ac:dyDescent="0.2">
      <c r="B28" s="331"/>
      <c r="C28" s="159" t="s">
        <v>47</v>
      </c>
      <c r="D28" s="160"/>
      <c r="E28" s="160"/>
      <c r="F28" s="160"/>
      <c r="G28" s="160"/>
      <c r="H28" s="170"/>
      <c r="I28" s="161" t="s">
        <v>11</v>
      </c>
      <c r="J28" s="338"/>
      <c r="K28" s="340"/>
      <c r="L28" s="159" t="s">
        <v>47</v>
      </c>
      <c r="M28" s="162"/>
      <c r="N28" s="160"/>
      <c r="O28" s="160"/>
      <c r="P28" s="160"/>
      <c r="Q28" s="170"/>
      <c r="R28" s="161" t="s">
        <v>11</v>
      </c>
      <c r="S28" s="338"/>
      <c r="T28" s="340"/>
      <c r="X28" s="57"/>
      <c r="Y28" s="58"/>
      <c r="Z28" s="58"/>
      <c r="AA28" s="58"/>
      <c r="AH28" s="63"/>
      <c r="AI28" s="63"/>
    </row>
    <row r="29" spans="1:35" ht="33" hidden="1" customHeight="1" thickBot="1" x14ac:dyDescent="0.25">
      <c r="B29" s="331"/>
      <c r="C29" s="157"/>
      <c r="D29" s="158"/>
      <c r="E29" s="158"/>
      <c r="F29" s="158"/>
      <c r="G29" s="158"/>
      <c r="H29" s="171"/>
      <c r="I29" s="208"/>
      <c r="J29" s="339"/>
      <c r="K29" s="341"/>
      <c r="L29" s="157"/>
      <c r="M29" s="163"/>
      <c r="N29" s="158"/>
      <c r="O29" s="158"/>
      <c r="P29" s="158"/>
      <c r="Q29" s="171"/>
      <c r="R29" s="208"/>
      <c r="S29" s="339"/>
      <c r="T29" s="341"/>
      <c r="X29" s="58"/>
      <c r="Y29" s="58"/>
      <c r="Z29" s="58"/>
      <c r="AA29" s="58"/>
      <c r="AH29" s="63"/>
      <c r="AI29" s="63"/>
    </row>
    <row r="30" spans="1:35" ht="15" hidden="1" customHeight="1" x14ac:dyDescent="0.25">
      <c r="B30" s="138"/>
      <c r="C30" s="147"/>
      <c r="D30" s="147"/>
      <c r="E30" s="147"/>
      <c r="F30" s="147"/>
      <c r="G30" s="147"/>
      <c r="H30" s="147"/>
      <c r="J30" s="148"/>
      <c r="K30" s="149"/>
      <c r="L30" s="151"/>
      <c r="M30" s="151"/>
      <c r="N30" s="151"/>
      <c r="O30" s="151"/>
      <c r="P30" s="151"/>
      <c r="Q30" s="151"/>
      <c r="R30" s="146"/>
      <c r="S30" s="152"/>
      <c r="T30" s="150"/>
      <c r="X30" s="58"/>
      <c r="Y30" s="58"/>
      <c r="Z30" s="58"/>
      <c r="AA30" s="58"/>
      <c r="AH30" s="63"/>
      <c r="AI30" s="63"/>
    </row>
    <row r="31" spans="1:35" s="53" customFormat="1" ht="14.25" hidden="1" customHeight="1" thickBot="1" x14ac:dyDescent="0.25">
      <c r="A31"/>
      <c r="B31" s="330" t="s">
        <v>52</v>
      </c>
      <c r="C31" s="203" t="s">
        <v>45</v>
      </c>
      <c r="D31" s="201"/>
      <c r="E31" s="201"/>
      <c r="F31" s="201"/>
      <c r="G31" s="201"/>
      <c r="H31" s="201"/>
      <c r="I31" s="201"/>
      <c r="J31" s="201"/>
      <c r="K31" s="201"/>
      <c r="L31" s="202" t="s">
        <v>46</v>
      </c>
      <c r="M31" s="202"/>
      <c r="N31" s="202"/>
      <c r="O31" s="202"/>
      <c r="P31" s="202"/>
      <c r="Q31" s="202"/>
      <c r="R31" s="202"/>
      <c r="S31" s="202"/>
      <c r="T31" s="204"/>
      <c r="U31"/>
      <c r="V31"/>
      <c r="W31"/>
      <c r="X31" s="55"/>
      <c r="Y31" s="54"/>
      <c r="Z31" s="54"/>
      <c r="AA31" s="54"/>
      <c r="AH31" s="56"/>
    </row>
    <row r="32" spans="1:35" ht="16.5" hidden="1" customHeight="1" x14ac:dyDescent="0.2">
      <c r="B32" s="331"/>
      <c r="C32" s="334" t="str">
        <f>IF(A2=3,2,IF(A2=4,1,""))</f>
        <v/>
      </c>
      <c r="D32" s="215" t="str">
        <f>IF(C32&lt;&gt;"",VLOOKUP(C32,$D$5:$K$8,2,0),"")</f>
        <v/>
      </c>
      <c r="E32" s="215"/>
      <c r="F32" s="215"/>
      <c r="G32" s="215"/>
      <c r="H32" s="215"/>
      <c r="I32" s="216"/>
      <c r="J32" s="336" t="s">
        <v>48</v>
      </c>
      <c r="K32" s="217" t="s">
        <v>49</v>
      </c>
      <c r="L32" s="334" t="str">
        <f>IF(A2=3,3,IF(A2=4,4,""))</f>
        <v/>
      </c>
      <c r="M32" s="215" t="str">
        <f>IF(L32&lt;&gt;"",VLOOKUP(L32,$D$5:$K$8,2,0),"")</f>
        <v/>
      </c>
      <c r="N32" s="215"/>
      <c r="O32" s="215"/>
      <c r="P32" s="215"/>
      <c r="Q32" s="215"/>
      <c r="R32" s="216"/>
      <c r="S32" s="336" t="s">
        <v>48</v>
      </c>
      <c r="T32" s="217" t="s">
        <v>49</v>
      </c>
      <c r="X32" s="57"/>
      <c r="Y32" s="58"/>
      <c r="Z32" s="58"/>
      <c r="AA32" s="58"/>
      <c r="AH32" s="63"/>
      <c r="AI32" s="63"/>
    </row>
    <row r="33" spans="2:35" ht="16.5" hidden="1" customHeight="1" x14ac:dyDescent="0.2">
      <c r="B33" s="331"/>
      <c r="C33" s="335"/>
      <c r="D33" s="218" t="str">
        <f>IF(C32&lt;&gt;"",VLOOKUP(C32,$D$5:$K$8,8,0),"")</f>
        <v/>
      </c>
      <c r="E33" s="219"/>
      <c r="F33" s="219"/>
      <c r="G33" s="219"/>
      <c r="H33" s="219"/>
      <c r="I33" s="220"/>
      <c r="J33" s="337"/>
      <c r="K33" s="221" t="s">
        <v>50</v>
      </c>
      <c r="L33" s="335"/>
      <c r="M33" s="218" t="str">
        <f>IF(L32&lt;&gt;"",VLOOKUP(L32,$D$5:$K$8,8,0),"")</f>
        <v/>
      </c>
      <c r="N33" s="219"/>
      <c r="O33" s="219"/>
      <c r="P33" s="219"/>
      <c r="Q33" s="219"/>
      <c r="R33" s="220"/>
      <c r="S33" s="337"/>
      <c r="T33" s="221" t="s">
        <v>50</v>
      </c>
      <c r="X33" s="57"/>
      <c r="Y33" s="58"/>
      <c r="Z33" s="58"/>
      <c r="AA33" s="58"/>
      <c r="AH33" s="63"/>
      <c r="AI33" s="63"/>
    </row>
    <row r="34" spans="2:35" ht="11.25" hidden="1" customHeight="1" x14ac:dyDescent="0.2">
      <c r="B34" s="331"/>
      <c r="C34" s="159" t="s">
        <v>53</v>
      </c>
      <c r="D34" s="160"/>
      <c r="E34" s="160"/>
      <c r="F34" s="160"/>
      <c r="G34" s="160"/>
      <c r="H34" s="170"/>
      <c r="I34" s="161" t="s">
        <v>11</v>
      </c>
      <c r="J34" s="338"/>
      <c r="K34" s="340"/>
      <c r="L34" s="159" t="s">
        <v>53</v>
      </c>
      <c r="M34" s="162"/>
      <c r="N34" s="160"/>
      <c r="O34" s="160"/>
      <c r="P34" s="160"/>
      <c r="Q34" s="170"/>
      <c r="R34" s="161" t="s">
        <v>11</v>
      </c>
      <c r="S34" s="338"/>
      <c r="T34" s="340"/>
      <c r="X34" s="57"/>
      <c r="Y34" s="58"/>
      <c r="Z34" s="58"/>
      <c r="AA34" s="58"/>
      <c r="AH34" s="63"/>
      <c r="AI34" s="63"/>
    </row>
    <row r="35" spans="2:35" ht="33" hidden="1" customHeight="1" thickBot="1" x14ac:dyDescent="0.25">
      <c r="B35" s="331"/>
      <c r="C35" s="157"/>
      <c r="D35" s="158"/>
      <c r="E35" s="158"/>
      <c r="F35" s="158"/>
      <c r="G35" s="158"/>
      <c r="H35" s="171"/>
      <c r="I35" s="208"/>
      <c r="J35" s="339"/>
      <c r="K35" s="341"/>
      <c r="L35" s="157"/>
      <c r="M35" s="163"/>
      <c r="N35" s="158"/>
      <c r="O35" s="158"/>
      <c r="P35" s="158"/>
      <c r="Q35" s="171"/>
      <c r="R35" s="208"/>
      <c r="S35" s="339"/>
      <c r="T35" s="341"/>
      <c r="X35" s="58"/>
      <c r="Y35" s="58"/>
      <c r="Z35" s="58"/>
      <c r="AA35" s="58"/>
      <c r="AH35" s="63"/>
      <c r="AI35" s="63"/>
    </row>
    <row r="36" spans="2:35" ht="16.5" hidden="1" customHeight="1" x14ac:dyDescent="0.2">
      <c r="B36" s="331"/>
      <c r="C36" s="334" t="str">
        <f>IF(A2=4,2,"")</f>
        <v/>
      </c>
      <c r="D36" s="215" t="str">
        <f>IF(C36&lt;&gt;"",VLOOKUP(C36,$D$5:$K$8,2,0),"")</f>
        <v/>
      </c>
      <c r="E36" s="215"/>
      <c r="F36" s="215"/>
      <c r="G36" s="215"/>
      <c r="H36" s="215"/>
      <c r="I36" s="216"/>
      <c r="J36" s="336" t="s">
        <v>48</v>
      </c>
      <c r="K36" s="217" t="s">
        <v>49</v>
      </c>
      <c r="L36" s="334" t="str">
        <f>IF(A2=4,3,"")</f>
        <v/>
      </c>
      <c r="M36" s="215" t="str">
        <f>IF(L36&lt;&gt;"",VLOOKUP(L36,$D$5:$K$8,2,0),"")</f>
        <v/>
      </c>
      <c r="N36" s="215"/>
      <c r="O36" s="215"/>
      <c r="P36" s="215"/>
      <c r="Q36" s="215"/>
      <c r="R36" s="216"/>
      <c r="S36" s="336" t="s">
        <v>48</v>
      </c>
      <c r="T36" s="217" t="s">
        <v>49</v>
      </c>
      <c r="X36" s="57"/>
      <c r="Y36" s="58"/>
      <c r="Z36" s="58"/>
      <c r="AA36" s="58"/>
      <c r="AH36" s="63"/>
      <c r="AI36" s="63"/>
    </row>
    <row r="37" spans="2:35" ht="16.5" hidden="1" customHeight="1" x14ac:dyDescent="0.2">
      <c r="B37" s="331"/>
      <c r="C37" s="335"/>
      <c r="D37" s="218" t="str">
        <f>IF(C36&lt;&gt;"",VLOOKUP(C36,$D$5:$K$8,8,0),"")</f>
        <v/>
      </c>
      <c r="E37" s="219"/>
      <c r="F37" s="219"/>
      <c r="G37" s="219"/>
      <c r="H37" s="219"/>
      <c r="I37" s="220"/>
      <c r="J37" s="337"/>
      <c r="K37" s="221" t="s">
        <v>50</v>
      </c>
      <c r="L37" s="335"/>
      <c r="M37" s="218" t="str">
        <f>IF(L36&lt;&gt;"",VLOOKUP(L36,$D$5:$K$8,8,0),"")</f>
        <v/>
      </c>
      <c r="N37" s="219"/>
      <c r="O37" s="219"/>
      <c r="P37" s="219"/>
      <c r="Q37" s="219"/>
      <c r="R37" s="220"/>
      <c r="S37" s="337"/>
      <c r="T37" s="221" t="s">
        <v>50</v>
      </c>
      <c r="X37" s="57"/>
      <c r="Y37" s="58"/>
      <c r="Z37" s="58"/>
      <c r="AA37" s="58"/>
      <c r="AH37" s="63"/>
      <c r="AI37" s="63"/>
    </row>
    <row r="38" spans="2:35" ht="11.25" hidden="1" customHeight="1" x14ac:dyDescent="0.2">
      <c r="B38" s="331"/>
      <c r="C38" s="159" t="s">
        <v>53</v>
      </c>
      <c r="D38" s="160"/>
      <c r="E38" s="160"/>
      <c r="F38" s="160"/>
      <c r="G38" s="160"/>
      <c r="H38" s="170"/>
      <c r="I38" s="161" t="s">
        <v>11</v>
      </c>
      <c r="J38" s="338"/>
      <c r="K38" s="340"/>
      <c r="L38" s="159" t="s">
        <v>53</v>
      </c>
      <c r="M38" s="162"/>
      <c r="N38" s="160"/>
      <c r="O38" s="160"/>
      <c r="P38" s="160"/>
      <c r="Q38" s="170"/>
      <c r="R38" s="161" t="s">
        <v>11</v>
      </c>
      <c r="S38" s="338"/>
      <c r="T38" s="340"/>
      <c r="X38" s="57"/>
      <c r="Y38" s="58"/>
      <c r="Z38" s="58"/>
      <c r="AA38" s="58"/>
      <c r="AH38" s="63"/>
      <c r="AI38" s="63"/>
    </row>
    <row r="39" spans="2:35" ht="33" hidden="1" customHeight="1" thickBot="1" x14ac:dyDescent="0.25">
      <c r="B39" s="331"/>
      <c r="C39" s="157"/>
      <c r="D39" s="158"/>
      <c r="E39" s="158"/>
      <c r="F39" s="158"/>
      <c r="G39" s="158"/>
      <c r="H39" s="171"/>
      <c r="I39" s="208"/>
      <c r="J39" s="339"/>
      <c r="K39" s="341"/>
      <c r="L39" s="157"/>
      <c r="M39" s="163"/>
      <c r="N39" s="158"/>
      <c r="O39" s="158"/>
      <c r="P39" s="158"/>
      <c r="Q39" s="171"/>
      <c r="R39" s="208"/>
      <c r="S39" s="339"/>
      <c r="T39" s="341"/>
      <c r="X39" s="58"/>
      <c r="Y39" s="58"/>
      <c r="Z39" s="58"/>
      <c r="AA39" s="58"/>
      <c r="AH39" s="63"/>
      <c r="AI39" s="63"/>
    </row>
    <row r="40" spans="2:35" ht="13.5" customHeight="1" x14ac:dyDescent="0.2">
      <c r="B40" s="166"/>
      <c r="C40" s="165"/>
      <c r="D40" s="164"/>
      <c r="E40" s="164"/>
      <c r="F40" s="164"/>
      <c r="G40" s="164"/>
      <c r="H40" s="164"/>
      <c r="I40" s="167"/>
      <c r="J40" s="168"/>
      <c r="K40" s="169"/>
      <c r="L40" s="165"/>
      <c r="M40" s="165"/>
      <c r="N40" s="164"/>
      <c r="O40" s="164"/>
      <c r="P40" s="164"/>
      <c r="Q40" s="164"/>
      <c r="R40" s="167"/>
      <c r="S40" s="168"/>
      <c r="T40" s="169"/>
      <c r="X40" s="58"/>
      <c r="Y40" s="58"/>
      <c r="Z40" s="58"/>
      <c r="AA40" s="58"/>
      <c r="AH40" s="63"/>
      <c r="AI40" s="63"/>
    </row>
    <row r="41" spans="2:35" ht="32.25" customHeight="1" x14ac:dyDescent="0.2">
      <c r="C41" s="333" t="s">
        <v>42</v>
      </c>
      <c r="D41" s="333"/>
      <c r="E41" s="333"/>
      <c r="F41" s="333"/>
      <c r="G41" s="344" t="s">
        <v>62</v>
      </c>
      <c r="H41" s="344"/>
      <c r="I41" s="344"/>
      <c r="J41" s="344"/>
      <c r="K41" s="344"/>
      <c r="L41" s="344"/>
      <c r="M41" s="344"/>
      <c r="N41" s="344"/>
      <c r="O41" s="344"/>
      <c r="P41" s="344"/>
      <c r="Q41" s="344"/>
      <c r="R41" s="344"/>
      <c r="S41" s="344"/>
      <c r="T41" s="344"/>
      <c r="Z41" s="63"/>
      <c r="AA41" s="63"/>
    </row>
    <row r="42" spans="2:35" ht="36.75" hidden="1" customHeight="1" x14ac:dyDescent="0.2">
      <c r="C42" s="342" t="s">
        <v>33</v>
      </c>
      <c r="D42" s="342"/>
      <c r="E42" s="342"/>
      <c r="F42" s="342"/>
      <c r="G42" s="345" t="s">
        <v>41</v>
      </c>
      <c r="H42" s="345"/>
      <c r="I42" s="345"/>
      <c r="J42" s="345"/>
      <c r="K42" s="345"/>
      <c r="L42" s="345"/>
      <c r="M42" s="345"/>
      <c r="N42" s="345"/>
      <c r="O42" s="345"/>
      <c r="P42" s="345"/>
      <c r="Q42" s="345"/>
      <c r="R42" s="345"/>
      <c r="S42" s="345"/>
      <c r="T42" s="345"/>
      <c r="Z42" s="53"/>
    </row>
    <row r="43" spans="2:35" ht="65.25" customHeight="1" x14ac:dyDescent="0.25"/>
    <row r="44" spans="2:35" ht="15" hidden="1" customHeight="1" x14ac:dyDescent="0.25"/>
    <row r="45" spans="2:35" ht="15" hidden="1" customHeight="1" x14ac:dyDescent="0.25"/>
    <row r="46" spans="2:35" ht="15" hidden="1" customHeight="1" x14ac:dyDescent="0.25"/>
    <row r="47" spans="2:35" ht="15" hidden="1" customHeight="1" x14ac:dyDescent="0.25"/>
    <row r="48" spans="2:35" ht="15" hidden="1" customHeight="1" x14ac:dyDescent="0.25"/>
    <row r="49" ht="15" hidden="1" customHeight="1" x14ac:dyDescent="0.25"/>
    <row r="50" ht="0" hidden="1" customHeight="1" x14ac:dyDescent="0.25"/>
    <row r="51" ht="0" hidden="1" customHeight="1" x14ac:dyDescent="0.25"/>
  </sheetData>
  <sheetProtection sheet="1" objects="1" scenarios="1"/>
  <mergeCells count="60">
    <mergeCell ref="S36:S37"/>
    <mergeCell ref="C42:F42"/>
    <mergeCell ref="G42:T42"/>
    <mergeCell ref="J38:J39"/>
    <mergeCell ref="K38:K39"/>
    <mergeCell ref="S38:S39"/>
    <mergeCell ref="T38:T39"/>
    <mergeCell ref="C41:F41"/>
    <mergeCell ref="G41:T41"/>
    <mergeCell ref="J28:J29"/>
    <mergeCell ref="K28:K29"/>
    <mergeCell ref="S28:S29"/>
    <mergeCell ref="T28:T29"/>
    <mergeCell ref="B31:B39"/>
    <mergeCell ref="C32:C33"/>
    <mergeCell ref="J32:J33"/>
    <mergeCell ref="L32:L33"/>
    <mergeCell ref="S32:S33"/>
    <mergeCell ref="J34:J35"/>
    <mergeCell ref="K34:K35"/>
    <mergeCell ref="S34:S35"/>
    <mergeCell ref="T34:T35"/>
    <mergeCell ref="C36:C37"/>
    <mergeCell ref="J36:J37"/>
    <mergeCell ref="L36:L37"/>
    <mergeCell ref="S24:S25"/>
    <mergeCell ref="T24:T25"/>
    <mergeCell ref="C26:C27"/>
    <mergeCell ref="J26:J27"/>
    <mergeCell ref="L26:L27"/>
    <mergeCell ref="S26:S27"/>
    <mergeCell ref="J18:J19"/>
    <mergeCell ref="K18:K19"/>
    <mergeCell ref="S18:S19"/>
    <mergeCell ref="T18:T19"/>
    <mergeCell ref="B21:B29"/>
    <mergeCell ref="C22:C23"/>
    <mergeCell ref="J22:J23"/>
    <mergeCell ref="L22:L23"/>
    <mergeCell ref="S22:S23"/>
    <mergeCell ref="J24:J25"/>
    <mergeCell ref="B11:B19"/>
    <mergeCell ref="C12:C13"/>
    <mergeCell ref="J12:J13"/>
    <mergeCell ref="L12:L13"/>
    <mergeCell ref="S12:S13"/>
    <mergeCell ref="K24:K25"/>
    <mergeCell ref="J14:J15"/>
    <mergeCell ref="K14:K15"/>
    <mergeCell ref="S14:S15"/>
    <mergeCell ref="T14:T15"/>
    <mergeCell ref="C16:C17"/>
    <mergeCell ref="J16:J17"/>
    <mergeCell ref="L16:L17"/>
    <mergeCell ref="S16:S17"/>
    <mergeCell ref="O2:T2"/>
    <mergeCell ref="S4:T4"/>
    <mergeCell ref="AA6:AC6"/>
    <mergeCell ref="AA7:AC7"/>
    <mergeCell ref="AA8:AC8"/>
  </mergeCells>
  <dataValidations count="2">
    <dataValidation type="list" allowBlank="1" showInputMessage="1" showErrorMessage="1" sqref="K14:K15 T38:T39 K38:K39 T34:T35 K34:K35 T28:T29 K28:K29 T24:T25 K24:K25 T18:T19 K18:K19 T14:T15">
      <formula1>"VT,VP,VS,VA,VF,VB,VD,V3"</formula1>
    </dataValidation>
    <dataValidation type="whole" allowBlank="1" showInputMessage="1" showErrorMessage="1" errorTitle="ERREUR" error="Il faut saisir un chiffre de 1 à 4" sqref="C5:C8">
      <formula1>1</formula1>
      <formula2>4</formula2>
    </dataValidation>
  </dataValidations>
  <printOptions horizontalCentered="1"/>
  <pageMargins left="0" right="0" top="0" bottom="0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53</vt:i4>
      </vt:variant>
      <vt:variant>
        <vt:lpstr>Plages nommées</vt:lpstr>
      </vt:variant>
      <vt:variant>
        <vt:i4>66</vt:i4>
      </vt:variant>
    </vt:vector>
  </HeadingPairs>
  <TitlesOfParts>
    <vt:vector size="119" baseType="lpstr">
      <vt:lpstr>accueil</vt:lpstr>
      <vt:lpstr>inscription_pesee</vt:lpstr>
      <vt:lpstr>recap</vt:lpstr>
      <vt:lpstr>modele_nordique</vt:lpstr>
      <vt:lpstr>Tableau</vt:lpstr>
      <vt:lpstr>classement_equipes</vt:lpstr>
      <vt:lpstr>classement_indiv</vt:lpstr>
      <vt:lpstr>BENJAMIN U13 Poule1</vt:lpstr>
      <vt:lpstr>BENJAMIN U13 Poule2</vt:lpstr>
      <vt:lpstr>BENJAMIN U13 Poule3</vt:lpstr>
      <vt:lpstr>BENJAMINE U13 Poule1</vt:lpstr>
      <vt:lpstr>BENJAMINE U13 Poule2</vt:lpstr>
      <vt:lpstr>BENJAMINE U13 Poule3</vt:lpstr>
      <vt:lpstr>BENJAMINE U13 Poule4</vt:lpstr>
      <vt:lpstr>BENJAMIN U13 Poule5</vt:lpstr>
      <vt:lpstr>BENJAMIN U13 Poule6</vt:lpstr>
      <vt:lpstr>BENJAMIN U13 Poule7</vt:lpstr>
      <vt:lpstr>BENJAMIN U13 Poule8</vt:lpstr>
      <vt:lpstr>BENJAMIN U13 Poule9</vt:lpstr>
      <vt:lpstr>BENJAMIN U13 Poule10</vt:lpstr>
      <vt:lpstr>BENJAMIN U13 Poule11</vt:lpstr>
      <vt:lpstr>BENJAMIN U13 Poule12</vt:lpstr>
      <vt:lpstr>BENJAMIN U13 Poule13</vt:lpstr>
      <vt:lpstr>BENJAMIN U13 Poule14</vt:lpstr>
      <vt:lpstr>BENJAMIN U13 Poule15</vt:lpstr>
      <vt:lpstr>BENJAMIN U13 Poule16</vt:lpstr>
      <vt:lpstr>BENJAMIN U13 Poule17</vt:lpstr>
      <vt:lpstr>BENJAMIN U13 Poule18</vt:lpstr>
      <vt:lpstr>BENJAMIN U13 Poule19</vt:lpstr>
      <vt:lpstr>POUSSIN C U11 Poule1</vt:lpstr>
      <vt:lpstr>POUSSIN C U11 Poule20</vt:lpstr>
      <vt:lpstr>POUSSIN C U11 Poule21</vt:lpstr>
      <vt:lpstr>POUSSIN C U11 Poule22</vt:lpstr>
      <vt:lpstr>POUSSIN C U11 Poule23</vt:lpstr>
      <vt:lpstr>POUSSIN C U11 Poule24</vt:lpstr>
      <vt:lpstr>POUSSIN C U11 Poule25</vt:lpstr>
      <vt:lpstr>POUSSIN C U11 Poule26</vt:lpstr>
      <vt:lpstr>POUSSIN C U11 Poule27</vt:lpstr>
      <vt:lpstr>POUSSIN C U11 Poule28</vt:lpstr>
      <vt:lpstr>POUSSIN C U11 Poule29</vt:lpstr>
      <vt:lpstr>POUSSIN C U11 Poule30</vt:lpstr>
      <vt:lpstr>POUSSIN C U11 Poule31</vt:lpstr>
      <vt:lpstr>POUSSIN C U11 Poule32</vt:lpstr>
      <vt:lpstr>POUSSIN C U11 Poule33</vt:lpstr>
      <vt:lpstr>POUSSIN C U11 Poule34</vt:lpstr>
      <vt:lpstr>POUSSIN C U11 Poule35</vt:lpstr>
      <vt:lpstr>POUSSIN C U11 Poule37</vt:lpstr>
      <vt:lpstr>POUSSIN C U11 Poule36</vt:lpstr>
      <vt:lpstr>POUSSIN C U11 Poule38</vt:lpstr>
      <vt:lpstr>POUSSIN C U11 Poule39</vt:lpstr>
      <vt:lpstr>POUSSIN C U11 Poule40</vt:lpstr>
      <vt:lpstr>POUSSIN C U11 Poule41</vt:lpstr>
      <vt:lpstr>POUSSIN C U11 Poule42</vt:lpstr>
      <vt:lpstr>bdd_age</vt:lpstr>
      <vt:lpstr>bdd_age_poule_num_app</vt:lpstr>
      <vt:lpstr>bdd_club</vt:lpstr>
      <vt:lpstr>bdd_complete</vt:lpstr>
      <vt:lpstr>bdd_licence</vt:lpstr>
      <vt:lpstr>bdd_nom</vt:lpstr>
      <vt:lpstr>bdd_num_app</vt:lpstr>
      <vt:lpstr>bdd_poule</vt:lpstr>
      <vt:lpstr>bdd_prenom</vt:lpstr>
      <vt:lpstr>classement_indiv!Extraire</vt:lpstr>
      <vt:lpstr>inscription_pesee!Extraire</vt:lpstr>
      <vt:lpstr>classement_indiv!Impression_des_titres</vt:lpstr>
      <vt:lpstr>inscription_pesee!Impression_des_titres</vt:lpstr>
      <vt:lpstr>Nature_competition</vt:lpstr>
      <vt:lpstr>nb_lutteurs_inscrits</vt:lpstr>
      <vt:lpstr>nb_lutteurs_peses</vt:lpstr>
      <vt:lpstr>nb_poule</vt:lpstr>
      <vt:lpstr>VOIR_CREER</vt:lpstr>
      <vt:lpstr>accueil!Zone_d_impression</vt:lpstr>
      <vt:lpstr>'BENJAMIN U13 Poule1'!Zone_d_impression</vt:lpstr>
      <vt:lpstr>'BENJAMIN U13 Poule10'!Zone_d_impression</vt:lpstr>
      <vt:lpstr>'BENJAMIN U13 Poule11'!Zone_d_impression</vt:lpstr>
      <vt:lpstr>'BENJAMIN U13 Poule12'!Zone_d_impression</vt:lpstr>
      <vt:lpstr>'BENJAMIN U13 Poule13'!Zone_d_impression</vt:lpstr>
      <vt:lpstr>'BENJAMIN U13 Poule14'!Zone_d_impression</vt:lpstr>
      <vt:lpstr>'BENJAMIN U13 Poule15'!Zone_d_impression</vt:lpstr>
      <vt:lpstr>'BENJAMIN U13 Poule16'!Zone_d_impression</vt:lpstr>
      <vt:lpstr>'BENJAMIN U13 Poule17'!Zone_d_impression</vt:lpstr>
      <vt:lpstr>'BENJAMIN U13 Poule18'!Zone_d_impression</vt:lpstr>
      <vt:lpstr>'BENJAMIN U13 Poule19'!Zone_d_impression</vt:lpstr>
      <vt:lpstr>'BENJAMIN U13 Poule2'!Zone_d_impression</vt:lpstr>
      <vt:lpstr>'BENJAMIN U13 Poule3'!Zone_d_impression</vt:lpstr>
      <vt:lpstr>'BENJAMIN U13 Poule5'!Zone_d_impression</vt:lpstr>
      <vt:lpstr>'BENJAMIN U13 Poule6'!Zone_d_impression</vt:lpstr>
      <vt:lpstr>'BENJAMIN U13 Poule7'!Zone_d_impression</vt:lpstr>
      <vt:lpstr>'BENJAMIN U13 Poule8'!Zone_d_impression</vt:lpstr>
      <vt:lpstr>'BENJAMIN U13 Poule9'!Zone_d_impression</vt:lpstr>
      <vt:lpstr>'BENJAMINE U13 Poule1'!Zone_d_impression</vt:lpstr>
      <vt:lpstr>'BENJAMINE U13 Poule2'!Zone_d_impression</vt:lpstr>
      <vt:lpstr>'BENJAMINE U13 Poule3'!Zone_d_impression</vt:lpstr>
      <vt:lpstr>'BENJAMINE U13 Poule4'!Zone_d_impression</vt:lpstr>
      <vt:lpstr>modele_nordique!Zone_d_impression</vt:lpstr>
      <vt:lpstr>'POUSSIN C U11 Poule1'!Zone_d_impression</vt:lpstr>
      <vt:lpstr>'POUSSIN C U11 Poule20'!Zone_d_impression</vt:lpstr>
      <vt:lpstr>'POUSSIN C U11 Poule21'!Zone_d_impression</vt:lpstr>
      <vt:lpstr>'POUSSIN C U11 Poule22'!Zone_d_impression</vt:lpstr>
      <vt:lpstr>'POUSSIN C U11 Poule23'!Zone_d_impression</vt:lpstr>
      <vt:lpstr>'POUSSIN C U11 Poule24'!Zone_d_impression</vt:lpstr>
      <vt:lpstr>'POUSSIN C U11 Poule25'!Zone_d_impression</vt:lpstr>
      <vt:lpstr>'POUSSIN C U11 Poule26'!Zone_d_impression</vt:lpstr>
      <vt:lpstr>'POUSSIN C U11 Poule27'!Zone_d_impression</vt:lpstr>
      <vt:lpstr>'POUSSIN C U11 Poule28'!Zone_d_impression</vt:lpstr>
      <vt:lpstr>'POUSSIN C U11 Poule29'!Zone_d_impression</vt:lpstr>
      <vt:lpstr>'POUSSIN C U11 Poule30'!Zone_d_impression</vt:lpstr>
      <vt:lpstr>'POUSSIN C U11 Poule31'!Zone_d_impression</vt:lpstr>
      <vt:lpstr>'POUSSIN C U11 Poule32'!Zone_d_impression</vt:lpstr>
      <vt:lpstr>'POUSSIN C U11 Poule33'!Zone_d_impression</vt:lpstr>
      <vt:lpstr>'POUSSIN C U11 Poule34'!Zone_d_impression</vt:lpstr>
      <vt:lpstr>'POUSSIN C U11 Poule35'!Zone_d_impression</vt:lpstr>
      <vt:lpstr>'POUSSIN C U11 Poule36'!Zone_d_impression</vt:lpstr>
      <vt:lpstr>'POUSSIN C U11 Poule37'!Zone_d_impression</vt:lpstr>
      <vt:lpstr>'POUSSIN C U11 Poule38'!Zone_d_impression</vt:lpstr>
      <vt:lpstr>'POUSSIN C U11 Poule39'!Zone_d_impression</vt:lpstr>
      <vt:lpstr>'POUSSIN C U11 Poule40'!Zone_d_impression</vt:lpstr>
      <vt:lpstr>'POUSSIN C U11 Poule41'!Zone_d_impression</vt:lpstr>
      <vt:lpstr>'POUSSIN C U11 Poule42'!Zone_d_impression</vt:lpstr>
    </vt:vector>
  </TitlesOfParts>
  <Company>Hewlett-Packard Company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jm.gourdin</dc:creator>
  <cp:lastModifiedBy>Michael</cp:lastModifiedBy>
  <cp:revision/>
  <cp:lastPrinted>2017-11-26T13:00:51Z</cp:lastPrinted>
  <dcterms:created xsi:type="dcterms:W3CDTF">2016-04-26T14:16:47Z</dcterms:created>
  <dcterms:modified xsi:type="dcterms:W3CDTF">2018-05-09T07:03:27Z</dcterms:modified>
</cp:coreProperties>
</file>