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ROME\Desktop\banque\"/>
    </mc:Choice>
  </mc:AlternateContent>
  <bookViews>
    <workbookView xWindow="0" yWindow="0" windowWidth="28800" windowHeight="12435"/>
  </bookViews>
  <sheets>
    <sheet name="Feuil1 (2)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U41" i="2" l="1"/>
  <c r="BT41" i="2"/>
  <c r="BQ41" i="2"/>
  <c r="BL41" i="2"/>
  <c r="BK41" i="2"/>
  <c r="BH41" i="2"/>
  <c r="BG41" i="2"/>
  <c r="BF41" i="2"/>
  <c r="BB41" i="2"/>
  <c r="BC41" i="2" s="1"/>
  <c r="AY41" i="2"/>
  <c r="BU40" i="2"/>
  <c r="BT40" i="2"/>
  <c r="BQ40" i="2"/>
  <c r="BL40" i="2"/>
  <c r="BK40" i="2"/>
  <c r="BG40" i="2"/>
  <c r="BF40" i="2"/>
  <c r="BB40" i="2"/>
  <c r="BC40" i="2" s="1"/>
  <c r="AY40" i="2"/>
  <c r="BT39" i="2"/>
  <c r="BU39" i="2" s="1"/>
  <c r="BQ39" i="2"/>
  <c r="BK39" i="2"/>
  <c r="BL39" i="2" s="1"/>
  <c r="BH39" i="2"/>
  <c r="BC39" i="2"/>
  <c r="BB39" i="2"/>
  <c r="AY39" i="2"/>
  <c r="BU38" i="2"/>
  <c r="BT38" i="2"/>
  <c r="BQ38" i="2"/>
  <c r="BL38" i="2"/>
  <c r="BK38" i="2"/>
  <c r="BH38" i="2"/>
  <c r="BC38" i="2"/>
  <c r="BB38" i="2"/>
  <c r="AY38" i="2"/>
  <c r="AX38" i="2"/>
  <c r="AW38" i="2"/>
  <c r="BT37" i="2"/>
  <c r="BU37" i="2" s="1"/>
  <c r="BQ37" i="2"/>
  <c r="BK37" i="2"/>
  <c r="BL37" i="2" s="1"/>
  <c r="BH37" i="2"/>
  <c r="BC37" i="2"/>
  <c r="BB37" i="2"/>
  <c r="AY37" i="2"/>
  <c r="AX37" i="2"/>
  <c r="AW37" i="2"/>
  <c r="BU36" i="2"/>
  <c r="BT36" i="2"/>
  <c r="BQ36" i="2"/>
  <c r="BK36" i="2"/>
  <c r="BL36" i="2" s="1"/>
  <c r="BH36" i="2"/>
  <c r="BG36" i="2"/>
  <c r="BF36" i="2"/>
  <c r="BC36" i="2"/>
  <c r="BB36" i="2"/>
  <c r="AY36" i="2"/>
  <c r="AX36" i="2"/>
  <c r="AW36" i="2"/>
  <c r="BT35" i="2"/>
  <c r="BU35" i="2" s="1"/>
  <c r="BQ35" i="2"/>
  <c r="BK35" i="2"/>
  <c r="BL35" i="2" s="1"/>
  <c r="BG35" i="2"/>
  <c r="BF35" i="2"/>
  <c r="BH35" i="2" s="1"/>
  <c r="BC35" i="2"/>
  <c r="BB35" i="2"/>
  <c r="AY35" i="2"/>
  <c r="AX35" i="2"/>
  <c r="AW35" i="2"/>
  <c r="BT34" i="2"/>
  <c r="BU34" i="2" s="1"/>
  <c r="BQ34" i="2"/>
  <c r="BL34" i="2"/>
  <c r="BK34" i="2"/>
  <c r="BH34" i="2"/>
  <c r="BG34" i="2"/>
  <c r="BF34" i="2"/>
  <c r="BC34" i="2"/>
  <c r="BB34" i="2"/>
  <c r="AY34" i="2"/>
  <c r="AX34" i="2"/>
  <c r="AW34" i="2"/>
  <c r="BU33" i="2"/>
  <c r="BT33" i="2"/>
  <c r="BQ33" i="2"/>
  <c r="BL33" i="2"/>
  <c r="BK33" i="2"/>
  <c r="BH33" i="2"/>
  <c r="BG33" i="2"/>
  <c r="BF33" i="2"/>
  <c r="BB33" i="2"/>
  <c r="BC33" i="2" s="1"/>
  <c r="AY33" i="2"/>
  <c r="BT32" i="2"/>
  <c r="BU32" i="2" s="1"/>
  <c r="BQ32" i="2"/>
  <c r="BL32" i="2"/>
  <c r="BK32" i="2"/>
  <c r="BH32" i="2"/>
  <c r="BG32" i="2"/>
  <c r="BF32" i="2"/>
  <c r="BC32" i="2"/>
  <c r="BB32" i="2"/>
  <c r="AY32" i="2"/>
  <c r="BT31" i="2"/>
  <c r="BU31" i="2" s="1"/>
  <c r="BQ31" i="2"/>
  <c r="BP31" i="2"/>
  <c r="BO31" i="2"/>
  <c r="BL31" i="2"/>
  <c r="BK31" i="2"/>
  <c r="BH31" i="2"/>
  <c r="BC31" i="2"/>
  <c r="BB31" i="2"/>
  <c r="AY31" i="2"/>
  <c r="BU30" i="2"/>
  <c r="BT30" i="2"/>
  <c r="BP30" i="2"/>
  <c r="BO30" i="2"/>
  <c r="BQ30" i="2" s="1"/>
  <c r="BL30" i="2"/>
  <c r="BK30" i="2"/>
  <c r="BH30" i="2"/>
  <c r="BC30" i="2"/>
  <c r="BB30" i="2"/>
  <c r="AY30" i="2"/>
  <c r="AX30" i="2"/>
  <c r="AW30" i="2"/>
  <c r="BT29" i="2"/>
  <c r="BU29" i="2" s="1"/>
  <c r="BQ29" i="2"/>
  <c r="BP29" i="2"/>
  <c r="BO29" i="2"/>
  <c r="BL29" i="2"/>
  <c r="BK29" i="2"/>
  <c r="BH29" i="2"/>
  <c r="BC29" i="2"/>
  <c r="BB29" i="2"/>
  <c r="AX29" i="2"/>
  <c r="AY29" i="2" s="1"/>
  <c r="AW29" i="2"/>
  <c r="BT28" i="2"/>
  <c r="BU28" i="2" s="1"/>
  <c r="BP28" i="2"/>
  <c r="BO28" i="2"/>
  <c r="BQ28" i="2" s="1"/>
  <c r="BL28" i="2"/>
  <c r="BK28" i="2"/>
  <c r="BG28" i="2"/>
  <c r="BH28" i="2" s="1"/>
  <c r="BF28" i="2"/>
  <c r="BC28" i="2"/>
  <c r="BB28" i="2"/>
  <c r="AY28" i="2"/>
  <c r="BT27" i="2"/>
  <c r="BU27" i="2" s="1"/>
  <c r="BQ27" i="2"/>
  <c r="BL27" i="2"/>
  <c r="BK27" i="2"/>
  <c r="BH27" i="2"/>
  <c r="BG27" i="2"/>
  <c r="BF27" i="2"/>
  <c r="BB27" i="2"/>
  <c r="BC27" i="2" s="1"/>
  <c r="AY27" i="2"/>
  <c r="BT26" i="2"/>
  <c r="BU26" i="2" s="1"/>
  <c r="BQ26" i="2"/>
  <c r="BK26" i="2"/>
  <c r="BL26" i="2" s="1"/>
  <c r="BH26" i="2"/>
  <c r="BG26" i="2"/>
  <c r="BF26" i="2"/>
  <c r="BC26" i="2"/>
  <c r="BB26" i="2"/>
  <c r="AY26" i="2"/>
  <c r="AW26" i="2"/>
  <c r="BU25" i="2"/>
  <c r="BT25" i="2"/>
  <c r="BQ25" i="2"/>
  <c r="BK25" i="2"/>
  <c r="BL25" i="2" s="1"/>
  <c r="BG25" i="2"/>
  <c r="BF25" i="2"/>
  <c r="BH25" i="2" s="1"/>
  <c r="BB25" i="2"/>
  <c r="BC25" i="2" s="1"/>
  <c r="AY25" i="2"/>
  <c r="BU24" i="2"/>
  <c r="BT24" i="2"/>
  <c r="BQ24" i="2"/>
  <c r="BL24" i="2"/>
  <c r="BK24" i="2"/>
  <c r="BH24" i="2"/>
  <c r="BG24" i="2"/>
  <c r="BF24" i="2"/>
  <c r="BB24" i="2"/>
  <c r="BC24" i="2" s="1"/>
  <c r="AY24" i="2"/>
  <c r="BU23" i="2"/>
  <c r="BT23" i="2"/>
  <c r="BQ23" i="2"/>
  <c r="BP23" i="2"/>
  <c r="BK23" i="2"/>
  <c r="BL23" i="2" s="1"/>
  <c r="BH23" i="2"/>
  <c r="BB23" i="2"/>
  <c r="BC23" i="2" s="1"/>
  <c r="AY23" i="2"/>
  <c r="BT22" i="2"/>
  <c r="BU22" i="2" s="1"/>
  <c r="BQ22" i="2"/>
  <c r="BP22" i="2"/>
  <c r="BO22" i="2"/>
  <c r="BK22" i="2"/>
  <c r="BL22" i="2" s="1"/>
  <c r="BH22" i="2"/>
  <c r="BB22" i="2"/>
  <c r="BC22" i="2" s="1"/>
  <c r="AY22" i="2"/>
  <c r="BU21" i="2"/>
  <c r="BT21" i="2"/>
  <c r="BO21" i="2"/>
  <c r="BQ21" i="2" s="1"/>
  <c r="BK21" i="2"/>
  <c r="BL21" i="2" s="1"/>
  <c r="BH21" i="2"/>
  <c r="BC21" i="2"/>
  <c r="BB21" i="2"/>
  <c r="AY21" i="2"/>
  <c r="BT20" i="2"/>
  <c r="BU20" i="2" s="1"/>
  <c r="BP20" i="2"/>
  <c r="BO20" i="2"/>
  <c r="BQ20" i="2" s="1"/>
  <c r="BK20" i="2"/>
  <c r="BL20" i="2" s="1"/>
  <c r="BG20" i="2"/>
  <c r="BF20" i="2"/>
  <c r="BH20" i="2" s="1"/>
  <c r="BC20" i="2"/>
  <c r="BB20" i="2"/>
  <c r="AY20" i="2"/>
  <c r="BU19" i="2"/>
  <c r="BT19" i="2"/>
  <c r="BQ19" i="2"/>
  <c r="BK19" i="2"/>
  <c r="BL19" i="2" s="1"/>
  <c r="BH19" i="2"/>
  <c r="BG19" i="2"/>
  <c r="BF19" i="2"/>
  <c r="BC19" i="2"/>
  <c r="BB19" i="2"/>
  <c r="AY19" i="2"/>
  <c r="BT18" i="2"/>
  <c r="BU18" i="2" s="1"/>
  <c r="BQ18" i="2"/>
  <c r="BL18" i="2"/>
  <c r="BK18" i="2"/>
  <c r="BG18" i="2"/>
  <c r="BF18" i="2"/>
  <c r="BH18" i="2" s="1"/>
  <c r="BB18" i="2"/>
  <c r="BC18" i="2" s="1"/>
  <c r="AY18" i="2"/>
  <c r="BU17" i="2"/>
  <c r="BT17" i="2"/>
  <c r="BQ17" i="2"/>
  <c r="BK17" i="2"/>
  <c r="BL17" i="2" s="1"/>
  <c r="BH17" i="2"/>
  <c r="BF17" i="2"/>
  <c r="BC17" i="2"/>
  <c r="BB17" i="2"/>
  <c r="AY17" i="2"/>
  <c r="BU16" i="2"/>
  <c r="BT16" i="2"/>
  <c r="BP16" i="2"/>
  <c r="BO16" i="2"/>
  <c r="BQ16" i="2" s="1"/>
  <c r="BL16" i="2"/>
  <c r="BK16" i="2"/>
  <c r="BH16" i="2"/>
  <c r="BG16" i="2"/>
  <c r="BF16" i="2"/>
  <c r="BB16" i="2"/>
  <c r="BB5" i="2" s="1"/>
  <c r="AY16" i="2"/>
  <c r="BU15" i="2"/>
  <c r="BT15" i="2"/>
  <c r="BQ15" i="2"/>
  <c r="BP15" i="2"/>
  <c r="BO15" i="2"/>
  <c r="BK15" i="2"/>
  <c r="BL15" i="2" s="1"/>
  <c r="BH15" i="2"/>
  <c r="BC15" i="2"/>
  <c r="BB15" i="2"/>
  <c r="AY15" i="2"/>
  <c r="BT14" i="2"/>
  <c r="BU14" i="2" s="1"/>
  <c r="BP14" i="2"/>
  <c r="BO14" i="2"/>
  <c r="BQ14" i="2" s="1"/>
  <c r="BL14" i="2"/>
  <c r="BK14" i="2"/>
  <c r="BH14" i="2"/>
  <c r="BB14" i="2"/>
  <c r="BC14" i="2" s="1"/>
  <c r="AY14" i="2"/>
  <c r="BT13" i="2"/>
  <c r="BU13" i="2" s="1"/>
  <c r="BP13" i="2"/>
  <c r="BO13" i="2"/>
  <c r="BQ13" i="2" s="1"/>
  <c r="BK13" i="2"/>
  <c r="BL13" i="2" s="1"/>
  <c r="BH13" i="2"/>
  <c r="BC13" i="2"/>
  <c r="BB13" i="2"/>
  <c r="AY13" i="2"/>
  <c r="BT12" i="2"/>
  <c r="BU12" i="2" s="1"/>
  <c r="BP12" i="2"/>
  <c r="BQ12" i="2" s="1"/>
  <c r="BO12" i="2"/>
  <c r="BL12" i="2"/>
  <c r="BK12" i="2"/>
  <c r="BH12" i="2"/>
  <c r="BG12" i="2"/>
  <c r="BF12" i="2"/>
  <c r="BB12" i="2"/>
  <c r="BC12" i="2" s="1"/>
  <c r="AY12" i="2"/>
  <c r="BT11" i="2"/>
  <c r="BU11" i="2" s="1"/>
  <c r="BQ11" i="2"/>
  <c r="BK11" i="2"/>
  <c r="BL11" i="2" s="1"/>
  <c r="BG11" i="2"/>
  <c r="BF11" i="2"/>
  <c r="BH11" i="2" s="1"/>
  <c r="BC11" i="2"/>
  <c r="BB11" i="2"/>
  <c r="AY11" i="2"/>
  <c r="BT10" i="2"/>
  <c r="BU10" i="2" s="1"/>
  <c r="BQ10" i="2"/>
  <c r="BK10" i="2"/>
  <c r="BL10" i="2" s="1"/>
  <c r="BH10" i="2"/>
  <c r="BF10" i="2"/>
  <c r="BC10" i="2"/>
  <c r="BB10" i="2"/>
  <c r="AY10" i="2"/>
  <c r="BT9" i="2"/>
  <c r="BU9" i="2" s="1"/>
  <c r="BQ9" i="2"/>
  <c r="BL9" i="2"/>
  <c r="BK9" i="2"/>
  <c r="BH9" i="2"/>
  <c r="BG9" i="2"/>
  <c r="BF9" i="2"/>
  <c r="BF5" i="2" s="1"/>
  <c r="BB9" i="2"/>
  <c r="BC9" i="2" s="1"/>
  <c r="AY9" i="2"/>
  <c r="BT8" i="2"/>
  <c r="BU8" i="2" s="1"/>
  <c r="BP8" i="2"/>
  <c r="BO8" i="2"/>
  <c r="BQ8" i="2" s="1"/>
  <c r="BK8" i="2"/>
  <c r="BL8" i="2" s="1"/>
  <c r="BG8" i="2"/>
  <c r="BG5" i="2" s="1"/>
  <c r="BF8" i="2"/>
  <c r="BC8" i="2"/>
  <c r="BB8" i="2"/>
  <c r="AY8" i="2"/>
  <c r="BT7" i="2"/>
  <c r="BU7" i="2" s="1"/>
  <c r="BP7" i="2"/>
  <c r="BO7" i="2"/>
  <c r="BQ7" i="2" s="1"/>
  <c r="BL7" i="2"/>
  <c r="BK7" i="2"/>
  <c r="BH7" i="2"/>
  <c r="BB7" i="2"/>
  <c r="BC7" i="2" s="1"/>
  <c r="AY7" i="2"/>
  <c r="CX6" i="2"/>
  <c r="CY6" i="2" s="1"/>
  <c r="CX7" i="2" s="1"/>
  <c r="CY7" i="2" s="1"/>
  <c r="CX8" i="2" s="1"/>
  <c r="CY8" i="2" s="1"/>
  <c r="CX9" i="2" s="1"/>
  <c r="CY9" i="2" s="1"/>
  <c r="CX10" i="2" s="1"/>
  <c r="CY10" i="2" s="1"/>
  <c r="CX11" i="2" s="1"/>
  <c r="CY11" i="2" s="1"/>
  <c r="CX12" i="2" s="1"/>
  <c r="CY12" i="2" s="1"/>
  <c r="CX13" i="2" s="1"/>
  <c r="CY13" i="2" s="1"/>
  <c r="CX14" i="2" s="1"/>
  <c r="CY14" i="2" s="1"/>
  <c r="CX15" i="2" s="1"/>
  <c r="CY15" i="2" s="1"/>
  <c r="CX16" i="2" s="1"/>
  <c r="CY16" i="2" s="1"/>
  <c r="CX17" i="2" s="1"/>
  <c r="CY17" i="2" s="1"/>
  <c r="CX18" i="2" s="1"/>
  <c r="CY18" i="2" s="1"/>
  <c r="CX19" i="2" s="1"/>
  <c r="CY19" i="2" s="1"/>
  <c r="CX20" i="2" s="1"/>
  <c r="CY20" i="2" s="1"/>
  <c r="CX21" i="2" s="1"/>
  <c r="CY21" i="2" s="1"/>
  <c r="CX22" i="2" s="1"/>
  <c r="CY22" i="2" s="1"/>
  <c r="CX23" i="2" s="1"/>
  <c r="CY23" i="2" s="1"/>
  <c r="CX24" i="2" s="1"/>
  <c r="CY24" i="2" s="1"/>
  <c r="CX25" i="2" s="1"/>
  <c r="CY25" i="2" s="1"/>
  <c r="CX26" i="2" s="1"/>
  <c r="CY26" i="2" s="1"/>
  <c r="CX27" i="2" s="1"/>
  <c r="CY27" i="2" s="1"/>
  <c r="CX28" i="2" s="1"/>
  <c r="CY28" i="2" s="1"/>
  <c r="CX29" i="2" s="1"/>
  <c r="CY29" i="2" s="1"/>
  <c r="CX30" i="2" s="1"/>
  <c r="CY30" i="2" s="1"/>
  <c r="CX31" i="2" s="1"/>
  <c r="CY31" i="2" s="1"/>
  <c r="CX32" i="2" s="1"/>
  <c r="CY32" i="2" s="1"/>
  <c r="CX33" i="2" s="1"/>
  <c r="CY33" i="2" s="1"/>
  <c r="CX34" i="2" s="1"/>
  <c r="CY34" i="2" s="1"/>
  <c r="CX35" i="2" s="1"/>
  <c r="CY35" i="2" s="1"/>
  <c r="CX36" i="2" s="1"/>
  <c r="CY36" i="2" s="1"/>
  <c r="CX37" i="2" s="1"/>
  <c r="CY37" i="2" s="1"/>
  <c r="CX38" i="2" s="1"/>
  <c r="CY38" i="2" s="1"/>
  <c r="CX39" i="2" s="1"/>
  <c r="CY39" i="2" s="1"/>
  <c r="CX40" i="2" s="1"/>
  <c r="CY40" i="2" s="1"/>
  <c r="CX41" i="2" s="1"/>
  <c r="CY41" i="2" s="1"/>
  <c r="CP6" i="2"/>
  <c r="CO7" i="2" s="1"/>
  <c r="CP7" i="2" s="1"/>
  <c r="CO8" i="2" s="1"/>
  <c r="CP8" i="2" s="1"/>
  <c r="CO9" i="2" s="1"/>
  <c r="CP9" i="2" s="1"/>
  <c r="CO10" i="2" s="1"/>
  <c r="CP10" i="2" s="1"/>
  <c r="CO11" i="2" s="1"/>
  <c r="CP11" i="2" s="1"/>
  <c r="CO12" i="2" s="1"/>
  <c r="CP12" i="2" s="1"/>
  <c r="CO13" i="2" s="1"/>
  <c r="CP13" i="2" s="1"/>
  <c r="CO14" i="2" s="1"/>
  <c r="CP14" i="2" s="1"/>
  <c r="CO15" i="2" s="1"/>
  <c r="CP15" i="2" s="1"/>
  <c r="CO16" i="2" s="1"/>
  <c r="CP16" i="2" s="1"/>
  <c r="CO17" i="2" s="1"/>
  <c r="CP17" i="2" s="1"/>
  <c r="CO18" i="2" s="1"/>
  <c r="CP18" i="2" s="1"/>
  <c r="CO19" i="2" s="1"/>
  <c r="CP19" i="2" s="1"/>
  <c r="CO20" i="2" s="1"/>
  <c r="CP20" i="2" s="1"/>
  <c r="CO21" i="2" s="1"/>
  <c r="CP21" i="2" s="1"/>
  <c r="CO22" i="2" s="1"/>
  <c r="CP22" i="2" s="1"/>
  <c r="CO23" i="2" s="1"/>
  <c r="CP23" i="2" s="1"/>
  <c r="CO24" i="2" s="1"/>
  <c r="CP24" i="2" s="1"/>
  <c r="CO25" i="2" s="1"/>
  <c r="CP25" i="2" s="1"/>
  <c r="CO26" i="2" s="1"/>
  <c r="CP26" i="2" s="1"/>
  <c r="CO27" i="2" s="1"/>
  <c r="CP27" i="2" s="1"/>
  <c r="CO28" i="2" s="1"/>
  <c r="CP28" i="2" s="1"/>
  <c r="CO29" i="2" s="1"/>
  <c r="CP29" i="2" s="1"/>
  <c r="CO30" i="2" s="1"/>
  <c r="CP30" i="2" s="1"/>
  <c r="CO31" i="2" s="1"/>
  <c r="CP31" i="2" s="1"/>
  <c r="CO32" i="2" s="1"/>
  <c r="CP32" i="2" s="1"/>
  <c r="CO33" i="2" s="1"/>
  <c r="CP33" i="2" s="1"/>
  <c r="CO34" i="2" s="1"/>
  <c r="CP34" i="2" s="1"/>
  <c r="CO35" i="2" s="1"/>
  <c r="CP35" i="2" s="1"/>
  <c r="CO36" i="2" s="1"/>
  <c r="CP36" i="2" s="1"/>
  <c r="CO37" i="2" s="1"/>
  <c r="CP37" i="2" s="1"/>
  <c r="CO38" i="2" s="1"/>
  <c r="CP38" i="2" s="1"/>
  <c r="CO39" i="2" s="1"/>
  <c r="CP39" i="2" s="1"/>
  <c r="CO6" i="2"/>
  <c r="CF6" i="2"/>
  <c r="CE7" i="2" s="1"/>
  <c r="CF7" i="2" s="1"/>
  <c r="CE8" i="2" s="1"/>
  <c r="CF8" i="2" s="1"/>
  <c r="CE9" i="2" s="1"/>
  <c r="CF9" i="2" s="1"/>
  <c r="CE10" i="2" s="1"/>
  <c r="CF10" i="2" s="1"/>
  <c r="CE11" i="2" s="1"/>
  <c r="CF11" i="2" s="1"/>
  <c r="CE12" i="2" s="1"/>
  <c r="CF12" i="2" s="1"/>
  <c r="CE13" i="2" s="1"/>
  <c r="CF13" i="2" s="1"/>
  <c r="CE14" i="2" s="1"/>
  <c r="CF14" i="2" s="1"/>
  <c r="CE15" i="2" s="1"/>
  <c r="CF15" i="2" s="1"/>
  <c r="CE16" i="2" s="1"/>
  <c r="CF16" i="2" s="1"/>
  <c r="CE17" i="2" s="1"/>
  <c r="CF17" i="2" s="1"/>
  <c r="CE18" i="2" s="1"/>
  <c r="CF18" i="2" s="1"/>
  <c r="CE19" i="2" s="1"/>
  <c r="CF19" i="2" s="1"/>
  <c r="CE20" i="2" s="1"/>
  <c r="CF20" i="2" s="1"/>
  <c r="CE21" i="2" s="1"/>
  <c r="CF21" i="2" s="1"/>
  <c r="CE22" i="2" s="1"/>
  <c r="CF22" i="2" s="1"/>
  <c r="CE23" i="2" s="1"/>
  <c r="CF23" i="2" s="1"/>
  <c r="CE24" i="2" s="1"/>
  <c r="CF24" i="2" s="1"/>
  <c r="CE25" i="2" s="1"/>
  <c r="CF25" i="2" s="1"/>
  <c r="CE26" i="2" s="1"/>
  <c r="CF26" i="2" s="1"/>
  <c r="CE27" i="2" s="1"/>
  <c r="CF27" i="2" s="1"/>
  <c r="CE28" i="2" s="1"/>
  <c r="CF28" i="2" s="1"/>
  <c r="CE29" i="2" s="1"/>
  <c r="CF29" i="2" s="1"/>
  <c r="CE30" i="2" s="1"/>
  <c r="CF30" i="2" s="1"/>
  <c r="CE31" i="2" s="1"/>
  <c r="CF31" i="2" s="1"/>
  <c r="CE32" i="2" s="1"/>
  <c r="CF32" i="2" s="1"/>
  <c r="CE33" i="2" s="1"/>
  <c r="CF33" i="2" s="1"/>
  <c r="CE34" i="2" s="1"/>
  <c r="CF34" i="2" s="1"/>
  <c r="CE35" i="2" s="1"/>
  <c r="CF35" i="2" s="1"/>
  <c r="CE36" i="2" s="1"/>
  <c r="CF36" i="2" s="1"/>
  <c r="CE37" i="2" s="1"/>
  <c r="CF37" i="2" s="1"/>
  <c r="CE38" i="2" s="1"/>
  <c r="CF38" i="2" s="1"/>
  <c r="CE39" i="2" s="1"/>
  <c r="CF39" i="2" s="1"/>
  <c r="CE40" i="2" s="1"/>
  <c r="CF40" i="2" s="1"/>
  <c r="CE6" i="2"/>
  <c r="BW6" i="2"/>
  <c r="BV7" i="2" s="1"/>
  <c r="BW7" i="2" s="1"/>
  <c r="BV8" i="2" s="1"/>
  <c r="BW8" i="2" s="1"/>
  <c r="BV9" i="2" s="1"/>
  <c r="BW9" i="2" s="1"/>
  <c r="BV10" i="2" s="1"/>
  <c r="BW10" i="2" s="1"/>
  <c r="BV11" i="2" s="1"/>
  <c r="BW11" i="2" s="1"/>
  <c r="BV12" i="2" s="1"/>
  <c r="BW12" i="2" s="1"/>
  <c r="BV13" i="2" s="1"/>
  <c r="BW13" i="2" s="1"/>
  <c r="BV14" i="2" s="1"/>
  <c r="BW14" i="2" s="1"/>
  <c r="BV15" i="2" s="1"/>
  <c r="BW15" i="2" s="1"/>
  <c r="BV16" i="2" s="1"/>
  <c r="BW16" i="2" s="1"/>
  <c r="BV17" i="2" s="1"/>
  <c r="BW17" i="2" s="1"/>
  <c r="BV18" i="2" s="1"/>
  <c r="BW18" i="2" s="1"/>
  <c r="BV19" i="2" s="1"/>
  <c r="BW19" i="2" s="1"/>
  <c r="BV20" i="2" s="1"/>
  <c r="BW20" i="2" s="1"/>
  <c r="BV21" i="2" s="1"/>
  <c r="BW21" i="2" s="1"/>
  <c r="BV22" i="2" s="1"/>
  <c r="BW22" i="2" s="1"/>
  <c r="BV23" i="2" s="1"/>
  <c r="BW23" i="2" s="1"/>
  <c r="BV24" i="2" s="1"/>
  <c r="BW24" i="2" s="1"/>
  <c r="BV25" i="2" s="1"/>
  <c r="BW25" i="2" s="1"/>
  <c r="BV26" i="2" s="1"/>
  <c r="BW26" i="2" s="1"/>
  <c r="BV27" i="2" s="1"/>
  <c r="BW27" i="2" s="1"/>
  <c r="BV28" i="2" s="1"/>
  <c r="BW28" i="2" s="1"/>
  <c r="BV29" i="2" s="1"/>
  <c r="BW29" i="2" s="1"/>
  <c r="BV30" i="2" s="1"/>
  <c r="BW30" i="2" s="1"/>
  <c r="BV31" i="2" s="1"/>
  <c r="BW31" i="2" s="1"/>
  <c r="BV32" i="2" s="1"/>
  <c r="BW32" i="2" s="1"/>
  <c r="BV33" i="2" s="1"/>
  <c r="BW33" i="2" s="1"/>
  <c r="BV34" i="2" s="1"/>
  <c r="BW34" i="2" s="1"/>
  <c r="BV35" i="2" s="1"/>
  <c r="BW35" i="2" s="1"/>
  <c r="BV36" i="2" s="1"/>
  <c r="BW36" i="2" s="1"/>
  <c r="BV37" i="2" s="1"/>
  <c r="BW37" i="2" s="1"/>
  <c r="BV38" i="2" s="1"/>
  <c r="BW38" i="2" s="1"/>
  <c r="BV39" i="2" s="1"/>
  <c r="BW39" i="2" s="1"/>
  <c r="BV40" i="2" s="1"/>
  <c r="BW40" i="2" s="1"/>
  <c r="BV6" i="2"/>
  <c r="BT6" i="2"/>
  <c r="BU6" i="2" s="1"/>
  <c r="BP6" i="2"/>
  <c r="BO6" i="2"/>
  <c r="BQ6" i="2" s="1"/>
  <c r="BM6" i="2"/>
  <c r="BN6" i="2" s="1"/>
  <c r="BM7" i="2" s="1"/>
  <c r="BN7" i="2" s="1"/>
  <c r="BM8" i="2" s="1"/>
  <c r="BN8" i="2" s="1"/>
  <c r="BM9" i="2" s="1"/>
  <c r="BN9" i="2" s="1"/>
  <c r="BM10" i="2" s="1"/>
  <c r="BN10" i="2" s="1"/>
  <c r="BM11" i="2" s="1"/>
  <c r="BN11" i="2" s="1"/>
  <c r="BM12" i="2" s="1"/>
  <c r="BN12" i="2" s="1"/>
  <c r="BM13" i="2" s="1"/>
  <c r="BN13" i="2" s="1"/>
  <c r="BM14" i="2" s="1"/>
  <c r="BN14" i="2" s="1"/>
  <c r="BM15" i="2" s="1"/>
  <c r="BN15" i="2" s="1"/>
  <c r="BM16" i="2" s="1"/>
  <c r="BN16" i="2" s="1"/>
  <c r="BM17" i="2" s="1"/>
  <c r="BN17" i="2" s="1"/>
  <c r="BM18" i="2" s="1"/>
  <c r="BN18" i="2" s="1"/>
  <c r="BM19" i="2" s="1"/>
  <c r="BN19" i="2" s="1"/>
  <c r="BM20" i="2" s="1"/>
  <c r="BN20" i="2" s="1"/>
  <c r="BM21" i="2" s="1"/>
  <c r="BN21" i="2" s="1"/>
  <c r="BM22" i="2" s="1"/>
  <c r="BN22" i="2" s="1"/>
  <c r="BM23" i="2" s="1"/>
  <c r="BN23" i="2" s="1"/>
  <c r="BM24" i="2" s="1"/>
  <c r="BN24" i="2" s="1"/>
  <c r="BM25" i="2" s="1"/>
  <c r="BN25" i="2" s="1"/>
  <c r="BM26" i="2" s="1"/>
  <c r="BN26" i="2" s="1"/>
  <c r="BM27" i="2" s="1"/>
  <c r="BN27" i="2" s="1"/>
  <c r="BM28" i="2" s="1"/>
  <c r="BN28" i="2" s="1"/>
  <c r="BM29" i="2" s="1"/>
  <c r="BN29" i="2" s="1"/>
  <c r="BM30" i="2" s="1"/>
  <c r="BN30" i="2" s="1"/>
  <c r="BM31" i="2" s="1"/>
  <c r="BN31" i="2" s="1"/>
  <c r="BM32" i="2" s="1"/>
  <c r="BN32" i="2" s="1"/>
  <c r="BM33" i="2" s="1"/>
  <c r="BN33" i="2" s="1"/>
  <c r="BM34" i="2" s="1"/>
  <c r="BN34" i="2" s="1"/>
  <c r="BM35" i="2" s="1"/>
  <c r="BN35" i="2" s="1"/>
  <c r="BM36" i="2" s="1"/>
  <c r="BN36" i="2" s="1"/>
  <c r="BM37" i="2" s="1"/>
  <c r="BN37" i="2" s="1"/>
  <c r="BM38" i="2" s="1"/>
  <c r="BN38" i="2" s="1"/>
  <c r="BM39" i="2" s="1"/>
  <c r="BN39" i="2" s="1"/>
  <c r="BM40" i="2" s="1"/>
  <c r="BN40" i="2" s="1"/>
  <c r="BK6" i="2"/>
  <c r="BL6" i="2" s="1"/>
  <c r="BH6" i="2"/>
  <c r="BE6" i="2"/>
  <c r="BD7" i="2" s="1"/>
  <c r="BE7" i="2" s="1"/>
  <c r="BD8" i="2" s="1"/>
  <c r="BE8" i="2" s="1"/>
  <c r="BD9" i="2" s="1"/>
  <c r="BE9" i="2" s="1"/>
  <c r="BD10" i="2" s="1"/>
  <c r="BE10" i="2" s="1"/>
  <c r="BD11" i="2" s="1"/>
  <c r="BE11" i="2" s="1"/>
  <c r="BD12" i="2" s="1"/>
  <c r="BE12" i="2" s="1"/>
  <c r="BD13" i="2" s="1"/>
  <c r="BE13" i="2" s="1"/>
  <c r="BD14" i="2" s="1"/>
  <c r="BE14" i="2" s="1"/>
  <c r="BD15" i="2" s="1"/>
  <c r="BE15" i="2" s="1"/>
  <c r="BD16" i="2" s="1"/>
  <c r="BE16" i="2" s="1"/>
  <c r="BD17" i="2" s="1"/>
  <c r="BE17" i="2" s="1"/>
  <c r="BD18" i="2" s="1"/>
  <c r="BE18" i="2" s="1"/>
  <c r="BD19" i="2" s="1"/>
  <c r="BE19" i="2" s="1"/>
  <c r="BD20" i="2" s="1"/>
  <c r="BE20" i="2" s="1"/>
  <c r="BD21" i="2" s="1"/>
  <c r="BE21" i="2" s="1"/>
  <c r="BD22" i="2" s="1"/>
  <c r="BE22" i="2" s="1"/>
  <c r="BD23" i="2" s="1"/>
  <c r="BE23" i="2" s="1"/>
  <c r="BD24" i="2" s="1"/>
  <c r="BE24" i="2" s="1"/>
  <c r="BD25" i="2" s="1"/>
  <c r="BE25" i="2" s="1"/>
  <c r="BD26" i="2" s="1"/>
  <c r="BE26" i="2" s="1"/>
  <c r="BD27" i="2" s="1"/>
  <c r="BE27" i="2" s="1"/>
  <c r="BD28" i="2" s="1"/>
  <c r="BE28" i="2" s="1"/>
  <c r="BD29" i="2" s="1"/>
  <c r="BE29" i="2" s="1"/>
  <c r="BD30" i="2" s="1"/>
  <c r="BE30" i="2" s="1"/>
  <c r="BD31" i="2" s="1"/>
  <c r="BE31" i="2" s="1"/>
  <c r="BD32" i="2" s="1"/>
  <c r="BE32" i="2" s="1"/>
  <c r="BD33" i="2" s="1"/>
  <c r="BE33" i="2" s="1"/>
  <c r="BD34" i="2" s="1"/>
  <c r="BE34" i="2" s="1"/>
  <c r="BD35" i="2" s="1"/>
  <c r="BE35" i="2" s="1"/>
  <c r="BD36" i="2" s="1"/>
  <c r="BE36" i="2" s="1"/>
  <c r="BD37" i="2" s="1"/>
  <c r="BE37" i="2" s="1"/>
  <c r="BD38" i="2" s="1"/>
  <c r="BE38" i="2" s="1"/>
  <c r="BD39" i="2" s="1"/>
  <c r="BE39" i="2" s="1"/>
  <c r="BD40" i="2" s="1"/>
  <c r="BE40" i="2" s="1"/>
  <c r="BD41" i="2" s="1"/>
  <c r="BE41" i="2" s="1"/>
  <c r="BD6" i="2"/>
  <c r="BC6" i="2"/>
  <c r="BB6" i="2"/>
  <c r="AY6" i="2"/>
  <c r="AY5" i="2" s="1"/>
  <c r="AU6" i="2"/>
  <c r="AV6" i="2" s="1"/>
  <c r="AU7" i="2" s="1"/>
  <c r="AV7" i="2" s="1"/>
  <c r="AU8" i="2" s="1"/>
  <c r="AV8" i="2" s="1"/>
  <c r="AU9" i="2" s="1"/>
  <c r="AV9" i="2" s="1"/>
  <c r="AU10" i="2" s="1"/>
  <c r="AV10" i="2" s="1"/>
  <c r="AU11" i="2" s="1"/>
  <c r="AV11" i="2" s="1"/>
  <c r="AU12" i="2" s="1"/>
  <c r="AV12" i="2" s="1"/>
  <c r="AU13" i="2" s="1"/>
  <c r="AV13" i="2" s="1"/>
  <c r="AU14" i="2" s="1"/>
  <c r="AV14" i="2" s="1"/>
  <c r="AU15" i="2" s="1"/>
  <c r="AV15" i="2" s="1"/>
  <c r="AU16" i="2" s="1"/>
  <c r="AV16" i="2" s="1"/>
  <c r="AU17" i="2" s="1"/>
  <c r="AV17" i="2" s="1"/>
  <c r="AU18" i="2" s="1"/>
  <c r="AV18" i="2" s="1"/>
  <c r="AU19" i="2" s="1"/>
  <c r="AV19" i="2" s="1"/>
  <c r="AU20" i="2" s="1"/>
  <c r="AV20" i="2" s="1"/>
  <c r="AU21" i="2" s="1"/>
  <c r="AV21" i="2" s="1"/>
  <c r="AU22" i="2" s="1"/>
  <c r="AV22" i="2" s="1"/>
  <c r="AU23" i="2" s="1"/>
  <c r="AV23" i="2" s="1"/>
  <c r="AU24" i="2" s="1"/>
  <c r="AV24" i="2" s="1"/>
  <c r="AU25" i="2" s="1"/>
  <c r="AV25" i="2" s="1"/>
  <c r="AU26" i="2" s="1"/>
  <c r="AV26" i="2" s="1"/>
  <c r="AU27" i="2" s="1"/>
  <c r="AV27" i="2" s="1"/>
  <c r="AU28" i="2" s="1"/>
  <c r="AV28" i="2" s="1"/>
  <c r="AU29" i="2" s="1"/>
  <c r="AV29" i="2" s="1"/>
  <c r="AU30" i="2" s="1"/>
  <c r="AV30" i="2" s="1"/>
  <c r="AU31" i="2" s="1"/>
  <c r="AV31" i="2" s="1"/>
  <c r="AU32" i="2" s="1"/>
  <c r="AV32" i="2" s="1"/>
  <c r="AU33" i="2" s="1"/>
  <c r="AV33" i="2" s="1"/>
  <c r="AU34" i="2" s="1"/>
  <c r="AV34" i="2" s="1"/>
  <c r="AU35" i="2" s="1"/>
  <c r="AV35" i="2" s="1"/>
  <c r="AU36" i="2" s="1"/>
  <c r="AV36" i="2" s="1"/>
  <c r="AU37" i="2" s="1"/>
  <c r="AV37" i="2" s="1"/>
  <c r="AU38" i="2" s="1"/>
  <c r="AV38" i="2" s="1"/>
  <c r="AU39" i="2" s="1"/>
  <c r="AV39" i="2" s="1"/>
  <c r="AL6" i="2"/>
  <c r="AM6" i="2" s="1"/>
  <c r="AL7" i="2" s="1"/>
  <c r="AM7" i="2" s="1"/>
  <c r="AL8" i="2" s="1"/>
  <c r="AM8" i="2" s="1"/>
  <c r="AL9" i="2" s="1"/>
  <c r="AM9" i="2" s="1"/>
  <c r="AL10" i="2" s="1"/>
  <c r="AM10" i="2" s="1"/>
  <c r="AL11" i="2" s="1"/>
  <c r="AM11" i="2" s="1"/>
  <c r="AL12" i="2" s="1"/>
  <c r="AM12" i="2" s="1"/>
  <c r="AL13" i="2" s="1"/>
  <c r="AM13" i="2" s="1"/>
  <c r="AL14" i="2" s="1"/>
  <c r="AM14" i="2" s="1"/>
  <c r="AL15" i="2" s="1"/>
  <c r="AM15" i="2" s="1"/>
  <c r="AL16" i="2" s="1"/>
  <c r="AM16" i="2" s="1"/>
  <c r="AL17" i="2" s="1"/>
  <c r="AM17" i="2" s="1"/>
  <c r="AL18" i="2" s="1"/>
  <c r="AM18" i="2" s="1"/>
  <c r="AL19" i="2" s="1"/>
  <c r="AM19" i="2" s="1"/>
  <c r="AL20" i="2" s="1"/>
  <c r="AM20" i="2" s="1"/>
  <c r="AL21" i="2" s="1"/>
  <c r="AM21" i="2" s="1"/>
  <c r="AL22" i="2" s="1"/>
  <c r="AM22" i="2" s="1"/>
  <c r="AL23" i="2" s="1"/>
  <c r="AM23" i="2" s="1"/>
  <c r="AL24" i="2" s="1"/>
  <c r="AM24" i="2" s="1"/>
  <c r="AL25" i="2" s="1"/>
  <c r="AM25" i="2" s="1"/>
  <c r="AL26" i="2" s="1"/>
  <c r="AM26" i="2" s="1"/>
  <c r="AL27" i="2" s="1"/>
  <c r="AM27" i="2" s="1"/>
  <c r="AL28" i="2" s="1"/>
  <c r="AM28" i="2" s="1"/>
  <c r="AL29" i="2" s="1"/>
  <c r="AM29" i="2" s="1"/>
  <c r="AL30" i="2" s="1"/>
  <c r="AM30" i="2" s="1"/>
  <c r="AL31" i="2" s="1"/>
  <c r="AM31" i="2" s="1"/>
  <c r="AL32" i="2" s="1"/>
  <c r="AM32" i="2" s="1"/>
  <c r="AL33" i="2" s="1"/>
  <c r="AM33" i="2" s="1"/>
  <c r="AL34" i="2" s="1"/>
  <c r="AM34" i="2" s="1"/>
  <c r="AL35" i="2" s="1"/>
  <c r="AM35" i="2" s="1"/>
  <c r="AL36" i="2" s="1"/>
  <c r="AM36" i="2" s="1"/>
  <c r="AL37" i="2" s="1"/>
  <c r="AM37" i="2" s="1"/>
  <c r="AL38" i="2" s="1"/>
  <c r="AM38" i="2" s="1"/>
  <c r="AL39" i="2" s="1"/>
  <c r="AM39" i="2" s="1"/>
  <c r="AL40" i="2" s="1"/>
  <c r="AM40" i="2" s="1"/>
  <c r="AC6" i="2"/>
  <c r="AD6" i="2" s="1"/>
  <c r="AC7" i="2" s="1"/>
  <c r="AD7" i="2" s="1"/>
  <c r="AC8" i="2" s="1"/>
  <c r="AD8" i="2" s="1"/>
  <c r="AC9" i="2" s="1"/>
  <c r="AD9" i="2" s="1"/>
  <c r="AC10" i="2" s="1"/>
  <c r="AD10" i="2" s="1"/>
  <c r="AC11" i="2" s="1"/>
  <c r="AD11" i="2" s="1"/>
  <c r="AC12" i="2" s="1"/>
  <c r="AD12" i="2" s="1"/>
  <c r="AC13" i="2" s="1"/>
  <c r="AD13" i="2" s="1"/>
  <c r="AC14" i="2" s="1"/>
  <c r="AD14" i="2" s="1"/>
  <c r="AC15" i="2" s="1"/>
  <c r="AD15" i="2" s="1"/>
  <c r="AC16" i="2" s="1"/>
  <c r="AD16" i="2" s="1"/>
  <c r="AC17" i="2" s="1"/>
  <c r="AD17" i="2" s="1"/>
  <c r="AC18" i="2" s="1"/>
  <c r="AD18" i="2" s="1"/>
  <c r="AC19" i="2" s="1"/>
  <c r="AD19" i="2" s="1"/>
  <c r="AC20" i="2" s="1"/>
  <c r="AD20" i="2" s="1"/>
  <c r="AC21" i="2" s="1"/>
  <c r="AD21" i="2" s="1"/>
  <c r="AC22" i="2" s="1"/>
  <c r="AD22" i="2" s="1"/>
  <c r="AC23" i="2" s="1"/>
  <c r="AD23" i="2" s="1"/>
  <c r="AC24" i="2" s="1"/>
  <c r="AD24" i="2" s="1"/>
  <c r="AC25" i="2" s="1"/>
  <c r="AD25" i="2" s="1"/>
  <c r="AC26" i="2" s="1"/>
  <c r="AD26" i="2" s="1"/>
  <c r="AC27" i="2" s="1"/>
  <c r="AD27" i="2" s="1"/>
  <c r="AC28" i="2" s="1"/>
  <c r="AD28" i="2" s="1"/>
  <c r="AC29" i="2" s="1"/>
  <c r="AD29" i="2" s="1"/>
  <c r="AC30" i="2" s="1"/>
  <c r="AD30" i="2" s="1"/>
  <c r="AC31" i="2" s="1"/>
  <c r="AD31" i="2" s="1"/>
  <c r="AC32" i="2" s="1"/>
  <c r="AD32" i="2" s="1"/>
  <c r="AC33" i="2" s="1"/>
  <c r="AD33" i="2" s="1"/>
  <c r="AC34" i="2" s="1"/>
  <c r="AD34" i="2" s="1"/>
  <c r="AC35" i="2" s="1"/>
  <c r="AD35" i="2" s="1"/>
  <c r="AC36" i="2" s="1"/>
  <c r="AD36" i="2" s="1"/>
  <c r="AC37" i="2" s="1"/>
  <c r="AD37" i="2" s="1"/>
  <c r="AC38" i="2" s="1"/>
  <c r="AD38" i="2" s="1"/>
  <c r="AC39" i="2" s="1"/>
  <c r="AD39" i="2" s="1"/>
  <c r="AC40" i="2" s="1"/>
  <c r="AD40" i="2" s="1"/>
  <c r="T6" i="2"/>
  <c r="U6" i="2" s="1"/>
  <c r="T7" i="2" s="1"/>
  <c r="U7" i="2" s="1"/>
  <c r="T8" i="2" s="1"/>
  <c r="U8" i="2" s="1"/>
  <c r="T9" i="2" s="1"/>
  <c r="U9" i="2" s="1"/>
  <c r="T10" i="2" s="1"/>
  <c r="U10" i="2" s="1"/>
  <c r="T11" i="2" s="1"/>
  <c r="U11" i="2" s="1"/>
  <c r="T12" i="2" s="1"/>
  <c r="U12" i="2" s="1"/>
  <c r="T13" i="2" s="1"/>
  <c r="U13" i="2" s="1"/>
  <c r="T14" i="2" s="1"/>
  <c r="U14" i="2" s="1"/>
  <c r="T15" i="2" s="1"/>
  <c r="U15" i="2" s="1"/>
  <c r="T16" i="2" s="1"/>
  <c r="U16" i="2" s="1"/>
  <c r="T17" i="2" s="1"/>
  <c r="U17" i="2" s="1"/>
  <c r="T18" i="2" s="1"/>
  <c r="U18" i="2" s="1"/>
  <c r="T19" i="2" s="1"/>
  <c r="U19" i="2" s="1"/>
  <c r="T20" i="2" s="1"/>
  <c r="U20" i="2" s="1"/>
  <c r="T21" i="2" s="1"/>
  <c r="U21" i="2" s="1"/>
  <c r="T22" i="2" s="1"/>
  <c r="U22" i="2" s="1"/>
  <c r="T23" i="2" s="1"/>
  <c r="U23" i="2" s="1"/>
  <c r="T24" i="2" s="1"/>
  <c r="U24" i="2" s="1"/>
  <c r="T25" i="2" s="1"/>
  <c r="U25" i="2" s="1"/>
  <c r="T26" i="2" s="1"/>
  <c r="U26" i="2" s="1"/>
  <c r="T27" i="2" s="1"/>
  <c r="U27" i="2" s="1"/>
  <c r="T28" i="2" s="1"/>
  <c r="U28" i="2" s="1"/>
  <c r="T29" i="2" s="1"/>
  <c r="U29" i="2" s="1"/>
  <c r="T30" i="2" s="1"/>
  <c r="U30" i="2" s="1"/>
  <c r="T31" i="2" s="1"/>
  <c r="U31" i="2" s="1"/>
  <c r="T32" i="2" s="1"/>
  <c r="U32" i="2" s="1"/>
  <c r="T33" i="2" s="1"/>
  <c r="U33" i="2" s="1"/>
  <c r="T34" i="2" s="1"/>
  <c r="U34" i="2" s="1"/>
  <c r="T35" i="2" s="1"/>
  <c r="U35" i="2" s="1"/>
  <c r="T36" i="2" s="1"/>
  <c r="U36" i="2" s="1"/>
  <c r="T37" i="2" s="1"/>
  <c r="U37" i="2" s="1"/>
  <c r="T38" i="2" s="1"/>
  <c r="U38" i="2" s="1"/>
  <c r="T39" i="2" s="1"/>
  <c r="U39" i="2" s="1"/>
  <c r="T40" i="2" s="1"/>
  <c r="U40" i="2" s="1"/>
  <c r="K6" i="2"/>
  <c r="L6" i="2" s="1"/>
  <c r="K7" i="2" s="1"/>
  <c r="L7" i="2" s="1"/>
  <c r="K8" i="2" s="1"/>
  <c r="L8" i="2" s="1"/>
  <c r="K9" i="2" s="1"/>
  <c r="L9" i="2" s="1"/>
  <c r="K10" i="2" s="1"/>
  <c r="L10" i="2" s="1"/>
  <c r="K11" i="2" s="1"/>
  <c r="L11" i="2" s="1"/>
  <c r="K12" i="2" s="1"/>
  <c r="L12" i="2" s="1"/>
  <c r="K13" i="2" s="1"/>
  <c r="L13" i="2" s="1"/>
  <c r="K14" i="2" s="1"/>
  <c r="L14" i="2" s="1"/>
  <c r="K15" i="2" s="1"/>
  <c r="L15" i="2" s="1"/>
  <c r="K16" i="2" s="1"/>
  <c r="L16" i="2" s="1"/>
  <c r="K17" i="2" s="1"/>
  <c r="L17" i="2" s="1"/>
  <c r="K18" i="2" s="1"/>
  <c r="L18" i="2" s="1"/>
  <c r="K19" i="2" s="1"/>
  <c r="L19" i="2" s="1"/>
  <c r="K20" i="2" s="1"/>
  <c r="L20" i="2" s="1"/>
  <c r="K21" i="2" s="1"/>
  <c r="L21" i="2" s="1"/>
  <c r="K22" i="2" s="1"/>
  <c r="L22" i="2" s="1"/>
  <c r="K23" i="2" s="1"/>
  <c r="L23" i="2" s="1"/>
  <c r="K24" i="2" s="1"/>
  <c r="L24" i="2" s="1"/>
  <c r="K25" i="2" s="1"/>
  <c r="L25" i="2" s="1"/>
  <c r="K26" i="2" s="1"/>
  <c r="L26" i="2" s="1"/>
  <c r="K27" i="2" s="1"/>
  <c r="L27" i="2" s="1"/>
  <c r="K28" i="2" s="1"/>
  <c r="L28" i="2" s="1"/>
  <c r="K29" i="2" s="1"/>
  <c r="L29" i="2" s="1"/>
  <c r="K30" i="2" s="1"/>
  <c r="L30" i="2" s="1"/>
  <c r="K31" i="2" s="1"/>
  <c r="L31" i="2" s="1"/>
  <c r="K32" i="2" s="1"/>
  <c r="L32" i="2" s="1"/>
  <c r="K33" i="2" s="1"/>
  <c r="L33" i="2" s="1"/>
  <c r="K34" i="2" s="1"/>
  <c r="L34" i="2" s="1"/>
  <c r="K35" i="2" s="1"/>
  <c r="L35" i="2" s="1"/>
  <c r="K36" i="2" s="1"/>
  <c r="L36" i="2" s="1"/>
  <c r="K37" i="2" s="1"/>
  <c r="L37" i="2" s="1"/>
  <c r="B6" i="2"/>
  <c r="C6" i="2" s="1"/>
  <c r="B7" i="2" s="1"/>
  <c r="C7" i="2" s="1"/>
  <c r="B8" i="2" s="1"/>
  <c r="C8" i="2" s="1"/>
  <c r="B9" i="2" s="1"/>
  <c r="C9" i="2" s="1"/>
  <c r="B10" i="2" s="1"/>
  <c r="C10" i="2" s="1"/>
  <c r="B11" i="2" s="1"/>
  <c r="C11" i="2" s="1"/>
  <c r="B12" i="2" s="1"/>
  <c r="C12" i="2" s="1"/>
  <c r="B13" i="2" s="1"/>
  <c r="C13" i="2" s="1"/>
  <c r="B14" i="2" s="1"/>
  <c r="C14" i="2" s="1"/>
  <c r="B15" i="2" s="1"/>
  <c r="C15" i="2" s="1"/>
  <c r="B16" i="2" s="1"/>
  <c r="C16" i="2" s="1"/>
  <c r="B17" i="2" s="1"/>
  <c r="C17" i="2" s="1"/>
  <c r="B18" i="2" s="1"/>
  <c r="C18" i="2" s="1"/>
  <c r="B19" i="2" s="1"/>
  <c r="C19" i="2" s="1"/>
  <c r="B20" i="2" s="1"/>
  <c r="C20" i="2" s="1"/>
  <c r="B21" i="2" s="1"/>
  <c r="C21" i="2" s="1"/>
  <c r="B22" i="2" s="1"/>
  <c r="C22" i="2" s="1"/>
  <c r="B23" i="2" s="1"/>
  <c r="C23" i="2" s="1"/>
  <c r="B24" i="2" s="1"/>
  <c r="C24" i="2" s="1"/>
  <c r="B25" i="2" s="1"/>
  <c r="C25" i="2" s="1"/>
  <c r="B26" i="2" s="1"/>
  <c r="C26" i="2" s="1"/>
  <c r="B27" i="2" s="1"/>
  <c r="C27" i="2" s="1"/>
  <c r="B28" i="2" s="1"/>
  <c r="C28" i="2" s="1"/>
  <c r="B29" i="2" s="1"/>
  <c r="C29" i="2" s="1"/>
  <c r="B30" i="2" s="1"/>
  <c r="C30" i="2" s="1"/>
  <c r="B31" i="2" s="1"/>
  <c r="C31" i="2" s="1"/>
  <c r="B32" i="2" s="1"/>
  <c r="C32" i="2" s="1"/>
  <c r="B33" i="2" s="1"/>
  <c r="C33" i="2" s="1"/>
  <c r="B34" i="2" s="1"/>
  <c r="C34" i="2" s="1"/>
  <c r="B35" i="2" s="1"/>
  <c r="C35" i="2" s="1"/>
  <c r="B36" i="2" s="1"/>
  <c r="C36" i="2" s="1"/>
  <c r="B37" i="2" s="1"/>
  <c r="C37" i="2" s="1"/>
  <c r="B38" i="2" s="1"/>
  <c r="C38" i="2" s="1"/>
  <c r="B39" i="2" s="1"/>
  <c r="C39" i="2" s="1"/>
  <c r="B40" i="2" s="1"/>
  <c r="C40" i="2" s="1"/>
  <c r="BT5" i="2"/>
  <c r="BS5" i="2"/>
  <c r="BR5" i="2"/>
  <c r="BU5" i="2" s="1"/>
  <c r="BP5" i="2"/>
  <c r="BJ5" i="2"/>
  <c r="BI5" i="2"/>
  <c r="BA5" i="2"/>
  <c r="AZ5" i="2"/>
  <c r="BC5" i="2" s="1"/>
  <c r="AX5" i="2"/>
  <c r="AW5" i="2"/>
  <c r="B3" i="2"/>
  <c r="BQ5" i="2" l="1"/>
  <c r="BK5" i="2"/>
  <c r="BL5" i="2" s="1"/>
  <c r="BC16" i="2"/>
  <c r="BO5" i="2"/>
  <c r="BH8" i="2"/>
  <c r="BH5" i="2" s="1"/>
  <c r="BH40" i="2"/>
</calcChain>
</file>

<file path=xl/sharedStrings.xml><?xml version="1.0" encoding="utf-8"?>
<sst xmlns="http://schemas.openxmlformats.org/spreadsheetml/2006/main" count="97" uniqueCount="18">
  <si>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</si>
  <si>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</si>
  <si>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</si>
  <si>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</si>
  <si>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</si>
  <si>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</si>
  <si>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</si>
  <si>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</si>
  <si>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</si>
  <si>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</si>
  <si>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</si>
  <si>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</si>
  <si>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</t>
  </si>
  <si>
    <t>P</t>
  </si>
  <si>
    <t>D</t>
  </si>
  <si>
    <t>T</t>
  </si>
  <si>
    <t>G/P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</si>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</sst>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40C]d"/>
    <numFmt numFmtId="165" formatCode="[$-40C]ddd\ d\ "/>
    <numFmt numFmtId="166" formatCode="#,##0.00\ &quot;€&quot;"/>
    <numFmt numFmtId="167" formatCode="d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double">
        <color theme="5" tint="0.39997558519241921"/>
      </right>
      <top/>
      <bottom/>
      <diagonal/>
    </border>
    <border>
      <left style="double">
        <color theme="5" tint="0.39997558519241921"/>
      </left>
      <right style="double">
        <color theme="5" tint="0.39997558519241921"/>
      </right>
      <top style="double">
        <color theme="3" tint="0.39997558519241921"/>
      </top>
      <bottom style="double">
        <color theme="3" tint="0.39997558519241921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1" applyBorder="1"/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0" xfId="1" applyBorder="1" applyAlignment="1">
      <alignment vertical="center"/>
    </xf>
    <xf numFmtId="164" fontId="1" fillId="0" borderId="0" xfId="1" applyNumberFormat="1" applyBorder="1" applyAlignment="1">
      <alignment horizontal="center" vertical="center"/>
    </xf>
    <xf numFmtId="165" fontId="1" fillId="0" borderId="0" xfId="1" applyNumberFormat="1" applyBorder="1" applyAlignment="1">
      <alignment horizontal="center" vertical="center"/>
    </xf>
    <xf numFmtId="166" fontId="1" fillId="0" borderId="0" xfId="1" applyNumberFormat="1" applyBorder="1"/>
    <xf numFmtId="10" fontId="0" fillId="0" borderId="1" xfId="2" applyNumberFormat="1" applyFont="1" applyBorder="1" applyAlignment="1">
      <alignment horizontal="center" vertical="center"/>
    </xf>
    <xf numFmtId="166" fontId="1" fillId="0" borderId="0" xfId="1" applyNumberFormat="1" applyBorder="1" applyAlignment="1">
      <alignment horizontal="center" vertical="center"/>
    </xf>
    <xf numFmtId="167" fontId="1" fillId="0" borderId="0" xfId="1" applyNumberFormat="1" applyBorder="1" applyAlignment="1">
      <alignment horizontal="center" vertical="center"/>
    </xf>
    <xf numFmtId="0" fontId="1" fillId="0" borderId="0" xfId="1"/>
    <xf numFmtId="2" fontId="1" fillId="0" borderId="0" xfId="1" applyNumberFormat="1" applyBorder="1" applyAlignment="1">
      <alignment horizontal="center" vertical="center"/>
    </xf>
    <xf numFmtId="0" fontId="0" fillId="0" borderId="2" xfId="2" applyNumberFormat="1" applyFont="1" applyBorder="1" applyAlignment="1">
      <alignment horizontal="center" vertical="center"/>
    </xf>
    <xf numFmtId="165" fontId="1" fillId="0" borderId="0" xfId="1" applyNumberFormat="1" applyBorder="1" applyAlignment="1">
      <alignment vertical="center"/>
    </xf>
    <xf numFmtId="0" fontId="1" fillId="0" borderId="0" xfId="1" applyBorder="1" applyAlignment="1">
      <alignment vertical="center" textRotation="45"/>
    </xf>
    <xf numFmtId="166" fontId="0" fillId="0" borderId="0" xfId="2" applyNumberFormat="1" applyFont="1" applyBorder="1"/>
    <xf numFmtId="0" fontId="1" fillId="0" borderId="0" xfId="1" applyBorder="1" applyAlignment="1">
      <alignment horizontal="center" vertical="center" textRotation="45"/>
    </xf>
  </cellXfs>
  <cellStyles count="3">
    <cellStyle name="Monétaire 2" xfId="2"/>
    <cellStyle name="Normal" xfId="0" builtinId="0"/>
    <cellStyle name="Normal 2" xfId="1"/>
  </cellStyles>
  <dxfs count="3"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61"/>
  <sheetViews>
    <sheetView tabSelected="1" workbookViewId="0">
      <selection activeCell="K8" sqref="K8"/>
    </sheetView>
  </sheetViews>
  <sheetFormatPr baseColWidth="10" defaultColWidth="10.5703125" defaultRowHeight="15" outlineLevelCol="1" x14ac:dyDescent="0.25"/>
  <cols>
    <col min="1" max="1" width="10.5703125" style="1"/>
    <col min="2" max="2" width="3.7109375" style="1" customWidth="1"/>
    <col min="3" max="3" width="4.7109375" style="1" customWidth="1"/>
    <col min="4" max="10" width="5.7109375" style="1" hidden="1" customWidth="1" outlineLevel="1"/>
    <col min="11" max="11" width="3.7109375" style="1" customWidth="1" collapsed="1"/>
    <col min="12" max="12" width="4.7109375" style="1" customWidth="1"/>
    <col min="13" max="19" width="5.7109375" style="1" hidden="1" customWidth="1" outlineLevel="1"/>
    <col min="20" max="20" width="3.7109375" style="1" customWidth="1" collapsed="1"/>
    <col min="21" max="21" width="4.7109375" style="1" customWidth="1"/>
    <col min="22" max="28" width="5.7109375" style="1" hidden="1" customWidth="1" outlineLevel="1"/>
    <col min="29" max="29" width="3.7109375" style="1" customWidth="1" collapsed="1"/>
    <col min="30" max="30" width="4.7109375" style="1" customWidth="1"/>
    <col min="31" max="37" width="5.7109375" style="1" hidden="1" customWidth="1" outlineLevel="1"/>
    <col min="38" max="38" width="3.7109375" style="1" customWidth="1" collapsed="1"/>
    <col min="39" max="39" width="4.7109375" style="1" customWidth="1"/>
    <col min="40" max="46" width="5.7109375" style="1" hidden="1" customWidth="1" outlineLevel="1"/>
    <col min="47" max="47" width="3.7109375" style="1" customWidth="1" collapsed="1"/>
    <col min="48" max="48" width="4.7109375" style="1" customWidth="1"/>
    <col min="49" max="50" width="9.42578125" style="1" hidden="1" customWidth="1" outlineLevel="1"/>
    <col min="51" max="51" width="8.7109375" style="1" hidden="1" customWidth="1" outlineLevel="1"/>
    <col min="52" max="54" width="5.7109375" style="1" hidden="1" customWidth="1" outlineLevel="1"/>
    <col min="55" max="55" width="8.140625" style="1" hidden="1" customWidth="1" outlineLevel="1"/>
    <col min="56" max="56" width="3.7109375" style="1" customWidth="1" collapsed="1"/>
    <col min="57" max="57" width="4.7109375" style="1" customWidth="1"/>
    <col min="58" max="59" width="9.42578125" style="1" hidden="1" customWidth="1" outlineLevel="1"/>
    <col min="60" max="60" width="10.140625" style="1" hidden="1" customWidth="1" outlineLevel="1"/>
    <col min="61" max="63" width="5.7109375" style="1" hidden="1" customWidth="1" outlineLevel="1"/>
    <col min="64" max="64" width="8.140625" style="1" hidden="1" customWidth="1" outlineLevel="1"/>
    <col min="65" max="65" width="3.7109375" style="1" customWidth="1" collapsed="1"/>
    <col min="66" max="66" width="4.7109375" style="1" customWidth="1"/>
    <col min="67" max="68" width="8" style="1" customWidth="1" outlineLevel="1"/>
    <col min="69" max="69" width="8.7109375" style="1" customWidth="1" outlineLevel="1"/>
    <col min="70" max="72" width="5.7109375" style="1" customWidth="1" outlineLevel="1"/>
    <col min="73" max="73" width="8.140625" style="1" customWidth="1" outlineLevel="1"/>
    <col min="74" max="74" width="3.7109375" style="1" customWidth="1"/>
    <col min="75" max="75" width="4.7109375" style="1" customWidth="1"/>
    <col min="76" max="82" width="5.7109375" style="1" hidden="1" customWidth="1" outlineLevel="1"/>
    <col min="83" max="83" width="3.7109375" style="1" customWidth="1" collapsed="1"/>
    <col min="84" max="84" width="4.7109375" style="1" customWidth="1"/>
    <col min="85" max="92" width="5.7109375" style="1" hidden="1" customWidth="1" outlineLevel="1"/>
    <col min="93" max="93" width="3.7109375" style="1" customWidth="1" collapsed="1"/>
    <col min="94" max="94" width="4.7109375" style="1" customWidth="1"/>
    <col min="95" max="101" width="5.7109375" style="1" hidden="1" customWidth="1" outlineLevel="1"/>
    <col min="102" max="102" width="3.7109375" style="1" customWidth="1" collapsed="1"/>
    <col min="103" max="103" width="4.7109375" style="1" customWidth="1"/>
    <col min="104" max="110" width="5.7109375" style="1" hidden="1" customWidth="1" outlineLevel="1"/>
    <col min="111" max="111" width="10.5703125" style="1" collapsed="1"/>
    <col min="112" max="16384" width="10.5703125" style="1"/>
  </cols>
  <sheetData>
    <row r="1" spans="1:110" x14ac:dyDescent="0.25">
      <c r="A1" s="1">
        <v>2018</v>
      </c>
      <c r="B1" s="2"/>
      <c r="C1" s="2"/>
    </row>
    <row r="2" spans="1:110" x14ac:dyDescent="0.25">
      <c r="E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</row>
    <row r="3" spans="1:110" x14ac:dyDescent="0.25">
      <c r="A3" s="2"/>
      <c r="B3" s="3" t="str">
        <f>"calendrier"&amp;A1</f>
        <v>calendrier2018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25">
      <c r="A4" s="2"/>
      <c r="B4" s="3" t="s">
        <v>0</v>
      </c>
      <c r="C4" s="3"/>
      <c r="D4" s="3"/>
      <c r="E4" s="3"/>
      <c r="F4" s="3"/>
      <c r="G4" s="3"/>
      <c r="H4" s="3"/>
      <c r="I4" s="3"/>
      <c r="J4" s="3"/>
      <c r="K4" s="3" t="s">
        <v>1</v>
      </c>
      <c r="L4" s="3"/>
      <c r="M4" s="3"/>
      <c r="N4" s="3"/>
      <c r="O4" s="3"/>
      <c r="P4" s="3"/>
      <c r="Q4" s="3"/>
      <c r="R4" s="3"/>
      <c r="S4" s="3"/>
      <c r="T4" s="3" t="s">
        <v>2</v>
      </c>
      <c r="U4" s="3"/>
      <c r="V4" s="3"/>
      <c r="W4" s="3"/>
      <c r="X4" s="3"/>
      <c r="Y4" s="3"/>
      <c r="Z4" s="3"/>
      <c r="AA4" s="3"/>
      <c r="AB4" s="3"/>
      <c r="AC4" s="3" t="s">
        <v>3</v>
      </c>
      <c r="AD4" s="3"/>
      <c r="AE4" s="3"/>
      <c r="AF4" s="3"/>
      <c r="AG4" s="3"/>
      <c r="AH4" s="3"/>
      <c r="AI4" s="3"/>
      <c r="AJ4" s="3"/>
      <c r="AK4" s="3"/>
      <c r="AL4" s="3" t="s">
        <v>4</v>
      </c>
      <c r="AM4" s="3"/>
      <c r="AN4" s="3"/>
      <c r="AO4" s="3"/>
      <c r="AP4" s="3"/>
      <c r="AQ4" s="3"/>
      <c r="AR4" s="3"/>
      <c r="AS4" s="3"/>
      <c r="AT4" s="3"/>
      <c r="AU4" s="3" t="s">
        <v>5</v>
      </c>
      <c r="AV4" s="3"/>
      <c r="AW4" s="3"/>
      <c r="AX4" s="3"/>
      <c r="AY4" s="3"/>
      <c r="AZ4" s="3"/>
      <c r="BA4" s="3"/>
      <c r="BB4" s="3"/>
      <c r="BC4" s="3"/>
      <c r="BD4" s="2"/>
      <c r="BE4" s="3" t="s">
        <v>6</v>
      </c>
      <c r="BF4" s="3"/>
      <c r="BG4" s="3"/>
      <c r="BH4" s="3"/>
      <c r="BI4" s="3"/>
      <c r="BJ4" s="3"/>
      <c r="BK4" s="3"/>
      <c r="BL4" s="3"/>
      <c r="BM4" s="3" t="s">
        <v>7</v>
      </c>
      <c r="BN4" s="3"/>
      <c r="BO4" s="3"/>
      <c r="BP4" s="3"/>
      <c r="BQ4" s="3"/>
      <c r="BR4" s="3"/>
      <c r="BS4" s="3"/>
      <c r="BT4" s="3"/>
      <c r="BU4" s="3"/>
      <c r="BV4" s="3" t="s">
        <v>8</v>
      </c>
      <c r="BW4" s="3"/>
      <c r="BX4" s="3"/>
      <c r="BY4" s="3"/>
      <c r="BZ4" s="3"/>
      <c r="CA4" s="3"/>
      <c r="CB4" s="3"/>
      <c r="CC4" s="3"/>
      <c r="CD4" s="3"/>
      <c r="CE4" s="3" t="s">
        <v>9</v>
      </c>
      <c r="CF4" s="3"/>
      <c r="CG4" s="3"/>
      <c r="CH4" s="3"/>
      <c r="CI4" s="3"/>
      <c r="CJ4" s="3"/>
      <c r="CK4" s="3"/>
      <c r="CL4" s="3"/>
      <c r="CM4" s="3"/>
      <c r="CN4" s="3"/>
      <c r="CO4" s="3" t="s">
        <v>10</v>
      </c>
      <c r="CP4" s="3"/>
      <c r="CQ4" s="3"/>
      <c r="CR4" s="3"/>
      <c r="CS4" s="3"/>
      <c r="CT4" s="3"/>
      <c r="CU4" s="3"/>
      <c r="CV4" s="3"/>
      <c r="CW4" s="3"/>
      <c r="CX4" s="3" t="s">
        <v>11</v>
      </c>
      <c r="CY4" s="3"/>
      <c r="CZ4" s="3"/>
      <c r="DA4" s="3"/>
      <c r="DB4" s="3"/>
      <c r="DC4" s="3"/>
      <c r="DD4" s="3"/>
      <c r="DE4" s="3"/>
      <c r="DF4" s="3"/>
    </row>
    <row r="5" spans="1:110" x14ac:dyDescent="0.25">
      <c r="A5" s="2"/>
      <c r="B5" s="3" t="s">
        <v>17</v>
      </c>
      <c r="C5" s="3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4"/>
      <c r="AC5" s="5"/>
      <c r="AD5" s="6"/>
      <c r="AE5" s="4"/>
      <c r="AF5" s="4"/>
      <c r="AG5" s="4"/>
      <c r="AH5" s="4"/>
      <c r="AI5" s="4"/>
      <c r="AJ5" s="4"/>
      <c r="AK5" s="4"/>
      <c r="AL5" s="5"/>
      <c r="AM5" s="6"/>
      <c r="AN5" s="4"/>
      <c r="AO5" s="4"/>
      <c r="AP5" s="4"/>
      <c r="AQ5" s="4"/>
      <c r="AR5" s="4"/>
      <c r="AS5" s="4"/>
      <c r="AT5" s="4"/>
      <c r="AU5" s="5"/>
      <c r="AV5" s="6"/>
      <c r="AW5" s="7">
        <f t="shared" ref="AW5:AX5" si="0">SUM(AW6:AW41)</f>
        <v>1325.45</v>
      </c>
      <c r="AX5" s="7">
        <f t="shared" si="0"/>
        <v>2146</v>
      </c>
      <c r="AY5" s="7">
        <f>SUM(AY6:AY41)</f>
        <v>-820.55</v>
      </c>
      <c r="AZ5" s="2">
        <f t="shared" ref="AZ5:BA5" si="1">SUM(AZ6:AZ41)</f>
        <v>97</v>
      </c>
      <c r="BA5" s="2">
        <f t="shared" si="1"/>
        <v>34</v>
      </c>
      <c r="BB5" s="2">
        <f>SUM(BB6:BB41)</f>
        <v>131</v>
      </c>
      <c r="BC5" s="8">
        <f>IF(SUM(AZ5:BA5)=0,"",AZ5/BB5)</f>
        <v>0.74045801526717558</v>
      </c>
      <c r="BD5" s="5"/>
      <c r="BE5" s="6"/>
      <c r="BF5" s="7">
        <f t="shared" ref="BF5" si="2">SUM(BF6:BF41)</f>
        <v>2501.5999999999995</v>
      </c>
      <c r="BG5" s="7">
        <f t="shared" ref="BG5" si="3">SUM(BG6:BG41)</f>
        <v>4530.9500000000007</v>
      </c>
      <c r="BH5" s="7">
        <f>SUM(BH6:BH41)</f>
        <v>-2029.3499999999997</v>
      </c>
      <c r="BI5" s="2">
        <f>SUM(BI6:BI41)</f>
        <v>564</v>
      </c>
      <c r="BJ5" s="2">
        <f>SUM(BJ6:BJ41)</f>
        <v>173</v>
      </c>
      <c r="BK5" s="2">
        <f>SUM(BK6:BK41)</f>
        <v>737</v>
      </c>
      <c r="BL5" s="8">
        <f>IF(SUM(BI5:BJ5)=0,"",BI5/BK5)</f>
        <v>0.76526458616010851</v>
      </c>
      <c r="BM5" s="5"/>
      <c r="BN5" s="6"/>
      <c r="BO5" s="7">
        <f t="shared" ref="BO5" si="4">SUM(BO6:BO41)</f>
        <v>332.65999999999991</v>
      </c>
      <c r="BP5" s="7">
        <f>SUM(BP6:BP41)</f>
        <v>881.34</v>
      </c>
      <c r="BQ5" s="7">
        <f>SUM(BQ6:BQ41)</f>
        <v>-548.68000000000006</v>
      </c>
      <c r="BR5" s="2">
        <f t="shared" ref="BR5:BS5" si="5">SUM(BR6:BR41)</f>
        <v>193</v>
      </c>
      <c r="BS5" s="2">
        <f t="shared" si="5"/>
        <v>85</v>
      </c>
      <c r="BT5" s="2">
        <f>SUM(BT6:BT41)</f>
        <v>278</v>
      </c>
      <c r="BU5" s="8">
        <f>IF(SUM(BR5:BS5)=0,"",BR5/BT5)</f>
        <v>0.69424460431654678</v>
      </c>
      <c r="BV5" s="5"/>
      <c r="BW5" s="6"/>
      <c r="CE5" s="5"/>
      <c r="CF5" s="6"/>
      <c r="CO5" s="5"/>
      <c r="CP5" s="6"/>
      <c r="CX5" s="5"/>
      <c r="CY5" s="6"/>
    </row>
    <row r="6" spans="1:110" x14ac:dyDescent="0.25">
      <c r="A6" s="6"/>
      <c r="B6" s="5">
        <f>DATE($A$1,1,1)</f>
        <v>43101</v>
      </c>
      <c r="C6" s="6" t="str">
        <f>IF(ISTEXT(B6),"",LEFT(TEXT(B6,"jjjj"),3))</f>
        <v>lun</v>
      </c>
      <c r="D6" s="9"/>
      <c r="E6" s="6"/>
      <c r="F6" s="6"/>
      <c r="G6" s="6"/>
      <c r="H6" s="6"/>
      <c r="I6" s="6"/>
      <c r="J6" s="6"/>
      <c r="K6" s="5">
        <f>DATE($A$1,2,1)</f>
        <v>43132</v>
      </c>
      <c r="L6" s="6" t="str">
        <f>IF(ISTEXT(K6),"",LEFT(TEXT(K6,"jjjj"),3))</f>
        <v>jeu</v>
      </c>
      <c r="M6" s="6"/>
      <c r="N6" s="6"/>
      <c r="O6" s="6"/>
      <c r="P6" s="6"/>
      <c r="Q6" s="6"/>
      <c r="R6" s="6"/>
      <c r="S6" s="6"/>
      <c r="T6" s="5">
        <f>DATE($A$1,3,1)</f>
        <v>43160</v>
      </c>
      <c r="U6" s="6" t="str">
        <f>IF(ISTEXT(T6),"",LEFT(TEXT(T6,"jjjj"),3))</f>
        <v>jeu</v>
      </c>
      <c r="V6" s="6"/>
      <c r="W6" s="6"/>
      <c r="X6" s="6"/>
      <c r="Y6" s="6"/>
      <c r="Z6" s="6"/>
      <c r="AA6" s="6"/>
      <c r="AC6" s="5">
        <f>DATE($A$1,4,1)</f>
        <v>43191</v>
      </c>
      <c r="AD6" s="6" t="str">
        <f>IF(ISTEXT(AC6),"",LEFT(TEXT(AC6,"jjjj"),3))</f>
        <v>dim</v>
      </c>
      <c r="AL6" s="5">
        <f>DATE($A$1,5,1)</f>
        <v>43221</v>
      </c>
      <c r="AM6" s="6" t="str">
        <f>IF(ISTEXT(AL6),"",LEFT(TEXT(AL6,"jjjj"),3))</f>
        <v>mar</v>
      </c>
      <c r="AU6" s="5">
        <f>DATE($A$1,6,1)</f>
        <v>43252</v>
      </c>
      <c r="AV6" s="6" t="str">
        <f>IF(ISTEXT(AU6),"",LEFT(TEXT(AU6,"jjjj"),3))</f>
        <v>ven</v>
      </c>
      <c r="AW6" s="7"/>
      <c r="AX6" s="7"/>
      <c r="AY6" s="7" t="str">
        <f t="shared" ref="AY6:AY28" si="6">IF(AW6="","",AW6-AX6)</f>
        <v/>
      </c>
      <c r="AZ6" s="2"/>
      <c r="BA6" s="2"/>
      <c r="BB6" s="2" t="str">
        <f t="shared" ref="BB6:BB25" si="7">IF(AZ6="","",SUM(AZ6:BA6))</f>
        <v/>
      </c>
      <c r="BC6" s="8" t="str">
        <f t="shared" ref="BC6:BC25" si="8">IF(BB6="","",AZ6/BB6)</f>
        <v/>
      </c>
      <c r="BD6" s="5">
        <f>DATE($A$1,7,1)</f>
        <v>43282</v>
      </c>
      <c r="BE6" s="6" t="str">
        <f>IF(ISTEXT(BD6),"",LEFT(TEXT(BD6,"jjjj"),3))</f>
        <v>dim</v>
      </c>
      <c r="BF6" s="7"/>
      <c r="BG6" s="7"/>
      <c r="BH6" s="7" t="str">
        <f t="shared" ref="BH6:BH41" si="9">IF(BF6="","",BF6-BG6)</f>
        <v/>
      </c>
      <c r="BI6" s="2"/>
      <c r="BJ6" s="2"/>
      <c r="BK6" s="2" t="str">
        <f t="shared" ref="BK6" si="10">IF(BI6="","",SUM(BI6:BJ6))</f>
        <v/>
      </c>
      <c r="BL6" s="8" t="str">
        <f t="shared" ref="BL6:BL41" si="11">IF(BK6="","",BI6/BK6)</f>
        <v/>
      </c>
      <c r="BM6" s="5">
        <f>DATE($A$1,8,1)</f>
        <v>43313</v>
      </c>
      <c r="BN6" s="6" t="str">
        <f>IF(ISTEXT(BM6),"",LEFT(TEXT(BM6,"jjjj"),3))</f>
        <v>mer</v>
      </c>
      <c r="BO6" s="7">
        <f>0.3+1.6+1+1+2.4+0.4+0.4+0.4+3.4+5.9+2.4+3.4</f>
        <v>22.6</v>
      </c>
      <c r="BP6" s="7">
        <f>1+4+4+1+5+1+7+1.5+6.6+9.6+10+2</f>
        <v>52.7</v>
      </c>
      <c r="BQ6" s="7">
        <f>IF(BO6="","",BO6-BP6)</f>
        <v>-30.1</v>
      </c>
      <c r="BR6" s="2">
        <v>12</v>
      </c>
      <c r="BS6" s="2">
        <v>7</v>
      </c>
      <c r="BT6" s="2">
        <f t="shared" ref="BT6:BT41" si="12">IF(BR6="","",SUM(BR6:BS6))</f>
        <v>19</v>
      </c>
      <c r="BU6" s="8">
        <f t="shared" ref="BU6:BU41" si="13">IF(BT6="","",BR6/BT6)</f>
        <v>0.63157894736842102</v>
      </c>
      <c r="BV6" s="5">
        <f>DATE($A$1,9,1)</f>
        <v>43344</v>
      </c>
      <c r="BW6" s="6" t="str">
        <f>IF(ISTEXT(BV6),"",LEFT(TEXT(BV6,"jjjj"),3))</f>
        <v>sam</v>
      </c>
      <c r="CE6" s="5">
        <f>DATE($A$1,10,1)</f>
        <v>43374</v>
      </c>
      <c r="CF6" s="6" t="str">
        <f>IF(ISTEXT(CE6),"",LEFT(TEXT(CE6,"jjjj"),3))</f>
        <v>lun</v>
      </c>
      <c r="CO6" s="5">
        <f>DATE($A$1,11,1)</f>
        <v>43405</v>
      </c>
      <c r="CP6" s="6" t="str">
        <f>IF(ISTEXT(CO6),"",LEFT(TEXT(CO6,"jjjj"),3))</f>
        <v>jeu</v>
      </c>
      <c r="CX6" s="5">
        <f>DATE($A$1,12,1)</f>
        <v>43435</v>
      </c>
      <c r="CY6" s="6" t="str">
        <f>IF(ISTEXT(CX6),"",LEFT(TEXT(CX6,"jjjj"),3))</f>
        <v>sam</v>
      </c>
    </row>
    <row r="7" spans="1:110" x14ac:dyDescent="0.25">
      <c r="A7" s="6"/>
      <c r="B7" s="10">
        <f>IF(C6="Dim","S"&amp;WEEKNUM(B6)-1,IF(C5="Dim",B5+1,B6+1))</f>
        <v>43102</v>
      </c>
      <c r="C7" s="6" t="str">
        <f t="shared" ref="C7:C40" si="14">IF(ISTEXT(B7),"",LEFT(TEXT(B7,"jjjj"),3))</f>
        <v>mar</v>
      </c>
      <c r="D7" s="9"/>
      <c r="E7" s="6"/>
      <c r="F7" s="6"/>
      <c r="G7" s="6"/>
      <c r="H7" s="6"/>
      <c r="I7" s="6"/>
      <c r="J7" s="6"/>
      <c r="K7" s="10">
        <f>IF(L6="Dim","S"&amp;WEEKNUM(K6)-1,IF(L5="Dim",K5+1,K6+1))</f>
        <v>43133</v>
      </c>
      <c r="L7" s="6" t="str">
        <f t="shared" ref="L7:L37" si="15">IF(ISTEXT(K7),"",LEFT(TEXT(K7,"jjjj"),3))</f>
        <v>ven</v>
      </c>
      <c r="M7" s="6"/>
      <c r="N7" s="6"/>
      <c r="O7" s="6"/>
      <c r="P7" s="6"/>
      <c r="Q7" s="6"/>
      <c r="R7" s="6"/>
      <c r="S7" s="6"/>
      <c r="T7" s="10">
        <f>IF(U6="Dim","S"&amp;WEEKNUM(T6)-1,IF(U5="Dim",T5+1,T6+1))</f>
        <v>43161</v>
      </c>
      <c r="U7" s="6" t="str">
        <f t="shared" ref="U7:U40" si="16">IF(ISTEXT(T7),"",LEFT(TEXT(T7,"jjjj"),3))</f>
        <v>ven</v>
      </c>
      <c r="V7" s="6"/>
      <c r="W7" s="6"/>
      <c r="X7" s="6"/>
      <c r="Y7" s="6"/>
      <c r="Z7" s="6"/>
      <c r="AA7" s="6"/>
      <c r="AC7" s="10" t="str">
        <f>IF(AD6="Dim","S"&amp;WEEKNUM(AC6)-1,IF(AD5="Dim",AC5+1,AC6+1))</f>
        <v>S13</v>
      </c>
      <c r="AD7" s="6" t="str">
        <f t="shared" ref="AD7:AD40" si="17">IF(ISTEXT(AC7),"",LEFT(TEXT(AC7,"jjjj"),3))</f>
        <v/>
      </c>
      <c r="AL7" s="10">
        <f>IF(AM6="Dim","S"&amp;WEEKNUM(AL6)-1,IF(AM5="Dim",AL5+1,AL6+1))</f>
        <v>43222</v>
      </c>
      <c r="AM7" s="6" t="str">
        <f t="shared" ref="AM7:AM40" si="18">IF(ISTEXT(AL7),"",LEFT(TEXT(AL7,"jjjj"),3))</f>
        <v>mer</v>
      </c>
      <c r="AU7" s="10">
        <f>IF(AV6="Dim","S"&amp;WEEKNUM(AU6)-1,IF(AV5="Dim",AU5+1,AU6+1))</f>
        <v>43253</v>
      </c>
      <c r="AV7" s="6" t="str">
        <f t="shared" ref="AV7:AV39" si="19">IF(ISTEXT(AU7),"",LEFT(TEXT(AU7,"jjjj"),3))</f>
        <v>sam</v>
      </c>
      <c r="AW7" s="7"/>
      <c r="AX7" s="7"/>
      <c r="AY7" s="7" t="str">
        <f t="shared" si="6"/>
        <v/>
      </c>
      <c r="AZ7" s="2"/>
      <c r="BA7" s="2"/>
      <c r="BB7" s="2" t="str">
        <f t="shared" si="7"/>
        <v/>
      </c>
      <c r="BC7" s="8" t="str">
        <f t="shared" si="8"/>
        <v/>
      </c>
      <c r="BD7" s="10" t="str">
        <f>IF(BE6="Dim","S"&amp;WEEKNUM(BD6)-1,IF(BE5="Dim",BD5+1,BD6+1))</f>
        <v>S26</v>
      </c>
      <c r="BE7" s="6" t="str">
        <f t="shared" ref="BE7:BE41" si="20">IF(ISTEXT(BD7),"",LEFT(TEXT(BD7,"jjjj"),3))</f>
        <v/>
      </c>
      <c r="BF7" s="7"/>
      <c r="BG7" s="7"/>
      <c r="BH7" s="7" t="str">
        <f t="shared" si="9"/>
        <v/>
      </c>
      <c r="BI7" s="2"/>
      <c r="BJ7" s="2"/>
      <c r="BK7" s="2" t="str">
        <f t="shared" ref="BK7:BK41" si="21">IF(BI7="","",SUM(BI7:BJ7))</f>
        <v/>
      </c>
      <c r="BL7" s="8" t="str">
        <f t="shared" si="11"/>
        <v/>
      </c>
      <c r="BM7" s="10">
        <f>IF(BN6="Dim","S"&amp;WEEKNUM(BM6)-1,IF(BN5="Dim",BM5+1,BM6+1))</f>
        <v>43314</v>
      </c>
      <c r="BN7" s="6" t="str">
        <f t="shared" ref="BN7:BN40" si="22">IF(ISTEXT(BM7),"",LEFT(TEXT(BM7,"jjjj"),3))</f>
        <v>jeu</v>
      </c>
      <c r="BO7" s="7">
        <f>1.8+1.7+2.7+2+8.7+0.5+2.4+2.4+2.7+0.4+0.9+0.4+1.9+0.8+1.4+1.4+0.9+2.9+0.6+1.4+0.4+0.6+1.4+0.7+0.9+0.4+1.4+0.4+1.4+0.4+0.4+2.4</f>
        <v>48.699999999999974</v>
      </c>
      <c r="BP7" s="7">
        <f>6+2+10.1+8+2+8+2+5.1+6+2+8.7+0.1+11.6+9.6</f>
        <v>81.2</v>
      </c>
      <c r="BQ7" s="7">
        <f>IF(BO7="","",BO7-BP7)</f>
        <v>-32.500000000000028</v>
      </c>
      <c r="BR7" s="2">
        <v>32</v>
      </c>
      <c r="BS7" s="2">
        <v>10</v>
      </c>
      <c r="BT7" s="2">
        <f t="shared" si="12"/>
        <v>42</v>
      </c>
      <c r="BU7" s="8">
        <f t="shared" si="13"/>
        <v>0.76190476190476186</v>
      </c>
      <c r="BV7" s="10">
        <f>IF(BW6="Dim","S"&amp;WEEKNUM(BV6)-1,IF(BW5="Dim",BV5+1,BV6+1))</f>
        <v>43345</v>
      </c>
      <c r="BW7" s="6" t="str">
        <f t="shared" ref="BW7:BW40" si="23">IF(ISTEXT(BV7),"",LEFT(TEXT(BV7,"jjjj"),3))</f>
        <v>dim</v>
      </c>
      <c r="CE7" s="10">
        <f>IF(CF6="Dim","S"&amp;WEEKNUM(CE6)-1,IF(CF5="Dim",CE5+1,CE6+1))</f>
        <v>43375</v>
      </c>
      <c r="CF7" s="6" t="str">
        <f t="shared" ref="CF7:CF40" si="24">IF(ISTEXT(CE7),"",LEFT(TEXT(CE7,"jjjj"),3))</f>
        <v>mar</v>
      </c>
      <c r="CO7" s="10">
        <f>IF(CP6="Dim","S"&amp;WEEKNUM(CO6)-1,IF(CP5="Dim",CO5+1,CO6+1))</f>
        <v>43406</v>
      </c>
      <c r="CP7" s="6" t="str">
        <f t="shared" ref="CP7:CP39" si="25">IF(ISTEXT(CO7),"",LEFT(TEXT(CO7,"jjjj"),3))</f>
        <v>ven</v>
      </c>
      <c r="CX7" s="10">
        <f>IF(CY6="Dim","S"&amp;WEEKNUM(CX6)-1,IF(CY5="Dim",CX5+1,CX6+1))</f>
        <v>43436</v>
      </c>
      <c r="CY7" s="6" t="str">
        <f t="shared" ref="CY7:CY41" si="26">IF(ISTEXT(CX7),"",LEFT(TEXT(CX7,"jjjj"),3))</f>
        <v>dim</v>
      </c>
    </row>
    <row r="8" spans="1:110" x14ac:dyDescent="0.25">
      <c r="A8" s="6"/>
      <c r="B8" s="10">
        <f t="shared" ref="B8:B40" si="27">IF(C7="Dim","S"&amp;WEEKNUM(B7)-1,IF(C6="Dim",B6+1,B7+1))</f>
        <v>43103</v>
      </c>
      <c r="C8" s="6" t="str">
        <f t="shared" si="14"/>
        <v>mer</v>
      </c>
      <c r="D8" s="9"/>
      <c r="E8" s="6"/>
      <c r="F8" s="6"/>
      <c r="G8" s="6"/>
      <c r="H8" s="6"/>
      <c r="I8" s="6"/>
      <c r="J8" s="6"/>
      <c r="K8" s="10">
        <f t="shared" ref="K8:K37" si="28">IF(L7="Dim","S"&amp;WEEKNUM(K7)-1,IF(L6="Dim",K6+1,K7+1))</f>
        <v>43134</v>
      </c>
      <c r="L8" s="6" t="str">
        <f t="shared" si="15"/>
        <v>sam</v>
      </c>
      <c r="M8" s="6"/>
      <c r="N8" s="6"/>
      <c r="O8" s="6"/>
      <c r="P8" s="6"/>
      <c r="Q8" s="6"/>
      <c r="R8" s="6"/>
      <c r="S8" s="6"/>
      <c r="T8" s="10">
        <f t="shared" ref="T8:T40" si="29">IF(U7="Dim","S"&amp;WEEKNUM(T7)-1,IF(U6="Dim",T6+1,T7+1))</f>
        <v>43162</v>
      </c>
      <c r="U8" s="6" t="str">
        <f t="shared" si="16"/>
        <v>sam</v>
      </c>
      <c r="V8" s="6"/>
      <c r="W8" s="6"/>
      <c r="X8" s="6"/>
      <c r="Y8" s="6"/>
      <c r="Z8" s="6"/>
      <c r="AA8" s="6"/>
      <c r="AB8" s="2"/>
      <c r="AC8" s="10">
        <f t="shared" ref="AC8:AC40" si="30">IF(AD7="Dim","S"&amp;WEEKNUM(AC7)-1,IF(AD6="Dim",AC6+1,AC7+1))</f>
        <v>43192</v>
      </c>
      <c r="AD8" s="6" t="str">
        <f t="shared" si="17"/>
        <v>lun</v>
      </c>
      <c r="AE8" s="2"/>
      <c r="AF8" s="2"/>
      <c r="AG8" s="2"/>
      <c r="AH8" s="2"/>
      <c r="AI8" s="2"/>
      <c r="AJ8" s="2"/>
      <c r="AK8" s="2"/>
      <c r="AL8" s="10">
        <f t="shared" ref="AL8:AL40" si="31">IF(AM7="Dim","S"&amp;WEEKNUM(AL7)-1,IF(AM6="Dim",AL6+1,AL7+1))</f>
        <v>43223</v>
      </c>
      <c r="AM8" s="6" t="str">
        <f t="shared" si="18"/>
        <v>jeu</v>
      </c>
      <c r="AN8" s="2"/>
      <c r="AO8" s="2"/>
      <c r="AP8" s="2"/>
      <c r="AQ8" s="2"/>
      <c r="AR8" s="2"/>
      <c r="AS8" s="2"/>
      <c r="AT8" s="2"/>
      <c r="AU8" s="10">
        <f t="shared" ref="AU8:AU39" si="32">IF(AV7="Dim","S"&amp;WEEKNUM(AU7)-1,IF(AV6="Dim",AU6+1,AU7+1))</f>
        <v>43254</v>
      </c>
      <c r="AV8" s="6" t="str">
        <f t="shared" si="19"/>
        <v>dim</v>
      </c>
      <c r="AW8" s="9"/>
      <c r="AX8" s="9"/>
      <c r="AY8" s="7" t="str">
        <f t="shared" si="6"/>
        <v/>
      </c>
      <c r="AZ8" s="2"/>
      <c r="BA8" s="2"/>
      <c r="BB8" s="2" t="str">
        <f t="shared" si="7"/>
        <v/>
      </c>
      <c r="BC8" s="8" t="str">
        <f t="shared" si="8"/>
        <v/>
      </c>
      <c r="BD8" s="10">
        <f t="shared" ref="BD8:BD41" si="33">IF(BE7="Dim","S"&amp;WEEKNUM(BD7)-1,IF(BE6="Dim",BD6+1,BD7+1))</f>
        <v>43283</v>
      </c>
      <c r="BE8" s="6" t="str">
        <f t="shared" si="20"/>
        <v>lun</v>
      </c>
      <c r="BF8" s="9">
        <f>16+4+6.4+4.5+1.5+4+8</f>
        <v>44.4</v>
      </c>
      <c r="BG8" s="9">
        <f>73+25+7.5</f>
        <v>105.5</v>
      </c>
      <c r="BH8" s="7">
        <f t="shared" si="9"/>
        <v>-61.1</v>
      </c>
      <c r="BI8" s="2">
        <v>7</v>
      </c>
      <c r="BJ8" s="2">
        <v>2</v>
      </c>
      <c r="BK8" s="2">
        <f t="shared" si="21"/>
        <v>9</v>
      </c>
      <c r="BL8" s="8">
        <f t="shared" si="11"/>
        <v>0.77777777777777779</v>
      </c>
      <c r="BM8" s="10">
        <f t="shared" ref="BM8:BM40" si="34">IF(BN7="Dim","S"&amp;WEEKNUM(BM7)-1,IF(BN6="Dim",BM6+1,BM7+1))</f>
        <v>43315</v>
      </c>
      <c r="BN8" s="6" t="str">
        <f t="shared" si="22"/>
        <v>ven</v>
      </c>
      <c r="BO8" s="7">
        <f>0.8+1.5+2.6+0.4+0.4+2.58+2.9+0.4</f>
        <v>11.580000000000002</v>
      </c>
      <c r="BP8" s="7">
        <f>6.5+5.2+4.7+5+1.5</f>
        <v>22.9</v>
      </c>
      <c r="BQ8" s="7">
        <f t="shared" ref="BQ8:BQ41" si="35">IF(BO8="","",BO8-BP8)</f>
        <v>-11.319999999999997</v>
      </c>
      <c r="BR8" s="2">
        <v>8</v>
      </c>
      <c r="BS8" s="2">
        <v>4</v>
      </c>
      <c r="BT8" s="2">
        <f t="shared" si="12"/>
        <v>12</v>
      </c>
      <c r="BU8" s="8">
        <f t="shared" si="13"/>
        <v>0.66666666666666663</v>
      </c>
      <c r="BV8" s="10" t="str">
        <f t="shared" ref="BV8:BV40" si="36">IF(BW7="Dim","S"&amp;WEEKNUM(BV7)-1,IF(BW6="Dim",BV6+1,BV7+1))</f>
        <v>S35</v>
      </c>
      <c r="BW8" s="6" t="str">
        <f t="shared" si="23"/>
        <v/>
      </c>
      <c r="BX8" s="2"/>
      <c r="BY8" s="2"/>
      <c r="BZ8" s="2"/>
      <c r="CA8" s="2"/>
      <c r="CB8" s="2"/>
      <c r="CC8" s="2"/>
      <c r="CD8" s="2"/>
      <c r="CE8" s="10">
        <f t="shared" ref="CE8:CE40" si="37">IF(CF7="Dim","S"&amp;WEEKNUM(CE7)-1,IF(CF6="Dim",CE6+1,CE7+1))</f>
        <v>43376</v>
      </c>
      <c r="CF8" s="6" t="str">
        <f t="shared" si="24"/>
        <v>mer</v>
      </c>
      <c r="CG8" s="2"/>
      <c r="CH8" s="2"/>
      <c r="CI8" s="2"/>
      <c r="CJ8" s="2"/>
      <c r="CK8" s="2"/>
      <c r="CL8" s="2"/>
      <c r="CM8" s="2"/>
      <c r="CO8" s="10">
        <f t="shared" ref="CO8:CO39" si="38">IF(CP7="Dim","S"&amp;WEEKNUM(CO7)-1,IF(CP6="Dim",CO6+1,CO7+1))</f>
        <v>43407</v>
      </c>
      <c r="CP8" s="6" t="str">
        <f t="shared" si="25"/>
        <v>sam</v>
      </c>
      <c r="CX8" s="10" t="str">
        <f t="shared" ref="CX8:CX41" si="39">IF(CY7="Dim","S"&amp;WEEKNUM(CX7)-1,IF(CY6="Dim",CX6+1,CX7+1))</f>
        <v>S48</v>
      </c>
      <c r="CY8" s="6" t="str">
        <f t="shared" si="26"/>
        <v/>
      </c>
    </row>
    <row r="9" spans="1:110" x14ac:dyDescent="0.25">
      <c r="A9" s="6"/>
      <c r="B9" s="10">
        <f t="shared" si="27"/>
        <v>43104</v>
      </c>
      <c r="C9" s="6" t="str">
        <f t="shared" si="14"/>
        <v>jeu</v>
      </c>
      <c r="D9" s="9"/>
      <c r="E9" s="6"/>
      <c r="F9" s="6"/>
      <c r="G9" s="6"/>
      <c r="H9" s="6"/>
      <c r="I9" s="6"/>
      <c r="J9" s="6"/>
      <c r="K9" s="10">
        <f t="shared" si="28"/>
        <v>43135</v>
      </c>
      <c r="L9" s="6" t="str">
        <f t="shared" si="15"/>
        <v>dim</v>
      </c>
      <c r="M9" s="6"/>
      <c r="N9" s="6"/>
      <c r="O9" s="6"/>
      <c r="P9" s="6"/>
      <c r="Q9" s="6"/>
      <c r="R9" s="6"/>
      <c r="S9" s="6"/>
      <c r="T9" s="10">
        <f t="shared" si="29"/>
        <v>43163</v>
      </c>
      <c r="U9" s="6" t="str">
        <f t="shared" si="16"/>
        <v>dim</v>
      </c>
      <c r="V9" s="6"/>
      <c r="W9" s="6"/>
      <c r="X9" s="6"/>
      <c r="Y9" s="6"/>
      <c r="Z9" s="6"/>
      <c r="AA9" s="6"/>
      <c r="AC9" s="10">
        <f t="shared" si="30"/>
        <v>43193</v>
      </c>
      <c r="AD9" s="6" t="str">
        <f t="shared" si="17"/>
        <v>mar</v>
      </c>
      <c r="AL9" s="10">
        <f t="shared" si="31"/>
        <v>43224</v>
      </c>
      <c r="AM9" s="6" t="str">
        <f t="shared" si="18"/>
        <v>ven</v>
      </c>
      <c r="AU9" s="10" t="str">
        <f t="shared" si="32"/>
        <v>S22</v>
      </c>
      <c r="AV9" s="6" t="str">
        <f t="shared" si="19"/>
        <v/>
      </c>
      <c r="AW9" s="7"/>
      <c r="AX9" s="7"/>
      <c r="AY9" s="7" t="str">
        <f t="shared" si="6"/>
        <v/>
      </c>
      <c r="AZ9" s="2"/>
      <c r="BA9" s="2"/>
      <c r="BB9" s="2" t="str">
        <f t="shared" si="7"/>
        <v/>
      </c>
      <c r="BC9" s="8" t="str">
        <f t="shared" si="8"/>
        <v/>
      </c>
      <c r="BD9" s="10">
        <f t="shared" si="33"/>
        <v>43284</v>
      </c>
      <c r="BE9" s="6" t="str">
        <f t="shared" si="20"/>
        <v>mar</v>
      </c>
      <c r="BF9" s="7">
        <f>8+1.5+3+1+14+2+2+1.6+1.5+13+2+20+6.5+7.5+6.5+6.5+1.6+4.5+2.5+6+10+10+4+28+5.6+9.1+3.9+12.5+7.5+2.5+5+3.5+1.2+11.5+0.4+16.5+3+1+1.5</f>
        <v>247.89999999999998</v>
      </c>
      <c r="BG9" s="7">
        <f>56+12+7.5+35+160+12+3+40+3+40+7.5+100+3.5+72.5+23.6</f>
        <v>575.6</v>
      </c>
      <c r="BH9" s="7">
        <f t="shared" si="9"/>
        <v>-327.70000000000005</v>
      </c>
      <c r="BI9" s="2">
        <v>39</v>
      </c>
      <c r="BJ9" s="2">
        <v>9</v>
      </c>
      <c r="BK9" s="2">
        <f t="shared" si="21"/>
        <v>48</v>
      </c>
      <c r="BL9" s="8">
        <f t="shared" si="11"/>
        <v>0.8125</v>
      </c>
      <c r="BM9" s="10">
        <f t="shared" si="34"/>
        <v>43316</v>
      </c>
      <c r="BN9" s="6" t="str">
        <f t="shared" si="22"/>
        <v>sam</v>
      </c>
      <c r="BO9" s="7"/>
      <c r="BP9" s="7"/>
      <c r="BQ9" s="7" t="str">
        <f t="shared" si="35"/>
        <v/>
      </c>
      <c r="BR9" s="2"/>
      <c r="BS9" s="2"/>
      <c r="BT9" s="2" t="str">
        <f t="shared" si="12"/>
        <v/>
      </c>
      <c r="BU9" s="8" t="str">
        <f t="shared" si="13"/>
        <v/>
      </c>
      <c r="BV9" s="10">
        <f t="shared" si="36"/>
        <v>43346</v>
      </c>
      <c r="BW9" s="6" t="str">
        <f t="shared" si="23"/>
        <v>lun</v>
      </c>
      <c r="CE9" s="10">
        <f t="shared" si="37"/>
        <v>43377</v>
      </c>
      <c r="CF9" s="6" t="str">
        <f t="shared" si="24"/>
        <v>jeu</v>
      </c>
      <c r="CO9" s="10">
        <f t="shared" si="38"/>
        <v>43408</v>
      </c>
      <c r="CP9" s="6" t="str">
        <f t="shared" si="25"/>
        <v>dim</v>
      </c>
      <c r="CX9" s="10">
        <f t="shared" si="39"/>
        <v>43437</v>
      </c>
      <c r="CY9" s="6" t="str">
        <f t="shared" si="26"/>
        <v>lun</v>
      </c>
    </row>
    <row r="10" spans="1:110" x14ac:dyDescent="0.25">
      <c r="A10" s="6"/>
      <c r="B10" s="10">
        <f t="shared" si="27"/>
        <v>43105</v>
      </c>
      <c r="C10" s="6" t="str">
        <f t="shared" si="14"/>
        <v>ven</v>
      </c>
      <c r="D10" s="9"/>
      <c r="E10" s="6"/>
      <c r="F10" s="6"/>
      <c r="G10" s="6"/>
      <c r="H10" s="6"/>
      <c r="I10" s="6"/>
      <c r="J10" s="6"/>
      <c r="K10" s="10" t="str">
        <f t="shared" si="28"/>
        <v>S5</v>
      </c>
      <c r="L10" s="6" t="str">
        <f t="shared" si="15"/>
        <v/>
      </c>
      <c r="M10" s="6"/>
      <c r="N10" s="6"/>
      <c r="O10" s="6"/>
      <c r="P10" s="6"/>
      <c r="Q10" s="6"/>
      <c r="R10" s="6"/>
      <c r="S10" s="6"/>
      <c r="T10" s="10" t="str">
        <f t="shared" si="29"/>
        <v>S9</v>
      </c>
      <c r="U10" s="6" t="str">
        <f t="shared" si="16"/>
        <v/>
      </c>
      <c r="V10" s="6"/>
      <c r="W10" s="6"/>
      <c r="X10" s="6"/>
      <c r="Y10" s="6"/>
      <c r="Z10" s="6"/>
      <c r="AA10" s="6"/>
      <c r="AC10" s="10">
        <f t="shared" si="30"/>
        <v>43194</v>
      </c>
      <c r="AD10" s="6" t="str">
        <f t="shared" si="17"/>
        <v>mer</v>
      </c>
      <c r="AL10" s="10">
        <f t="shared" si="31"/>
        <v>43225</v>
      </c>
      <c r="AM10" s="6" t="str">
        <f t="shared" si="18"/>
        <v>sam</v>
      </c>
      <c r="AU10" s="10">
        <f t="shared" si="32"/>
        <v>43255</v>
      </c>
      <c r="AV10" s="6" t="str">
        <f t="shared" si="19"/>
        <v>lun</v>
      </c>
      <c r="AW10" s="7"/>
      <c r="AX10" s="7"/>
      <c r="AY10" s="7" t="str">
        <f t="shared" si="6"/>
        <v/>
      </c>
      <c r="AZ10" s="2"/>
      <c r="BA10" s="2"/>
      <c r="BB10" s="2" t="str">
        <f t="shared" si="7"/>
        <v/>
      </c>
      <c r="BC10" s="8" t="str">
        <f t="shared" si="8"/>
        <v/>
      </c>
      <c r="BD10" s="10">
        <f t="shared" si="33"/>
        <v>43285</v>
      </c>
      <c r="BE10" s="6" t="str">
        <f t="shared" si="20"/>
        <v>mer</v>
      </c>
      <c r="BF10" s="7">
        <f>11+2.6+2.6+1+1+0.6+4+2+2+4.5+3+5+2+7.5</f>
        <v>48.8</v>
      </c>
      <c r="BG10" s="7"/>
      <c r="BH10" s="7">
        <f t="shared" si="9"/>
        <v>48.8</v>
      </c>
      <c r="BI10" s="2">
        <v>14</v>
      </c>
      <c r="BJ10" s="2"/>
      <c r="BK10" s="2">
        <f t="shared" si="21"/>
        <v>14</v>
      </c>
      <c r="BL10" s="8">
        <f t="shared" si="11"/>
        <v>1</v>
      </c>
      <c r="BM10" s="10">
        <f t="shared" si="34"/>
        <v>43317</v>
      </c>
      <c r="BN10" s="6" t="str">
        <f t="shared" si="22"/>
        <v>dim</v>
      </c>
      <c r="BO10" s="7"/>
      <c r="BP10" s="7"/>
      <c r="BQ10" s="7" t="str">
        <f t="shared" si="35"/>
        <v/>
      </c>
      <c r="BR10" s="2"/>
      <c r="BS10" s="2"/>
      <c r="BT10" s="2" t="str">
        <f t="shared" si="12"/>
        <v/>
      </c>
      <c r="BU10" s="8" t="str">
        <f t="shared" si="13"/>
        <v/>
      </c>
      <c r="BV10" s="10">
        <f t="shared" si="36"/>
        <v>43347</v>
      </c>
      <c r="BW10" s="6" t="str">
        <f t="shared" si="23"/>
        <v>mar</v>
      </c>
      <c r="CE10" s="10">
        <f t="shared" si="37"/>
        <v>43378</v>
      </c>
      <c r="CF10" s="6" t="str">
        <f t="shared" si="24"/>
        <v>ven</v>
      </c>
      <c r="CO10" s="10" t="str">
        <f t="shared" si="38"/>
        <v>S44</v>
      </c>
      <c r="CP10" s="6" t="str">
        <f t="shared" si="25"/>
        <v/>
      </c>
      <c r="CX10" s="10">
        <f t="shared" si="39"/>
        <v>43438</v>
      </c>
      <c r="CY10" s="6" t="str">
        <f t="shared" si="26"/>
        <v>mar</v>
      </c>
    </row>
    <row r="11" spans="1:110" x14ac:dyDescent="0.25">
      <c r="A11" s="6"/>
      <c r="B11" s="10">
        <f t="shared" si="27"/>
        <v>43106</v>
      </c>
      <c r="C11" s="6" t="str">
        <f t="shared" si="14"/>
        <v>sam</v>
      </c>
      <c r="D11" s="9"/>
      <c r="E11" s="6"/>
      <c r="F11" s="6"/>
      <c r="G11" s="6"/>
      <c r="H11" s="6"/>
      <c r="I11" s="6"/>
      <c r="J11" s="6"/>
      <c r="K11" s="10">
        <f t="shared" si="28"/>
        <v>43136</v>
      </c>
      <c r="L11" s="6" t="str">
        <f t="shared" si="15"/>
        <v>lun</v>
      </c>
      <c r="M11" s="6"/>
      <c r="N11" s="6"/>
      <c r="O11" s="6"/>
      <c r="P11" s="6"/>
      <c r="Q11" s="6"/>
      <c r="R11" s="6"/>
      <c r="S11" s="6"/>
      <c r="T11" s="10">
        <f t="shared" si="29"/>
        <v>43164</v>
      </c>
      <c r="U11" s="6" t="str">
        <f t="shared" si="16"/>
        <v>lun</v>
      </c>
      <c r="V11" s="6"/>
      <c r="W11" s="6"/>
      <c r="X11" s="6"/>
      <c r="Y11" s="6"/>
      <c r="Z11" s="6"/>
      <c r="AA11" s="6"/>
      <c r="AC11" s="10">
        <f t="shared" si="30"/>
        <v>43195</v>
      </c>
      <c r="AD11" s="6" t="str">
        <f t="shared" si="17"/>
        <v>jeu</v>
      </c>
      <c r="AL11" s="10">
        <f t="shared" si="31"/>
        <v>43226</v>
      </c>
      <c r="AM11" s="6" t="str">
        <f t="shared" si="18"/>
        <v>dim</v>
      </c>
      <c r="AU11" s="10">
        <f t="shared" si="32"/>
        <v>43256</v>
      </c>
      <c r="AV11" s="6" t="str">
        <f t="shared" si="19"/>
        <v>mar</v>
      </c>
      <c r="AW11" s="7"/>
      <c r="AX11" s="7"/>
      <c r="AY11" s="7" t="str">
        <f t="shared" si="6"/>
        <v/>
      </c>
      <c r="AZ11" s="2"/>
      <c r="BA11" s="2"/>
      <c r="BB11" s="2" t="str">
        <f t="shared" si="7"/>
        <v/>
      </c>
      <c r="BC11" s="8" t="str">
        <f t="shared" si="8"/>
        <v/>
      </c>
      <c r="BD11" s="10">
        <f t="shared" si="33"/>
        <v>43286</v>
      </c>
      <c r="BE11" s="6" t="str">
        <f t="shared" si="20"/>
        <v>jeu</v>
      </c>
      <c r="BF11" s="7">
        <f>2.4+5+1.5+3.6+5+3+5+13.6+4+10+12+5+10+6+9.6+8+6+5+2+10+5+5+2+2.6+7.5+2+5+5</f>
        <v>160.79999999999998</v>
      </c>
      <c r="BG11" s="7">
        <f>7.5+100+40+3</f>
        <v>150.5</v>
      </c>
      <c r="BH11" s="7">
        <f t="shared" si="9"/>
        <v>10.299999999999983</v>
      </c>
      <c r="BI11" s="2">
        <v>28</v>
      </c>
      <c r="BJ11" s="2">
        <v>2</v>
      </c>
      <c r="BK11" s="2">
        <f t="shared" si="21"/>
        <v>30</v>
      </c>
      <c r="BL11" s="8">
        <f t="shared" si="11"/>
        <v>0.93333333333333335</v>
      </c>
      <c r="BM11" s="10" t="str">
        <f t="shared" si="34"/>
        <v>S31</v>
      </c>
      <c r="BN11" s="6" t="str">
        <f t="shared" si="22"/>
        <v/>
      </c>
      <c r="BO11" s="7"/>
      <c r="BP11" s="7"/>
      <c r="BQ11" s="7" t="str">
        <f t="shared" si="35"/>
        <v/>
      </c>
      <c r="BR11" s="2"/>
      <c r="BS11" s="2"/>
      <c r="BT11" s="2" t="str">
        <f t="shared" si="12"/>
        <v/>
      </c>
      <c r="BU11" s="8" t="str">
        <f t="shared" si="13"/>
        <v/>
      </c>
      <c r="BV11" s="10">
        <f t="shared" si="36"/>
        <v>43348</v>
      </c>
      <c r="BW11" s="6" t="str">
        <f t="shared" si="23"/>
        <v>mer</v>
      </c>
      <c r="CE11" s="10">
        <f t="shared" si="37"/>
        <v>43379</v>
      </c>
      <c r="CF11" s="6" t="str">
        <f t="shared" si="24"/>
        <v>sam</v>
      </c>
      <c r="CO11" s="10">
        <f t="shared" si="38"/>
        <v>43409</v>
      </c>
      <c r="CP11" s="6" t="str">
        <f t="shared" si="25"/>
        <v>lun</v>
      </c>
      <c r="CX11" s="10">
        <f t="shared" si="39"/>
        <v>43439</v>
      </c>
      <c r="CY11" s="6" t="str">
        <f t="shared" si="26"/>
        <v>mer</v>
      </c>
    </row>
    <row r="12" spans="1:110" x14ac:dyDescent="0.25">
      <c r="A12" s="6"/>
      <c r="B12" s="10">
        <f t="shared" si="27"/>
        <v>43107</v>
      </c>
      <c r="C12" s="6" t="str">
        <f t="shared" si="14"/>
        <v>dim</v>
      </c>
      <c r="D12" s="11"/>
      <c r="E12" s="6"/>
      <c r="F12" s="6"/>
      <c r="G12" s="6"/>
      <c r="H12" s="6"/>
      <c r="I12" s="6"/>
      <c r="J12" s="6"/>
      <c r="K12" s="10">
        <f t="shared" si="28"/>
        <v>43137</v>
      </c>
      <c r="L12" s="6" t="str">
        <f t="shared" si="15"/>
        <v>mar</v>
      </c>
      <c r="M12" s="6"/>
      <c r="N12" s="6"/>
      <c r="O12" s="6"/>
      <c r="P12" s="6"/>
      <c r="Q12" s="6"/>
      <c r="R12" s="6"/>
      <c r="S12" s="6"/>
      <c r="T12" s="10">
        <f t="shared" si="29"/>
        <v>43165</v>
      </c>
      <c r="U12" s="6" t="str">
        <f t="shared" si="16"/>
        <v>mar</v>
      </c>
      <c r="V12" s="6"/>
      <c r="W12" s="6"/>
      <c r="X12" s="6"/>
      <c r="Y12" s="6"/>
      <c r="Z12" s="6"/>
      <c r="AA12" s="6"/>
      <c r="AB12" s="2"/>
      <c r="AC12" s="10">
        <f t="shared" si="30"/>
        <v>43196</v>
      </c>
      <c r="AD12" s="6" t="str">
        <f t="shared" si="17"/>
        <v>ven</v>
      </c>
      <c r="AE12" s="2"/>
      <c r="AF12" s="2"/>
      <c r="AG12" s="2"/>
      <c r="AH12" s="2"/>
      <c r="AI12" s="2"/>
      <c r="AJ12" s="2"/>
      <c r="AK12" s="2"/>
      <c r="AL12" s="10" t="str">
        <f t="shared" si="31"/>
        <v>S18</v>
      </c>
      <c r="AM12" s="6" t="str">
        <f t="shared" si="18"/>
        <v/>
      </c>
      <c r="AN12" s="2"/>
      <c r="AO12" s="2"/>
      <c r="AP12" s="2"/>
      <c r="AQ12" s="2"/>
      <c r="AR12" s="2"/>
      <c r="AS12" s="2"/>
      <c r="AT12" s="2"/>
      <c r="AU12" s="10">
        <f t="shared" si="32"/>
        <v>43257</v>
      </c>
      <c r="AV12" s="6" t="str">
        <f t="shared" si="19"/>
        <v>mer</v>
      </c>
      <c r="AW12" s="9"/>
      <c r="AX12" s="9"/>
      <c r="AY12" s="7" t="str">
        <f t="shared" si="6"/>
        <v/>
      </c>
      <c r="AZ12" s="2"/>
      <c r="BA12" s="2"/>
      <c r="BB12" s="2" t="str">
        <f t="shared" si="7"/>
        <v/>
      </c>
      <c r="BC12" s="8" t="str">
        <f t="shared" si="8"/>
        <v/>
      </c>
      <c r="BD12" s="10">
        <f t="shared" si="33"/>
        <v>43287</v>
      </c>
      <c r="BE12" s="6" t="str">
        <f t="shared" si="20"/>
        <v>ven</v>
      </c>
      <c r="BF12" s="9">
        <f>5+6+7.5+15+10+2+40+5+6+2+6+2+6.5+2+4.5+10+2+2+4.5+3.6+8+9+2.6+3+10.4+5+5+5+3+1.15+3+2+2+2.6+5+4.8</f>
        <v>213.15</v>
      </c>
      <c r="BG12" s="9">
        <f>7.5+100+40+3+28+12</f>
        <v>190.5</v>
      </c>
      <c r="BH12" s="7">
        <f t="shared" si="9"/>
        <v>22.650000000000006</v>
      </c>
      <c r="BI12" s="2">
        <v>36</v>
      </c>
      <c r="BJ12" s="2">
        <v>4</v>
      </c>
      <c r="BK12" s="2">
        <f t="shared" si="21"/>
        <v>40</v>
      </c>
      <c r="BL12" s="8">
        <f t="shared" si="11"/>
        <v>0.9</v>
      </c>
      <c r="BM12" s="10">
        <f t="shared" si="34"/>
        <v>43318</v>
      </c>
      <c r="BN12" s="6" t="str">
        <f t="shared" si="22"/>
        <v>lun</v>
      </c>
      <c r="BO12" s="7">
        <f>2.59+4.74+3+0.9+0.4+6.4+5.4+2.59+0.5+0.9+2.59</f>
        <v>30.009999999999998</v>
      </c>
      <c r="BP12" s="7">
        <f>23.47+19.12+6.08+2.1+12.6+0.6+0.6+15+2+2+15+3+8.6</f>
        <v>110.17</v>
      </c>
      <c r="BQ12" s="7">
        <f t="shared" si="35"/>
        <v>-80.16</v>
      </c>
      <c r="BR12" s="2">
        <v>11</v>
      </c>
      <c r="BS12" s="2">
        <v>11</v>
      </c>
      <c r="BT12" s="2">
        <f t="shared" si="12"/>
        <v>22</v>
      </c>
      <c r="BU12" s="8">
        <f t="shared" si="13"/>
        <v>0.5</v>
      </c>
      <c r="BV12" s="10">
        <f t="shared" si="36"/>
        <v>43349</v>
      </c>
      <c r="BW12" s="6" t="str">
        <f t="shared" si="23"/>
        <v>jeu</v>
      </c>
      <c r="BX12" s="2"/>
      <c r="BY12" s="2"/>
      <c r="BZ12" s="2"/>
      <c r="CA12" s="2"/>
      <c r="CB12" s="2"/>
      <c r="CC12" s="2"/>
      <c r="CD12" s="2"/>
      <c r="CE12" s="10">
        <f t="shared" si="37"/>
        <v>43380</v>
      </c>
      <c r="CF12" s="6" t="str">
        <f t="shared" si="24"/>
        <v>dim</v>
      </c>
      <c r="CG12" s="2"/>
      <c r="CH12" s="2"/>
      <c r="CI12" s="2"/>
      <c r="CJ12" s="2"/>
      <c r="CK12" s="2"/>
      <c r="CL12" s="2"/>
      <c r="CM12" s="2"/>
      <c r="CO12" s="10">
        <f t="shared" si="38"/>
        <v>43410</v>
      </c>
      <c r="CP12" s="6" t="str">
        <f t="shared" si="25"/>
        <v>mar</v>
      </c>
      <c r="CX12" s="10">
        <f t="shared" si="39"/>
        <v>43440</v>
      </c>
      <c r="CY12" s="6" t="str">
        <f t="shared" si="26"/>
        <v>jeu</v>
      </c>
    </row>
    <row r="13" spans="1:110" x14ac:dyDescent="0.25">
      <c r="A13" s="6"/>
      <c r="B13" s="10" t="str">
        <f t="shared" si="27"/>
        <v>S1</v>
      </c>
      <c r="C13" s="6" t="str">
        <f>IF(ISTEXT(B13),"",LEFT(TEXT(B13,"jjjj"),3))</f>
        <v/>
      </c>
      <c r="D13" s="9"/>
      <c r="E13" s="6"/>
      <c r="F13" s="6"/>
      <c r="G13" s="6"/>
      <c r="H13" s="6"/>
      <c r="I13" s="6"/>
      <c r="J13" s="6"/>
      <c r="K13" s="10">
        <f t="shared" si="28"/>
        <v>43138</v>
      </c>
      <c r="L13" s="6" t="str">
        <f t="shared" si="15"/>
        <v>mer</v>
      </c>
      <c r="M13" s="6"/>
      <c r="N13" s="6"/>
      <c r="O13" s="6"/>
      <c r="P13" s="6"/>
      <c r="Q13" s="6"/>
      <c r="R13" s="6"/>
      <c r="S13" s="6"/>
      <c r="T13" s="10">
        <f t="shared" si="29"/>
        <v>43166</v>
      </c>
      <c r="U13" s="6" t="str">
        <f t="shared" si="16"/>
        <v>mer</v>
      </c>
      <c r="V13" s="6"/>
      <c r="W13" s="6"/>
      <c r="X13" s="6"/>
      <c r="Y13" s="6"/>
      <c r="Z13" s="6"/>
      <c r="AA13" s="6"/>
      <c r="AB13" s="2"/>
      <c r="AC13" s="10">
        <f t="shared" si="30"/>
        <v>43197</v>
      </c>
      <c r="AD13" s="6" t="str">
        <f t="shared" si="17"/>
        <v>sam</v>
      </c>
      <c r="AE13" s="2"/>
      <c r="AF13" s="2"/>
      <c r="AG13" s="2"/>
      <c r="AH13" s="2"/>
      <c r="AI13" s="2"/>
      <c r="AJ13" s="2"/>
      <c r="AK13" s="2"/>
      <c r="AL13" s="10">
        <f t="shared" si="31"/>
        <v>43227</v>
      </c>
      <c r="AM13" s="6" t="str">
        <f t="shared" si="18"/>
        <v>lun</v>
      </c>
      <c r="AN13" s="2"/>
      <c r="AO13" s="2"/>
      <c r="AP13" s="2"/>
      <c r="AQ13" s="2"/>
      <c r="AR13" s="2"/>
      <c r="AS13" s="2"/>
      <c r="AT13" s="2"/>
      <c r="AU13" s="10">
        <f t="shared" si="32"/>
        <v>43258</v>
      </c>
      <c r="AV13" s="6" t="str">
        <f t="shared" si="19"/>
        <v>jeu</v>
      </c>
      <c r="AW13" s="9"/>
      <c r="AX13" s="9"/>
      <c r="AY13" s="7" t="str">
        <f t="shared" si="6"/>
        <v/>
      </c>
      <c r="AZ13" s="2"/>
      <c r="BA13" s="2"/>
      <c r="BB13" s="2" t="str">
        <f t="shared" si="7"/>
        <v/>
      </c>
      <c r="BC13" s="8" t="str">
        <f t="shared" si="8"/>
        <v/>
      </c>
      <c r="BD13" s="10">
        <f t="shared" si="33"/>
        <v>43288</v>
      </c>
      <c r="BE13" s="6" t="str">
        <f t="shared" si="20"/>
        <v>sam</v>
      </c>
      <c r="BF13" s="9"/>
      <c r="BG13" s="9"/>
      <c r="BH13" s="7" t="str">
        <f t="shared" si="9"/>
        <v/>
      </c>
      <c r="BI13" s="2"/>
      <c r="BJ13" s="2"/>
      <c r="BK13" s="2" t="str">
        <f t="shared" si="21"/>
        <v/>
      </c>
      <c r="BL13" s="8" t="str">
        <f t="shared" si="11"/>
        <v/>
      </c>
      <c r="BM13" s="10">
        <f t="shared" si="34"/>
        <v>43319</v>
      </c>
      <c r="BN13" s="6" t="str">
        <f t="shared" si="22"/>
        <v>mar</v>
      </c>
      <c r="BO13" s="7">
        <f>2.59+2.58+1+2+2.9+0.4+0.4+1.9+1.4+0.9</f>
        <v>16.07</v>
      </c>
      <c r="BP13" s="7">
        <f>6.2+14.73</f>
        <v>20.93</v>
      </c>
      <c r="BQ13" s="7">
        <f t="shared" si="35"/>
        <v>-4.8599999999999994</v>
      </c>
      <c r="BR13" s="2">
        <v>10</v>
      </c>
      <c r="BS13" s="2">
        <v>2</v>
      </c>
      <c r="BT13" s="2">
        <f t="shared" si="12"/>
        <v>12</v>
      </c>
      <c r="BU13" s="8">
        <f t="shared" si="13"/>
        <v>0.83333333333333337</v>
      </c>
      <c r="BV13" s="10">
        <f t="shared" si="36"/>
        <v>43350</v>
      </c>
      <c r="BW13" s="6" t="str">
        <f t="shared" si="23"/>
        <v>ven</v>
      </c>
      <c r="BX13" s="2"/>
      <c r="BY13" s="2"/>
      <c r="BZ13" s="2"/>
      <c r="CA13" s="2"/>
      <c r="CB13" s="2"/>
      <c r="CC13" s="2"/>
      <c r="CD13" s="2"/>
      <c r="CE13" s="10" t="str">
        <f t="shared" si="37"/>
        <v>S40</v>
      </c>
      <c r="CF13" s="6" t="str">
        <f t="shared" si="24"/>
        <v/>
      </c>
      <c r="CG13" s="2"/>
      <c r="CH13" s="2"/>
      <c r="CI13" s="2"/>
      <c r="CJ13" s="2"/>
      <c r="CK13" s="2"/>
      <c r="CL13" s="2"/>
      <c r="CM13" s="2"/>
      <c r="CO13" s="10">
        <f t="shared" si="38"/>
        <v>43411</v>
      </c>
      <c r="CP13" s="6" t="str">
        <f t="shared" si="25"/>
        <v>mer</v>
      </c>
      <c r="CX13" s="10">
        <f t="shared" si="39"/>
        <v>43441</v>
      </c>
      <c r="CY13" s="6" t="str">
        <f t="shared" si="26"/>
        <v>ven</v>
      </c>
    </row>
    <row r="14" spans="1:110" x14ac:dyDescent="0.25">
      <c r="A14" s="6"/>
      <c r="B14" s="10">
        <f t="shared" si="27"/>
        <v>43108</v>
      </c>
      <c r="C14" s="6" t="str">
        <f t="shared" si="14"/>
        <v>lun</v>
      </c>
      <c r="D14" s="12"/>
      <c r="E14" s="6"/>
      <c r="F14" s="6"/>
      <c r="G14" s="6"/>
      <c r="H14" s="6"/>
      <c r="I14" s="6"/>
      <c r="J14" s="6"/>
      <c r="K14" s="10">
        <f t="shared" si="28"/>
        <v>43139</v>
      </c>
      <c r="L14" s="6" t="str">
        <f t="shared" si="15"/>
        <v>jeu</v>
      </c>
      <c r="M14" s="6"/>
      <c r="N14" s="6"/>
      <c r="O14" s="6"/>
      <c r="P14" s="6"/>
      <c r="Q14" s="6"/>
      <c r="R14" s="6"/>
      <c r="S14" s="6"/>
      <c r="T14" s="10">
        <f t="shared" si="29"/>
        <v>43167</v>
      </c>
      <c r="U14" s="6" t="str">
        <f t="shared" si="16"/>
        <v>jeu</v>
      </c>
      <c r="V14" s="6"/>
      <c r="W14" s="6"/>
      <c r="X14" s="6"/>
      <c r="Y14" s="6"/>
      <c r="Z14" s="6"/>
      <c r="AA14" s="6"/>
      <c r="AC14" s="10">
        <f t="shared" si="30"/>
        <v>43198</v>
      </c>
      <c r="AD14" s="6" t="str">
        <f t="shared" si="17"/>
        <v>dim</v>
      </c>
      <c r="AL14" s="10">
        <f t="shared" si="31"/>
        <v>43228</v>
      </c>
      <c r="AM14" s="6" t="str">
        <f t="shared" si="18"/>
        <v>mar</v>
      </c>
      <c r="AU14" s="10">
        <f t="shared" si="32"/>
        <v>43259</v>
      </c>
      <c r="AV14" s="6" t="str">
        <f t="shared" si="19"/>
        <v>ven</v>
      </c>
      <c r="AW14" s="7"/>
      <c r="AX14" s="7"/>
      <c r="AY14" s="7" t="str">
        <f t="shared" si="6"/>
        <v/>
      </c>
      <c r="AZ14" s="2"/>
      <c r="BA14" s="2"/>
      <c r="BB14" s="2" t="str">
        <f t="shared" si="7"/>
        <v/>
      </c>
      <c r="BC14" s="8" t="str">
        <f t="shared" si="8"/>
        <v/>
      </c>
      <c r="BD14" s="10">
        <f t="shared" si="33"/>
        <v>43289</v>
      </c>
      <c r="BE14" s="6" t="str">
        <f t="shared" si="20"/>
        <v>dim</v>
      </c>
      <c r="BF14" s="7"/>
      <c r="BG14" s="7"/>
      <c r="BH14" s="7" t="str">
        <f t="shared" si="9"/>
        <v/>
      </c>
      <c r="BI14" s="2"/>
      <c r="BJ14" s="2"/>
      <c r="BK14" s="2" t="str">
        <f t="shared" si="21"/>
        <v/>
      </c>
      <c r="BL14" s="8" t="str">
        <f t="shared" si="11"/>
        <v/>
      </c>
      <c r="BM14" s="10">
        <f t="shared" si="34"/>
        <v>43320</v>
      </c>
      <c r="BN14" s="6" t="str">
        <f t="shared" si="22"/>
        <v>mer</v>
      </c>
      <c r="BO14" s="7">
        <f>9.02+1.5+4.72+0.4</f>
        <v>15.639999999999999</v>
      </c>
      <c r="BP14" s="7">
        <f>20+2+9.6+0.1+31.95</f>
        <v>63.650000000000006</v>
      </c>
      <c r="BQ14" s="7">
        <f t="shared" si="35"/>
        <v>-48.010000000000005</v>
      </c>
      <c r="BR14" s="2">
        <v>4</v>
      </c>
      <c r="BS14" s="2">
        <v>4</v>
      </c>
      <c r="BT14" s="2">
        <f t="shared" si="12"/>
        <v>8</v>
      </c>
      <c r="BU14" s="8">
        <f t="shared" si="13"/>
        <v>0.5</v>
      </c>
      <c r="BV14" s="10">
        <f t="shared" si="36"/>
        <v>43351</v>
      </c>
      <c r="BW14" s="6" t="str">
        <f t="shared" si="23"/>
        <v>sam</v>
      </c>
      <c r="CE14" s="10">
        <f t="shared" si="37"/>
        <v>43381</v>
      </c>
      <c r="CF14" s="6" t="str">
        <f t="shared" si="24"/>
        <v>lun</v>
      </c>
      <c r="CO14" s="10">
        <f t="shared" si="38"/>
        <v>43412</v>
      </c>
      <c r="CP14" s="6" t="str">
        <f t="shared" si="25"/>
        <v>jeu</v>
      </c>
      <c r="CX14" s="10">
        <f t="shared" si="39"/>
        <v>43442</v>
      </c>
      <c r="CY14" s="6" t="str">
        <f t="shared" si="26"/>
        <v>sam</v>
      </c>
    </row>
    <row r="15" spans="1:110" x14ac:dyDescent="0.25">
      <c r="A15" s="6"/>
      <c r="B15" s="10">
        <f t="shared" si="27"/>
        <v>43109</v>
      </c>
      <c r="C15" s="6" t="str">
        <f t="shared" si="14"/>
        <v>mar</v>
      </c>
      <c r="D15" s="12"/>
      <c r="E15" s="6"/>
      <c r="F15" s="6"/>
      <c r="G15" s="6"/>
      <c r="H15" s="6"/>
      <c r="I15" s="6"/>
      <c r="J15" s="6"/>
      <c r="K15" s="10">
        <f t="shared" si="28"/>
        <v>43140</v>
      </c>
      <c r="L15" s="6" t="str">
        <f t="shared" si="15"/>
        <v>ven</v>
      </c>
      <c r="M15" s="6"/>
      <c r="N15" s="6"/>
      <c r="O15" s="6"/>
      <c r="P15" s="6"/>
      <c r="Q15" s="6"/>
      <c r="R15" s="6"/>
      <c r="S15" s="6"/>
      <c r="T15" s="10">
        <f t="shared" si="29"/>
        <v>43168</v>
      </c>
      <c r="U15" s="6" t="str">
        <f t="shared" si="16"/>
        <v>ven</v>
      </c>
      <c r="V15" s="6"/>
      <c r="W15" s="6"/>
      <c r="X15" s="6"/>
      <c r="Y15" s="6"/>
      <c r="Z15" s="6"/>
      <c r="AA15" s="6"/>
      <c r="AC15" s="10" t="str">
        <f t="shared" si="30"/>
        <v>S14</v>
      </c>
      <c r="AD15" s="6" t="str">
        <f t="shared" si="17"/>
        <v/>
      </c>
      <c r="AL15" s="10">
        <f t="shared" si="31"/>
        <v>43229</v>
      </c>
      <c r="AM15" s="6" t="str">
        <f t="shared" si="18"/>
        <v>mer</v>
      </c>
      <c r="AU15" s="10">
        <f t="shared" si="32"/>
        <v>43260</v>
      </c>
      <c r="AV15" s="6" t="str">
        <f t="shared" si="19"/>
        <v>sam</v>
      </c>
      <c r="AW15" s="7"/>
      <c r="AX15" s="7"/>
      <c r="AY15" s="7" t="str">
        <f t="shared" si="6"/>
        <v/>
      </c>
      <c r="AZ15" s="2"/>
      <c r="BA15" s="2"/>
      <c r="BB15" s="2" t="str">
        <f t="shared" si="7"/>
        <v/>
      </c>
      <c r="BC15" s="8" t="str">
        <f t="shared" si="8"/>
        <v/>
      </c>
      <c r="BD15" s="10" t="str">
        <f t="shared" si="33"/>
        <v>S27</v>
      </c>
      <c r="BE15" s="6" t="str">
        <f t="shared" si="20"/>
        <v/>
      </c>
      <c r="BF15" s="7"/>
      <c r="BG15" s="7"/>
      <c r="BH15" s="7" t="str">
        <f t="shared" si="9"/>
        <v/>
      </c>
      <c r="BI15" s="2"/>
      <c r="BJ15" s="2"/>
      <c r="BK15" s="2" t="str">
        <f t="shared" si="21"/>
        <v/>
      </c>
      <c r="BL15" s="8" t="str">
        <f t="shared" si="11"/>
        <v/>
      </c>
      <c r="BM15" s="10">
        <f t="shared" si="34"/>
        <v>43321</v>
      </c>
      <c r="BN15" s="6" t="str">
        <f t="shared" si="22"/>
        <v>jeu</v>
      </c>
      <c r="BO15" s="7">
        <f>11.17+1+1.3+1+0.2+0.2+0.3+0.4+2.58+3.9</f>
        <v>22.049999999999997</v>
      </c>
      <c r="BP15" s="7">
        <f>34.56+6.91+7+1.5+21.6+6.6+25.6</f>
        <v>103.76999999999998</v>
      </c>
      <c r="BQ15" s="7">
        <f t="shared" si="35"/>
        <v>-81.719999999999985</v>
      </c>
      <c r="BR15" s="2">
        <v>10</v>
      </c>
      <c r="BS15" s="2">
        <v>5</v>
      </c>
      <c r="BT15" s="2">
        <f t="shared" si="12"/>
        <v>15</v>
      </c>
      <c r="BU15" s="8">
        <f t="shared" si="13"/>
        <v>0.66666666666666663</v>
      </c>
      <c r="BV15" s="10">
        <f t="shared" si="36"/>
        <v>43352</v>
      </c>
      <c r="BW15" s="6" t="str">
        <f t="shared" si="23"/>
        <v>dim</v>
      </c>
      <c r="CE15" s="10">
        <f t="shared" si="37"/>
        <v>43382</v>
      </c>
      <c r="CF15" s="6" t="str">
        <f t="shared" si="24"/>
        <v>mar</v>
      </c>
      <c r="CO15" s="10">
        <f t="shared" si="38"/>
        <v>43413</v>
      </c>
      <c r="CP15" s="6" t="str">
        <f t="shared" si="25"/>
        <v>ven</v>
      </c>
      <c r="CX15" s="10">
        <f t="shared" si="39"/>
        <v>43443</v>
      </c>
      <c r="CY15" s="6" t="str">
        <f t="shared" si="26"/>
        <v>dim</v>
      </c>
    </row>
    <row r="16" spans="1:110" x14ac:dyDescent="0.25">
      <c r="A16" s="6"/>
      <c r="B16" s="10">
        <f t="shared" si="27"/>
        <v>43110</v>
      </c>
      <c r="C16" s="6" t="str">
        <f t="shared" si="14"/>
        <v>mer</v>
      </c>
      <c r="D16" s="12"/>
      <c r="E16" s="6"/>
      <c r="F16" s="6"/>
      <c r="G16" s="6"/>
      <c r="H16" s="6"/>
      <c r="I16" s="6"/>
      <c r="J16" s="6"/>
      <c r="K16" s="10">
        <f t="shared" si="28"/>
        <v>43141</v>
      </c>
      <c r="L16" s="6" t="str">
        <f t="shared" si="15"/>
        <v>sam</v>
      </c>
      <c r="M16" s="6"/>
      <c r="N16" s="6"/>
      <c r="O16" s="6"/>
      <c r="P16" s="6"/>
      <c r="Q16" s="6"/>
      <c r="R16" s="6"/>
      <c r="S16" s="6"/>
      <c r="T16" s="10">
        <f t="shared" si="29"/>
        <v>43169</v>
      </c>
      <c r="U16" s="6" t="str">
        <f t="shared" si="16"/>
        <v>sam</v>
      </c>
      <c r="V16" s="6"/>
      <c r="W16" s="6"/>
      <c r="X16" s="6"/>
      <c r="Y16" s="6"/>
      <c r="Z16" s="6"/>
      <c r="AA16" s="6"/>
      <c r="AC16" s="10">
        <f t="shared" si="30"/>
        <v>43199</v>
      </c>
      <c r="AD16" s="6" t="str">
        <f t="shared" si="17"/>
        <v>lun</v>
      </c>
      <c r="AL16" s="10">
        <f t="shared" si="31"/>
        <v>43230</v>
      </c>
      <c r="AM16" s="6" t="str">
        <f t="shared" si="18"/>
        <v>jeu</v>
      </c>
      <c r="AU16" s="10">
        <f t="shared" si="32"/>
        <v>43261</v>
      </c>
      <c r="AV16" s="6" t="str">
        <f t="shared" si="19"/>
        <v>dim</v>
      </c>
      <c r="AW16" s="7"/>
      <c r="AX16" s="7"/>
      <c r="AY16" s="7" t="str">
        <f t="shared" si="6"/>
        <v/>
      </c>
      <c r="AZ16" s="2"/>
      <c r="BA16" s="2"/>
      <c r="BB16" s="2" t="str">
        <f t="shared" si="7"/>
        <v/>
      </c>
      <c r="BC16" s="8" t="str">
        <f t="shared" si="8"/>
        <v/>
      </c>
      <c r="BD16" s="10">
        <f t="shared" si="33"/>
        <v>43290</v>
      </c>
      <c r="BE16" s="6" t="str">
        <f t="shared" si="20"/>
        <v>lun</v>
      </c>
      <c r="BF16" s="7">
        <f>2+5+2+2+2.4+5+2+5+0.6+3+2+4+4+3+2+6+2.6+2+3+2.4+2+1.5+6.5+2+13+3.9+3+3.6+10+5+10+10+5+15+10+6.5+2+12+5+5+7+2.6+14.5+12+17+17+7+4.5+12+12+12+19.5+12+7+12+17+7+7+12+4.5+2.4+1.2+13.6+5.6+17.6+4.5+7+17+17+14.5+17+2+9.5</f>
        <v>535.5</v>
      </c>
      <c r="BG16" s="7">
        <f>76+12+12+83.5+64+52.5+100+10+5.5+100+10+0.5+0.5+125+10</f>
        <v>661.5</v>
      </c>
      <c r="BH16" s="7">
        <f t="shared" si="9"/>
        <v>-126</v>
      </c>
      <c r="BI16" s="2">
        <v>72</v>
      </c>
      <c r="BJ16" s="2">
        <v>12</v>
      </c>
      <c r="BK16" s="2">
        <f t="shared" si="21"/>
        <v>84</v>
      </c>
      <c r="BL16" s="8">
        <f t="shared" si="11"/>
        <v>0.8571428571428571</v>
      </c>
      <c r="BM16" s="10">
        <f t="shared" si="34"/>
        <v>43322</v>
      </c>
      <c r="BN16" s="6" t="str">
        <f t="shared" si="22"/>
        <v>ven</v>
      </c>
      <c r="BO16" s="7">
        <f>0.3+2.8+5+0.9+1.4+7+2.4+2.4+2.62+2.4+2.4+2.4</f>
        <v>32.019999999999996</v>
      </c>
      <c r="BP16" s="7">
        <f>6.7+10.1+13.6+0.1</f>
        <v>30.5</v>
      </c>
      <c r="BQ16" s="7">
        <f t="shared" si="35"/>
        <v>1.519999999999996</v>
      </c>
      <c r="BR16" s="2">
        <v>12</v>
      </c>
      <c r="BS16" s="2">
        <v>4</v>
      </c>
      <c r="BT16" s="2">
        <f t="shared" si="12"/>
        <v>16</v>
      </c>
      <c r="BU16" s="8">
        <f t="shared" si="13"/>
        <v>0.75</v>
      </c>
      <c r="BV16" s="10" t="str">
        <f t="shared" si="36"/>
        <v>S36</v>
      </c>
      <c r="BW16" s="6" t="str">
        <f t="shared" si="23"/>
        <v/>
      </c>
      <c r="CE16" s="10">
        <f t="shared" si="37"/>
        <v>43383</v>
      </c>
      <c r="CF16" s="6" t="str">
        <f t="shared" si="24"/>
        <v>mer</v>
      </c>
      <c r="CO16" s="10">
        <f t="shared" si="38"/>
        <v>43414</v>
      </c>
      <c r="CP16" s="6" t="str">
        <f t="shared" si="25"/>
        <v>sam</v>
      </c>
      <c r="CX16" s="10" t="str">
        <f t="shared" si="39"/>
        <v>S49</v>
      </c>
      <c r="CY16" s="6" t="str">
        <f t="shared" si="26"/>
        <v/>
      </c>
    </row>
    <row r="17" spans="1:103" x14ac:dyDescent="0.25">
      <c r="A17" s="6"/>
      <c r="B17" s="10">
        <f t="shared" si="27"/>
        <v>43111</v>
      </c>
      <c r="C17" s="6" t="str">
        <f t="shared" si="14"/>
        <v>jeu</v>
      </c>
      <c r="D17" s="12"/>
      <c r="E17" s="6"/>
      <c r="F17" s="6"/>
      <c r="G17" s="6"/>
      <c r="H17" s="6"/>
      <c r="I17" s="6"/>
      <c r="J17" s="6"/>
      <c r="K17" s="10">
        <f t="shared" si="28"/>
        <v>43142</v>
      </c>
      <c r="L17" s="6" t="str">
        <f t="shared" si="15"/>
        <v>dim</v>
      </c>
      <c r="M17" s="6"/>
      <c r="N17" s="6"/>
      <c r="O17" s="6"/>
      <c r="P17" s="6"/>
      <c r="Q17" s="6"/>
      <c r="R17" s="6"/>
      <c r="S17" s="6"/>
      <c r="T17" s="10">
        <f t="shared" si="29"/>
        <v>43170</v>
      </c>
      <c r="U17" s="6" t="str">
        <f t="shared" si="16"/>
        <v>dim</v>
      </c>
      <c r="V17" s="6"/>
      <c r="W17" s="6"/>
      <c r="X17" s="6"/>
      <c r="Y17" s="6"/>
      <c r="Z17" s="6"/>
      <c r="AA17" s="6"/>
      <c r="AB17" s="2"/>
      <c r="AC17" s="10">
        <f t="shared" si="30"/>
        <v>43200</v>
      </c>
      <c r="AD17" s="6" t="str">
        <f t="shared" si="17"/>
        <v>mar</v>
      </c>
      <c r="AE17" s="2"/>
      <c r="AF17" s="2"/>
      <c r="AG17" s="2"/>
      <c r="AH17" s="2"/>
      <c r="AI17" s="2"/>
      <c r="AJ17" s="2"/>
      <c r="AK17" s="2"/>
      <c r="AL17" s="10">
        <f t="shared" si="31"/>
        <v>43231</v>
      </c>
      <c r="AM17" s="6" t="str">
        <f t="shared" si="18"/>
        <v>ven</v>
      </c>
      <c r="AN17" s="2"/>
      <c r="AO17" s="2"/>
      <c r="AP17" s="2"/>
      <c r="AQ17" s="2"/>
      <c r="AR17" s="2"/>
      <c r="AS17" s="2"/>
      <c r="AT17" s="2"/>
      <c r="AU17" s="10" t="str">
        <f t="shared" si="32"/>
        <v>S23</v>
      </c>
      <c r="AV17" s="6" t="str">
        <f t="shared" si="19"/>
        <v/>
      </c>
      <c r="AW17" s="9"/>
      <c r="AX17" s="9"/>
      <c r="AY17" s="7" t="str">
        <f t="shared" si="6"/>
        <v/>
      </c>
      <c r="AZ17" s="2"/>
      <c r="BA17" s="2"/>
      <c r="BB17" s="2" t="str">
        <f t="shared" si="7"/>
        <v/>
      </c>
      <c r="BC17" s="8" t="str">
        <f t="shared" si="8"/>
        <v/>
      </c>
      <c r="BD17" s="10">
        <f t="shared" si="33"/>
        <v>43291</v>
      </c>
      <c r="BE17" s="6" t="str">
        <f t="shared" si="20"/>
        <v>mar</v>
      </c>
      <c r="BF17" s="9">
        <f>5+13.5+7.5+1+6.5+5+15+4+4+2.5+2.5+2.5+2.5+3.5+2.5+1.4+1+1+2+1+3+3+1+3+3+2.5+2.5+2.5</f>
        <v>104.4</v>
      </c>
      <c r="BG17" s="9"/>
      <c r="BH17" s="7">
        <f t="shared" si="9"/>
        <v>104.4</v>
      </c>
      <c r="BI17" s="2">
        <v>28</v>
      </c>
      <c r="BJ17" s="2"/>
      <c r="BK17" s="2">
        <f t="shared" si="21"/>
        <v>28</v>
      </c>
      <c r="BL17" s="8">
        <f t="shared" si="11"/>
        <v>1</v>
      </c>
      <c r="BM17" s="10">
        <f t="shared" si="34"/>
        <v>43323</v>
      </c>
      <c r="BN17" s="6" t="str">
        <f t="shared" si="22"/>
        <v>sam</v>
      </c>
      <c r="BO17" s="7"/>
      <c r="BP17" s="7"/>
      <c r="BQ17" s="7" t="str">
        <f t="shared" si="35"/>
        <v/>
      </c>
      <c r="BR17" s="2"/>
      <c r="BS17" s="2"/>
      <c r="BT17" s="2" t="str">
        <f t="shared" si="12"/>
        <v/>
      </c>
      <c r="BU17" s="8" t="str">
        <f t="shared" si="13"/>
        <v/>
      </c>
      <c r="BV17" s="10">
        <f t="shared" si="36"/>
        <v>43353</v>
      </c>
      <c r="BW17" s="6" t="str">
        <f t="shared" si="23"/>
        <v>lun</v>
      </c>
      <c r="BX17" s="2"/>
      <c r="BY17" s="2"/>
      <c r="BZ17" s="2"/>
      <c r="CA17" s="2"/>
      <c r="CB17" s="2"/>
      <c r="CC17" s="2"/>
      <c r="CD17" s="2"/>
      <c r="CE17" s="10">
        <f t="shared" si="37"/>
        <v>43384</v>
      </c>
      <c r="CF17" s="6" t="str">
        <f t="shared" si="24"/>
        <v>jeu</v>
      </c>
      <c r="CG17" s="2"/>
      <c r="CH17" s="2"/>
      <c r="CI17" s="2"/>
      <c r="CJ17" s="2"/>
      <c r="CK17" s="2"/>
      <c r="CL17" s="2"/>
      <c r="CM17" s="2"/>
      <c r="CO17" s="10">
        <f t="shared" si="38"/>
        <v>43415</v>
      </c>
      <c r="CP17" s="6" t="str">
        <f t="shared" si="25"/>
        <v>dim</v>
      </c>
      <c r="CX17" s="10">
        <f t="shared" si="39"/>
        <v>43444</v>
      </c>
      <c r="CY17" s="6" t="str">
        <f t="shared" si="26"/>
        <v>lun</v>
      </c>
    </row>
    <row r="18" spans="1:103" x14ac:dyDescent="0.25">
      <c r="A18" s="6"/>
      <c r="B18" s="10">
        <f t="shared" si="27"/>
        <v>43112</v>
      </c>
      <c r="C18" s="6" t="str">
        <f t="shared" si="14"/>
        <v>ven</v>
      </c>
      <c r="D18" s="12"/>
      <c r="E18" s="6"/>
      <c r="F18" s="6"/>
      <c r="G18" s="6"/>
      <c r="H18" s="6"/>
      <c r="I18" s="6"/>
      <c r="J18" s="6"/>
      <c r="K18" s="10" t="str">
        <f t="shared" si="28"/>
        <v>S6</v>
      </c>
      <c r="L18" s="6" t="str">
        <f t="shared" si="15"/>
        <v/>
      </c>
      <c r="M18" s="6"/>
      <c r="N18" s="6"/>
      <c r="O18" s="6"/>
      <c r="P18" s="6"/>
      <c r="Q18" s="6"/>
      <c r="R18" s="6"/>
      <c r="S18" s="6"/>
      <c r="T18" s="10" t="str">
        <f t="shared" si="29"/>
        <v>S10</v>
      </c>
      <c r="U18" s="6" t="str">
        <f t="shared" si="16"/>
        <v/>
      </c>
      <c r="V18" s="6"/>
      <c r="W18" s="6"/>
      <c r="X18" s="6"/>
      <c r="Y18" s="6"/>
      <c r="Z18" s="6"/>
      <c r="AA18" s="6"/>
      <c r="AC18" s="10">
        <f t="shared" si="30"/>
        <v>43201</v>
      </c>
      <c r="AD18" s="6" t="str">
        <f t="shared" si="17"/>
        <v>mer</v>
      </c>
      <c r="AL18" s="10">
        <f t="shared" si="31"/>
        <v>43232</v>
      </c>
      <c r="AM18" s="6" t="str">
        <f t="shared" si="18"/>
        <v>sam</v>
      </c>
      <c r="AU18" s="10">
        <f t="shared" si="32"/>
        <v>43262</v>
      </c>
      <c r="AV18" s="6" t="str">
        <f t="shared" si="19"/>
        <v>lun</v>
      </c>
      <c r="AW18" s="7"/>
      <c r="AX18" s="7"/>
      <c r="AY18" s="7" t="str">
        <f t="shared" si="6"/>
        <v/>
      </c>
      <c r="AZ18" s="2"/>
      <c r="BA18" s="2"/>
      <c r="BB18" s="2" t="str">
        <f t="shared" si="7"/>
        <v/>
      </c>
      <c r="BC18" s="8" t="str">
        <f t="shared" si="8"/>
        <v/>
      </c>
      <c r="BD18" s="10">
        <f t="shared" si="33"/>
        <v>43292</v>
      </c>
      <c r="BE18" s="6" t="str">
        <f t="shared" si="20"/>
        <v>mer</v>
      </c>
      <c r="BF18" s="7">
        <f>7.5+5+5+2.5+1.25+2.5+1.25+4+3.4+1+4+2.5+1+1+1+2.5+3.5+2+1.6+1.5+2.5+2.5+2.5+12+1+12+12+12+3.6+3.6+2.1+9.5+2.1+12+2+22+3.5+7+7+7+22+2+7+4.5+1.6+3.6+7.6+2.8+5.6+9.6+1.6+8.8+1.4+1.4+1.4+1.4+1.4+8.7+2.7+4.2+10.8</f>
        <v>301.99999999999989</v>
      </c>
      <c r="BG18" s="7">
        <f>36.6+16.4+37.5+27.5+3+60+1.5+98+9.1+6.1+50.4+93+0.4+80+4+40+2+40+2+27.6+120+6</f>
        <v>761.1</v>
      </c>
      <c r="BH18" s="7">
        <f t="shared" si="9"/>
        <v>-459.10000000000014</v>
      </c>
      <c r="BI18" s="2">
        <v>61</v>
      </c>
      <c r="BJ18" s="2">
        <v>17</v>
      </c>
      <c r="BK18" s="2">
        <f t="shared" si="21"/>
        <v>78</v>
      </c>
      <c r="BL18" s="8">
        <f t="shared" si="11"/>
        <v>0.78205128205128205</v>
      </c>
      <c r="BM18" s="10">
        <f t="shared" si="34"/>
        <v>43324</v>
      </c>
      <c r="BN18" s="6" t="str">
        <f t="shared" si="22"/>
        <v>dim</v>
      </c>
      <c r="BO18" s="7"/>
      <c r="BP18" s="7"/>
      <c r="BQ18" s="7" t="str">
        <f t="shared" si="35"/>
        <v/>
      </c>
      <c r="BR18" s="2"/>
      <c r="BS18" s="2"/>
      <c r="BT18" s="2" t="str">
        <f t="shared" si="12"/>
        <v/>
      </c>
      <c r="BU18" s="8" t="str">
        <f t="shared" si="13"/>
        <v/>
      </c>
      <c r="BV18" s="10">
        <f t="shared" si="36"/>
        <v>43354</v>
      </c>
      <c r="BW18" s="6" t="str">
        <f t="shared" si="23"/>
        <v>mar</v>
      </c>
      <c r="CE18" s="10">
        <f t="shared" si="37"/>
        <v>43385</v>
      </c>
      <c r="CF18" s="6" t="str">
        <f t="shared" si="24"/>
        <v>ven</v>
      </c>
      <c r="CO18" s="10" t="str">
        <f t="shared" si="38"/>
        <v>S45</v>
      </c>
      <c r="CP18" s="6" t="str">
        <f t="shared" si="25"/>
        <v/>
      </c>
      <c r="CX18" s="10">
        <f t="shared" si="39"/>
        <v>43445</v>
      </c>
      <c r="CY18" s="6" t="str">
        <f t="shared" si="26"/>
        <v>mar</v>
      </c>
    </row>
    <row r="19" spans="1:103" x14ac:dyDescent="0.25">
      <c r="A19" s="6"/>
      <c r="B19" s="10">
        <f t="shared" si="27"/>
        <v>43113</v>
      </c>
      <c r="C19" s="6" t="str">
        <f t="shared" si="14"/>
        <v>sam</v>
      </c>
      <c r="D19" s="12"/>
      <c r="E19" s="6"/>
      <c r="F19" s="6"/>
      <c r="G19" s="6"/>
      <c r="H19" s="6"/>
      <c r="I19" s="6"/>
      <c r="J19" s="6"/>
      <c r="K19" s="10">
        <f t="shared" si="28"/>
        <v>43143</v>
      </c>
      <c r="L19" s="6" t="str">
        <f t="shared" si="15"/>
        <v>lun</v>
      </c>
      <c r="M19" s="6"/>
      <c r="N19" s="6"/>
      <c r="O19" s="6"/>
      <c r="P19" s="6"/>
      <c r="Q19" s="6"/>
      <c r="R19" s="6"/>
      <c r="S19" s="6"/>
      <c r="T19" s="10">
        <f t="shared" si="29"/>
        <v>43171</v>
      </c>
      <c r="U19" s="6" t="str">
        <f t="shared" si="16"/>
        <v>lun</v>
      </c>
      <c r="V19" s="6"/>
      <c r="W19" s="6"/>
      <c r="X19" s="6"/>
      <c r="Y19" s="6"/>
      <c r="Z19" s="6"/>
      <c r="AA19" s="6"/>
      <c r="AC19" s="10">
        <f t="shared" si="30"/>
        <v>43202</v>
      </c>
      <c r="AD19" s="6" t="str">
        <f t="shared" si="17"/>
        <v>jeu</v>
      </c>
      <c r="AL19" s="10">
        <f t="shared" si="31"/>
        <v>43233</v>
      </c>
      <c r="AM19" s="6" t="str">
        <f t="shared" si="18"/>
        <v>dim</v>
      </c>
      <c r="AU19" s="10">
        <f t="shared" si="32"/>
        <v>43263</v>
      </c>
      <c r="AV19" s="6" t="str">
        <f t="shared" si="19"/>
        <v>mar</v>
      </c>
      <c r="AW19" s="7"/>
      <c r="AX19" s="7"/>
      <c r="AY19" s="7" t="str">
        <f t="shared" si="6"/>
        <v/>
      </c>
      <c r="AZ19" s="2"/>
      <c r="BA19" s="2"/>
      <c r="BB19" s="2" t="str">
        <f t="shared" si="7"/>
        <v/>
      </c>
      <c r="BC19" s="8" t="str">
        <f t="shared" si="8"/>
        <v/>
      </c>
      <c r="BD19" s="10">
        <f t="shared" si="33"/>
        <v>43293</v>
      </c>
      <c r="BE19" s="6" t="str">
        <f t="shared" si="20"/>
        <v>jeu</v>
      </c>
      <c r="BF19" s="7">
        <f>0.5+0.5+1.5+1.4+1+1.5+1.5+1+3.6+2.5+5+7.5+6.3+1.5+1.5+1.5+2.5+3+3+1.5+1+0.7+4.2+5.6+5.8+0.4+2.8+3.8</f>
        <v>72.600000000000009</v>
      </c>
      <c r="BG19" s="7">
        <f>40+3+31+42+10.8+12.1</f>
        <v>138.9</v>
      </c>
      <c r="BH19" s="7">
        <f t="shared" si="9"/>
        <v>-66.3</v>
      </c>
      <c r="BI19" s="2">
        <v>28</v>
      </c>
      <c r="BJ19" s="2">
        <v>5</v>
      </c>
      <c r="BK19" s="2">
        <f t="shared" si="21"/>
        <v>33</v>
      </c>
      <c r="BL19" s="8">
        <f t="shared" si="11"/>
        <v>0.84848484848484851</v>
      </c>
      <c r="BM19" s="10" t="str">
        <f t="shared" si="34"/>
        <v>S32</v>
      </c>
      <c r="BN19" s="6" t="str">
        <f t="shared" si="22"/>
        <v/>
      </c>
      <c r="BO19" s="7"/>
      <c r="BP19" s="7"/>
      <c r="BQ19" s="7" t="str">
        <f t="shared" si="35"/>
        <v/>
      </c>
      <c r="BR19" s="2"/>
      <c r="BS19" s="2"/>
      <c r="BT19" s="2" t="str">
        <f t="shared" si="12"/>
        <v/>
      </c>
      <c r="BU19" s="8" t="str">
        <f t="shared" si="13"/>
        <v/>
      </c>
      <c r="BV19" s="10">
        <f t="shared" si="36"/>
        <v>43355</v>
      </c>
      <c r="BW19" s="6" t="str">
        <f t="shared" si="23"/>
        <v>mer</v>
      </c>
      <c r="CE19" s="10">
        <f t="shared" si="37"/>
        <v>43386</v>
      </c>
      <c r="CF19" s="6" t="str">
        <f t="shared" si="24"/>
        <v>sam</v>
      </c>
      <c r="CO19" s="10">
        <f t="shared" si="38"/>
        <v>43416</v>
      </c>
      <c r="CP19" s="6" t="str">
        <f t="shared" si="25"/>
        <v>lun</v>
      </c>
      <c r="CX19" s="10">
        <f t="shared" si="39"/>
        <v>43446</v>
      </c>
      <c r="CY19" s="6" t="str">
        <f t="shared" si="26"/>
        <v>mer</v>
      </c>
    </row>
    <row r="20" spans="1:103" x14ac:dyDescent="0.25">
      <c r="A20" s="6"/>
      <c r="B20" s="10">
        <f t="shared" si="27"/>
        <v>43114</v>
      </c>
      <c r="C20" s="6" t="str">
        <f t="shared" si="14"/>
        <v>dim</v>
      </c>
      <c r="D20" s="12"/>
      <c r="E20" s="6"/>
      <c r="F20" s="6"/>
      <c r="G20" s="6"/>
      <c r="H20" s="6"/>
      <c r="I20" s="6"/>
      <c r="J20" s="6"/>
      <c r="K20" s="10">
        <f t="shared" si="28"/>
        <v>43144</v>
      </c>
      <c r="L20" s="6" t="str">
        <f t="shared" si="15"/>
        <v>mar</v>
      </c>
      <c r="M20" s="6"/>
      <c r="N20" s="6"/>
      <c r="O20" s="6"/>
      <c r="P20" s="6"/>
      <c r="Q20" s="6"/>
      <c r="R20" s="6"/>
      <c r="S20" s="6"/>
      <c r="T20" s="10">
        <f t="shared" si="29"/>
        <v>43172</v>
      </c>
      <c r="U20" s="6" t="str">
        <f t="shared" si="16"/>
        <v>mar</v>
      </c>
      <c r="V20" s="6"/>
      <c r="W20" s="6"/>
      <c r="X20" s="6"/>
      <c r="Y20" s="6"/>
      <c r="Z20" s="6"/>
      <c r="AA20" s="6"/>
      <c r="AC20" s="10">
        <f t="shared" si="30"/>
        <v>43203</v>
      </c>
      <c r="AD20" s="6" t="str">
        <f t="shared" si="17"/>
        <v>ven</v>
      </c>
      <c r="AL20" s="10" t="str">
        <f t="shared" si="31"/>
        <v>S19</v>
      </c>
      <c r="AM20" s="6" t="str">
        <f t="shared" si="18"/>
        <v/>
      </c>
      <c r="AU20" s="10">
        <f t="shared" si="32"/>
        <v>43264</v>
      </c>
      <c r="AV20" s="6" t="str">
        <f t="shared" si="19"/>
        <v>mer</v>
      </c>
      <c r="AW20" s="7"/>
      <c r="AX20" s="7"/>
      <c r="AY20" s="7" t="str">
        <f t="shared" si="6"/>
        <v/>
      </c>
      <c r="AZ20" s="2"/>
      <c r="BA20" s="2"/>
      <c r="BB20" s="2" t="str">
        <f t="shared" si="7"/>
        <v/>
      </c>
      <c r="BC20" s="8" t="str">
        <f t="shared" si="8"/>
        <v/>
      </c>
      <c r="BD20" s="10">
        <f t="shared" si="33"/>
        <v>43294</v>
      </c>
      <c r="BE20" s="6" t="str">
        <f t="shared" si="20"/>
        <v>ven</v>
      </c>
      <c r="BF20" s="7">
        <f>6+0.1+1.5+2.5+2.5+2.5+2.5+1.5+2.5+1+1+3.8+6.8+0.8+17+5.8+2.8+17+2+17+4.5+7+7+1.2</f>
        <v>116.3</v>
      </c>
      <c r="BG20" s="7">
        <f>35.7+23.7+40.5+39+36.6+4+10+8+33.2+0.2+0.5+33+50.5+100+10+28+0.5</f>
        <v>453.4</v>
      </c>
      <c r="BH20" s="7">
        <f t="shared" si="9"/>
        <v>-337.09999999999997</v>
      </c>
      <c r="BI20" s="2">
        <v>24</v>
      </c>
      <c r="BJ20" s="2">
        <v>16</v>
      </c>
      <c r="BK20" s="2">
        <f t="shared" si="21"/>
        <v>40</v>
      </c>
      <c r="BL20" s="8">
        <f t="shared" si="11"/>
        <v>0.6</v>
      </c>
      <c r="BM20" s="10">
        <f t="shared" si="34"/>
        <v>43325</v>
      </c>
      <c r="BN20" s="6" t="str">
        <f t="shared" si="22"/>
        <v>lun</v>
      </c>
      <c r="BO20" s="7">
        <f>2+4.5+9.17+4.8+1.4</f>
        <v>21.869999999999997</v>
      </c>
      <c r="BP20" s="7">
        <f>5+1.5+13+2+7+1.5</f>
        <v>30</v>
      </c>
      <c r="BQ20" s="7">
        <f t="shared" si="35"/>
        <v>-8.1300000000000026</v>
      </c>
      <c r="BR20" s="2">
        <v>5</v>
      </c>
      <c r="BS20" s="2">
        <v>3</v>
      </c>
      <c r="BT20" s="2">
        <f t="shared" si="12"/>
        <v>8</v>
      </c>
      <c r="BU20" s="8">
        <f t="shared" si="13"/>
        <v>0.625</v>
      </c>
      <c r="BV20" s="10">
        <f t="shared" si="36"/>
        <v>43356</v>
      </c>
      <c r="BW20" s="6" t="str">
        <f t="shared" si="23"/>
        <v>jeu</v>
      </c>
      <c r="CE20" s="10">
        <f t="shared" si="37"/>
        <v>43387</v>
      </c>
      <c r="CF20" s="6" t="str">
        <f t="shared" si="24"/>
        <v>dim</v>
      </c>
      <c r="CO20" s="10">
        <f t="shared" si="38"/>
        <v>43417</v>
      </c>
      <c r="CP20" s="6" t="str">
        <f t="shared" si="25"/>
        <v>mar</v>
      </c>
      <c r="CX20" s="10">
        <f t="shared" si="39"/>
        <v>43447</v>
      </c>
      <c r="CY20" s="6" t="str">
        <f t="shared" si="26"/>
        <v>jeu</v>
      </c>
    </row>
    <row r="21" spans="1:103" x14ac:dyDescent="0.25">
      <c r="A21" s="6"/>
      <c r="B21" s="10" t="str">
        <f t="shared" si="27"/>
        <v>S2</v>
      </c>
      <c r="C21" s="6" t="str">
        <f t="shared" si="14"/>
        <v/>
      </c>
      <c r="D21" s="12"/>
      <c r="E21" s="6"/>
      <c r="F21" s="6"/>
      <c r="G21" s="6"/>
      <c r="H21" s="6"/>
      <c r="I21" s="6"/>
      <c r="J21" s="6"/>
      <c r="K21" s="10">
        <f t="shared" si="28"/>
        <v>43145</v>
      </c>
      <c r="L21" s="6" t="str">
        <f t="shared" si="15"/>
        <v>mer</v>
      </c>
      <c r="M21" s="6"/>
      <c r="N21" s="6"/>
      <c r="O21" s="6"/>
      <c r="P21" s="6"/>
      <c r="Q21" s="6"/>
      <c r="R21" s="6"/>
      <c r="S21" s="6"/>
      <c r="T21" s="10">
        <f t="shared" si="29"/>
        <v>43173</v>
      </c>
      <c r="U21" s="6" t="str">
        <f t="shared" si="16"/>
        <v>mer</v>
      </c>
      <c r="V21" s="6"/>
      <c r="W21" s="6"/>
      <c r="X21" s="6"/>
      <c r="Y21" s="6"/>
      <c r="Z21" s="6"/>
      <c r="AA21" s="6"/>
      <c r="AC21" s="10">
        <f t="shared" si="30"/>
        <v>43204</v>
      </c>
      <c r="AD21" s="6" t="str">
        <f t="shared" si="17"/>
        <v>sam</v>
      </c>
      <c r="AL21" s="10">
        <f t="shared" si="31"/>
        <v>43234</v>
      </c>
      <c r="AM21" s="6" t="str">
        <f t="shared" si="18"/>
        <v>lun</v>
      </c>
      <c r="AU21" s="10">
        <f t="shared" si="32"/>
        <v>43265</v>
      </c>
      <c r="AV21" s="6" t="str">
        <f t="shared" si="19"/>
        <v>jeu</v>
      </c>
      <c r="AW21" s="7"/>
      <c r="AX21" s="7"/>
      <c r="AY21" s="7" t="str">
        <f t="shared" si="6"/>
        <v/>
      </c>
      <c r="AZ21" s="2"/>
      <c r="BA21" s="2"/>
      <c r="BB21" s="2" t="str">
        <f t="shared" si="7"/>
        <v/>
      </c>
      <c r="BC21" s="8" t="str">
        <f t="shared" si="8"/>
        <v/>
      </c>
      <c r="BD21" s="10">
        <f t="shared" si="33"/>
        <v>43295</v>
      </c>
      <c r="BE21" s="6" t="str">
        <f t="shared" si="20"/>
        <v>sam</v>
      </c>
      <c r="BF21" s="7"/>
      <c r="BG21" s="7"/>
      <c r="BH21" s="7" t="str">
        <f t="shared" si="9"/>
        <v/>
      </c>
      <c r="BI21" s="2"/>
      <c r="BJ21" s="2"/>
      <c r="BK21" s="2" t="str">
        <f t="shared" si="21"/>
        <v/>
      </c>
      <c r="BL21" s="8" t="str">
        <f t="shared" si="11"/>
        <v/>
      </c>
      <c r="BM21" s="10">
        <f t="shared" si="34"/>
        <v>43326</v>
      </c>
      <c r="BN21" s="6" t="str">
        <f t="shared" si="22"/>
        <v>mar</v>
      </c>
      <c r="BO21" s="7">
        <f>4.81+4.81</f>
        <v>9.6199999999999992</v>
      </c>
      <c r="BP21" s="7"/>
      <c r="BQ21" s="7">
        <f t="shared" si="35"/>
        <v>9.6199999999999992</v>
      </c>
      <c r="BR21" s="2">
        <v>2</v>
      </c>
      <c r="BS21" s="2"/>
      <c r="BT21" s="2">
        <f t="shared" si="12"/>
        <v>2</v>
      </c>
      <c r="BU21" s="8">
        <f t="shared" si="13"/>
        <v>1</v>
      </c>
      <c r="BV21" s="10">
        <f t="shared" si="36"/>
        <v>43357</v>
      </c>
      <c r="BW21" s="6" t="str">
        <f t="shared" si="23"/>
        <v>ven</v>
      </c>
      <c r="CE21" s="10" t="str">
        <f t="shared" si="37"/>
        <v>S41</v>
      </c>
      <c r="CF21" s="6" t="str">
        <f t="shared" si="24"/>
        <v/>
      </c>
      <c r="CO21" s="10">
        <f t="shared" si="38"/>
        <v>43418</v>
      </c>
      <c r="CP21" s="6" t="str">
        <f t="shared" si="25"/>
        <v>mer</v>
      </c>
      <c r="CX21" s="10">
        <f t="shared" si="39"/>
        <v>43448</v>
      </c>
      <c r="CY21" s="6" t="str">
        <f t="shared" si="26"/>
        <v>ven</v>
      </c>
    </row>
    <row r="22" spans="1:103" x14ac:dyDescent="0.25">
      <c r="A22" s="6"/>
      <c r="B22" s="10">
        <f t="shared" si="27"/>
        <v>43115</v>
      </c>
      <c r="C22" s="6" t="str">
        <f t="shared" si="14"/>
        <v>lun</v>
      </c>
      <c r="D22" s="12"/>
      <c r="E22" s="6"/>
      <c r="F22" s="6"/>
      <c r="G22" s="6"/>
      <c r="H22" s="6"/>
      <c r="I22" s="6"/>
      <c r="J22" s="6"/>
      <c r="K22" s="10">
        <f t="shared" si="28"/>
        <v>43146</v>
      </c>
      <c r="L22" s="6" t="str">
        <f t="shared" si="15"/>
        <v>jeu</v>
      </c>
      <c r="M22" s="6"/>
      <c r="N22" s="6"/>
      <c r="O22" s="6"/>
      <c r="P22" s="6"/>
      <c r="Q22" s="6"/>
      <c r="R22" s="6"/>
      <c r="S22" s="6"/>
      <c r="T22" s="10">
        <f t="shared" si="29"/>
        <v>43174</v>
      </c>
      <c r="U22" s="6" t="str">
        <f t="shared" si="16"/>
        <v>jeu</v>
      </c>
      <c r="V22" s="6"/>
      <c r="W22" s="6"/>
      <c r="X22" s="6"/>
      <c r="Y22" s="6"/>
      <c r="Z22" s="6"/>
      <c r="AA22" s="6"/>
      <c r="AB22" s="2"/>
      <c r="AC22" s="10">
        <f t="shared" si="30"/>
        <v>43205</v>
      </c>
      <c r="AD22" s="6" t="str">
        <f t="shared" si="17"/>
        <v>dim</v>
      </c>
      <c r="AE22" s="2"/>
      <c r="AF22" s="2"/>
      <c r="AG22" s="2"/>
      <c r="AH22" s="2"/>
      <c r="AI22" s="2"/>
      <c r="AJ22" s="2"/>
      <c r="AK22" s="2"/>
      <c r="AL22" s="10">
        <f t="shared" si="31"/>
        <v>43235</v>
      </c>
      <c r="AM22" s="6" t="str">
        <f t="shared" si="18"/>
        <v>mar</v>
      </c>
      <c r="AN22" s="2"/>
      <c r="AO22" s="2"/>
      <c r="AP22" s="2"/>
      <c r="AQ22" s="2"/>
      <c r="AR22" s="2"/>
      <c r="AS22" s="2"/>
      <c r="AT22" s="2"/>
      <c r="AU22" s="10">
        <f t="shared" si="32"/>
        <v>43266</v>
      </c>
      <c r="AV22" s="6" t="str">
        <f t="shared" si="19"/>
        <v>ven</v>
      </c>
      <c r="AW22" s="9"/>
      <c r="AX22" s="9"/>
      <c r="AY22" s="7" t="str">
        <f t="shared" si="6"/>
        <v/>
      </c>
      <c r="AZ22" s="2"/>
      <c r="BA22" s="2"/>
      <c r="BB22" s="2" t="str">
        <f t="shared" si="7"/>
        <v/>
      </c>
      <c r="BC22" s="8" t="str">
        <f t="shared" si="8"/>
        <v/>
      </c>
      <c r="BD22" s="10">
        <f t="shared" si="33"/>
        <v>43296</v>
      </c>
      <c r="BE22" s="6" t="str">
        <f t="shared" si="20"/>
        <v>dim</v>
      </c>
      <c r="BF22" s="9"/>
      <c r="BG22" s="9"/>
      <c r="BH22" s="7" t="str">
        <f t="shared" si="9"/>
        <v/>
      </c>
      <c r="BI22" s="2"/>
      <c r="BJ22" s="2"/>
      <c r="BK22" s="2" t="str">
        <f t="shared" si="21"/>
        <v/>
      </c>
      <c r="BL22" s="8" t="str">
        <f t="shared" si="11"/>
        <v/>
      </c>
      <c r="BM22" s="10">
        <f t="shared" si="34"/>
        <v>43327</v>
      </c>
      <c r="BN22" s="6" t="str">
        <f t="shared" si="22"/>
        <v>mer</v>
      </c>
      <c r="BO22" s="7">
        <f>0.2+0.1+1.3+3.1+3+3+3.5+7.05+1.4</f>
        <v>22.65</v>
      </c>
      <c r="BP22" s="7">
        <f>35.4+7.08+32.77+2+20</f>
        <v>97.25</v>
      </c>
      <c r="BQ22" s="7">
        <f t="shared" si="35"/>
        <v>-74.599999999999994</v>
      </c>
      <c r="BR22" s="2">
        <v>9</v>
      </c>
      <c r="BS22" s="2">
        <v>3</v>
      </c>
      <c r="BT22" s="2">
        <f t="shared" si="12"/>
        <v>12</v>
      </c>
      <c r="BU22" s="8">
        <f t="shared" si="13"/>
        <v>0.75</v>
      </c>
      <c r="BV22" s="10">
        <f t="shared" si="36"/>
        <v>43358</v>
      </c>
      <c r="BW22" s="6" t="str">
        <f t="shared" si="23"/>
        <v>sam</v>
      </c>
      <c r="BX22" s="2"/>
      <c r="BY22" s="2"/>
      <c r="BZ22" s="2"/>
      <c r="CA22" s="2"/>
      <c r="CB22" s="2"/>
      <c r="CC22" s="2"/>
      <c r="CD22" s="2"/>
      <c r="CE22" s="10">
        <f t="shared" si="37"/>
        <v>43388</v>
      </c>
      <c r="CF22" s="6" t="str">
        <f t="shared" si="24"/>
        <v>lun</v>
      </c>
      <c r="CG22" s="2"/>
      <c r="CH22" s="2"/>
      <c r="CI22" s="2"/>
      <c r="CJ22" s="2"/>
      <c r="CK22" s="2"/>
      <c r="CL22" s="2"/>
      <c r="CM22" s="2"/>
      <c r="CO22" s="10">
        <f t="shared" si="38"/>
        <v>43419</v>
      </c>
      <c r="CP22" s="6" t="str">
        <f t="shared" si="25"/>
        <v>jeu</v>
      </c>
      <c r="CX22" s="10">
        <f t="shared" si="39"/>
        <v>43449</v>
      </c>
      <c r="CY22" s="6" t="str">
        <f t="shared" si="26"/>
        <v>sam</v>
      </c>
    </row>
    <row r="23" spans="1:103" x14ac:dyDescent="0.25">
      <c r="A23" s="6"/>
      <c r="B23" s="10">
        <f t="shared" si="27"/>
        <v>43116</v>
      </c>
      <c r="C23" s="6" t="str">
        <f t="shared" si="14"/>
        <v>mar</v>
      </c>
      <c r="D23" s="12"/>
      <c r="E23" s="6"/>
      <c r="F23" s="6"/>
      <c r="G23" s="6"/>
      <c r="H23" s="6"/>
      <c r="I23" s="6"/>
      <c r="J23" s="6"/>
      <c r="K23" s="10">
        <f t="shared" si="28"/>
        <v>43147</v>
      </c>
      <c r="L23" s="6" t="str">
        <f t="shared" si="15"/>
        <v>ven</v>
      </c>
      <c r="M23" s="6"/>
      <c r="N23" s="6"/>
      <c r="O23" s="6"/>
      <c r="P23" s="6"/>
      <c r="Q23" s="6"/>
      <c r="R23" s="6"/>
      <c r="S23" s="6"/>
      <c r="T23" s="10">
        <f t="shared" si="29"/>
        <v>43175</v>
      </c>
      <c r="U23" s="6" t="str">
        <f t="shared" si="16"/>
        <v>ven</v>
      </c>
      <c r="V23" s="6"/>
      <c r="W23" s="6"/>
      <c r="X23" s="6"/>
      <c r="Y23" s="6"/>
      <c r="Z23" s="6"/>
      <c r="AA23" s="6"/>
      <c r="AC23" s="10" t="str">
        <f t="shared" si="30"/>
        <v>S15</v>
      </c>
      <c r="AD23" s="6" t="str">
        <f t="shared" si="17"/>
        <v/>
      </c>
      <c r="AL23" s="10">
        <f t="shared" si="31"/>
        <v>43236</v>
      </c>
      <c r="AM23" s="6" t="str">
        <f t="shared" si="18"/>
        <v>mer</v>
      </c>
      <c r="AU23" s="10">
        <f t="shared" si="32"/>
        <v>43267</v>
      </c>
      <c r="AV23" s="6" t="str">
        <f t="shared" si="19"/>
        <v>sam</v>
      </c>
      <c r="AW23" s="7"/>
      <c r="AX23" s="7"/>
      <c r="AY23" s="7" t="str">
        <f t="shared" si="6"/>
        <v/>
      </c>
      <c r="AZ23" s="2"/>
      <c r="BA23" s="2"/>
      <c r="BB23" s="2" t="str">
        <f t="shared" si="7"/>
        <v/>
      </c>
      <c r="BC23" s="8" t="str">
        <f t="shared" si="8"/>
        <v/>
      </c>
      <c r="BD23" s="10" t="str">
        <f t="shared" si="33"/>
        <v>S28</v>
      </c>
      <c r="BE23" s="6" t="str">
        <f t="shared" si="20"/>
        <v/>
      </c>
      <c r="BF23" s="7"/>
      <c r="BG23" s="7"/>
      <c r="BH23" s="7" t="str">
        <f t="shared" si="9"/>
        <v/>
      </c>
      <c r="BI23" s="2"/>
      <c r="BJ23" s="2"/>
      <c r="BK23" s="2" t="str">
        <f t="shared" si="21"/>
        <v/>
      </c>
      <c r="BL23" s="8" t="str">
        <f t="shared" si="11"/>
        <v/>
      </c>
      <c r="BM23" s="10">
        <f t="shared" si="34"/>
        <v>43328</v>
      </c>
      <c r="BN23" s="6" t="str">
        <f t="shared" si="22"/>
        <v>jeu</v>
      </c>
      <c r="BO23" s="7">
        <v>1.5</v>
      </c>
      <c r="BP23" s="7">
        <f>35.27+7.05</f>
        <v>42.32</v>
      </c>
      <c r="BQ23" s="7">
        <f t="shared" si="35"/>
        <v>-40.82</v>
      </c>
      <c r="BR23" s="2">
        <v>1</v>
      </c>
      <c r="BS23" s="2">
        <v>1</v>
      </c>
      <c r="BT23" s="2">
        <f t="shared" si="12"/>
        <v>2</v>
      </c>
      <c r="BU23" s="8">
        <f t="shared" si="13"/>
        <v>0.5</v>
      </c>
      <c r="BV23" s="10">
        <f t="shared" si="36"/>
        <v>43359</v>
      </c>
      <c r="BW23" s="6" t="str">
        <f t="shared" si="23"/>
        <v>dim</v>
      </c>
      <c r="CE23" s="10">
        <f t="shared" si="37"/>
        <v>43389</v>
      </c>
      <c r="CF23" s="6" t="str">
        <f t="shared" si="24"/>
        <v>mar</v>
      </c>
      <c r="CO23" s="10">
        <f t="shared" si="38"/>
        <v>43420</v>
      </c>
      <c r="CP23" s="6" t="str">
        <f t="shared" si="25"/>
        <v>ven</v>
      </c>
      <c r="CX23" s="10">
        <f t="shared" si="39"/>
        <v>43450</v>
      </c>
      <c r="CY23" s="6" t="str">
        <f t="shared" si="26"/>
        <v>dim</v>
      </c>
    </row>
    <row r="24" spans="1:103" x14ac:dyDescent="0.25">
      <c r="A24" s="6"/>
      <c r="B24" s="10">
        <f t="shared" si="27"/>
        <v>43117</v>
      </c>
      <c r="C24" s="6" t="str">
        <f t="shared" si="14"/>
        <v>mer</v>
      </c>
      <c r="D24" s="12"/>
      <c r="E24" s="6"/>
      <c r="F24" s="6"/>
      <c r="G24" s="6"/>
      <c r="H24" s="6"/>
      <c r="I24" s="6"/>
      <c r="J24" s="6"/>
      <c r="K24" s="10">
        <f t="shared" si="28"/>
        <v>43148</v>
      </c>
      <c r="L24" s="6" t="str">
        <f t="shared" si="15"/>
        <v>sam</v>
      </c>
      <c r="M24" s="6"/>
      <c r="N24" s="6"/>
      <c r="O24" s="6"/>
      <c r="P24" s="6"/>
      <c r="Q24" s="6"/>
      <c r="R24" s="6"/>
      <c r="S24" s="6"/>
      <c r="T24" s="10">
        <f t="shared" si="29"/>
        <v>43176</v>
      </c>
      <c r="U24" s="6" t="str">
        <f t="shared" si="16"/>
        <v>sam</v>
      </c>
      <c r="V24" s="6"/>
      <c r="W24" s="6"/>
      <c r="X24" s="6"/>
      <c r="Y24" s="6"/>
      <c r="Z24" s="6"/>
      <c r="AA24" s="6"/>
      <c r="AC24" s="10">
        <f t="shared" si="30"/>
        <v>43206</v>
      </c>
      <c r="AD24" s="6" t="str">
        <f t="shared" si="17"/>
        <v>lun</v>
      </c>
      <c r="AL24" s="10">
        <f t="shared" si="31"/>
        <v>43237</v>
      </c>
      <c r="AM24" s="6" t="str">
        <f t="shared" si="18"/>
        <v>jeu</v>
      </c>
      <c r="AU24" s="10">
        <f t="shared" si="32"/>
        <v>43268</v>
      </c>
      <c r="AV24" s="6" t="str">
        <f t="shared" si="19"/>
        <v>dim</v>
      </c>
      <c r="AW24" s="7"/>
      <c r="AX24" s="7"/>
      <c r="AY24" s="7" t="str">
        <f t="shared" si="6"/>
        <v/>
      </c>
      <c r="AZ24" s="2"/>
      <c r="BA24" s="2"/>
      <c r="BB24" s="2" t="str">
        <f t="shared" si="7"/>
        <v/>
      </c>
      <c r="BC24" s="8" t="str">
        <f t="shared" si="8"/>
        <v/>
      </c>
      <c r="BD24" s="10">
        <f t="shared" si="33"/>
        <v>43297</v>
      </c>
      <c r="BE24" s="6" t="str">
        <f t="shared" si="20"/>
        <v>lun</v>
      </c>
      <c r="BF24" s="7">
        <f>2+1.5+1+2+1+2+3+1.5+2+5+3.8+2.6+10.2+7.2</f>
        <v>44.800000000000004</v>
      </c>
      <c r="BG24" s="7">
        <f>7.8+5+2+36.8+30+32.4+60+4.5</f>
        <v>178.5</v>
      </c>
      <c r="BH24" s="7">
        <f t="shared" si="9"/>
        <v>-133.69999999999999</v>
      </c>
      <c r="BI24" s="2">
        <v>14</v>
      </c>
      <c r="BJ24" s="2">
        <v>7</v>
      </c>
      <c r="BK24" s="2">
        <f t="shared" si="21"/>
        <v>21</v>
      </c>
      <c r="BL24" s="8">
        <f t="shared" si="11"/>
        <v>0.66666666666666663</v>
      </c>
      <c r="BM24" s="10">
        <f t="shared" si="34"/>
        <v>43329</v>
      </c>
      <c r="BN24" s="6" t="str">
        <f t="shared" si="22"/>
        <v>ven</v>
      </c>
      <c r="BO24" s="7">
        <v>2</v>
      </c>
      <c r="BP24" s="7"/>
      <c r="BQ24" s="7">
        <f t="shared" si="35"/>
        <v>2</v>
      </c>
      <c r="BR24" s="2">
        <v>1</v>
      </c>
      <c r="BS24" s="2"/>
      <c r="BT24" s="2">
        <f t="shared" si="12"/>
        <v>1</v>
      </c>
      <c r="BU24" s="8">
        <f t="shared" si="13"/>
        <v>1</v>
      </c>
      <c r="BV24" s="10" t="str">
        <f t="shared" si="36"/>
        <v>S37</v>
      </c>
      <c r="BW24" s="6" t="str">
        <f t="shared" si="23"/>
        <v/>
      </c>
      <c r="CE24" s="10">
        <f t="shared" si="37"/>
        <v>43390</v>
      </c>
      <c r="CF24" s="6" t="str">
        <f t="shared" si="24"/>
        <v>mer</v>
      </c>
      <c r="CO24" s="10">
        <f t="shared" si="38"/>
        <v>43421</v>
      </c>
      <c r="CP24" s="6" t="str">
        <f t="shared" si="25"/>
        <v>sam</v>
      </c>
      <c r="CX24" s="10" t="str">
        <f t="shared" si="39"/>
        <v>S50</v>
      </c>
      <c r="CY24" s="6" t="str">
        <f t="shared" si="26"/>
        <v/>
      </c>
    </row>
    <row r="25" spans="1:103" x14ac:dyDescent="0.25">
      <c r="A25" s="6"/>
      <c r="B25" s="10">
        <f t="shared" si="27"/>
        <v>43118</v>
      </c>
      <c r="C25" s="6" t="str">
        <f t="shared" si="14"/>
        <v>jeu</v>
      </c>
      <c r="D25" s="12"/>
      <c r="E25" s="6"/>
      <c r="F25" s="6"/>
      <c r="G25" s="6"/>
      <c r="H25" s="6"/>
      <c r="I25" s="6"/>
      <c r="J25" s="6"/>
      <c r="K25" s="10">
        <f t="shared" si="28"/>
        <v>43149</v>
      </c>
      <c r="L25" s="6" t="str">
        <f t="shared" si="15"/>
        <v>dim</v>
      </c>
      <c r="M25" s="6"/>
      <c r="N25" s="6"/>
      <c r="O25" s="6"/>
      <c r="P25" s="6"/>
      <c r="Q25" s="6"/>
      <c r="R25" s="6"/>
      <c r="S25" s="6"/>
      <c r="T25" s="10">
        <f t="shared" si="29"/>
        <v>43177</v>
      </c>
      <c r="U25" s="6" t="str">
        <f t="shared" si="16"/>
        <v>dim</v>
      </c>
      <c r="V25" s="6"/>
      <c r="W25" s="6"/>
      <c r="X25" s="6"/>
      <c r="Y25" s="6"/>
      <c r="Z25" s="6"/>
      <c r="AA25" s="6"/>
      <c r="AC25" s="10">
        <f t="shared" si="30"/>
        <v>43207</v>
      </c>
      <c r="AD25" s="6" t="str">
        <f t="shared" si="17"/>
        <v>mar</v>
      </c>
      <c r="AL25" s="10">
        <f t="shared" si="31"/>
        <v>43238</v>
      </c>
      <c r="AM25" s="6" t="str">
        <f t="shared" si="18"/>
        <v>ven</v>
      </c>
      <c r="AU25" s="10" t="str">
        <f t="shared" si="32"/>
        <v>S24</v>
      </c>
      <c r="AV25" s="6" t="str">
        <f t="shared" si="19"/>
        <v/>
      </c>
      <c r="AW25" s="7"/>
      <c r="AX25" s="7"/>
      <c r="AY25" s="7" t="str">
        <f t="shared" si="6"/>
        <v/>
      </c>
      <c r="AZ25" s="2"/>
      <c r="BA25" s="2"/>
      <c r="BB25" s="2" t="str">
        <f t="shared" si="7"/>
        <v/>
      </c>
      <c r="BC25" s="8" t="str">
        <f t="shared" si="8"/>
        <v/>
      </c>
      <c r="BD25" s="10">
        <f t="shared" si="33"/>
        <v>43298</v>
      </c>
      <c r="BE25" s="6" t="str">
        <f t="shared" si="20"/>
        <v>mar</v>
      </c>
      <c r="BF25" s="7">
        <f>1+2+5.4+11.1+4+3.6+3+11.7+3+3+4+0.4+4+1+2+1+2+2.6+8.7+14.7+2+2.6+4.2+2.7+0.4+2.8</f>
        <v>102.9</v>
      </c>
      <c r="BG25" s="7">
        <f>30+0.5+15+3+40+7+5+39.2+7.2+24.3+4.6</f>
        <v>175.79999999999998</v>
      </c>
      <c r="BH25" s="7">
        <f t="shared" si="9"/>
        <v>-72.899999999999977</v>
      </c>
      <c r="BI25" s="2">
        <v>26</v>
      </c>
      <c r="BJ25" s="2">
        <v>8</v>
      </c>
      <c r="BK25" s="2">
        <f t="shared" si="21"/>
        <v>34</v>
      </c>
      <c r="BL25" s="8">
        <f t="shared" si="11"/>
        <v>0.76470588235294112</v>
      </c>
      <c r="BM25" s="10">
        <f t="shared" si="34"/>
        <v>43330</v>
      </c>
      <c r="BN25" s="6" t="str">
        <f t="shared" si="22"/>
        <v>sam</v>
      </c>
      <c r="BO25" s="7"/>
      <c r="BP25" s="7"/>
      <c r="BQ25" s="7" t="str">
        <f t="shared" si="35"/>
        <v/>
      </c>
      <c r="BR25" s="2"/>
      <c r="BS25" s="2"/>
      <c r="BT25" s="2" t="str">
        <f t="shared" si="12"/>
        <v/>
      </c>
      <c r="BU25" s="8" t="str">
        <f t="shared" si="13"/>
        <v/>
      </c>
      <c r="BV25" s="10">
        <f t="shared" si="36"/>
        <v>43360</v>
      </c>
      <c r="BW25" s="6" t="str">
        <f t="shared" si="23"/>
        <v>lun</v>
      </c>
      <c r="CE25" s="10">
        <f t="shared" si="37"/>
        <v>43391</v>
      </c>
      <c r="CF25" s="6" t="str">
        <f t="shared" si="24"/>
        <v>jeu</v>
      </c>
      <c r="CO25" s="10">
        <f t="shared" si="38"/>
        <v>43422</v>
      </c>
      <c r="CP25" s="6" t="str">
        <f t="shared" si="25"/>
        <v>dim</v>
      </c>
      <c r="CX25" s="10">
        <f t="shared" si="39"/>
        <v>43451</v>
      </c>
      <c r="CY25" s="6" t="str">
        <f t="shared" si="26"/>
        <v>lun</v>
      </c>
    </row>
    <row r="26" spans="1:103" x14ac:dyDescent="0.25">
      <c r="A26" s="6"/>
      <c r="B26" s="10">
        <f t="shared" si="27"/>
        <v>43119</v>
      </c>
      <c r="C26" s="6" t="str">
        <f t="shared" si="14"/>
        <v>ven</v>
      </c>
      <c r="D26" s="12"/>
      <c r="E26" s="6"/>
      <c r="F26" s="6"/>
      <c r="G26" s="6"/>
      <c r="H26" s="6"/>
      <c r="I26" s="6"/>
      <c r="J26" s="6"/>
      <c r="K26" s="10" t="str">
        <f t="shared" si="28"/>
        <v>S7</v>
      </c>
      <c r="L26" s="6" t="str">
        <f t="shared" si="15"/>
        <v/>
      </c>
      <c r="M26" s="6"/>
      <c r="N26" s="6"/>
      <c r="O26" s="6"/>
      <c r="P26" s="6"/>
      <c r="Q26" s="6"/>
      <c r="R26" s="6"/>
      <c r="S26" s="6"/>
      <c r="T26" s="10" t="str">
        <f t="shared" si="29"/>
        <v>S11</v>
      </c>
      <c r="U26" s="6" t="str">
        <f t="shared" si="16"/>
        <v/>
      </c>
      <c r="V26" s="6"/>
      <c r="W26" s="6"/>
      <c r="X26" s="6"/>
      <c r="Y26" s="6"/>
      <c r="Z26" s="6"/>
      <c r="AA26" s="6"/>
      <c r="AB26" s="2"/>
      <c r="AC26" s="10">
        <f t="shared" si="30"/>
        <v>43208</v>
      </c>
      <c r="AD26" s="6" t="str">
        <f t="shared" si="17"/>
        <v>mer</v>
      </c>
      <c r="AE26" s="2"/>
      <c r="AF26" s="2"/>
      <c r="AG26" s="2"/>
      <c r="AH26" s="2"/>
      <c r="AI26" s="2"/>
      <c r="AJ26" s="2"/>
      <c r="AK26" s="2"/>
      <c r="AL26" s="10">
        <f t="shared" si="31"/>
        <v>43239</v>
      </c>
      <c r="AM26" s="6" t="str">
        <f t="shared" si="18"/>
        <v>sam</v>
      </c>
      <c r="AN26" s="2"/>
      <c r="AO26" s="2"/>
      <c r="AP26" s="2"/>
      <c r="AQ26" s="2"/>
      <c r="AR26" s="2"/>
      <c r="AS26" s="2"/>
      <c r="AT26" s="2"/>
      <c r="AU26" s="10">
        <f t="shared" si="32"/>
        <v>43269</v>
      </c>
      <c r="AV26" s="6" t="str">
        <f t="shared" si="19"/>
        <v>lun</v>
      </c>
      <c r="AW26" s="9">
        <f>30</f>
        <v>30</v>
      </c>
      <c r="AX26" s="9"/>
      <c r="AY26" s="7">
        <f t="shared" si="6"/>
        <v>30</v>
      </c>
      <c r="AZ26" s="2">
        <v>3</v>
      </c>
      <c r="BA26" s="2"/>
      <c r="BB26" s="2">
        <f>IF(AZ26="","",SUM(AZ26:BA26))</f>
        <v>3</v>
      </c>
      <c r="BC26" s="8">
        <f>IF(BB26="","",AZ26/BB26)</f>
        <v>1</v>
      </c>
      <c r="BD26" s="10">
        <f t="shared" si="33"/>
        <v>43299</v>
      </c>
      <c r="BE26" s="6" t="str">
        <f t="shared" si="20"/>
        <v>mer</v>
      </c>
      <c r="BF26" s="9">
        <f>1.4+0.4+1.4+2.25+1.2+0.3+8+2+0.8+2+0.9+0.8+0.3+0.2+0.1+0.5+0.6</f>
        <v>23.150000000000002</v>
      </c>
      <c r="BG26" s="9">
        <f>7.6+0.15+8.25+4.05+0.4+2.7+4.3+4.4+4.6+5+5.5+10.5+10.4+8.5+10.7</f>
        <v>87.050000000000011</v>
      </c>
      <c r="BH26" s="7">
        <f t="shared" si="9"/>
        <v>-63.900000000000006</v>
      </c>
      <c r="BI26" s="2">
        <v>17</v>
      </c>
      <c r="BJ26" s="2">
        <v>15</v>
      </c>
      <c r="BK26" s="2">
        <f t="shared" si="21"/>
        <v>32</v>
      </c>
      <c r="BL26" s="8">
        <f t="shared" si="11"/>
        <v>0.53125</v>
      </c>
      <c r="BM26" s="10">
        <f t="shared" si="34"/>
        <v>43331</v>
      </c>
      <c r="BN26" s="6" t="str">
        <f t="shared" si="22"/>
        <v>dim</v>
      </c>
      <c r="BO26" s="7"/>
      <c r="BP26" s="7"/>
      <c r="BQ26" s="7" t="str">
        <f t="shared" si="35"/>
        <v/>
      </c>
      <c r="BR26" s="2"/>
      <c r="BS26" s="2"/>
      <c r="BT26" s="2" t="str">
        <f t="shared" si="12"/>
        <v/>
      </c>
      <c r="BU26" s="8" t="str">
        <f t="shared" si="13"/>
        <v/>
      </c>
      <c r="BV26" s="10">
        <f t="shared" si="36"/>
        <v>43361</v>
      </c>
      <c r="BW26" s="6" t="str">
        <f t="shared" si="23"/>
        <v>mar</v>
      </c>
      <c r="BX26" s="2"/>
      <c r="BY26" s="2"/>
      <c r="BZ26" s="2"/>
      <c r="CA26" s="2"/>
      <c r="CB26" s="2"/>
      <c r="CC26" s="2"/>
      <c r="CD26" s="2"/>
      <c r="CE26" s="10">
        <f t="shared" si="37"/>
        <v>43392</v>
      </c>
      <c r="CF26" s="6" t="str">
        <f t="shared" si="24"/>
        <v>ven</v>
      </c>
      <c r="CG26" s="2"/>
      <c r="CH26" s="2"/>
      <c r="CI26" s="2"/>
      <c r="CJ26" s="2"/>
      <c r="CK26" s="2"/>
      <c r="CL26" s="2"/>
      <c r="CM26" s="2"/>
      <c r="CO26" s="10" t="str">
        <f t="shared" si="38"/>
        <v>S46</v>
      </c>
      <c r="CP26" s="6" t="str">
        <f t="shared" si="25"/>
        <v/>
      </c>
      <c r="CX26" s="10">
        <f t="shared" si="39"/>
        <v>43452</v>
      </c>
      <c r="CY26" s="6" t="str">
        <f t="shared" si="26"/>
        <v>mar</v>
      </c>
    </row>
    <row r="27" spans="1:103" x14ac:dyDescent="0.25">
      <c r="A27" s="6"/>
      <c r="B27" s="10">
        <f t="shared" si="27"/>
        <v>43120</v>
      </c>
      <c r="C27" s="6" t="str">
        <f t="shared" si="14"/>
        <v>sam</v>
      </c>
      <c r="D27" s="12"/>
      <c r="E27" s="6"/>
      <c r="F27" s="6"/>
      <c r="G27" s="6"/>
      <c r="H27" s="6"/>
      <c r="I27" s="6"/>
      <c r="J27" s="6"/>
      <c r="K27" s="10">
        <f t="shared" si="28"/>
        <v>43150</v>
      </c>
      <c r="L27" s="6" t="str">
        <f t="shared" si="15"/>
        <v>lun</v>
      </c>
      <c r="M27" s="6"/>
      <c r="N27" s="6"/>
      <c r="O27" s="6"/>
      <c r="P27" s="6"/>
      <c r="Q27" s="6"/>
      <c r="R27" s="6"/>
      <c r="S27" s="6"/>
      <c r="T27" s="10">
        <f t="shared" si="29"/>
        <v>43178</v>
      </c>
      <c r="U27" s="6" t="str">
        <f t="shared" si="16"/>
        <v>lun</v>
      </c>
      <c r="V27" s="6"/>
      <c r="W27" s="6"/>
      <c r="X27" s="6"/>
      <c r="Y27" s="6"/>
      <c r="Z27" s="6"/>
      <c r="AA27" s="6"/>
      <c r="AC27" s="10">
        <f t="shared" si="30"/>
        <v>43209</v>
      </c>
      <c r="AD27" s="6" t="str">
        <f t="shared" si="17"/>
        <v>jeu</v>
      </c>
      <c r="AL27" s="10">
        <f t="shared" si="31"/>
        <v>43240</v>
      </c>
      <c r="AM27" s="6" t="str">
        <f t="shared" si="18"/>
        <v>dim</v>
      </c>
      <c r="AU27" s="10">
        <f t="shared" si="32"/>
        <v>43270</v>
      </c>
      <c r="AV27" s="6" t="str">
        <f t="shared" si="19"/>
        <v>mar</v>
      </c>
      <c r="AW27" s="7">
        <v>161.5</v>
      </c>
      <c r="AX27" s="7"/>
      <c r="AY27" s="7">
        <f t="shared" si="6"/>
        <v>161.5</v>
      </c>
      <c r="AZ27" s="2">
        <v>1</v>
      </c>
      <c r="BA27" s="2"/>
      <c r="BB27" s="2">
        <f t="shared" ref="BB27:BB41" si="40">IF(AZ27="","",SUM(AZ27:BA27))</f>
        <v>1</v>
      </c>
      <c r="BC27" s="8">
        <f t="shared" ref="BC27:BC40" si="41">IF(BB27="","",AZ27/BB27)</f>
        <v>1</v>
      </c>
      <c r="BD27" s="10">
        <f t="shared" si="33"/>
        <v>43300</v>
      </c>
      <c r="BE27" s="6" t="str">
        <f t="shared" si="20"/>
        <v>jeu</v>
      </c>
      <c r="BF27" s="7">
        <f>0.8+0.8+0.5+0.5+0.5+0.5+0.5+0.5+0.5+0.5+0.5+3.4+0.8+2.4+3.5+2.5</f>
        <v>18.700000000000003</v>
      </c>
      <c r="BG27" s="7">
        <f>12.4+10+1.8+20+2+2+20+10</f>
        <v>78.2</v>
      </c>
      <c r="BH27" s="7">
        <f t="shared" si="9"/>
        <v>-59.5</v>
      </c>
      <c r="BI27" s="2">
        <v>16</v>
      </c>
      <c r="BJ27" s="2">
        <v>6</v>
      </c>
      <c r="BK27" s="2">
        <f t="shared" si="21"/>
        <v>22</v>
      </c>
      <c r="BL27" s="8">
        <f t="shared" si="11"/>
        <v>0.72727272727272729</v>
      </c>
      <c r="BM27" s="10" t="str">
        <f t="shared" si="34"/>
        <v>S33</v>
      </c>
      <c r="BN27" s="6" t="str">
        <f t="shared" si="22"/>
        <v/>
      </c>
      <c r="BO27" s="7"/>
      <c r="BP27" s="7"/>
      <c r="BQ27" s="7" t="str">
        <f t="shared" si="35"/>
        <v/>
      </c>
      <c r="BR27" s="2"/>
      <c r="BS27" s="2"/>
      <c r="BT27" s="2" t="str">
        <f t="shared" si="12"/>
        <v/>
      </c>
      <c r="BU27" s="8" t="str">
        <f t="shared" si="13"/>
        <v/>
      </c>
      <c r="BV27" s="10">
        <f t="shared" si="36"/>
        <v>43362</v>
      </c>
      <c r="BW27" s="6" t="str">
        <f t="shared" si="23"/>
        <v>mer</v>
      </c>
      <c r="CE27" s="10">
        <f t="shared" si="37"/>
        <v>43393</v>
      </c>
      <c r="CF27" s="6" t="str">
        <f t="shared" si="24"/>
        <v>sam</v>
      </c>
      <c r="CO27" s="10">
        <f t="shared" si="38"/>
        <v>43423</v>
      </c>
      <c r="CP27" s="6" t="str">
        <f t="shared" si="25"/>
        <v>lun</v>
      </c>
      <c r="CX27" s="10">
        <f t="shared" si="39"/>
        <v>43453</v>
      </c>
      <c r="CY27" s="6" t="str">
        <f t="shared" si="26"/>
        <v>mer</v>
      </c>
    </row>
    <row r="28" spans="1:103" ht="15.75" thickBot="1" x14ac:dyDescent="0.3">
      <c r="A28" s="6"/>
      <c r="B28" s="10">
        <f t="shared" si="27"/>
        <v>43121</v>
      </c>
      <c r="C28" s="6" t="str">
        <f t="shared" si="14"/>
        <v>dim</v>
      </c>
      <c r="D28" s="12"/>
      <c r="E28" s="6"/>
      <c r="F28" s="6"/>
      <c r="G28" s="6"/>
      <c r="H28" s="6"/>
      <c r="I28" s="6"/>
      <c r="J28" s="6"/>
      <c r="K28" s="10">
        <f t="shared" si="28"/>
        <v>43151</v>
      </c>
      <c r="L28" s="6" t="str">
        <f t="shared" si="15"/>
        <v>mar</v>
      </c>
      <c r="M28" s="6"/>
      <c r="N28" s="6"/>
      <c r="O28" s="6"/>
      <c r="P28" s="6"/>
      <c r="Q28" s="6"/>
      <c r="R28" s="6"/>
      <c r="S28" s="6"/>
      <c r="T28" s="10">
        <f t="shared" si="29"/>
        <v>43179</v>
      </c>
      <c r="U28" s="6" t="str">
        <f t="shared" si="16"/>
        <v>mar</v>
      </c>
      <c r="V28" s="6"/>
      <c r="W28" s="6"/>
      <c r="X28" s="6"/>
      <c r="Y28" s="6"/>
      <c r="Z28" s="6"/>
      <c r="AA28" s="6"/>
      <c r="AC28" s="10">
        <f t="shared" si="30"/>
        <v>43210</v>
      </c>
      <c r="AD28" s="6" t="str">
        <f t="shared" si="17"/>
        <v>ven</v>
      </c>
      <c r="AL28" s="10" t="str">
        <f t="shared" si="31"/>
        <v>S20</v>
      </c>
      <c r="AM28" s="6" t="str">
        <f t="shared" si="18"/>
        <v/>
      </c>
      <c r="AU28" s="10">
        <f t="shared" si="32"/>
        <v>43271</v>
      </c>
      <c r="AV28" s="6" t="str">
        <f t="shared" si="19"/>
        <v>mer</v>
      </c>
      <c r="AW28" s="7">
        <v>0</v>
      </c>
      <c r="AX28" s="7"/>
      <c r="AY28" s="7">
        <f t="shared" si="6"/>
        <v>0</v>
      </c>
      <c r="AZ28" s="2"/>
      <c r="BA28" s="2"/>
      <c r="BB28" s="2" t="str">
        <f t="shared" si="40"/>
        <v/>
      </c>
      <c r="BC28" s="8" t="str">
        <f t="shared" si="41"/>
        <v/>
      </c>
      <c r="BD28" s="10">
        <f t="shared" si="33"/>
        <v>43301</v>
      </c>
      <c r="BE28" s="6" t="str">
        <f t="shared" si="20"/>
        <v>ven</v>
      </c>
      <c r="BF28" s="7">
        <f>0.5+1.3+10.5+0.5+3.8+3+2+2.4</f>
        <v>24</v>
      </c>
      <c r="BG28" s="7">
        <f>5.3+7</f>
        <v>12.3</v>
      </c>
      <c r="BH28" s="7">
        <f t="shared" si="9"/>
        <v>11.7</v>
      </c>
      <c r="BI28" s="2">
        <v>8</v>
      </c>
      <c r="BJ28" s="2">
        <v>2</v>
      </c>
      <c r="BK28" s="2">
        <f t="shared" si="21"/>
        <v>10</v>
      </c>
      <c r="BL28" s="8">
        <f t="shared" si="11"/>
        <v>0.8</v>
      </c>
      <c r="BM28" s="10">
        <f t="shared" si="34"/>
        <v>43332</v>
      </c>
      <c r="BN28" s="6" t="str">
        <f t="shared" si="22"/>
        <v>lun</v>
      </c>
      <c r="BO28" s="7">
        <f>3+1+1+1+1+1+1.5+2.8+1+2+1.2+0.45+1+1+0.2+1</f>
        <v>20.149999999999999</v>
      </c>
      <c r="BP28" s="7">
        <f>10+1.5+10.7+9.5+3.8+13.95+0.3+7.2</f>
        <v>56.95</v>
      </c>
      <c r="BQ28" s="7">
        <f t="shared" si="35"/>
        <v>-36.800000000000004</v>
      </c>
      <c r="BR28" s="2">
        <v>16</v>
      </c>
      <c r="BS28" s="2">
        <v>7</v>
      </c>
      <c r="BT28" s="2">
        <f t="shared" si="12"/>
        <v>23</v>
      </c>
      <c r="BU28" s="8">
        <f t="shared" si="13"/>
        <v>0.69565217391304346</v>
      </c>
      <c r="BV28" s="10">
        <f t="shared" si="36"/>
        <v>43363</v>
      </c>
      <c r="BW28" s="6" t="str">
        <f t="shared" si="23"/>
        <v>jeu</v>
      </c>
      <c r="CE28" s="10">
        <f t="shared" si="37"/>
        <v>43394</v>
      </c>
      <c r="CF28" s="6" t="str">
        <f t="shared" si="24"/>
        <v>dim</v>
      </c>
      <c r="CO28" s="10">
        <f t="shared" si="38"/>
        <v>43424</v>
      </c>
      <c r="CP28" s="6" t="str">
        <f t="shared" si="25"/>
        <v>mar</v>
      </c>
      <c r="CX28" s="10">
        <f t="shared" si="39"/>
        <v>43454</v>
      </c>
      <c r="CY28" s="6" t="str">
        <f t="shared" si="26"/>
        <v>jeu</v>
      </c>
    </row>
    <row r="29" spans="1:103" ht="16.5" thickTop="1" thickBot="1" x14ac:dyDescent="0.3">
      <c r="A29" s="6"/>
      <c r="B29" s="10" t="str">
        <f t="shared" si="27"/>
        <v>S3</v>
      </c>
      <c r="C29" s="6" t="str">
        <f t="shared" si="14"/>
        <v/>
      </c>
      <c r="D29" s="12"/>
      <c r="E29" s="6"/>
      <c r="F29" s="6"/>
      <c r="G29" s="6"/>
      <c r="H29" s="6"/>
      <c r="I29" s="6"/>
      <c r="J29" s="6"/>
      <c r="K29" s="10">
        <f t="shared" si="28"/>
        <v>43152</v>
      </c>
      <c r="L29" s="6" t="str">
        <f t="shared" si="15"/>
        <v>mer</v>
      </c>
      <c r="M29" s="6"/>
      <c r="N29" s="6"/>
      <c r="O29" s="6"/>
      <c r="P29" s="6"/>
      <c r="Q29" s="6"/>
      <c r="R29" s="6"/>
      <c r="S29" s="6"/>
      <c r="T29" s="10">
        <f t="shared" si="29"/>
        <v>43180</v>
      </c>
      <c r="U29" s="6" t="str">
        <f t="shared" si="16"/>
        <v>mer</v>
      </c>
      <c r="V29" s="6"/>
      <c r="W29" s="6"/>
      <c r="X29" s="6"/>
      <c r="Y29" s="6"/>
      <c r="Z29" s="6"/>
      <c r="AA29" s="6"/>
      <c r="AC29" s="10">
        <f t="shared" si="30"/>
        <v>43211</v>
      </c>
      <c r="AD29" s="6" t="str">
        <f t="shared" si="17"/>
        <v>sam</v>
      </c>
      <c r="AL29" s="10">
        <f t="shared" si="31"/>
        <v>43241</v>
      </c>
      <c r="AM29" s="6" t="str">
        <f t="shared" si="18"/>
        <v>lun</v>
      </c>
      <c r="AU29" s="10">
        <f t="shared" si="32"/>
        <v>43272</v>
      </c>
      <c r="AV29" s="6" t="str">
        <f t="shared" si="19"/>
        <v>jeu</v>
      </c>
      <c r="AW29" s="7">
        <f>38.4+20+5+5.6+10.5+7+35+10.8+52.5+24.5+24.3+34.2+15</f>
        <v>282.8</v>
      </c>
      <c r="AX29" s="7">
        <f>15+140+7+59.5</f>
        <v>221.5</v>
      </c>
      <c r="AY29" s="7">
        <f>IF(AW29="","",AW29-AX29)</f>
        <v>61.300000000000011</v>
      </c>
      <c r="AZ29" s="2">
        <v>13</v>
      </c>
      <c r="BA29" s="13">
        <v>3</v>
      </c>
      <c r="BB29" s="2">
        <f t="shared" si="40"/>
        <v>16</v>
      </c>
      <c r="BC29" s="8">
        <f t="shared" si="41"/>
        <v>0.8125</v>
      </c>
      <c r="BD29" s="10">
        <f t="shared" si="33"/>
        <v>43302</v>
      </c>
      <c r="BE29" s="6" t="str">
        <f t="shared" si="20"/>
        <v>sam</v>
      </c>
      <c r="BF29" s="7"/>
      <c r="BG29" s="7"/>
      <c r="BH29" s="7" t="str">
        <f t="shared" si="9"/>
        <v/>
      </c>
      <c r="BI29" s="2"/>
      <c r="BJ29" s="2"/>
      <c r="BK29" s="2" t="str">
        <f t="shared" si="21"/>
        <v/>
      </c>
      <c r="BL29" s="8" t="str">
        <f t="shared" si="11"/>
        <v/>
      </c>
      <c r="BM29" s="10">
        <f t="shared" si="34"/>
        <v>43333</v>
      </c>
      <c r="BN29" s="6" t="str">
        <f t="shared" si="22"/>
        <v>mar</v>
      </c>
      <c r="BO29" s="7">
        <f>1+2+1.2+1+1+1+1+0.4+0.5+1+0.8+0.6+0.6+0.2+0.5</f>
        <v>12.799999999999999</v>
      </c>
      <c r="BP29" s="7">
        <f>9+7.3+15+1.5</f>
        <v>32.799999999999997</v>
      </c>
      <c r="BQ29" s="7">
        <f t="shared" si="35"/>
        <v>-20</v>
      </c>
      <c r="BR29" s="2">
        <v>15</v>
      </c>
      <c r="BS29" s="2">
        <v>3</v>
      </c>
      <c r="BT29" s="2">
        <f t="shared" si="12"/>
        <v>18</v>
      </c>
      <c r="BU29" s="8">
        <f t="shared" si="13"/>
        <v>0.83333333333333337</v>
      </c>
      <c r="BV29" s="10">
        <f t="shared" si="36"/>
        <v>43364</v>
      </c>
      <c r="BW29" s="6" t="str">
        <f t="shared" si="23"/>
        <v>ven</v>
      </c>
      <c r="CE29" s="10" t="str">
        <f t="shared" si="37"/>
        <v>S42</v>
      </c>
      <c r="CF29" s="6" t="str">
        <f t="shared" si="24"/>
        <v/>
      </c>
      <c r="CO29" s="10">
        <f t="shared" si="38"/>
        <v>43425</v>
      </c>
      <c r="CP29" s="6" t="str">
        <f t="shared" si="25"/>
        <v>mer</v>
      </c>
      <c r="CX29" s="10">
        <f t="shared" si="39"/>
        <v>43455</v>
      </c>
      <c r="CY29" s="6" t="str">
        <f t="shared" si="26"/>
        <v>ven</v>
      </c>
    </row>
    <row r="30" spans="1:103" ht="15.75" thickTop="1" x14ac:dyDescent="0.25">
      <c r="A30" s="6"/>
      <c r="B30" s="10">
        <f t="shared" si="27"/>
        <v>43122</v>
      </c>
      <c r="C30" s="6" t="str">
        <f t="shared" si="14"/>
        <v>lun</v>
      </c>
      <c r="D30" s="12"/>
      <c r="E30" s="6"/>
      <c r="F30" s="6"/>
      <c r="G30" s="6"/>
      <c r="H30" s="6"/>
      <c r="I30" s="6"/>
      <c r="J30" s="6"/>
      <c r="K30" s="10">
        <f t="shared" si="28"/>
        <v>43153</v>
      </c>
      <c r="L30" s="6" t="str">
        <f t="shared" si="15"/>
        <v>jeu</v>
      </c>
      <c r="M30" s="6"/>
      <c r="N30" s="6"/>
      <c r="O30" s="6"/>
      <c r="P30" s="6"/>
      <c r="Q30" s="6"/>
      <c r="R30" s="6"/>
      <c r="S30" s="6"/>
      <c r="T30" s="10">
        <f t="shared" si="29"/>
        <v>43181</v>
      </c>
      <c r="U30" s="6" t="str">
        <f t="shared" si="16"/>
        <v>jeu</v>
      </c>
      <c r="V30" s="6"/>
      <c r="W30" s="6"/>
      <c r="X30" s="6"/>
      <c r="Y30" s="6"/>
      <c r="Z30" s="6"/>
      <c r="AA30" s="6"/>
      <c r="AC30" s="10">
        <f t="shared" si="30"/>
        <v>43212</v>
      </c>
      <c r="AD30" s="6" t="str">
        <f t="shared" si="17"/>
        <v>dim</v>
      </c>
      <c r="AL30" s="10">
        <f t="shared" si="31"/>
        <v>43242</v>
      </c>
      <c r="AM30" s="6" t="str">
        <f t="shared" si="18"/>
        <v>mar</v>
      </c>
      <c r="AU30" s="10">
        <f t="shared" si="32"/>
        <v>43273</v>
      </c>
      <c r="AV30" s="6" t="str">
        <f t="shared" si="19"/>
        <v>ven</v>
      </c>
      <c r="AW30" s="7">
        <f>25+7+15+2.1+3+15+12+6+6.4+19.8+4.5+4.8+2.8+12+16+0.9</f>
        <v>152.29999999999998</v>
      </c>
      <c r="AX30" s="7">
        <f>60+85+2.7+63+12+160+40+7.5+2+72.8+30+4.5</f>
        <v>539.5</v>
      </c>
      <c r="AY30" s="7">
        <f t="shared" ref="AY30:AY41" si="42">IF(AW30="","",AW30-AX30)</f>
        <v>-387.20000000000005</v>
      </c>
      <c r="AZ30" s="2">
        <v>16</v>
      </c>
      <c r="BA30" s="2">
        <v>9</v>
      </c>
      <c r="BB30" s="2">
        <f t="shared" si="40"/>
        <v>25</v>
      </c>
      <c r="BC30" s="8">
        <f t="shared" si="41"/>
        <v>0.64</v>
      </c>
      <c r="BD30" s="10">
        <f t="shared" si="33"/>
        <v>43303</v>
      </c>
      <c r="BE30" s="6" t="str">
        <f t="shared" si="20"/>
        <v>dim</v>
      </c>
      <c r="BF30" s="7"/>
      <c r="BG30" s="7"/>
      <c r="BH30" s="7" t="str">
        <f t="shared" si="9"/>
        <v/>
      </c>
      <c r="BI30" s="2"/>
      <c r="BJ30" s="2"/>
      <c r="BK30" s="2" t="str">
        <f t="shared" si="21"/>
        <v/>
      </c>
      <c r="BL30" s="8" t="str">
        <f t="shared" si="11"/>
        <v/>
      </c>
      <c r="BM30" s="10">
        <f t="shared" si="34"/>
        <v>43334</v>
      </c>
      <c r="BN30" s="6" t="str">
        <f t="shared" si="22"/>
        <v>mer</v>
      </c>
      <c r="BO30" s="7">
        <f>1+0.5+0.8+0.5+0.5+1+1.5+1+0.5+1+1.2+0.6+1+0.5+1+1+1.5+1.3+0.5+0.6+0.4+1.2+1.4+1+1+1+1.2+1.5+1+0.5+1</f>
        <v>28.699999999999996</v>
      </c>
      <c r="BP30" s="7">
        <f>0.3+3.5+6.5+3.5+10+1+9.8+9.7+4.3+1+5+3.3+5+1+1+5+1+10+1+10</f>
        <v>91.899999999999991</v>
      </c>
      <c r="BQ30" s="7">
        <f t="shared" si="35"/>
        <v>-63.199999999999996</v>
      </c>
      <c r="BR30" s="2">
        <v>31</v>
      </c>
      <c r="BS30" s="2">
        <v>14</v>
      </c>
      <c r="BT30" s="2">
        <f t="shared" si="12"/>
        <v>45</v>
      </c>
      <c r="BU30" s="8">
        <f t="shared" si="13"/>
        <v>0.68888888888888888</v>
      </c>
      <c r="BV30" s="10">
        <f t="shared" si="36"/>
        <v>43365</v>
      </c>
      <c r="BW30" s="6" t="str">
        <f t="shared" si="23"/>
        <v>sam</v>
      </c>
      <c r="CE30" s="10">
        <f t="shared" si="37"/>
        <v>43395</v>
      </c>
      <c r="CF30" s="6" t="str">
        <f t="shared" si="24"/>
        <v>lun</v>
      </c>
      <c r="CO30" s="10">
        <f t="shared" si="38"/>
        <v>43426</v>
      </c>
      <c r="CP30" s="6" t="str">
        <f t="shared" si="25"/>
        <v>jeu</v>
      </c>
      <c r="CX30" s="10">
        <f t="shared" si="39"/>
        <v>43456</v>
      </c>
      <c r="CY30" s="6" t="str">
        <f t="shared" si="26"/>
        <v>sam</v>
      </c>
    </row>
    <row r="31" spans="1:103" x14ac:dyDescent="0.25">
      <c r="A31" s="6"/>
      <c r="B31" s="10">
        <f t="shared" si="27"/>
        <v>43123</v>
      </c>
      <c r="C31" s="6" t="str">
        <f t="shared" si="14"/>
        <v>mar</v>
      </c>
      <c r="D31" s="12"/>
      <c r="E31" s="6"/>
      <c r="F31" s="6"/>
      <c r="G31" s="6"/>
      <c r="H31" s="6"/>
      <c r="I31" s="6"/>
      <c r="J31" s="6"/>
      <c r="K31" s="10">
        <f t="shared" si="28"/>
        <v>43154</v>
      </c>
      <c r="L31" s="6" t="str">
        <f t="shared" si="15"/>
        <v>ven</v>
      </c>
      <c r="M31" s="6"/>
      <c r="N31" s="6"/>
      <c r="O31" s="6"/>
      <c r="P31" s="6"/>
      <c r="Q31" s="6"/>
      <c r="R31" s="6"/>
      <c r="S31" s="6"/>
      <c r="T31" s="10">
        <f t="shared" si="29"/>
        <v>43182</v>
      </c>
      <c r="U31" s="6" t="str">
        <f t="shared" si="16"/>
        <v>ven</v>
      </c>
      <c r="V31" s="6"/>
      <c r="W31" s="6"/>
      <c r="X31" s="6"/>
      <c r="Y31" s="6"/>
      <c r="Z31" s="6"/>
      <c r="AA31" s="6"/>
      <c r="AB31" s="2"/>
      <c r="AC31" s="10" t="str">
        <f t="shared" si="30"/>
        <v>S16</v>
      </c>
      <c r="AD31" s="6" t="str">
        <f t="shared" si="17"/>
        <v/>
      </c>
      <c r="AE31" s="2"/>
      <c r="AF31" s="2"/>
      <c r="AG31" s="2"/>
      <c r="AH31" s="2"/>
      <c r="AI31" s="2"/>
      <c r="AJ31" s="2"/>
      <c r="AK31" s="2"/>
      <c r="AL31" s="10">
        <f t="shared" si="31"/>
        <v>43243</v>
      </c>
      <c r="AM31" s="6" t="str">
        <f t="shared" si="18"/>
        <v>mer</v>
      </c>
      <c r="AN31" s="2"/>
      <c r="AO31" s="2"/>
      <c r="AP31" s="2"/>
      <c r="AQ31" s="2"/>
      <c r="AR31" s="2"/>
      <c r="AS31" s="2"/>
      <c r="AT31" s="2"/>
      <c r="AU31" s="10">
        <f t="shared" si="32"/>
        <v>43274</v>
      </c>
      <c r="AV31" s="6" t="str">
        <f t="shared" si="19"/>
        <v>sam</v>
      </c>
      <c r="AW31" s="9"/>
      <c r="AX31" s="9"/>
      <c r="AY31" s="7" t="str">
        <f t="shared" si="42"/>
        <v/>
      </c>
      <c r="AZ31" s="2"/>
      <c r="BA31" s="2"/>
      <c r="BB31" s="2" t="str">
        <f t="shared" si="40"/>
        <v/>
      </c>
      <c r="BC31" s="8" t="str">
        <f t="shared" si="41"/>
        <v/>
      </c>
      <c r="BD31" s="10" t="str">
        <f t="shared" si="33"/>
        <v>S29</v>
      </c>
      <c r="BE31" s="6" t="str">
        <f t="shared" si="20"/>
        <v/>
      </c>
      <c r="BF31" s="9"/>
      <c r="BG31" s="9"/>
      <c r="BH31" s="7" t="str">
        <f t="shared" si="9"/>
        <v/>
      </c>
      <c r="BI31" s="2"/>
      <c r="BJ31" s="2"/>
      <c r="BK31" s="2" t="str">
        <f t="shared" si="21"/>
        <v/>
      </c>
      <c r="BL31" s="8" t="str">
        <f t="shared" si="11"/>
        <v/>
      </c>
      <c r="BM31" s="10">
        <f t="shared" si="34"/>
        <v>43335</v>
      </c>
      <c r="BN31" s="6" t="str">
        <f t="shared" si="22"/>
        <v>jeu</v>
      </c>
      <c r="BO31" s="7">
        <f>1+1+1.3+1.3+1.3+1.2+1+1+0.5+0.2+2.6+1.3+0.5+0.5</f>
        <v>14.7</v>
      </c>
      <c r="BP31" s="7">
        <f>6.5+9+7+1+7.3+3.5+1+4+4+1</f>
        <v>44.3</v>
      </c>
      <c r="BQ31" s="7">
        <f t="shared" si="35"/>
        <v>-29.599999999999998</v>
      </c>
      <c r="BR31" s="2">
        <v>14</v>
      </c>
      <c r="BS31" s="2">
        <v>7</v>
      </c>
      <c r="BT31" s="2">
        <f t="shared" si="12"/>
        <v>21</v>
      </c>
      <c r="BU31" s="8">
        <f t="shared" si="13"/>
        <v>0.66666666666666663</v>
      </c>
      <c r="BV31" s="10">
        <f t="shared" si="36"/>
        <v>43366</v>
      </c>
      <c r="BW31" s="6" t="str">
        <f t="shared" si="23"/>
        <v>dim</v>
      </c>
      <c r="BX31" s="2"/>
      <c r="BY31" s="2"/>
      <c r="BZ31" s="2"/>
      <c r="CA31" s="2"/>
      <c r="CB31" s="2"/>
      <c r="CC31" s="2"/>
      <c r="CD31" s="2"/>
      <c r="CE31" s="10">
        <f t="shared" si="37"/>
        <v>43396</v>
      </c>
      <c r="CF31" s="6" t="str">
        <f t="shared" si="24"/>
        <v>mar</v>
      </c>
      <c r="CG31" s="2"/>
      <c r="CH31" s="2"/>
      <c r="CI31" s="2"/>
      <c r="CJ31" s="2"/>
      <c r="CK31" s="2"/>
      <c r="CL31" s="2"/>
      <c r="CM31" s="2"/>
      <c r="CO31" s="10">
        <f t="shared" si="38"/>
        <v>43427</v>
      </c>
      <c r="CP31" s="6" t="str">
        <f t="shared" si="25"/>
        <v>ven</v>
      </c>
      <c r="CX31" s="10">
        <f t="shared" si="39"/>
        <v>43457</v>
      </c>
      <c r="CY31" s="6" t="str">
        <f t="shared" si="26"/>
        <v>dim</v>
      </c>
    </row>
    <row r="32" spans="1:103" x14ac:dyDescent="0.25">
      <c r="A32" s="6"/>
      <c r="B32" s="10">
        <f t="shared" si="27"/>
        <v>43124</v>
      </c>
      <c r="C32" s="6" t="str">
        <f t="shared" si="14"/>
        <v>mer</v>
      </c>
      <c r="D32" s="12"/>
      <c r="E32" s="6"/>
      <c r="F32" s="6"/>
      <c r="G32" s="6"/>
      <c r="H32" s="6"/>
      <c r="I32" s="6"/>
      <c r="J32" s="6"/>
      <c r="K32" s="10">
        <f t="shared" si="28"/>
        <v>43155</v>
      </c>
      <c r="L32" s="6" t="str">
        <f t="shared" si="15"/>
        <v>sam</v>
      </c>
      <c r="M32" s="6"/>
      <c r="N32" s="6"/>
      <c r="O32" s="6"/>
      <c r="P32" s="6"/>
      <c r="Q32" s="6"/>
      <c r="R32" s="6"/>
      <c r="S32" s="6"/>
      <c r="T32" s="10">
        <f t="shared" si="29"/>
        <v>43183</v>
      </c>
      <c r="U32" s="6" t="str">
        <f t="shared" si="16"/>
        <v>sam</v>
      </c>
      <c r="V32" s="6"/>
      <c r="W32" s="6"/>
      <c r="X32" s="6"/>
      <c r="Y32" s="6"/>
      <c r="Z32" s="6"/>
      <c r="AA32" s="6"/>
      <c r="AC32" s="10">
        <f t="shared" si="30"/>
        <v>43213</v>
      </c>
      <c r="AD32" s="6" t="str">
        <f t="shared" si="17"/>
        <v>lun</v>
      </c>
      <c r="AL32" s="10">
        <f t="shared" si="31"/>
        <v>43244</v>
      </c>
      <c r="AM32" s="6" t="str">
        <f t="shared" si="18"/>
        <v>jeu</v>
      </c>
      <c r="AU32" s="10">
        <f t="shared" si="32"/>
        <v>43275</v>
      </c>
      <c r="AV32" s="6" t="str">
        <f t="shared" si="19"/>
        <v>dim</v>
      </c>
      <c r="AW32" s="7"/>
      <c r="AX32" s="7"/>
      <c r="AY32" s="7" t="str">
        <f t="shared" si="42"/>
        <v/>
      </c>
      <c r="AZ32" s="2"/>
      <c r="BA32" s="2"/>
      <c r="BB32" s="2" t="str">
        <f t="shared" si="40"/>
        <v/>
      </c>
      <c r="BC32" s="8" t="str">
        <f t="shared" si="41"/>
        <v/>
      </c>
      <c r="BD32" s="10">
        <f t="shared" si="33"/>
        <v>43304</v>
      </c>
      <c r="BE32" s="6" t="str">
        <f t="shared" si="20"/>
        <v>lun</v>
      </c>
      <c r="BF32" s="7">
        <f>1.5+0.7+1+0.8+1+0.5+0.5+0.7+1+0.5+1.5+0.5+1+1+1+5.4+1+2+1+9.9+2+4+7.5+3.5+0.5+10+1+1.5+0.4+0.5+2.6+0.5+0.3+0.1+1.8+1.5</f>
        <v>70.199999999999989</v>
      </c>
      <c r="BG32" s="7">
        <f>6+4.5+25.4+12+10.3+54+20+2+27.6+35+12+11+9.5</f>
        <v>229.29999999999998</v>
      </c>
      <c r="BH32" s="7">
        <f t="shared" si="9"/>
        <v>-159.1</v>
      </c>
      <c r="BI32" s="2">
        <v>36</v>
      </c>
      <c r="BJ32" s="2">
        <v>12</v>
      </c>
      <c r="BK32" s="2">
        <f t="shared" si="21"/>
        <v>48</v>
      </c>
      <c r="BL32" s="8">
        <f t="shared" si="11"/>
        <v>0.75</v>
      </c>
      <c r="BM32" s="10">
        <f t="shared" si="34"/>
        <v>43336</v>
      </c>
      <c r="BN32" s="6" t="str">
        <f t="shared" si="22"/>
        <v>ven</v>
      </c>
      <c r="BO32" s="7"/>
      <c r="BP32" s="7"/>
      <c r="BQ32" s="7" t="str">
        <f t="shared" si="35"/>
        <v/>
      </c>
      <c r="BR32" s="2"/>
      <c r="BS32" s="2"/>
      <c r="BT32" s="2" t="str">
        <f t="shared" si="12"/>
        <v/>
      </c>
      <c r="BU32" s="8" t="str">
        <f t="shared" si="13"/>
        <v/>
      </c>
      <c r="BV32" s="10" t="str">
        <f t="shared" si="36"/>
        <v>S38</v>
      </c>
      <c r="BW32" s="6" t="str">
        <f t="shared" si="23"/>
        <v/>
      </c>
      <c r="CE32" s="10">
        <f t="shared" si="37"/>
        <v>43397</v>
      </c>
      <c r="CF32" s="6" t="str">
        <f t="shared" si="24"/>
        <v>mer</v>
      </c>
      <c r="CO32" s="10">
        <f t="shared" si="38"/>
        <v>43428</v>
      </c>
      <c r="CP32" s="6" t="str">
        <f t="shared" si="25"/>
        <v>sam</v>
      </c>
      <c r="CX32" s="10" t="str">
        <f t="shared" si="39"/>
        <v>S51</v>
      </c>
      <c r="CY32" s="6" t="str">
        <f t="shared" si="26"/>
        <v/>
      </c>
    </row>
    <row r="33" spans="1:110" x14ac:dyDescent="0.25">
      <c r="A33" s="6"/>
      <c r="B33" s="10">
        <f t="shared" si="27"/>
        <v>43125</v>
      </c>
      <c r="C33" s="6" t="str">
        <f t="shared" si="14"/>
        <v>jeu</v>
      </c>
      <c r="D33" s="12"/>
      <c r="E33" s="6"/>
      <c r="F33" s="6"/>
      <c r="G33" s="6"/>
      <c r="H33" s="6"/>
      <c r="I33" s="6"/>
      <c r="J33" s="6"/>
      <c r="K33" s="10">
        <f t="shared" si="28"/>
        <v>43156</v>
      </c>
      <c r="L33" s="6" t="str">
        <f t="shared" si="15"/>
        <v>dim</v>
      </c>
      <c r="M33" s="6"/>
      <c r="N33" s="6"/>
      <c r="O33" s="6"/>
      <c r="P33" s="6"/>
      <c r="Q33" s="6"/>
      <c r="R33" s="6"/>
      <c r="S33" s="6"/>
      <c r="T33" s="10">
        <f t="shared" si="29"/>
        <v>43184</v>
      </c>
      <c r="U33" s="6" t="str">
        <f t="shared" si="16"/>
        <v>dim</v>
      </c>
      <c r="V33" s="6"/>
      <c r="W33" s="6"/>
      <c r="X33" s="6"/>
      <c r="Y33" s="6"/>
      <c r="Z33" s="6"/>
      <c r="AA33" s="6"/>
      <c r="AC33" s="10">
        <f t="shared" si="30"/>
        <v>43214</v>
      </c>
      <c r="AD33" s="6" t="str">
        <f t="shared" si="17"/>
        <v>mar</v>
      </c>
      <c r="AL33" s="10">
        <f t="shared" si="31"/>
        <v>43245</v>
      </c>
      <c r="AM33" s="6" t="str">
        <f t="shared" si="18"/>
        <v>ven</v>
      </c>
      <c r="AU33" s="10" t="str">
        <f t="shared" si="32"/>
        <v>S25</v>
      </c>
      <c r="AV33" s="6" t="str">
        <f t="shared" si="19"/>
        <v/>
      </c>
      <c r="AW33" s="7"/>
      <c r="AX33" s="7"/>
      <c r="AY33" s="7" t="str">
        <f t="shared" si="42"/>
        <v/>
      </c>
      <c r="AZ33" s="2"/>
      <c r="BA33" s="2"/>
      <c r="BB33" s="2" t="str">
        <f t="shared" si="40"/>
        <v/>
      </c>
      <c r="BC33" s="8" t="str">
        <f t="shared" si="41"/>
        <v/>
      </c>
      <c r="BD33" s="10">
        <f t="shared" si="33"/>
        <v>43305</v>
      </c>
      <c r="BE33" s="6" t="str">
        <f t="shared" si="20"/>
        <v>mar</v>
      </c>
      <c r="BF33" s="7">
        <f>3+1.7+2.4+1+0.4+1+1+1+4.4+8.4+1.5+5+5.5+0.5+6+6.8+2.7+10.8+12.8+0.8+5.8+4.5+0.1</f>
        <v>87.09999999999998</v>
      </c>
      <c r="BG33" s="7">
        <f>20+3+3+2+20+16+0.2+80+10+6+45+0.2+7</f>
        <v>212.39999999999998</v>
      </c>
      <c r="BH33" s="7">
        <f t="shared" si="9"/>
        <v>-125.3</v>
      </c>
      <c r="BI33" s="2">
        <v>23</v>
      </c>
      <c r="BJ33" s="2">
        <v>9</v>
      </c>
      <c r="BK33" s="2">
        <f t="shared" si="21"/>
        <v>32</v>
      </c>
      <c r="BL33" s="8">
        <f t="shared" si="11"/>
        <v>0.71875</v>
      </c>
      <c r="BM33" s="10">
        <f t="shared" si="34"/>
        <v>43337</v>
      </c>
      <c r="BN33" s="6" t="str">
        <f t="shared" si="22"/>
        <v>sam</v>
      </c>
      <c r="BO33" s="7"/>
      <c r="BP33" s="7"/>
      <c r="BQ33" s="7" t="str">
        <f t="shared" si="35"/>
        <v/>
      </c>
      <c r="BR33" s="2"/>
      <c r="BS33" s="2"/>
      <c r="BT33" s="2" t="str">
        <f t="shared" si="12"/>
        <v/>
      </c>
      <c r="BU33" s="8" t="str">
        <f t="shared" si="13"/>
        <v/>
      </c>
      <c r="BV33" s="10">
        <f t="shared" si="36"/>
        <v>43367</v>
      </c>
      <c r="BW33" s="6" t="str">
        <f t="shared" si="23"/>
        <v>lun</v>
      </c>
      <c r="CE33" s="10">
        <f t="shared" si="37"/>
        <v>43398</v>
      </c>
      <c r="CF33" s="6" t="str">
        <f t="shared" si="24"/>
        <v>jeu</v>
      </c>
      <c r="CO33" s="10">
        <f t="shared" si="38"/>
        <v>43429</v>
      </c>
      <c r="CP33" s="6" t="str">
        <f t="shared" si="25"/>
        <v>dim</v>
      </c>
      <c r="CX33" s="10">
        <f t="shared" si="39"/>
        <v>43458</v>
      </c>
      <c r="CY33" s="6" t="str">
        <f t="shared" si="26"/>
        <v>lun</v>
      </c>
    </row>
    <row r="34" spans="1:110" x14ac:dyDescent="0.25">
      <c r="A34" s="6"/>
      <c r="B34" s="10">
        <f t="shared" si="27"/>
        <v>43126</v>
      </c>
      <c r="C34" s="6" t="str">
        <f t="shared" si="14"/>
        <v>ven</v>
      </c>
      <c r="D34" s="12"/>
      <c r="E34" s="6"/>
      <c r="F34" s="6"/>
      <c r="G34" s="6"/>
      <c r="H34" s="6"/>
      <c r="I34" s="6"/>
      <c r="J34" s="6"/>
      <c r="K34" s="10" t="str">
        <f t="shared" si="28"/>
        <v>S8</v>
      </c>
      <c r="L34" s="6" t="str">
        <f t="shared" si="15"/>
        <v/>
      </c>
      <c r="M34" s="6"/>
      <c r="N34" s="6"/>
      <c r="O34" s="6"/>
      <c r="P34" s="6"/>
      <c r="Q34" s="6"/>
      <c r="R34" s="6"/>
      <c r="S34" s="6"/>
      <c r="T34" s="10" t="str">
        <f t="shared" si="29"/>
        <v>S12</v>
      </c>
      <c r="U34" s="6" t="str">
        <f t="shared" si="16"/>
        <v/>
      </c>
      <c r="V34" s="6"/>
      <c r="W34" s="6"/>
      <c r="X34" s="6"/>
      <c r="Y34" s="6"/>
      <c r="Z34" s="6"/>
      <c r="AA34" s="6"/>
      <c r="AC34" s="10">
        <f t="shared" si="30"/>
        <v>43215</v>
      </c>
      <c r="AD34" s="6" t="str">
        <f t="shared" si="17"/>
        <v>mer</v>
      </c>
      <c r="AL34" s="10">
        <f t="shared" si="31"/>
        <v>43246</v>
      </c>
      <c r="AM34" s="6" t="str">
        <f t="shared" si="18"/>
        <v>sam</v>
      </c>
      <c r="AU34" s="10">
        <f t="shared" si="32"/>
        <v>43276</v>
      </c>
      <c r="AV34" s="6" t="str">
        <f t="shared" si="19"/>
        <v>lun</v>
      </c>
      <c r="AW34" s="7">
        <f>5+10+3+3+3.75+3.75+3.75+3</f>
        <v>35.25</v>
      </c>
      <c r="AX34" s="7">
        <f>15+18+4.5+50+3.75+8.25</f>
        <v>99.5</v>
      </c>
      <c r="AY34" s="7">
        <f t="shared" si="42"/>
        <v>-64.25</v>
      </c>
      <c r="AZ34" s="2">
        <v>8</v>
      </c>
      <c r="BA34" s="2">
        <v>4</v>
      </c>
      <c r="BB34" s="2">
        <f t="shared" si="40"/>
        <v>12</v>
      </c>
      <c r="BC34" s="8">
        <f t="shared" si="41"/>
        <v>0.66666666666666663</v>
      </c>
      <c r="BD34" s="10">
        <f t="shared" si="33"/>
        <v>43306</v>
      </c>
      <c r="BE34" s="6" t="str">
        <f t="shared" si="20"/>
        <v>mer</v>
      </c>
      <c r="BF34" s="7">
        <f>8+0.4+1.4+1+2.5+2+3.5+3.5+16.2+0.5+3.9+4.2+14.7</f>
        <v>61.8</v>
      </c>
      <c r="BG34" s="7">
        <f>4.4+3+10+4.2</f>
        <v>21.599999999999998</v>
      </c>
      <c r="BH34" s="7">
        <f t="shared" si="9"/>
        <v>40.200000000000003</v>
      </c>
      <c r="BI34" s="2">
        <v>13</v>
      </c>
      <c r="BJ34" s="2">
        <v>3</v>
      </c>
      <c r="BK34" s="2">
        <f t="shared" si="21"/>
        <v>16</v>
      </c>
      <c r="BL34" s="8">
        <f t="shared" si="11"/>
        <v>0.8125</v>
      </c>
      <c r="BM34" s="10">
        <f t="shared" si="34"/>
        <v>43338</v>
      </c>
      <c r="BN34" s="6" t="str">
        <f t="shared" si="22"/>
        <v>dim</v>
      </c>
      <c r="BO34" s="7"/>
      <c r="BP34" s="7"/>
      <c r="BQ34" s="7" t="str">
        <f t="shared" si="35"/>
        <v/>
      </c>
      <c r="BR34" s="2"/>
      <c r="BS34" s="2"/>
      <c r="BT34" s="2" t="str">
        <f t="shared" si="12"/>
        <v/>
      </c>
      <c r="BU34" s="8" t="str">
        <f t="shared" si="13"/>
        <v/>
      </c>
      <c r="BV34" s="10">
        <f t="shared" si="36"/>
        <v>43368</v>
      </c>
      <c r="BW34" s="6" t="str">
        <f t="shared" si="23"/>
        <v>mar</v>
      </c>
      <c r="CE34" s="10">
        <f t="shared" si="37"/>
        <v>43399</v>
      </c>
      <c r="CF34" s="6" t="str">
        <f t="shared" si="24"/>
        <v>ven</v>
      </c>
      <c r="CO34" s="10" t="str">
        <f t="shared" si="38"/>
        <v>S47</v>
      </c>
      <c r="CP34" s="6" t="str">
        <f t="shared" si="25"/>
        <v/>
      </c>
      <c r="CX34" s="10">
        <f t="shared" si="39"/>
        <v>43459</v>
      </c>
      <c r="CY34" s="6" t="str">
        <f t="shared" si="26"/>
        <v>mar</v>
      </c>
    </row>
    <row r="35" spans="1:110" x14ac:dyDescent="0.25">
      <c r="A35" s="6"/>
      <c r="B35" s="10">
        <f t="shared" si="27"/>
        <v>43127</v>
      </c>
      <c r="C35" s="6" t="str">
        <f t="shared" si="14"/>
        <v>sam</v>
      </c>
      <c r="D35" s="12"/>
      <c r="E35" s="6"/>
      <c r="F35" s="6"/>
      <c r="G35" s="6"/>
      <c r="H35" s="6"/>
      <c r="I35" s="6"/>
      <c r="J35" s="6"/>
      <c r="K35" s="10">
        <f t="shared" si="28"/>
        <v>43157</v>
      </c>
      <c r="L35" s="6" t="str">
        <f t="shared" si="15"/>
        <v>lun</v>
      </c>
      <c r="M35" s="6"/>
      <c r="N35" s="6"/>
      <c r="O35" s="6"/>
      <c r="P35" s="6"/>
      <c r="Q35" s="6"/>
      <c r="R35" s="6"/>
      <c r="S35" s="6"/>
      <c r="T35" s="10">
        <f t="shared" si="29"/>
        <v>43185</v>
      </c>
      <c r="U35" s="6" t="str">
        <f t="shared" si="16"/>
        <v>lun</v>
      </c>
      <c r="V35" s="6"/>
      <c r="W35" s="6"/>
      <c r="X35" s="6"/>
      <c r="Y35" s="6"/>
      <c r="Z35" s="6"/>
      <c r="AA35" s="6"/>
      <c r="AB35" s="2"/>
      <c r="AC35" s="10">
        <f t="shared" si="30"/>
        <v>43216</v>
      </c>
      <c r="AD35" s="6" t="str">
        <f t="shared" si="17"/>
        <v>jeu</v>
      </c>
      <c r="AE35" s="2"/>
      <c r="AF35" s="2"/>
      <c r="AG35" s="2"/>
      <c r="AH35" s="2"/>
      <c r="AI35" s="2"/>
      <c r="AJ35" s="2"/>
      <c r="AK35" s="2"/>
      <c r="AL35" s="10">
        <f t="shared" si="31"/>
        <v>43247</v>
      </c>
      <c r="AM35" s="6" t="str">
        <f t="shared" si="18"/>
        <v>dim</v>
      </c>
      <c r="AN35" s="2"/>
      <c r="AO35" s="2"/>
      <c r="AP35" s="2"/>
      <c r="AQ35" s="2"/>
      <c r="AR35" s="2"/>
      <c r="AS35" s="2"/>
      <c r="AT35" s="2"/>
      <c r="AU35" s="10">
        <f t="shared" si="32"/>
        <v>43277</v>
      </c>
      <c r="AV35" s="6" t="str">
        <f t="shared" si="19"/>
        <v>mar</v>
      </c>
      <c r="AW35" s="9">
        <f>2+2+2+2.2+1+2.3+2</f>
        <v>13.5</v>
      </c>
      <c r="AX35" s="9">
        <f>30+14+11.5</f>
        <v>55.5</v>
      </c>
      <c r="AY35" s="7">
        <f t="shared" si="42"/>
        <v>-42</v>
      </c>
      <c r="AZ35" s="2">
        <v>7</v>
      </c>
      <c r="BA35" s="2">
        <v>3</v>
      </c>
      <c r="BB35" s="2">
        <f t="shared" si="40"/>
        <v>10</v>
      </c>
      <c r="BC35" s="8">
        <f t="shared" si="41"/>
        <v>0.7</v>
      </c>
      <c r="BD35" s="10">
        <f t="shared" si="33"/>
        <v>43307</v>
      </c>
      <c r="BE35" s="6" t="str">
        <f t="shared" si="20"/>
        <v>jeu</v>
      </c>
      <c r="BF35" s="9">
        <f>4.5+8.1+12.9+1.6+5.7+5.7+7.2+5.7+2</f>
        <v>53.400000000000013</v>
      </c>
      <c r="BG35" s="9">
        <f>11.6+4.8</f>
        <v>16.399999999999999</v>
      </c>
      <c r="BH35" s="7">
        <f t="shared" si="9"/>
        <v>37.000000000000014</v>
      </c>
      <c r="BI35" s="2">
        <v>9</v>
      </c>
      <c r="BJ35" s="2">
        <v>2</v>
      </c>
      <c r="BK35" s="2">
        <f t="shared" si="21"/>
        <v>11</v>
      </c>
      <c r="BL35" s="8">
        <f t="shared" si="11"/>
        <v>0.81818181818181823</v>
      </c>
      <c r="BM35" s="10" t="str">
        <f t="shared" si="34"/>
        <v>S34</v>
      </c>
      <c r="BN35" s="6" t="str">
        <f t="shared" si="22"/>
        <v/>
      </c>
      <c r="BO35" s="7"/>
      <c r="BP35" s="7"/>
      <c r="BQ35" s="7" t="str">
        <f t="shared" si="35"/>
        <v/>
      </c>
      <c r="BR35" s="2"/>
      <c r="BS35" s="2"/>
      <c r="BT35" s="2" t="str">
        <f t="shared" si="12"/>
        <v/>
      </c>
      <c r="BU35" s="8" t="str">
        <f t="shared" si="13"/>
        <v/>
      </c>
      <c r="BV35" s="10">
        <f t="shared" si="36"/>
        <v>43369</v>
      </c>
      <c r="BW35" s="6" t="str">
        <f t="shared" si="23"/>
        <v>mer</v>
      </c>
      <c r="BX35" s="2"/>
      <c r="BY35" s="2"/>
      <c r="BZ35" s="2"/>
      <c r="CA35" s="2"/>
      <c r="CB35" s="2"/>
      <c r="CC35" s="2"/>
      <c r="CD35" s="2"/>
      <c r="CE35" s="10">
        <f t="shared" si="37"/>
        <v>43400</v>
      </c>
      <c r="CF35" s="6" t="str">
        <f t="shared" si="24"/>
        <v>sam</v>
      </c>
      <c r="CG35" s="2"/>
      <c r="CH35" s="2"/>
      <c r="CI35" s="2"/>
      <c r="CJ35" s="2"/>
      <c r="CK35" s="2"/>
      <c r="CL35" s="2"/>
      <c r="CM35" s="2"/>
      <c r="CO35" s="10">
        <f t="shared" si="38"/>
        <v>43430</v>
      </c>
      <c r="CP35" s="6" t="str">
        <f t="shared" si="25"/>
        <v>lun</v>
      </c>
      <c r="CX35" s="10">
        <f t="shared" si="39"/>
        <v>43460</v>
      </c>
      <c r="CY35" s="6" t="str">
        <f t="shared" si="26"/>
        <v>mer</v>
      </c>
    </row>
    <row r="36" spans="1:110" x14ac:dyDescent="0.25">
      <c r="A36" s="6"/>
      <c r="B36" s="10">
        <f t="shared" si="27"/>
        <v>43128</v>
      </c>
      <c r="C36" s="6" t="str">
        <f t="shared" si="14"/>
        <v>dim</v>
      </c>
      <c r="D36" s="12"/>
      <c r="E36" s="6"/>
      <c r="F36" s="6"/>
      <c r="G36" s="6"/>
      <c r="H36" s="6"/>
      <c r="I36" s="6"/>
      <c r="J36" s="6"/>
      <c r="K36" s="10">
        <f t="shared" si="28"/>
        <v>43158</v>
      </c>
      <c r="L36" s="6" t="str">
        <f t="shared" si="15"/>
        <v>mar</v>
      </c>
      <c r="M36" s="6"/>
      <c r="N36" s="6"/>
      <c r="O36" s="6"/>
      <c r="P36" s="6"/>
      <c r="Q36" s="6"/>
      <c r="R36" s="6"/>
      <c r="S36" s="6"/>
      <c r="T36" s="10">
        <f t="shared" si="29"/>
        <v>43186</v>
      </c>
      <c r="U36" s="6" t="str">
        <f t="shared" si="16"/>
        <v>mar</v>
      </c>
      <c r="V36" s="6"/>
      <c r="W36" s="6"/>
      <c r="X36" s="6"/>
      <c r="Y36" s="6"/>
      <c r="Z36" s="6"/>
      <c r="AA36" s="6"/>
      <c r="AB36" s="2"/>
      <c r="AC36" s="10">
        <f t="shared" si="30"/>
        <v>43217</v>
      </c>
      <c r="AD36" s="6" t="str">
        <f t="shared" si="17"/>
        <v>ven</v>
      </c>
      <c r="AE36" s="2"/>
      <c r="AF36" s="2"/>
      <c r="AG36" s="2"/>
      <c r="AH36" s="2"/>
      <c r="AI36" s="2"/>
      <c r="AJ36" s="2"/>
      <c r="AK36" s="2"/>
      <c r="AL36" s="10" t="str">
        <f t="shared" si="31"/>
        <v>S21</v>
      </c>
      <c r="AM36" s="6" t="str">
        <f t="shared" si="18"/>
        <v/>
      </c>
      <c r="AN36" s="2"/>
      <c r="AO36" s="2"/>
      <c r="AP36" s="2"/>
      <c r="AQ36" s="2"/>
      <c r="AR36" s="2"/>
      <c r="AS36" s="2"/>
      <c r="AT36" s="2"/>
      <c r="AU36" s="10">
        <f t="shared" si="32"/>
        <v>43278</v>
      </c>
      <c r="AV36" s="6" t="str">
        <f t="shared" si="19"/>
        <v>mer</v>
      </c>
      <c r="AW36" s="9">
        <f>3.9+26+17.5+4.5+12.5+20+20+20+27.6+15.6+12+24+6+6.5+19.5+16.9+19.5+32.5+30</f>
        <v>334.5</v>
      </c>
      <c r="AX36" s="9">
        <f>130.5+125</f>
        <v>255.5</v>
      </c>
      <c r="AY36" s="7">
        <f t="shared" si="42"/>
        <v>79</v>
      </c>
      <c r="AZ36" s="2">
        <v>19</v>
      </c>
      <c r="BA36" s="2">
        <v>2</v>
      </c>
      <c r="BB36" s="2">
        <f t="shared" si="40"/>
        <v>21</v>
      </c>
      <c r="BC36" s="8">
        <f t="shared" si="41"/>
        <v>0.90476190476190477</v>
      </c>
      <c r="BD36" s="10">
        <f t="shared" si="33"/>
        <v>43308</v>
      </c>
      <c r="BE36" s="6" t="str">
        <f t="shared" si="20"/>
        <v>ven</v>
      </c>
      <c r="BF36" s="9">
        <f>1+1+8.8+4.8+3.5+1.2+4.2+1.2+1.5+7.5+19+6.5+3+4+6+3+1.5+1.5+10+0.4+7.5</f>
        <v>97.100000000000009</v>
      </c>
      <c r="BG36" s="9">
        <f>4+24+1.2+3+24+48+6+0.3+22+40+5+30+5+5+40+3+21+6+2</f>
        <v>289.5</v>
      </c>
      <c r="BH36" s="7">
        <f t="shared" si="9"/>
        <v>-192.39999999999998</v>
      </c>
      <c r="BI36" s="2">
        <v>21</v>
      </c>
      <c r="BJ36" s="2">
        <v>11</v>
      </c>
      <c r="BK36" s="2">
        <f t="shared" si="21"/>
        <v>32</v>
      </c>
      <c r="BL36" s="8">
        <f t="shared" si="11"/>
        <v>0.65625</v>
      </c>
      <c r="BM36" s="10">
        <f t="shared" si="34"/>
        <v>43339</v>
      </c>
      <c r="BN36" s="6" t="str">
        <f t="shared" si="22"/>
        <v>lun</v>
      </c>
      <c r="BO36" s="7"/>
      <c r="BP36" s="7"/>
      <c r="BQ36" s="7" t="str">
        <f t="shared" si="35"/>
        <v/>
      </c>
      <c r="BR36" s="2"/>
      <c r="BS36" s="2"/>
      <c r="BT36" s="2" t="str">
        <f t="shared" si="12"/>
        <v/>
      </c>
      <c r="BU36" s="8" t="str">
        <f t="shared" si="13"/>
        <v/>
      </c>
      <c r="BV36" s="10">
        <f t="shared" si="36"/>
        <v>43370</v>
      </c>
      <c r="BW36" s="6" t="str">
        <f t="shared" si="23"/>
        <v>jeu</v>
      </c>
      <c r="BX36" s="2"/>
      <c r="BY36" s="2"/>
      <c r="BZ36" s="2"/>
      <c r="CA36" s="2"/>
      <c r="CB36" s="2"/>
      <c r="CC36" s="2"/>
      <c r="CD36" s="2"/>
      <c r="CE36" s="10">
        <f t="shared" si="37"/>
        <v>43401</v>
      </c>
      <c r="CF36" s="6" t="str">
        <f t="shared" si="24"/>
        <v>dim</v>
      </c>
      <c r="CG36" s="2"/>
      <c r="CH36" s="2"/>
      <c r="CI36" s="2"/>
      <c r="CJ36" s="2"/>
      <c r="CK36" s="2"/>
      <c r="CL36" s="2"/>
      <c r="CM36" s="2"/>
      <c r="CO36" s="10">
        <f t="shared" si="38"/>
        <v>43431</v>
      </c>
      <c r="CP36" s="6" t="str">
        <f t="shared" si="25"/>
        <v>mar</v>
      </c>
      <c r="CX36" s="10">
        <f t="shared" si="39"/>
        <v>43461</v>
      </c>
      <c r="CY36" s="6" t="str">
        <f t="shared" si="26"/>
        <v>jeu</v>
      </c>
    </row>
    <row r="37" spans="1:110" x14ac:dyDescent="0.25">
      <c r="A37" s="6"/>
      <c r="B37" s="10" t="str">
        <f t="shared" si="27"/>
        <v>S4</v>
      </c>
      <c r="C37" s="6" t="str">
        <f t="shared" si="14"/>
        <v/>
      </c>
      <c r="D37" s="12"/>
      <c r="E37" s="6"/>
      <c r="F37" s="6"/>
      <c r="G37" s="6"/>
      <c r="H37" s="6"/>
      <c r="I37" s="6"/>
      <c r="J37" s="6"/>
      <c r="K37" s="10">
        <f t="shared" si="28"/>
        <v>43159</v>
      </c>
      <c r="L37" s="6" t="str">
        <f t="shared" si="15"/>
        <v>mer</v>
      </c>
      <c r="M37" s="6"/>
      <c r="N37" s="6"/>
      <c r="O37" s="6"/>
      <c r="P37" s="6"/>
      <c r="Q37" s="6"/>
      <c r="R37" s="6"/>
      <c r="S37" s="6"/>
      <c r="T37" s="10">
        <f t="shared" si="29"/>
        <v>43187</v>
      </c>
      <c r="U37" s="6" t="str">
        <f t="shared" si="16"/>
        <v>mer</v>
      </c>
      <c r="V37" s="6"/>
      <c r="W37" s="6"/>
      <c r="X37" s="6"/>
      <c r="Y37" s="6"/>
      <c r="Z37" s="6"/>
      <c r="AA37" s="6"/>
      <c r="AB37" s="2"/>
      <c r="AC37" s="10">
        <f t="shared" si="30"/>
        <v>43218</v>
      </c>
      <c r="AD37" s="6" t="str">
        <f t="shared" si="17"/>
        <v>sam</v>
      </c>
      <c r="AE37" s="2"/>
      <c r="AF37" s="2"/>
      <c r="AG37" s="2"/>
      <c r="AH37" s="2"/>
      <c r="AI37" s="2"/>
      <c r="AJ37" s="2"/>
      <c r="AK37" s="2"/>
      <c r="AL37" s="10">
        <f t="shared" si="31"/>
        <v>43248</v>
      </c>
      <c r="AM37" s="6" t="str">
        <f t="shared" si="18"/>
        <v>lun</v>
      </c>
      <c r="AN37" s="2"/>
      <c r="AO37" s="2"/>
      <c r="AP37" s="2"/>
      <c r="AQ37" s="2"/>
      <c r="AR37" s="2"/>
      <c r="AS37" s="2"/>
      <c r="AT37" s="2"/>
      <c r="AU37" s="10">
        <f t="shared" si="32"/>
        <v>43279</v>
      </c>
      <c r="AV37" s="6" t="str">
        <f t="shared" si="19"/>
        <v>jeu</v>
      </c>
      <c r="AW37" s="9">
        <f>38.4+19.5+10.4+10.4+13+7+42+26+4+36+13.6+1+6.4</f>
        <v>227.7</v>
      </c>
      <c r="AX37" s="9">
        <f>198+256.2+139.7+16+9</f>
        <v>618.9</v>
      </c>
      <c r="AY37" s="7">
        <f t="shared" si="42"/>
        <v>-391.2</v>
      </c>
      <c r="AZ37" s="2">
        <v>13</v>
      </c>
      <c r="BA37" s="2">
        <v>5</v>
      </c>
      <c r="BB37" s="2">
        <f t="shared" si="40"/>
        <v>18</v>
      </c>
      <c r="BC37" s="8">
        <f t="shared" si="41"/>
        <v>0.72222222222222221</v>
      </c>
      <c r="BD37" s="10">
        <f t="shared" si="33"/>
        <v>43309</v>
      </c>
      <c r="BE37" s="6" t="str">
        <f t="shared" si="20"/>
        <v>sam</v>
      </c>
      <c r="BF37" s="9"/>
      <c r="BG37" s="9"/>
      <c r="BH37" s="7" t="str">
        <f t="shared" si="9"/>
        <v/>
      </c>
      <c r="BI37" s="2"/>
      <c r="BJ37" s="2"/>
      <c r="BK37" s="2" t="str">
        <f t="shared" si="21"/>
        <v/>
      </c>
      <c r="BL37" s="8" t="str">
        <f t="shared" si="11"/>
        <v/>
      </c>
      <c r="BM37" s="10">
        <f t="shared" si="34"/>
        <v>43340</v>
      </c>
      <c r="BN37" s="6" t="str">
        <f t="shared" si="22"/>
        <v>mar</v>
      </c>
      <c r="BO37" s="7"/>
      <c r="BP37" s="7"/>
      <c r="BQ37" s="7" t="str">
        <f t="shared" si="35"/>
        <v/>
      </c>
      <c r="BR37" s="2"/>
      <c r="BS37" s="2"/>
      <c r="BT37" s="2" t="str">
        <f t="shared" si="12"/>
        <v/>
      </c>
      <c r="BU37" s="8" t="str">
        <f t="shared" si="13"/>
        <v/>
      </c>
      <c r="BV37" s="10">
        <f t="shared" si="36"/>
        <v>43371</v>
      </c>
      <c r="BW37" s="6" t="str">
        <f t="shared" si="23"/>
        <v>ven</v>
      </c>
      <c r="BX37" s="2"/>
      <c r="BY37" s="2"/>
      <c r="BZ37" s="2"/>
      <c r="CA37" s="2"/>
      <c r="CB37" s="2"/>
      <c r="CC37" s="2"/>
      <c r="CD37" s="2"/>
      <c r="CE37" s="10" t="str">
        <f t="shared" si="37"/>
        <v>S43</v>
      </c>
      <c r="CF37" s="6" t="str">
        <f t="shared" si="24"/>
        <v/>
      </c>
      <c r="CG37" s="2"/>
      <c r="CH37" s="2"/>
      <c r="CI37" s="2"/>
      <c r="CJ37" s="2"/>
      <c r="CK37" s="2"/>
      <c r="CL37" s="2"/>
      <c r="CM37" s="2"/>
      <c r="CO37" s="10">
        <f t="shared" si="38"/>
        <v>43432</v>
      </c>
      <c r="CP37" s="6" t="str">
        <f t="shared" si="25"/>
        <v>mer</v>
      </c>
      <c r="CX37" s="10">
        <f t="shared" si="39"/>
        <v>43462</v>
      </c>
      <c r="CY37" s="6" t="str">
        <f t="shared" si="26"/>
        <v>ven</v>
      </c>
    </row>
    <row r="38" spans="1:110" x14ac:dyDescent="0.25">
      <c r="A38" s="6"/>
      <c r="B38" s="10">
        <f t="shared" si="27"/>
        <v>43129</v>
      </c>
      <c r="C38" s="6" t="str">
        <f t="shared" si="14"/>
        <v>lun</v>
      </c>
      <c r="D38" s="1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0">
        <f t="shared" si="29"/>
        <v>43188</v>
      </c>
      <c r="U38" s="6" t="str">
        <f t="shared" si="16"/>
        <v>jeu</v>
      </c>
      <c r="V38" s="6"/>
      <c r="W38" s="6"/>
      <c r="X38" s="6"/>
      <c r="Y38" s="6"/>
      <c r="Z38" s="6"/>
      <c r="AA38" s="6"/>
      <c r="AB38" s="2"/>
      <c r="AC38" s="10">
        <f t="shared" si="30"/>
        <v>43219</v>
      </c>
      <c r="AD38" s="6" t="str">
        <f t="shared" si="17"/>
        <v>dim</v>
      </c>
      <c r="AE38" s="2"/>
      <c r="AF38" s="2"/>
      <c r="AG38" s="2"/>
      <c r="AH38" s="2"/>
      <c r="AI38" s="2"/>
      <c r="AJ38" s="2"/>
      <c r="AK38" s="2"/>
      <c r="AL38" s="10">
        <f t="shared" si="31"/>
        <v>43249</v>
      </c>
      <c r="AM38" s="6" t="str">
        <f t="shared" si="18"/>
        <v>mar</v>
      </c>
      <c r="AN38" s="2"/>
      <c r="AO38" s="2"/>
      <c r="AP38" s="2"/>
      <c r="AQ38" s="2"/>
      <c r="AR38" s="2"/>
      <c r="AS38" s="2"/>
      <c r="AT38" s="2"/>
      <c r="AU38" s="10">
        <f t="shared" si="32"/>
        <v>43280</v>
      </c>
      <c r="AV38" s="6" t="str">
        <f t="shared" si="19"/>
        <v>ven</v>
      </c>
      <c r="AW38" s="9">
        <f>6.4+1+7.5+5+3+12+0.9+8+8.8+1.5+6.6+5.4+1.5+3+6+0.9+10.4</f>
        <v>87.9</v>
      </c>
      <c r="AX38" s="9">
        <f>29.6+62.4+6.5+45+3+108+9+55.2+36.9</f>
        <v>355.59999999999997</v>
      </c>
      <c r="AY38" s="7">
        <f t="shared" si="42"/>
        <v>-267.69999999999993</v>
      </c>
      <c r="AZ38" s="2">
        <v>17</v>
      </c>
      <c r="BA38" s="2">
        <v>8</v>
      </c>
      <c r="BB38" s="2">
        <f t="shared" si="40"/>
        <v>25</v>
      </c>
      <c r="BC38" s="8">
        <f t="shared" si="41"/>
        <v>0.68</v>
      </c>
      <c r="BD38" s="10">
        <f t="shared" si="33"/>
        <v>43310</v>
      </c>
      <c r="BE38" s="6" t="str">
        <f t="shared" si="20"/>
        <v>dim</v>
      </c>
      <c r="BF38" s="9"/>
      <c r="BG38" s="9"/>
      <c r="BH38" s="7" t="str">
        <f t="shared" si="9"/>
        <v/>
      </c>
      <c r="BI38" s="2"/>
      <c r="BJ38" s="2"/>
      <c r="BK38" s="2" t="str">
        <f t="shared" si="21"/>
        <v/>
      </c>
      <c r="BL38" s="8" t="str">
        <f t="shared" si="11"/>
        <v/>
      </c>
      <c r="BM38" s="10">
        <f t="shared" si="34"/>
        <v>43341</v>
      </c>
      <c r="BN38" s="6" t="str">
        <f t="shared" si="22"/>
        <v>mer</v>
      </c>
      <c r="BO38" s="7"/>
      <c r="BP38" s="7"/>
      <c r="BQ38" s="7" t="str">
        <f t="shared" si="35"/>
        <v/>
      </c>
      <c r="BR38" s="2"/>
      <c r="BS38" s="2"/>
      <c r="BT38" s="2" t="str">
        <f t="shared" si="12"/>
        <v/>
      </c>
      <c r="BU38" s="8" t="str">
        <f t="shared" si="13"/>
        <v/>
      </c>
      <c r="BV38" s="10">
        <f t="shared" si="36"/>
        <v>43372</v>
      </c>
      <c r="BW38" s="6" t="str">
        <f t="shared" si="23"/>
        <v>sam</v>
      </c>
      <c r="BX38" s="2"/>
      <c r="BY38" s="2"/>
      <c r="BZ38" s="2"/>
      <c r="CA38" s="2"/>
      <c r="CB38" s="2"/>
      <c r="CC38" s="2"/>
      <c r="CD38" s="2"/>
      <c r="CE38" s="10">
        <f t="shared" si="37"/>
        <v>43402</v>
      </c>
      <c r="CF38" s="6" t="str">
        <f t="shared" si="24"/>
        <v>lun</v>
      </c>
      <c r="CG38" s="2"/>
      <c r="CH38" s="2"/>
      <c r="CI38" s="2"/>
      <c r="CJ38" s="2"/>
      <c r="CK38" s="2"/>
      <c r="CL38" s="2"/>
      <c r="CM38" s="2"/>
      <c r="CO38" s="10">
        <f t="shared" si="38"/>
        <v>43433</v>
      </c>
      <c r="CP38" s="6" t="str">
        <f t="shared" si="25"/>
        <v>jeu</v>
      </c>
      <c r="CX38" s="10">
        <f t="shared" si="39"/>
        <v>43463</v>
      </c>
      <c r="CY38" s="6" t="str">
        <f t="shared" si="26"/>
        <v>sam</v>
      </c>
    </row>
    <row r="39" spans="1:110" x14ac:dyDescent="0.25">
      <c r="A39" s="6"/>
      <c r="B39" s="10">
        <f t="shared" si="27"/>
        <v>43130</v>
      </c>
      <c r="C39" s="6" t="str">
        <f t="shared" si="14"/>
        <v>mar</v>
      </c>
      <c r="D39" s="1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0">
        <f t="shared" si="29"/>
        <v>43189</v>
      </c>
      <c r="U39" s="6" t="str">
        <f t="shared" si="16"/>
        <v>ven</v>
      </c>
      <c r="V39" s="6"/>
      <c r="W39" s="6"/>
      <c r="X39" s="6"/>
      <c r="Y39" s="6"/>
      <c r="Z39" s="6"/>
      <c r="AA39" s="6"/>
      <c r="AB39" s="2"/>
      <c r="AC39" s="10" t="str">
        <f t="shared" si="30"/>
        <v>S17</v>
      </c>
      <c r="AD39" s="6" t="str">
        <f t="shared" si="17"/>
        <v/>
      </c>
      <c r="AE39" s="2"/>
      <c r="AF39" s="2"/>
      <c r="AG39" s="2"/>
      <c r="AH39" s="2"/>
      <c r="AI39" s="2"/>
      <c r="AJ39" s="2"/>
      <c r="AK39" s="2"/>
      <c r="AL39" s="10">
        <f t="shared" si="31"/>
        <v>43250</v>
      </c>
      <c r="AM39" s="6" t="str">
        <f t="shared" si="18"/>
        <v>mer</v>
      </c>
      <c r="AN39" s="2"/>
      <c r="AO39" s="2"/>
      <c r="AP39" s="2"/>
      <c r="AQ39" s="2"/>
      <c r="AR39" s="2"/>
      <c r="AS39" s="2"/>
      <c r="AT39" s="2"/>
      <c r="AU39" s="10">
        <f t="shared" si="32"/>
        <v>43281</v>
      </c>
      <c r="AV39" s="6" t="str">
        <f t="shared" si="19"/>
        <v>sam</v>
      </c>
      <c r="AW39" s="9"/>
      <c r="AX39" s="9"/>
      <c r="AY39" s="7" t="str">
        <f t="shared" si="42"/>
        <v/>
      </c>
      <c r="AZ39" s="2"/>
      <c r="BA39" s="2"/>
      <c r="BB39" s="2" t="str">
        <f t="shared" si="40"/>
        <v/>
      </c>
      <c r="BC39" s="8" t="str">
        <f t="shared" si="41"/>
        <v/>
      </c>
      <c r="BD39" s="10" t="str">
        <f t="shared" si="33"/>
        <v>S30</v>
      </c>
      <c r="BE39" s="6" t="str">
        <f t="shared" si="20"/>
        <v/>
      </c>
      <c r="BF39" s="9"/>
      <c r="BG39" s="9"/>
      <c r="BH39" s="7" t="str">
        <f t="shared" si="9"/>
        <v/>
      </c>
      <c r="BI39" s="2"/>
      <c r="BJ39" s="2"/>
      <c r="BK39" s="2" t="str">
        <f t="shared" si="21"/>
        <v/>
      </c>
      <c r="BL39" s="8" t="str">
        <f t="shared" si="11"/>
        <v/>
      </c>
      <c r="BM39" s="10">
        <f t="shared" si="34"/>
        <v>43342</v>
      </c>
      <c r="BN39" s="6" t="str">
        <f t="shared" si="22"/>
        <v>jeu</v>
      </c>
      <c r="BO39" s="7"/>
      <c r="BP39" s="7"/>
      <c r="BQ39" s="7" t="str">
        <f t="shared" si="35"/>
        <v/>
      </c>
      <c r="BR39" s="2"/>
      <c r="BS39" s="2"/>
      <c r="BT39" s="2" t="str">
        <f t="shared" si="12"/>
        <v/>
      </c>
      <c r="BU39" s="8" t="str">
        <f t="shared" si="13"/>
        <v/>
      </c>
      <c r="BV39" s="10">
        <f t="shared" si="36"/>
        <v>43373</v>
      </c>
      <c r="BW39" s="6" t="str">
        <f t="shared" si="23"/>
        <v>dim</v>
      </c>
      <c r="BX39" s="2"/>
      <c r="BY39" s="2"/>
      <c r="BZ39" s="2"/>
      <c r="CA39" s="2"/>
      <c r="CB39" s="2"/>
      <c r="CC39" s="2"/>
      <c r="CD39" s="2"/>
      <c r="CE39" s="10">
        <f t="shared" si="37"/>
        <v>43403</v>
      </c>
      <c r="CF39" s="6" t="str">
        <f t="shared" si="24"/>
        <v>mar</v>
      </c>
      <c r="CG39" s="2"/>
      <c r="CH39" s="2"/>
      <c r="CI39" s="2"/>
      <c r="CJ39" s="2"/>
      <c r="CK39" s="2"/>
      <c r="CL39" s="2"/>
      <c r="CM39" s="2"/>
      <c r="CO39" s="10">
        <f t="shared" si="38"/>
        <v>43434</v>
      </c>
      <c r="CP39" s="6" t="str">
        <f t="shared" si="25"/>
        <v>ven</v>
      </c>
      <c r="CX39" s="10">
        <f t="shared" si="39"/>
        <v>43464</v>
      </c>
      <c r="CY39" s="6" t="str">
        <f t="shared" si="26"/>
        <v>dim</v>
      </c>
    </row>
    <row r="40" spans="1:110" x14ac:dyDescent="0.25">
      <c r="A40" s="6"/>
      <c r="B40" s="10">
        <f t="shared" si="27"/>
        <v>43131</v>
      </c>
      <c r="C40" s="6" t="str">
        <f t="shared" si="14"/>
        <v>mer</v>
      </c>
      <c r="D40" s="1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0">
        <f t="shared" si="29"/>
        <v>43190</v>
      </c>
      <c r="U40" s="6" t="str">
        <f t="shared" si="16"/>
        <v>sam</v>
      </c>
      <c r="V40" s="6"/>
      <c r="W40" s="6"/>
      <c r="X40" s="6"/>
      <c r="Y40" s="6"/>
      <c r="Z40" s="6"/>
      <c r="AA40" s="6"/>
      <c r="AB40" s="2"/>
      <c r="AC40" s="10">
        <f t="shared" si="30"/>
        <v>43220</v>
      </c>
      <c r="AD40" s="6" t="str">
        <f t="shared" si="17"/>
        <v>lun</v>
      </c>
      <c r="AE40" s="2"/>
      <c r="AF40" s="2"/>
      <c r="AG40" s="2"/>
      <c r="AH40" s="2"/>
      <c r="AI40" s="2"/>
      <c r="AJ40" s="2"/>
      <c r="AK40" s="2"/>
      <c r="AL40" s="10">
        <f t="shared" si="31"/>
        <v>43251</v>
      </c>
      <c r="AM40" s="6" t="str">
        <f t="shared" si="18"/>
        <v>jeu</v>
      </c>
      <c r="AN40" s="2"/>
      <c r="AO40" s="2"/>
      <c r="AP40" s="2"/>
      <c r="AQ40" s="2"/>
      <c r="AR40" s="2"/>
      <c r="AS40" s="2"/>
      <c r="AT40" s="2"/>
      <c r="AU40" s="2"/>
      <c r="AV40" s="2"/>
      <c r="AW40" s="9"/>
      <c r="AX40" s="9"/>
      <c r="AY40" s="7" t="str">
        <f t="shared" si="42"/>
        <v/>
      </c>
      <c r="AZ40" s="2"/>
      <c r="BA40" s="2"/>
      <c r="BB40" s="2" t="str">
        <f t="shared" si="40"/>
        <v/>
      </c>
      <c r="BC40" s="8" t="str">
        <f t="shared" si="41"/>
        <v/>
      </c>
      <c r="BD40" s="10">
        <f t="shared" si="33"/>
        <v>43311</v>
      </c>
      <c r="BE40" s="6" t="str">
        <f t="shared" si="20"/>
        <v>lun</v>
      </c>
      <c r="BF40" s="9">
        <f>2.7+3+1.2+1.7+0.8+0.2+1.4+3+1.5+3+1+2.6+1.7+3.8+2+2.5+4+1.1+1.7+0.4+0.5+1.1</f>
        <v>40.900000000000006</v>
      </c>
      <c r="BG40" s="9">
        <f>5+1+4.7+9.3+5+1+6+1+3.9+4+1+1+4+1+4+4+1+4+1+1+5+10+1+10+1+5+1+1+5</f>
        <v>101.9</v>
      </c>
      <c r="BH40" s="7">
        <f t="shared" si="9"/>
        <v>-61</v>
      </c>
      <c r="BI40" s="2">
        <v>22</v>
      </c>
      <c r="BJ40" s="2">
        <v>16</v>
      </c>
      <c r="BK40" s="2">
        <f t="shared" si="21"/>
        <v>38</v>
      </c>
      <c r="BL40" s="8">
        <f t="shared" si="11"/>
        <v>0.57894736842105265</v>
      </c>
      <c r="BM40" s="10">
        <f t="shared" si="34"/>
        <v>43343</v>
      </c>
      <c r="BN40" s="6" t="str">
        <f t="shared" si="22"/>
        <v>ven</v>
      </c>
      <c r="BO40" s="7"/>
      <c r="BP40" s="7"/>
      <c r="BQ40" s="7" t="str">
        <f t="shared" si="35"/>
        <v/>
      </c>
      <c r="BR40" s="2"/>
      <c r="BS40" s="2"/>
      <c r="BT40" s="2" t="str">
        <f t="shared" si="12"/>
        <v/>
      </c>
      <c r="BU40" s="8" t="str">
        <f t="shared" si="13"/>
        <v/>
      </c>
      <c r="BV40" s="10" t="str">
        <f t="shared" si="36"/>
        <v>S39</v>
      </c>
      <c r="BW40" s="6" t="str">
        <f t="shared" si="23"/>
        <v/>
      </c>
      <c r="BX40" s="2"/>
      <c r="BY40" s="2"/>
      <c r="BZ40" s="2"/>
      <c r="CA40" s="2"/>
      <c r="CB40" s="2"/>
      <c r="CC40" s="2"/>
      <c r="CD40" s="2"/>
      <c r="CE40" s="10">
        <f t="shared" si="37"/>
        <v>43404</v>
      </c>
      <c r="CF40" s="6" t="str">
        <f t="shared" si="24"/>
        <v>mer</v>
      </c>
      <c r="CG40" s="2"/>
      <c r="CH40" s="2"/>
      <c r="CI40" s="2"/>
      <c r="CJ40" s="2"/>
      <c r="CK40" s="2"/>
      <c r="CL40" s="2"/>
      <c r="CM40" s="2"/>
      <c r="CX40" s="10" t="str">
        <f t="shared" si="39"/>
        <v>S52</v>
      </c>
      <c r="CY40" s="6" t="str">
        <f t="shared" si="26"/>
        <v/>
      </c>
    </row>
    <row r="41" spans="1:110" x14ac:dyDescent="0.25">
      <c r="A41" s="6"/>
      <c r="B41" s="10"/>
      <c r="C41" s="6"/>
      <c r="D41" s="1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0"/>
      <c r="U41" s="6"/>
      <c r="V41" s="6"/>
      <c r="W41" s="6"/>
      <c r="X41" s="6"/>
      <c r="Y41" s="6"/>
      <c r="Z41" s="6"/>
      <c r="AA41" s="6"/>
      <c r="AB41" s="2"/>
      <c r="AC41" s="10"/>
      <c r="AD41" s="6"/>
      <c r="AE41" s="2"/>
      <c r="AF41" s="2"/>
      <c r="AG41" s="2"/>
      <c r="AH41" s="2"/>
      <c r="AI41" s="2"/>
      <c r="AJ41" s="2"/>
      <c r="AK41" s="2"/>
      <c r="AL41" s="10"/>
      <c r="AM41" s="6"/>
      <c r="AN41" s="2"/>
      <c r="AO41" s="2"/>
      <c r="AP41" s="2"/>
      <c r="AQ41" s="2"/>
      <c r="AR41" s="2"/>
      <c r="AS41" s="2"/>
      <c r="AT41" s="2"/>
      <c r="AU41" s="2"/>
      <c r="AV41" s="2"/>
      <c r="AW41" s="9"/>
      <c r="AX41" s="9"/>
      <c r="AY41" s="7" t="str">
        <f t="shared" si="42"/>
        <v/>
      </c>
      <c r="AZ41" s="2"/>
      <c r="BA41" s="2"/>
      <c r="BB41" s="2" t="str">
        <f t="shared" si="40"/>
        <v/>
      </c>
      <c r="BC41" s="8" t="str">
        <f>IF(BB41="","",AZ41/BB41)</f>
        <v/>
      </c>
      <c r="BD41" s="10">
        <f t="shared" si="33"/>
        <v>43312</v>
      </c>
      <c r="BE41" s="6" t="str">
        <f t="shared" si="20"/>
        <v>mar</v>
      </c>
      <c r="BF41" s="9">
        <f>2.5+1.5+0.5+0.3+0.3+0.3+0.3+1.5+1.6+0.5+3.7+1.3+4+0.1+3.9+2.7+1.5+1.5+0.3+1.4+1.9+0.1</f>
        <v>31.7</v>
      </c>
      <c r="BG41" s="9">
        <f>4+1+4.8+5+1+4.8+4+5+1+1+5+9.1+5.7+4.3+13.6+5+1+4.7+5+1+1+4</f>
        <v>91</v>
      </c>
      <c r="BH41" s="7">
        <f t="shared" si="9"/>
        <v>-59.3</v>
      </c>
      <c r="BI41" s="2">
        <v>22</v>
      </c>
      <c r="BJ41" s="2">
        <v>15</v>
      </c>
      <c r="BK41" s="2">
        <f t="shared" si="21"/>
        <v>37</v>
      </c>
      <c r="BL41" s="8">
        <f t="shared" si="11"/>
        <v>0.59459459459459463</v>
      </c>
      <c r="BM41" s="10"/>
      <c r="BN41" s="6"/>
      <c r="BO41" s="7"/>
      <c r="BP41" s="7"/>
      <c r="BQ41" s="7" t="str">
        <f t="shared" si="35"/>
        <v/>
      </c>
      <c r="BR41" s="2"/>
      <c r="BS41" s="2"/>
      <c r="BT41" s="2" t="str">
        <f t="shared" si="12"/>
        <v/>
      </c>
      <c r="BU41" s="8" t="str">
        <f t="shared" si="13"/>
        <v/>
      </c>
      <c r="BV41" s="10"/>
      <c r="BW41" s="6"/>
      <c r="BX41" s="2"/>
      <c r="BY41" s="2"/>
      <c r="BZ41" s="2"/>
      <c r="CA41" s="2"/>
      <c r="CB41" s="2"/>
      <c r="CC41" s="2"/>
      <c r="CD41" s="2"/>
      <c r="CE41" s="10"/>
      <c r="CF41" s="6"/>
      <c r="CG41" s="2"/>
      <c r="CH41" s="2"/>
      <c r="CI41" s="2"/>
      <c r="CJ41" s="2"/>
      <c r="CK41" s="2"/>
      <c r="CL41" s="2"/>
      <c r="CM41" s="2"/>
      <c r="CX41" s="10">
        <f t="shared" si="39"/>
        <v>43465</v>
      </c>
      <c r="CY41" s="6" t="str">
        <f t="shared" si="26"/>
        <v>lun</v>
      </c>
    </row>
    <row r="42" spans="1:110" x14ac:dyDescent="0.25">
      <c r="A42" s="6"/>
      <c r="B42" s="6"/>
      <c r="C42" s="6"/>
      <c r="D42" s="6" t="s">
        <v>12</v>
      </c>
      <c r="E42" s="6" t="s">
        <v>13</v>
      </c>
      <c r="F42" s="6" t="s">
        <v>14</v>
      </c>
      <c r="G42" s="6" t="s">
        <v>12</v>
      </c>
      <c r="H42" s="6" t="s">
        <v>13</v>
      </c>
      <c r="I42" s="6" t="s">
        <v>15</v>
      </c>
      <c r="J42" s="6" t="s">
        <v>16</v>
      </c>
      <c r="K42" s="6"/>
      <c r="L42" s="6"/>
      <c r="M42" s="6" t="s">
        <v>12</v>
      </c>
      <c r="N42" s="6" t="s">
        <v>13</v>
      </c>
      <c r="O42" s="6" t="s">
        <v>14</v>
      </c>
      <c r="P42" s="6" t="s">
        <v>12</v>
      </c>
      <c r="Q42" s="6" t="s">
        <v>13</v>
      </c>
      <c r="R42" s="6" t="s">
        <v>15</v>
      </c>
      <c r="S42" s="6" t="s">
        <v>16</v>
      </c>
      <c r="T42" s="6"/>
      <c r="U42" s="6"/>
      <c r="V42" s="6" t="s">
        <v>12</v>
      </c>
      <c r="W42" s="6" t="s">
        <v>13</v>
      </c>
      <c r="X42" s="6" t="s">
        <v>14</v>
      </c>
      <c r="Y42" s="6" t="s">
        <v>12</v>
      </c>
      <c r="Z42" s="6" t="s">
        <v>13</v>
      </c>
      <c r="AA42" s="6" t="s">
        <v>15</v>
      </c>
      <c r="AB42" s="6" t="s">
        <v>16</v>
      </c>
      <c r="AE42" s="6" t="s">
        <v>12</v>
      </c>
      <c r="AF42" s="6" t="s">
        <v>13</v>
      </c>
      <c r="AG42" s="6" t="s">
        <v>14</v>
      </c>
      <c r="AH42" s="6" t="s">
        <v>12</v>
      </c>
      <c r="AI42" s="6" t="s">
        <v>13</v>
      </c>
      <c r="AJ42" s="6" t="s">
        <v>15</v>
      </c>
      <c r="AK42" s="6" t="s">
        <v>16</v>
      </c>
      <c r="AN42" s="6" t="s">
        <v>12</v>
      </c>
      <c r="AO42" s="6" t="s">
        <v>13</v>
      </c>
      <c r="AP42" s="6" t="s">
        <v>14</v>
      </c>
      <c r="AQ42" s="6" t="s">
        <v>12</v>
      </c>
      <c r="AR42" s="6" t="s">
        <v>13</v>
      </c>
      <c r="AS42" s="6" t="s">
        <v>15</v>
      </c>
      <c r="AT42" s="6" t="s">
        <v>16</v>
      </c>
      <c r="AW42" s="6" t="s">
        <v>12</v>
      </c>
      <c r="AX42" s="6" t="s">
        <v>13</v>
      </c>
      <c r="AY42" s="6" t="s">
        <v>14</v>
      </c>
      <c r="AZ42" s="6" t="s">
        <v>12</v>
      </c>
      <c r="BA42" s="6" t="s">
        <v>13</v>
      </c>
      <c r="BB42" s="6" t="s">
        <v>15</v>
      </c>
      <c r="BC42" s="6" t="s">
        <v>16</v>
      </c>
      <c r="BF42" s="6" t="s">
        <v>12</v>
      </c>
      <c r="BG42" s="6" t="s">
        <v>13</v>
      </c>
      <c r="BH42" s="6" t="s">
        <v>14</v>
      </c>
      <c r="BI42" s="6" t="s">
        <v>12</v>
      </c>
      <c r="BJ42" s="6" t="s">
        <v>13</v>
      </c>
      <c r="BK42" s="6" t="s">
        <v>15</v>
      </c>
      <c r="BL42" s="6" t="s">
        <v>16</v>
      </c>
      <c r="BO42" s="6" t="s">
        <v>12</v>
      </c>
      <c r="BP42" s="6" t="s">
        <v>13</v>
      </c>
      <c r="BQ42" s="6" t="s">
        <v>14</v>
      </c>
      <c r="BR42" s="6" t="s">
        <v>12</v>
      </c>
      <c r="BS42" s="6" t="s">
        <v>13</v>
      </c>
      <c r="BT42" s="6" t="s">
        <v>15</v>
      </c>
      <c r="BU42" s="6" t="s">
        <v>16</v>
      </c>
      <c r="BX42" s="6" t="s">
        <v>12</v>
      </c>
      <c r="BY42" s="6" t="s">
        <v>13</v>
      </c>
      <c r="BZ42" s="6" t="s">
        <v>14</v>
      </c>
      <c r="CA42" s="6" t="s">
        <v>12</v>
      </c>
      <c r="CB42" s="6" t="s">
        <v>13</v>
      </c>
      <c r="CC42" s="6" t="s">
        <v>15</v>
      </c>
      <c r="CD42" s="6" t="s">
        <v>16</v>
      </c>
      <c r="CG42" s="6" t="s">
        <v>12</v>
      </c>
      <c r="CH42" s="6" t="s">
        <v>13</v>
      </c>
      <c r="CI42" s="6" t="s">
        <v>14</v>
      </c>
      <c r="CJ42" s="6" t="s">
        <v>12</v>
      </c>
      <c r="CK42" s="6" t="s">
        <v>13</v>
      </c>
      <c r="CL42" s="6" t="s">
        <v>15</v>
      </c>
      <c r="CM42" s="6" t="s">
        <v>16</v>
      </c>
      <c r="CQ42" s="6" t="s">
        <v>12</v>
      </c>
      <c r="CR42" s="6" t="s">
        <v>13</v>
      </c>
      <c r="CS42" s="6" t="s">
        <v>14</v>
      </c>
      <c r="CT42" s="6" t="s">
        <v>12</v>
      </c>
      <c r="CU42" s="6" t="s">
        <v>13</v>
      </c>
      <c r="CV42" s="6" t="s">
        <v>15</v>
      </c>
      <c r="CW42" s="6" t="s">
        <v>16</v>
      </c>
      <c r="CX42" s="10"/>
      <c r="CY42" s="6"/>
      <c r="CZ42" s="6" t="s">
        <v>12</v>
      </c>
      <c r="DA42" s="6" t="s">
        <v>13</v>
      </c>
      <c r="DB42" s="6" t="s">
        <v>14</v>
      </c>
      <c r="DC42" s="6" t="s">
        <v>12</v>
      </c>
      <c r="DD42" s="6" t="s">
        <v>13</v>
      </c>
      <c r="DE42" s="6" t="s">
        <v>15</v>
      </c>
      <c r="DF42" s="6" t="s">
        <v>16</v>
      </c>
    </row>
    <row r="43" spans="1:110" x14ac:dyDescent="0.25">
      <c r="A43" s="6"/>
      <c r="B43" s="2"/>
      <c r="C43" s="2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110" x14ac:dyDescent="0.25">
      <c r="A44" s="6"/>
      <c r="B44" s="2"/>
      <c r="C44" s="2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110" x14ac:dyDescent="0.25">
      <c r="A45" s="6"/>
      <c r="B45" s="2"/>
      <c r="C45" s="2"/>
      <c r="D45" s="6"/>
      <c r="E45" s="2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</row>
    <row r="46" spans="1:110" x14ac:dyDescent="0.25">
      <c r="A46" s="14"/>
      <c r="B46" s="4"/>
      <c r="C46" s="4"/>
      <c r="D46" s="15"/>
      <c r="E46" s="14"/>
      <c r="F46" s="14"/>
      <c r="G46" s="14"/>
      <c r="H46" s="14"/>
      <c r="I46" s="14"/>
      <c r="J46" s="14"/>
      <c r="K46" s="6"/>
      <c r="L46" s="14"/>
      <c r="M46" s="14"/>
      <c r="N46" s="14"/>
      <c r="O46" s="14"/>
      <c r="P46" s="14"/>
      <c r="Q46" s="14"/>
      <c r="R46" s="14"/>
      <c r="S46" s="14"/>
      <c r="T46" s="6"/>
      <c r="U46" s="14"/>
      <c r="V46" s="14"/>
      <c r="W46" s="14"/>
      <c r="X46" s="14"/>
      <c r="Y46" s="14"/>
      <c r="Z46" s="14"/>
      <c r="AA46" s="14"/>
    </row>
    <row r="47" spans="1:110" x14ac:dyDescent="0.25">
      <c r="A47" s="4"/>
      <c r="B47" s="4"/>
      <c r="C47" s="4"/>
      <c r="D47" s="15"/>
      <c r="E47" s="16"/>
      <c r="F47" s="2"/>
      <c r="G47" s="2"/>
      <c r="H47" s="2"/>
      <c r="I47" s="2"/>
      <c r="J47" s="2"/>
      <c r="K47" s="6"/>
      <c r="T47" s="6"/>
    </row>
    <row r="48" spans="1:110" x14ac:dyDescent="0.25">
      <c r="A48" s="4"/>
      <c r="B48" s="4"/>
      <c r="C48" s="4"/>
      <c r="D48" s="15"/>
      <c r="E48" s="16"/>
      <c r="F48" s="2"/>
      <c r="G48" s="2"/>
      <c r="H48" s="2"/>
      <c r="I48" s="2"/>
      <c r="J48" s="2"/>
      <c r="K48" s="6"/>
      <c r="T48" s="6"/>
    </row>
    <row r="49" spans="1:91" x14ac:dyDescent="0.25">
      <c r="A49" s="4"/>
      <c r="B49" s="4"/>
      <c r="C49" s="4"/>
      <c r="D49" s="17"/>
      <c r="E49" s="16"/>
      <c r="F49" s="2"/>
      <c r="G49" s="2"/>
      <c r="H49" s="2"/>
      <c r="I49" s="2"/>
      <c r="J49" s="2"/>
      <c r="K49" s="6"/>
      <c r="L49" s="2"/>
      <c r="M49" s="2"/>
      <c r="N49" s="2"/>
      <c r="O49" s="2"/>
      <c r="P49" s="2"/>
      <c r="Q49" s="2"/>
      <c r="R49" s="2"/>
      <c r="S49" s="2"/>
      <c r="T49" s="6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</row>
    <row r="50" spans="1:91" x14ac:dyDescent="0.25">
      <c r="A50" s="4"/>
      <c r="B50" s="4"/>
      <c r="C50" s="4"/>
      <c r="D50" s="15"/>
      <c r="E50" s="16"/>
      <c r="F50" s="2"/>
      <c r="G50" s="2"/>
      <c r="H50" s="2"/>
      <c r="I50" s="2"/>
      <c r="J50" s="2"/>
      <c r="K50" s="14"/>
      <c r="T50" s="14"/>
    </row>
    <row r="51" spans="1:91" x14ac:dyDescent="0.25">
      <c r="A51" s="4"/>
      <c r="B51" s="4"/>
      <c r="C51" s="4"/>
      <c r="D51" s="15"/>
      <c r="E51" s="16"/>
      <c r="F51" s="2"/>
      <c r="G51" s="2"/>
      <c r="H51" s="2"/>
      <c r="I51" s="2"/>
      <c r="J51" s="2"/>
    </row>
    <row r="52" spans="1:91" x14ac:dyDescent="0.25">
      <c r="A52" s="4"/>
      <c r="B52" s="4"/>
      <c r="C52" s="4"/>
      <c r="D52" s="15"/>
      <c r="E52" s="16"/>
      <c r="F52" s="2"/>
      <c r="G52" s="2"/>
      <c r="H52" s="2"/>
      <c r="I52" s="2"/>
      <c r="J52" s="2"/>
    </row>
    <row r="53" spans="1:91" x14ac:dyDescent="0.25">
      <c r="A53" s="4"/>
      <c r="B53" s="4"/>
      <c r="C53" s="4"/>
      <c r="D53" s="17"/>
      <c r="E53" s="16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</row>
    <row r="54" spans="1:91" x14ac:dyDescent="0.25">
      <c r="A54" s="4"/>
      <c r="B54" s="4"/>
      <c r="C54" s="4"/>
      <c r="D54" s="15"/>
      <c r="E54" s="16"/>
      <c r="F54" s="2"/>
      <c r="G54" s="2"/>
      <c r="H54" s="2"/>
      <c r="I54" s="2"/>
      <c r="J54" s="2"/>
    </row>
    <row r="55" spans="1:91" x14ac:dyDescent="0.25">
      <c r="A55" s="4"/>
      <c r="B55" s="4"/>
      <c r="C55" s="4"/>
      <c r="D55" s="15"/>
      <c r="E55" s="16"/>
      <c r="F55" s="2"/>
      <c r="G55" s="2"/>
      <c r="H55" s="2"/>
      <c r="I55" s="2"/>
      <c r="J55" s="2"/>
    </row>
    <row r="56" spans="1:91" x14ac:dyDescent="0.25">
      <c r="A56" s="4"/>
      <c r="B56" s="4"/>
      <c r="C56" s="4"/>
      <c r="D56" s="15"/>
      <c r="E56" s="16"/>
      <c r="F56" s="2"/>
      <c r="G56" s="2"/>
      <c r="H56" s="2"/>
      <c r="I56" s="2"/>
      <c r="J56" s="2"/>
    </row>
    <row r="57" spans="1:91" x14ac:dyDescent="0.25">
      <c r="A57" s="4"/>
      <c r="B57" s="4"/>
      <c r="C57" s="4"/>
      <c r="D57" s="17"/>
      <c r="E57" s="16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</row>
    <row r="58" spans="1:91" x14ac:dyDescent="0.25">
      <c r="A58" s="4"/>
      <c r="B58" s="4"/>
      <c r="C58" s="4"/>
      <c r="D58" s="15"/>
      <c r="E58" s="16"/>
      <c r="F58" s="2"/>
      <c r="G58" s="2"/>
      <c r="H58" s="2"/>
      <c r="I58" s="2"/>
      <c r="J58" s="2"/>
    </row>
    <row r="59" spans="1:91" x14ac:dyDescent="0.25">
      <c r="A59" s="4"/>
      <c r="B59" s="4"/>
      <c r="C59" s="4"/>
      <c r="D59" s="15"/>
      <c r="E59" s="16"/>
      <c r="F59" s="2"/>
      <c r="G59" s="2"/>
      <c r="H59" s="2"/>
      <c r="I59" s="2"/>
      <c r="J59" s="2"/>
    </row>
    <row r="60" spans="1:91" x14ac:dyDescent="0.25">
      <c r="A60" s="4"/>
      <c r="B60" s="4"/>
      <c r="C60" s="4"/>
      <c r="D60" s="15"/>
      <c r="E60" s="16"/>
      <c r="F60" s="2"/>
      <c r="G60" s="2"/>
      <c r="H60" s="2"/>
      <c r="I60" s="2"/>
      <c r="J60" s="2"/>
    </row>
    <row r="61" spans="1:91" x14ac:dyDescent="0.25">
      <c r="K61" s="2"/>
      <c r="T61" s="2"/>
    </row>
  </sheetData>
  <mergeCells count="14">
    <mergeCell ref="CE4:CN4"/>
    <mergeCell ref="CO4:CW4"/>
    <mergeCell ref="CX4:DF4"/>
    <mergeCell ref="B5:C5"/>
    <mergeCell ref="B3:DF3"/>
    <mergeCell ref="B4:J4"/>
    <mergeCell ref="K4:S4"/>
    <mergeCell ref="T4:AB4"/>
    <mergeCell ref="AC4:AK4"/>
    <mergeCell ref="AL4:AT4"/>
    <mergeCell ref="AU4:BC4"/>
    <mergeCell ref="BE4:BL4"/>
    <mergeCell ref="BM4:BU4"/>
    <mergeCell ref="BV4:CD4"/>
  </mergeCells>
  <conditionalFormatting sqref="E54 E50 E58">
    <cfRule type="colorScale" priority="12">
      <colorScale>
        <cfvo type="num" val="0"/>
        <cfvo type="num" val="600"/>
        <cfvo type="num" val="1200"/>
        <color rgb="FFF8696B"/>
        <color rgb="FFFFEB84"/>
        <color rgb="FF63BE7B"/>
      </colorScale>
    </cfRule>
  </conditionalFormatting>
  <conditionalFormatting sqref="E51 E47 E55 E59">
    <cfRule type="colorScale" priority="11">
      <colorScale>
        <cfvo type="num" val="0"/>
        <cfvo type="num" val="400"/>
        <cfvo type="num" val="800"/>
        <color rgb="FF63BE7B"/>
        <color rgb="FFFFEB84"/>
        <color rgb="FFF8696B"/>
      </colorScale>
    </cfRule>
  </conditionalFormatting>
  <conditionalFormatting sqref="E48:E49 E52:E53 E56:E57 E60">
    <cfRule type="colorScale" priority="10">
      <colorScale>
        <cfvo type="num" val="0"/>
        <cfvo type="num" val="500"/>
        <cfvo type="num" val="1000"/>
        <color rgb="FFF8696B"/>
        <color rgb="FFFFEB84"/>
        <color rgb="FF63BE7B"/>
      </colorScale>
    </cfRule>
  </conditionalFormatting>
  <conditionalFormatting sqref="BC6:BC41">
    <cfRule type="colorScale" priority="9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L5">
    <cfRule type="colorScale" priority="6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L6:BL41">
    <cfRule type="colorScale" priority="8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U5">
    <cfRule type="colorScale" priority="7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C5">
    <cfRule type="colorScale" priority="5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U6:BU41">
    <cfRule type="colorScale" priority="4">
      <colorScale>
        <cfvo type="num" val="0"/>
        <cfvo type="num" val="0.7"/>
        <cfvo type="num" val="1"/>
        <color rgb="FFF8696B"/>
        <color rgb="FFFFEB84"/>
        <color rgb="FF63BE7B"/>
      </colorScale>
    </cfRule>
  </conditionalFormatting>
  <conditionalFormatting sqref="B3:DF42">
    <cfRule type="containsText" dxfId="2" priority="2" operator="containsText" text="dim">
      <formula>NOT(ISERROR(SEARCH("dim",B3)))</formula>
    </cfRule>
    <cfRule type="containsText" dxfId="1" priority="3" operator="containsText" text="sam">
      <formula>NOT(ISERROR(SEARCH("sam",B3)))</formula>
    </cfRule>
  </conditionalFormatting>
  <conditionalFormatting sqref="BO17:BP17 BO18:BO19">
    <cfRule type="expression" dxfId="0" priority="1">
      <formula>OR(BN17="sam",BN17="dim")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2018-08-24T19:35:10Z</dcterms:created>
  <dcterms:modified xsi:type="dcterms:W3CDTF">2018-08-24T19:40:35Z</dcterms:modified>
</cp:coreProperties>
</file>