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ROME\Desktop\banque\"/>
    </mc:Choice>
  </mc:AlternateContent>
  <bookViews>
    <workbookView xWindow="0" yWindow="0" windowWidth="28800" windowHeight="12435" activeTab="1"/>
  </bookViews>
  <sheets>
    <sheet name="Suivi des dépenses" sheetId="1" r:id="rId1"/>
    <sheet name="Comptes_Detaillés" sheetId="2" r:id="rId2"/>
    <sheet name="Objectifs" sheetId="4" r:id="rId3"/>
    <sheet name="Comptes_Banques" sheetId="6" r:id="rId4"/>
    <sheet name="récapitulatif" sheetId="5" r:id="rId5"/>
  </sheets>
  <calcPr calcId="152511"/>
  <webPublishing codePage="1252"/>
</workbook>
</file>

<file path=xl/calcChain.xml><?xml version="1.0" encoding="utf-8"?>
<calcChain xmlns="http://schemas.openxmlformats.org/spreadsheetml/2006/main">
  <c r="M11" i="4" l="1"/>
  <c r="G18" i="4"/>
  <c r="G7" i="4"/>
  <c r="G4" i="4"/>
  <c r="G41" i="4"/>
  <c r="G42" i="4" s="1"/>
  <c r="G34" i="4"/>
  <c r="G35" i="4" s="1"/>
  <c r="G27" i="4"/>
  <c r="G28" i="4" s="1"/>
  <c r="G20" i="4"/>
  <c r="G21" i="4" s="1"/>
  <c r="G13" i="4"/>
  <c r="G14" i="4" s="1"/>
  <c r="G6" i="4"/>
  <c r="G3" i="4"/>
  <c r="G38" i="4"/>
  <c r="G31" i="4"/>
  <c r="G32" i="4" s="1"/>
  <c r="G24" i="4"/>
  <c r="G25" i="4" s="1"/>
  <c r="G17" i="4"/>
  <c r="G10" i="4"/>
  <c r="G11" i="4" s="1"/>
  <c r="E41" i="4"/>
  <c r="E38" i="4"/>
  <c r="E34" i="4"/>
  <c r="E31" i="4"/>
  <c r="E27" i="4"/>
  <c r="E24" i="4"/>
  <c r="E20" i="4"/>
  <c r="E17" i="4"/>
  <c r="E13" i="4"/>
  <c r="E10" i="4"/>
  <c r="E6" i="4"/>
  <c r="E3" i="4"/>
  <c r="B60" i="2"/>
  <c r="B57" i="2"/>
  <c r="B56" i="2"/>
  <c r="B62" i="2"/>
  <c r="H4" i="6"/>
  <c r="W15" i="4"/>
  <c r="U15" i="4"/>
  <c r="S15" i="4"/>
  <c r="Q15" i="4"/>
  <c r="O15" i="4"/>
  <c r="M15" i="4"/>
  <c r="K15" i="4"/>
  <c r="W14" i="4"/>
  <c r="U14" i="4"/>
  <c r="S14" i="4"/>
  <c r="Q14" i="4"/>
  <c r="O14" i="4"/>
  <c r="M14" i="4"/>
  <c r="K14" i="4"/>
  <c r="W12" i="4"/>
  <c r="U12" i="4"/>
  <c r="S12" i="4"/>
  <c r="Q12" i="4"/>
  <c r="W11" i="4"/>
  <c r="U11" i="4"/>
  <c r="S11" i="4"/>
  <c r="Q11" i="4"/>
  <c r="W43" i="4"/>
  <c r="U43" i="4"/>
  <c r="S43" i="4"/>
  <c r="Q43" i="4"/>
  <c r="O43" i="4"/>
  <c r="M43" i="4"/>
  <c r="K43" i="4"/>
  <c r="W42" i="4"/>
  <c r="U42" i="4"/>
  <c r="S42" i="4"/>
  <c r="Q42" i="4"/>
  <c r="O42" i="4"/>
  <c r="M42" i="4"/>
  <c r="K42" i="4"/>
  <c r="W40" i="4"/>
  <c r="U40" i="4"/>
  <c r="S40" i="4"/>
  <c r="Q40" i="4"/>
  <c r="O40" i="4"/>
  <c r="W39" i="4"/>
  <c r="U39" i="4"/>
  <c r="S39" i="4"/>
  <c r="Q39" i="4"/>
  <c r="O39" i="4"/>
  <c r="W36" i="4"/>
  <c r="U36" i="4"/>
  <c r="S36" i="4"/>
  <c r="Q36" i="4"/>
  <c r="O36" i="4"/>
  <c r="M36" i="4"/>
  <c r="K36" i="4"/>
  <c r="W35" i="4"/>
  <c r="U35" i="4"/>
  <c r="S35" i="4"/>
  <c r="Q35" i="4"/>
  <c r="O35" i="4"/>
  <c r="M35" i="4"/>
  <c r="K35" i="4"/>
  <c r="W33" i="4"/>
  <c r="U33" i="4"/>
  <c r="S33" i="4"/>
  <c r="Q33" i="4"/>
  <c r="O33" i="4"/>
  <c r="M33" i="4"/>
  <c r="W32" i="4"/>
  <c r="U32" i="4"/>
  <c r="S32" i="4"/>
  <c r="Q32" i="4"/>
  <c r="O32" i="4"/>
  <c r="M32" i="4"/>
  <c r="W29" i="4"/>
  <c r="U29" i="4"/>
  <c r="S29" i="4"/>
  <c r="Q29" i="4"/>
  <c r="O29" i="4"/>
  <c r="M29" i="4"/>
  <c r="K29" i="4"/>
  <c r="W28" i="4"/>
  <c r="U28" i="4"/>
  <c r="S28" i="4"/>
  <c r="Q28" i="4"/>
  <c r="O28" i="4"/>
  <c r="M28" i="4"/>
  <c r="K28" i="4"/>
  <c r="W26" i="4"/>
  <c r="U26" i="4"/>
  <c r="S26" i="4"/>
  <c r="Q26" i="4"/>
  <c r="O26" i="4"/>
  <c r="M26" i="4"/>
  <c r="W25" i="4"/>
  <c r="U25" i="4"/>
  <c r="S25" i="4"/>
  <c r="Q25" i="4"/>
  <c r="O25" i="4"/>
  <c r="M25" i="4"/>
  <c r="W22" i="4"/>
  <c r="U22" i="4"/>
  <c r="S22" i="4"/>
  <c r="Q22" i="4"/>
  <c r="O22" i="4"/>
  <c r="M22" i="4"/>
  <c r="K22" i="4"/>
  <c r="W21" i="4"/>
  <c r="U21" i="4"/>
  <c r="S21" i="4"/>
  <c r="Q21" i="4"/>
  <c r="O21" i="4"/>
  <c r="M21" i="4"/>
  <c r="K21" i="4"/>
  <c r="W19" i="4"/>
  <c r="U19" i="4"/>
  <c r="S19" i="4"/>
  <c r="Q19" i="4"/>
  <c r="O19" i="4"/>
  <c r="M19" i="4"/>
  <c r="W18" i="4"/>
  <c r="U18" i="4"/>
  <c r="S18" i="4"/>
  <c r="Q18" i="4"/>
  <c r="O18" i="4"/>
  <c r="M18" i="4"/>
  <c r="Q7" i="4"/>
  <c r="S7" i="4"/>
  <c r="U7" i="4"/>
  <c r="W7" i="4"/>
  <c r="Q8" i="4"/>
  <c r="S8" i="4"/>
  <c r="U8" i="4"/>
  <c r="W8" i="4"/>
  <c r="Q5" i="4"/>
  <c r="S5" i="4"/>
  <c r="U5" i="4"/>
  <c r="W5" i="4"/>
  <c r="Q4" i="4"/>
  <c r="S4" i="4"/>
  <c r="U4" i="4"/>
  <c r="W4" i="4"/>
  <c r="D38" i="4" l="1"/>
  <c r="G39" i="4"/>
  <c r="G5" i="4"/>
  <c r="D3" i="4"/>
  <c r="B58" i="2"/>
  <c r="D31" i="4"/>
  <c r="D24" i="4"/>
  <c r="D17" i="4"/>
  <c r="D10" i="4"/>
  <c r="F61" i="2"/>
  <c r="G61" i="2" s="1"/>
  <c r="H61" i="2" s="1"/>
  <c r="I61" i="2" s="1"/>
  <c r="J61" i="2" s="1"/>
  <c r="K61" i="2" s="1"/>
  <c r="L61" i="2" s="1"/>
  <c r="M61" i="2" s="1"/>
  <c r="N61" i="2" s="1"/>
  <c r="O61" i="2" s="1"/>
  <c r="E61" i="2"/>
  <c r="O4" i="4"/>
  <c r="M4" i="4"/>
  <c r="E58" i="2"/>
  <c r="F58" i="2"/>
  <c r="G58" i="2"/>
  <c r="H58" i="2"/>
  <c r="I58" i="2"/>
  <c r="J58" i="2"/>
  <c r="K58" i="2"/>
  <c r="L58" i="2"/>
  <c r="M58" i="2"/>
  <c r="N58" i="2"/>
  <c r="O58" i="2"/>
  <c r="D58" i="2"/>
  <c r="P64" i="2"/>
  <c r="O8" i="4" l="1"/>
  <c r="K8" i="4"/>
  <c r="M8" i="4"/>
  <c r="O5" i="4"/>
  <c r="O7" i="4"/>
  <c r="K7" i="4"/>
  <c r="M7" i="4"/>
  <c r="M5" i="4"/>
  <c r="E62" i="2" l="1"/>
  <c r="F62" i="2"/>
  <c r="G62" i="2"/>
  <c r="H62" i="2"/>
  <c r="I62" i="2"/>
  <c r="J62" i="2"/>
  <c r="K62" i="2"/>
  <c r="L62" i="2"/>
  <c r="M62" i="2"/>
  <c r="N62" i="2"/>
  <c r="O62" i="2"/>
  <c r="D62" i="2"/>
  <c r="P60" i="2"/>
  <c r="F4" i="6" s="1"/>
  <c r="Q9" i="2"/>
  <c r="F23" i="2" l="1"/>
  <c r="G53" i="2" l="1"/>
  <c r="H53" i="2"/>
  <c r="I53" i="2"/>
  <c r="J53" i="2"/>
  <c r="K53" i="2"/>
  <c r="L53" i="2"/>
  <c r="M53" i="2"/>
  <c r="N53" i="2"/>
  <c r="O53" i="2"/>
  <c r="Q11" i="2" l="1"/>
  <c r="P57" i="2"/>
  <c r="P56" i="2"/>
  <c r="P52" i="2"/>
  <c r="Q52" i="2"/>
  <c r="P38" i="2"/>
  <c r="P39" i="2"/>
  <c r="P40" i="2"/>
  <c r="P42" i="2"/>
  <c r="P43" i="2"/>
  <c r="P44" i="2"/>
  <c r="P46" i="2"/>
  <c r="P47" i="2"/>
  <c r="P48" i="2"/>
  <c r="P37" i="2"/>
  <c r="Q37" i="2"/>
  <c r="P5" i="2"/>
  <c r="P6" i="2"/>
  <c r="P7" i="2"/>
  <c r="P8" i="2"/>
  <c r="P9" i="2"/>
  <c r="P10" i="2"/>
  <c r="P11" i="2"/>
  <c r="P4" i="2"/>
  <c r="Q4" i="2"/>
  <c r="P15" i="2"/>
  <c r="P16" i="2"/>
  <c r="P17" i="2"/>
  <c r="P18" i="2"/>
  <c r="P19" i="2"/>
  <c r="P20" i="2"/>
  <c r="P21" i="2"/>
  <c r="P22" i="2"/>
  <c r="P25" i="2"/>
  <c r="P26" i="2"/>
  <c r="P28" i="2"/>
  <c r="P30" i="2"/>
  <c r="P31" i="2"/>
  <c r="P32" i="2"/>
  <c r="P34" i="2"/>
  <c r="P14" i="2"/>
  <c r="Q14" i="2"/>
  <c r="F2" i="6" l="1"/>
  <c r="H2" i="6" s="1"/>
  <c r="F3" i="6"/>
  <c r="G51" i="2"/>
  <c r="H51" i="2"/>
  <c r="I51" i="2"/>
  <c r="K51" i="2"/>
  <c r="L51" i="2"/>
  <c r="M51" i="2"/>
  <c r="N51" i="2"/>
  <c r="O51" i="2"/>
  <c r="G36" i="2"/>
  <c r="H36" i="2"/>
  <c r="I36" i="2"/>
  <c r="K36" i="2"/>
  <c r="L36" i="2"/>
  <c r="M36" i="2"/>
  <c r="N36" i="2"/>
  <c r="O36" i="2"/>
  <c r="E23" i="2"/>
  <c r="P23" i="2" s="1"/>
  <c r="K32" i="4" l="1"/>
  <c r="K33" i="4" s="1"/>
  <c r="I18" i="4"/>
  <c r="K39" i="4"/>
  <c r="K40" i="4" s="1"/>
  <c r="K25" i="4"/>
  <c r="K26" i="4" s="1"/>
  <c r="O11" i="4"/>
  <c r="O12" i="4" s="1"/>
  <c r="K11" i="4"/>
  <c r="K12" i="4" s="1"/>
  <c r="I32" i="4"/>
  <c r="M39" i="4"/>
  <c r="M40" i="4" s="1"/>
  <c r="K18" i="4"/>
  <c r="K19" i="4" s="1"/>
  <c r="I11" i="4"/>
  <c r="I25" i="4"/>
  <c r="M12" i="4"/>
  <c r="I39" i="4"/>
  <c r="E33" i="2"/>
  <c r="I40" i="4" l="1"/>
  <c r="G40" i="4"/>
  <c r="I19" i="4"/>
  <c r="G19" i="4"/>
  <c r="I26" i="4"/>
  <c r="G26" i="4"/>
  <c r="I12" i="4"/>
  <c r="G12" i="4"/>
  <c r="I33" i="4"/>
  <c r="G33" i="4"/>
  <c r="K4" i="4"/>
  <c r="J2" i="6"/>
  <c r="I4" i="4"/>
  <c r="Q46" i="2"/>
  <c r="Q47" i="2"/>
  <c r="Q48" i="2"/>
  <c r="D33" i="4" l="1"/>
  <c r="D35" i="4" s="1"/>
  <c r="D26" i="4"/>
  <c r="D28" i="4" s="1"/>
  <c r="D19" i="4"/>
  <c r="D21" i="4" s="1"/>
  <c r="D12" i="4"/>
  <c r="D14" i="4" s="1"/>
  <c r="D5" i="4"/>
  <c r="D40" i="4"/>
  <c r="D42" i="4" s="1"/>
  <c r="E24" i="2"/>
  <c r="P24" i="2" s="1"/>
  <c r="D2" i="2" l="1"/>
  <c r="E2" i="2" s="1"/>
  <c r="F2" i="2" s="1"/>
  <c r="G2" i="2" s="1"/>
  <c r="H2" i="2" s="1"/>
  <c r="I2" i="2" s="1"/>
  <c r="J2" i="2" s="1"/>
  <c r="K2" i="2" s="1"/>
  <c r="L2" i="2" s="1"/>
  <c r="M2" i="2" s="1"/>
  <c r="N2" i="2" s="1"/>
  <c r="O2" i="2" s="1"/>
  <c r="P58" i="2" l="1"/>
  <c r="E3" i="5"/>
  <c r="Q57" i="2"/>
  <c r="Q64" i="2" l="1"/>
  <c r="Q60" i="2"/>
  <c r="I5" i="4" l="1"/>
  <c r="P62" i="2"/>
  <c r="Q62" i="2"/>
  <c r="Q23" i="2"/>
  <c r="I35" i="4" l="1"/>
  <c r="I28" i="4"/>
  <c r="I21" i="4"/>
  <c r="I42" i="4"/>
  <c r="I14" i="4"/>
  <c r="I7" i="4"/>
  <c r="D27" i="2"/>
  <c r="P27" i="2" s="1"/>
  <c r="D45" i="2"/>
  <c r="P45" i="2" s="1"/>
  <c r="I15" i="4" l="1"/>
  <c r="G15" i="4"/>
  <c r="I43" i="4"/>
  <c r="G43" i="4"/>
  <c r="I22" i="4"/>
  <c r="G22" i="4"/>
  <c r="I29" i="4"/>
  <c r="G29" i="4"/>
  <c r="I36" i="4"/>
  <c r="G36" i="4"/>
  <c r="I8" i="4"/>
  <c r="D33" i="2"/>
  <c r="P33" i="2" s="1"/>
  <c r="D12" i="2"/>
  <c r="P12" i="2" s="1"/>
  <c r="D41" i="2" l="1"/>
  <c r="P41" i="2" s="1"/>
  <c r="D29" i="2"/>
  <c r="Q45" i="2" l="1"/>
  <c r="Q22" i="2" l="1"/>
  <c r="Q42" i="2"/>
  <c r="Q10" i="2"/>
  <c r="Q8" i="2"/>
  <c r="N13" i="2"/>
  <c r="M13" i="2"/>
  <c r="G13" i="2"/>
  <c r="F13" i="2"/>
  <c r="Q18" i="2"/>
  <c r="E49" i="2"/>
  <c r="F49" i="2"/>
  <c r="G49" i="2"/>
  <c r="H49" i="2"/>
  <c r="I49" i="2"/>
  <c r="J49" i="2"/>
  <c r="K49" i="2"/>
  <c r="L49" i="2"/>
  <c r="M49" i="2"/>
  <c r="N49" i="2"/>
  <c r="O49" i="2"/>
  <c r="F35" i="2"/>
  <c r="G35" i="2"/>
  <c r="H35" i="2"/>
  <c r="I35" i="2"/>
  <c r="J35" i="2"/>
  <c r="K35" i="2"/>
  <c r="L35" i="2"/>
  <c r="M35" i="2"/>
  <c r="N35" i="2"/>
  <c r="O35" i="2"/>
  <c r="D49" i="2"/>
  <c r="Q56" i="2"/>
  <c r="Q5" i="2"/>
  <c r="Q43" i="2"/>
  <c r="Q32" i="2"/>
  <c r="Q31" i="2"/>
  <c r="Q30" i="2"/>
  <c r="Q28" i="2"/>
  <c r="Q27" i="2"/>
  <c r="Q41" i="2"/>
  <c r="Q44" i="2"/>
  <c r="Q40" i="2"/>
  <c r="Q39" i="2"/>
  <c r="Q38" i="2"/>
  <c r="Q34" i="2"/>
  <c r="Q26" i="2"/>
  <c r="Q25" i="2"/>
  <c r="Q24" i="2"/>
  <c r="Q21" i="2"/>
  <c r="Q20" i="2"/>
  <c r="Q19" i="2"/>
  <c r="Q17" i="2"/>
  <c r="Q16" i="2"/>
  <c r="Q15" i="2"/>
  <c r="O13" i="2"/>
  <c r="L13" i="2"/>
  <c r="K13" i="2"/>
  <c r="J13" i="2"/>
  <c r="H13" i="2"/>
  <c r="E13" i="2"/>
  <c r="I13" i="2"/>
  <c r="Q12" i="2"/>
  <c r="Q7" i="2"/>
  <c r="Q6" i="2"/>
  <c r="P4" i="1"/>
  <c r="Q4" i="1"/>
  <c r="P5" i="1"/>
  <c r="Q5" i="1"/>
  <c r="P6" i="1"/>
  <c r="Q6" i="1"/>
  <c r="D28" i="1"/>
  <c r="D40" i="1"/>
  <c r="Q49" i="2" l="1"/>
  <c r="F51" i="2"/>
  <c r="F36" i="2"/>
  <c r="J36" i="2"/>
  <c r="J51" i="2"/>
  <c r="K50" i="2"/>
  <c r="J50" i="2"/>
  <c r="O50" i="2"/>
  <c r="I50" i="2"/>
  <c r="M50" i="2"/>
  <c r="P49" i="2"/>
  <c r="L50" i="2"/>
  <c r="H50" i="2"/>
  <c r="G50" i="2"/>
  <c r="N50" i="2"/>
  <c r="F50" i="2"/>
  <c r="D35" i="2"/>
  <c r="J14" i="1"/>
  <c r="K14" i="1"/>
  <c r="H14" i="1"/>
  <c r="D14" i="1"/>
  <c r="E14" i="1"/>
  <c r="Q42" i="1"/>
  <c r="Q43" i="1"/>
  <c r="Q33" i="1"/>
  <c r="Q7" i="1"/>
  <c r="Q8" i="1"/>
  <c r="Q13" i="1"/>
  <c r="I14" i="1"/>
  <c r="Q15" i="1"/>
  <c r="Q16" i="1"/>
  <c r="Q17" i="1"/>
  <c r="Q18" i="1"/>
  <c r="Q20" i="1"/>
  <c r="Q21" i="1"/>
  <c r="Q22" i="1"/>
  <c r="Q23" i="1"/>
  <c r="Q24" i="1"/>
  <c r="Q25" i="1"/>
  <c r="Q26" i="1"/>
  <c r="Q27" i="1"/>
  <c r="Q29" i="1"/>
  <c r="Q30" i="1"/>
  <c r="Q31" i="1"/>
  <c r="Q32" i="1"/>
  <c r="G33" i="1"/>
  <c r="H33" i="1"/>
  <c r="I33" i="1"/>
  <c r="Q35" i="1"/>
  <c r="Q36" i="1"/>
  <c r="Q37" i="1"/>
  <c r="Q38" i="1"/>
  <c r="Q39" i="1"/>
  <c r="Q40" i="1"/>
  <c r="Q41" i="1"/>
  <c r="H42" i="1"/>
  <c r="K42" i="1"/>
  <c r="Q44" i="1"/>
  <c r="L42" i="1"/>
  <c r="L33" i="1"/>
  <c r="Q3" i="1"/>
  <c r="E33" i="1"/>
  <c r="M42" i="1"/>
  <c r="N33" i="1"/>
  <c r="D33" i="1"/>
  <c r="O33" i="1"/>
  <c r="O42" i="1"/>
  <c r="D42" i="1"/>
  <c r="E42" i="1"/>
  <c r="F14" i="1"/>
  <c r="F42" i="1"/>
  <c r="F33" i="1"/>
  <c r="G42" i="1"/>
  <c r="G14" i="1"/>
  <c r="I42" i="1"/>
  <c r="J33" i="1"/>
  <c r="J42" i="1"/>
  <c r="K33" i="1"/>
  <c r="L14" i="1"/>
  <c r="M14" i="1"/>
  <c r="M33" i="1"/>
  <c r="M43" i="1" s="1"/>
  <c r="N42" i="1"/>
  <c r="O14" i="1"/>
  <c r="P3" i="1"/>
  <c r="P7" i="1"/>
  <c r="P8" i="1"/>
  <c r="N14" i="1" s="1"/>
  <c r="P13" i="1"/>
  <c r="P15" i="1"/>
  <c r="P16" i="1"/>
  <c r="P17" i="1"/>
  <c r="P20" i="1"/>
  <c r="P23" i="1"/>
  <c r="P24" i="1"/>
  <c r="P26" i="1"/>
  <c r="P27" i="1"/>
  <c r="P31" i="1"/>
  <c r="P25" i="1"/>
  <c r="P21" i="1"/>
  <c r="P30" i="1"/>
  <c r="P18" i="1"/>
  <c r="P22" i="1"/>
  <c r="P29" i="1"/>
  <c r="P35" i="1"/>
  <c r="P36" i="1"/>
  <c r="P37" i="1"/>
  <c r="P38" i="1"/>
  <c r="P39" i="1"/>
  <c r="P40" i="1"/>
  <c r="P44" i="1"/>
  <c r="P41" i="1"/>
  <c r="P32" i="1"/>
  <c r="D50" i="2" l="1"/>
  <c r="J43" i="1"/>
  <c r="J45" i="1" s="1"/>
  <c r="L43" i="1"/>
  <c r="L45" i="1" s="1"/>
  <c r="H43" i="1"/>
  <c r="O34" i="1"/>
  <c r="P14" i="1"/>
  <c r="D34" i="1"/>
  <c r="D43" i="1"/>
  <c r="D45" i="1" s="1"/>
  <c r="N43" i="1"/>
  <c r="N45" i="1" s="1"/>
  <c r="I43" i="1"/>
  <c r="I45" i="1" s="1"/>
  <c r="O43" i="1"/>
  <c r="O45" i="1" s="1"/>
  <c r="N34" i="1"/>
  <c r="E34" i="1"/>
  <c r="M45" i="1"/>
  <c r="L34" i="1"/>
  <c r="J34" i="1"/>
  <c r="M34" i="1"/>
  <c r="I34" i="1"/>
  <c r="E43" i="1"/>
  <c r="E45" i="1" s="1"/>
  <c r="H34" i="1"/>
  <c r="P33" i="1"/>
  <c r="G34" i="1"/>
  <c r="K34" i="1"/>
  <c r="Q14" i="1"/>
  <c r="P42" i="1"/>
  <c r="F34" i="1"/>
  <c r="G43" i="1"/>
  <c r="G45" i="1" s="1"/>
  <c r="K43" i="1"/>
  <c r="K45" i="1" s="1"/>
  <c r="F43" i="1"/>
  <c r="F45" i="1" s="1"/>
  <c r="H45" i="1"/>
  <c r="P34" i="1" l="1"/>
  <c r="P43" i="1"/>
  <c r="P45" i="1"/>
  <c r="H3" i="2" l="1"/>
  <c r="I3" i="2" l="1"/>
  <c r="J3" i="2" l="1"/>
  <c r="K3" i="2" l="1"/>
  <c r="L3" i="2" l="1"/>
  <c r="M3" i="2" l="1"/>
  <c r="N3" i="2" l="1"/>
  <c r="O3" i="2" l="1"/>
  <c r="Q58" i="2" l="1"/>
  <c r="D13" i="2" l="1"/>
  <c r="D53" i="2" l="1"/>
  <c r="E3" i="2" s="1"/>
  <c r="D51" i="2"/>
  <c r="D36" i="2"/>
  <c r="Q13" i="2"/>
  <c r="P13" i="2"/>
  <c r="D3" i="5" s="1"/>
  <c r="P29" i="2"/>
  <c r="Q29" i="2"/>
  <c r="E35" i="2"/>
  <c r="E36" i="2" s="1"/>
  <c r="E51" i="2" l="1"/>
  <c r="P51" i="2" s="1"/>
  <c r="Q36" i="2"/>
  <c r="P36" i="2"/>
  <c r="E50" i="2"/>
  <c r="P35" i="2"/>
  <c r="Q35" i="2"/>
  <c r="Q51" i="2" l="1"/>
  <c r="F3" i="5" s="1"/>
  <c r="P50" i="2"/>
  <c r="C3" i="5" s="1"/>
  <c r="Q50" i="2"/>
  <c r="E53" i="2"/>
  <c r="F3" i="2" l="1"/>
  <c r="F53" i="2" s="1"/>
  <c r="B65" i="2" s="1"/>
  <c r="L2" i="6" s="1"/>
  <c r="D7" i="4" l="1"/>
  <c r="G3" i="2"/>
  <c r="Q53" i="2"/>
  <c r="P53" i="2"/>
  <c r="P3" i="2" l="1"/>
  <c r="Q3" i="2" s="1"/>
  <c r="K5" i="4"/>
  <c r="G8" i="4"/>
</calcChain>
</file>

<file path=xl/comments1.xml><?xml version="1.0" encoding="utf-8"?>
<comments xmlns="http://schemas.openxmlformats.org/spreadsheetml/2006/main">
  <authors>
    <author>amcou351</author>
    <author>Amélie</author>
    <author>jojo et amel</author>
    <author>admin351</author>
  </authors>
  <commentList>
    <comment ref="A2" authorId="0" shapeId="0">
      <text>
        <r>
          <rPr>
            <b/>
            <sz val="10"/>
            <color indexed="81"/>
            <rFont val="Tahoma"/>
            <family val="2"/>
          </rPr>
          <t xml:space="preserve">Indique l'argent qu'il  reste sur ton compte avant de commencer un nouveau mois.
Ex : </t>
        </r>
        <r>
          <rPr>
            <sz val="10"/>
            <color indexed="81"/>
            <rFont val="Tahoma"/>
            <family val="2"/>
          </rPr>
          <t>Pour le mois de Février reportes le solde du mois de Janvier</t>
        </r>
      </text>
    </comment>
    <comment ref="B3" authorId="0" shapeId="0">
      <text>
        <r>
          <rPr>
            <b/>
            <u/>
            <sz val="10"/>
            <color indexed="81"/>
            <rFont val="Tahoma"/>
            <family val="2"/>
          </rPr>
          <t>Correspond à :</t>
        </r>
        <r>
          <rPr>
            <b/>
            <sz val="10"/>
            <color indexed="81"/>
            <rFont val="Tahoma"/>
            <family val="2"/>
          </rPr>
          <t xml:space="preserve">
</t>
        </r>
        <r>
          <rPr>
            <sz val="10"/>
            <color indexed="81"/>
            <rFont val="Tahoma"/>
            <family val="2"/>
          </rPr>
          <t>l'argent que te verse ton employeur en contrepartie d'un travail.</t>
        </r>
        <r>
          <rPr>
            <sz val="10"/>
            <color indexed="81"/>
            <rFont val="Tahoma"/>
            <family val="2"/>
          </rPr>
          <t xml:space="preserve">
</t>
        </r>
      </text>
    </comment>
    <comment ref="B7" authorId="0" shapeId="0">
      <text>
        <r>
          <rPr>
            <b/>
            <u/>
            <sz val="10"/>
            <color indexed="81"/>
            <rFont val="Tahoma"/>
            <family val="2"/>
          </rPr>
          <t xml:space="preserve">Correpond à : </t>
        </r>
        <r>
          <rPr>
            <b/>
            <sz val="10"/>
            <color indexed="81"/>
            <rFont val="Tahoma"/>
            <family val="2"/>
          </rPr>
          <t xml:space="preserve">
</t>
        </r>
        <r>
          <rPr>
            <sz val="10"/>
            <color indexed="81"/>
            <rFont val="Tahoma"/>
            <family val="2"/>
          </rPr>
          <t>L'argent que te verse un membre de ta famille, un ami, pour t'aider à assumer tes dépenses .</t>
        </r>
        <r>
          <rPr>
            <sz val="10"/>
            <color indexed="81"/>
            <rFont val="Tahoma"/>
            <family val="2"/>
          </rPr>
          <t xml:space="preserve">
</t>
        </r>
      </text>
    </comment>
    <comment ref="B8" authorId="0" shapeId="0">
      <text>
        <r>
          <rPr>
            <b/>
            <u/>
            <sz val="10"/>
            <color indexed="81"/>
            <rFont val="Tahoma"/>
            <family val="2"/>
          </rPr>
          <t xml:space="preserve">Correspond aux : </t>
        </r>
        <r>
          <rPr>
            <b/>
            <sz val="10"/>
            <color indexed="81"/>
            <rFont val="Tahoma"/>
            <family val="2"/>
          </rPr>
          <t xml:space="preserve">
</t>
        </r>
        <r>
          <rPr>
            <sz val="10"/>
            <color indexed="81"/>
            <rFont val="Tahoma"/>
            <family val="2"/>
          </rPr>
          <t>Aides versées par la CAF au début de chaque mois, pour t'aider à payer ton loyer.
Il existe 3 aides au logement différentes (ALS,ALF,APL), 
L'attribution de ces aides est soumis à plusieurs conditions
Il se peut que tu y ais droit,
 Renseigne toi auprès de la CAF.
Tu peux également faire une estimation du montant de l'aide au logement sur le site www.caf.fr</t>
        </r>
      </text>
    </comment>
    <comment ref="B13" authorId="0" shapeId="0">
      <text>
        <r>
          <rPr>
            <b/>
            <sz val="10"/>
            <color indexed="81"/>
            <rFont val="Tahoma"/>
            <family val="2"/>
          </rPr>
          <t xml:space="preserve">Si tu as d'autres ressources indique les dans cette case
</t>
        </r>
        <r>
          <rPr>
            <sz val="10"/>
            <color indexed="81"/>
            <rFont val="Tahoma"/>
            <family val="2"/>
          </rPr>
          <t xml:space="preserve">Par exemple : aide CIVIS, FAJ,
 autres bourses, remboursement de soins... </t>
        </r>
        <r>
          <rPr>
            <b/>
            <sz val="10"/>
            <color indexed="81"/>
            <rFont val="Tahoma"/>
            <family val="2"/>
          </rPr>
          <t xml:space="preserve">
</t>
        </r>
      </text>
    </comment>
    <comment ref="B14" authorId="1" shapeId="0">
      <text>
        <r>
          <rPr>
            <b/>
            <sz val="8"/>
            <color indexed="81"/>
            <rFont val="Tahoma"/>
            <family val="2"/>
          </rPr>
          <t xml:space="preserve">Bilan de ce que tu gagnes sur un mois </t>
        </r>
        <r>
          <rPr>
            <sz val="8"/>
            <color indexed="81"/>
            <rFont val="Tahoma"/>
            <family val="2"/>
          </rPr>
          <t xml:space="preserve">
</t>
        </r>
        <r>
          <rPr>
            <i/>
            <sz val="8"/>
            <color indexed="81"/>
            <rFont val="Tahoma"/>
            <family val="2"/>
          </rPr>
          <t>Le calcul se fait automatiquement</t>
        </r>
      </text>
    </comment>
    <comment ref="C15" authorId="0" shapeId="0">
      <text>
        <r>
          <rPr>
            <b/>
            <u/>
            <sz val="10"/>
            <color indexed="81"/>
            <rFont val="Tahoma"/>
            <family val="2"/>
          </rPr>
          <t>Correspond au :</t>
        </r>
        <r>
          <rPr>
            <b/>
            <sz val="10"/>
            <color indexed="81"/>
            <rFont val="Tahoma"/>
            <family val="2"/>
          </rPr>
          <t xml:space="preserve">
</t>
        </r>
        <r>
          <rPr>
            <sz val="10"/>
            <color indexed="81"/>
            <rFont val="Tahoma"/>
            <family val="2"/>
          </rPr>
          <t xml:space="preserve">Montant que tu verses à ton propriétaire en contre partie de l'occupation d'un logement.
En plus du loyer il y a les charges "locatives" : elles correspondent aux frais de copropriété (par exemple: nettoyage des halls, taxe d'ordures ménagères...)
Pour simplifier  ces charges sont souvent comprises dans le montant de ton loyer, 
il ne faut pas les confondre avec les charges "logement" : eau, gaz, edf... </t>
        </r>
        <r>
          <rPr>
            <sz val="10"/>
            <color indexed="81"/>
            <rFont val="Tahoma"/>
            <family val="2"/>
          </rPr>
          <t xml:space="preserve">
</t>
        </r>
      </text>
    </comment>
    <comment ref="C16" authorId="0" shapeId="0">
      <text>
        <r>
          <rPr>
            <b/>
            <u/>
            <sz val="10"/>
            <color indexed="81"/>
            <rFont val="Tahoma"/>
            <family val="2"/>
          </rPr>
          <t>Correspond aux :</t>
        </r>
        <r>
          <rPr>
            <b/>
            <sz val="10"/>
            <color indexed="81"/>
            <rFont val="Tahoma"/>
            <family val="2"/>
          </rPr>
          <t xml:space="preserve">
</t>
        </r>
        <r>
          <rPr>
            <sz val="10"/>
            <color indexed="81"/>
            <rFont val="Tahoma"/>
            <family val="2"/>
          </rPr>
          <t xml:space="preserve">dépenses liées </t>
        </r>
        <r>
          <rPr>
            <sz val="10"/>
            <color indexed="81"/>
            <rFont val="Tahoma"/>
            <family val="2"/>
          </rPr>
          <t xml:space="preserve">à ta fourniture en eau : 
Tu dois payer un abonnement ainsi que tes consommations.
Mensualiser ta facture d'eau peut éviter d'avoir une grosse facture à payer d'un coup. 
Si tu n'es pas mensualisé du recevra une facture tous les 6 mois  
</t>
        </r>
        <r>
          <rPr>
            <b/>
            <sz val="10"/>
            <color indexed="81"/>
            <rFont val="Tahoma"/>
            <family val="2"/>
          </rPr>
          <t>(Ex</t>
        </r>
        <r>
          <rPr>
            <sz val="10"/>
            <color indexed="81"/>
            <rFont val="Tahoma"/>
            <family val="2"/>
          </rPr>
          <t>: la consommation type pour une personne seule est de 40 à 50 m3 d'eau, le prix de revient d'un m3 est d'environ 1,80€, soit une facture annuelle comprise entre 72€ et 90€)</t>
        </r>
      </text>
    </comment>
    <comment ref="C17" authorId="1" shapeId="0">
      <text>
        <r>
          <rPr>
            <b/>
            <u/>
            <sz val="10"/>
            <color indexed="81"/>
            <rFont val="Tahoma"/>
            <family val="2"/>
          </rPr>
          <t>Correspond aux :</t>
        </r>
        <r>
          <rPr>
            <b/>
            <sz val="8"/>
            <color indexed="81"/>
            <rFont val="Tahoma"/>
            <family val="2"/>
          </rPr>
          <t xml:space="preserve">
</t>
        </r>
        <r>
          <rPr>
            <sz val="10"/>
            <color indexed="81"/>
            <rFont val="Tahoma"/>
            <family val="2"/>
          </rPr>
          <t>dépenses liées à ta fourniture en électricité : 
Tu dois payer un abonnement ainsi que tes consommations,
Mensualiser ta facture peut te permettre d'avoir des plus petites sommes à payer tous les mois et donc de pouvoir mieux gérer ton budget,
si tu n'es pas mensualisé tu recevras une facture tous les 2 mois  
(</t>
        </r>
        <r>
          <rPr>
            <b/>
            <sz val="10"/>
            <color indexed="81"/>
            <rFont val="Tahoma"/>
            <family val="2"/>
          </rPr>
          <t>Ex</t>
        </r>
        <r>
          <rPr>
            <sz val="10"/>
            <color indexed="81"/>
            <rFont val="Tahoma"/>
            <family val="2"/>
          </rPr>
          <t xml:space="preserve"> : 40€ par mois, pour une personnes seul, pour un appartement de 20m², chauffage et eau chaude par électricité)</t>
        </r>
      </text>
    </comment>
    <comment ref="C18" authorId="1" shapeId="0">
      <text>
        <r>
          <rPr>
            <b/>
            <u/>
            <sz val="10"/>
            <color indexed="81"/>
            <rFont val="Tahoma"/>
            <family val="2"/>
          </rPr>
          <t>Correspond aux :</t>
        </r>
        <r>
          <rPr>
            <b/>
            <sz val="10"/>
            <color indexed="81"/>
            <rFont val="Tahoma"/>
            <family val="2"/>
          </rPr>
          <t xml:space="preserve">
</t>
        </r>
        <r>
          <rPr>
            <sz val="10"/>
            <color indexed="81"/>
            <rFont val="Tahoma"/>
            <family val="2"/>
          </rPr>
          <t xml:space="preserve">dépenses liées à ta fourniture en GAZ : 
Tu dois payer un abonnement ainsi que tes consommations,
Mensualiser ta facture peut te permettre d'avoir des plus petites sommes à payer tous les mois et donc de pouvoir mieux gerer ton budget,
si tu n'es pas mensualisé du recevra une facture tous les 2 mois  </t>
        </r>
        <r>
          <rPr>
            <sz val="8"/>
            <color indexed="81"/>
            <rFont val="Tahoma"/>
            <family val="2"/>
          </rPr>
          <t xml:space="preserve">
</t>
        </r>
      </text>
    </comment>
    <comment ref="C20" authorId="2" shapeId="0">
      <text>
        <r>
          <rPr>
            <b/>
            <u/>
            <sz val="10"/>
            <color indexed="81"/>
            <rFont val="Tahoma"/>
            <family val="2"/>
          </rPr>
          <t>Correspond aux :</t>
        </r>
        <r>
          <rPr>
            <b/>
            <i/>
            <u/>
            <sz val="10"/>
            <color indexed="81"/>
            <rFont val="Tahoma"/>
            <family val="2"/>
          </rPr>
          <t xml:space="preserve">
</t>
        </r>
        <r>
          <rPr>
            <sz val="10"/>
            <color indexed="81"/>
            <rFont val="Tahoma"/>
            <family val="2"/>
          </rPr>
          <t>Abonnements et consommations pour un téléphone fixe et ou portable
Avant de t'engager compares les différentes offres, 
vérifies ce qui est compris dans ton contrat,
Une offre intéressante peut vite devenir un gouffre pour ton argent, si tu n'y prêtes pas attention.</t>
        </r>
      </text>
    </comment>
    <comment ref="C21" authorId="0" shapeId="0">
      <text>
        <r>
          <rPr>
            <b/>
            <sz val="10"/>
            <color indexed="81"/>
            <rFont val="Tahoma"/>
            <family val="2"/>
          </rPr>
          <t xml:space="preserve">Elle est obligatoire à partir du moment où tu loues un logement </t>
        </r>
        <r>
          <rPr>
            <sz val="10"/>
            <color indexed="81"/>
            <rFont val="Tahoma"/>
            <family val="2"/>
          </rPr>
          <t xml:space="preserve">
Le montant de l'assurance varie selon la taille du logement, la localisation et surtout selon les garanties couvertes, minimun trois garanties : explosion, dégats des eaux, incendie.
Les banques, les assurances, les mutuelles proposent des offres spéciales "jeunes".
Pour être sûr d'obtenir le meilleur tarif n'oublies pas de faire jouer la concurrence.
Le plus souvent son paiement s'effectue une fois par an ou sinon par mensualisation.
exemple pour un studio ou T1 : environ 50 €  par an</t>
        </r>
      </text>
    </comment>
    <comment ref="C22" authorId="0" shapeId="0">
      <text>
        <r>
          <rPr>
            <b/>
            <sz val="10"/>
            <color indexed="81"/>
            <rFont val="Tahoma"/>
            <family val="2"/>
          </rPr>
          <t xml:space="preserve">C'est un impôt versé au département.
</t>
        </r>
        <r>
          <rPr>
            <sz val="10"/>
            <color indexed="81"/>
            <rFont val="Tahoma"/>
            <family val="2"/>
          </rPr>
          <t>Tu devras le payer à partir du moment où tu loues un logement au 1er Janvier de l'année en cours.
Son montant dépend de la taille de ton logement, de ses dépendances (une place de stationnement privatif fait augmenter son prix), de sa localisation...
Elle est payée une fois par an vers le mois de Novembre ou Décembre. Elle représente souvent une somme considérable pour un petit budget, pour faciliter sa gestion tu peux demander la mensualisation.</t>
        </r>
        <r>
          <rPr>
            <b/>
            <sz val="10"/>
            <color indexed="81"/>
            <rFont val="Tahoma"/>
            <family val="2"/>
          </rPr>
          <t xml:space="preserve">
La redevance TV est maintenant groupée avec la taxe d'habitation 
son montant est de 116 €/an (identique pour tous) .
Dans certains cas, il se peut que tu n'ais pas besoin de payer cette taxe d'habitation comme par exemple dans les logements FJT, CROUS...
Si tu es en difficulté pour  payer cette taxe tu peux faire une demande de dégrévement, autrement dit une demande de remise. Dans ce cas là demande un dossier auprès du trésor public. 
</t>
        </r>
        <r>
          <rPr>
            <sz val="10"/>
            <color indexed="81"/>
            <rFont val="Tahoma"/>
            <family val="2"/>
          </rPr>
          <t xml:space="preserve">
</t>
        </r>
      </text>
    </comment>
    <comment ref="C24" authorId="1" shapeId="0">
      <text>
        <r>
          <rPr>
            <b/>
            <sz val="10"/>
            <color indexed="81"/>
            <rFont val="Tahoma"/>
            <family val="2"/>
          </rPr>
          <t xml:space="preserve">Elle n'est pas obligatoire. 
Poutant ne fait pas l'impasse sur cette dépense. </t>
        </r>
        <r>
          <rPr>
            <sz val="10"/>
            <color indexed="81"/>
            <rFont val="Tahoma"/>
            <family val="2"/>
          </rPr>
          <t xml:space="preserve">
Elle te permet d'être couvert et remboursé lors de tes dépenses de santé : visites médicales, achats de médicaments, hospitalisations, lunettes...
L'économie que tu fais en ne souscrivant pas à une mutuelle santé peut t'entrainer dans des dépenses beaucoup plus importantes en cas de souci de santé.
Toutes les complémentaires de santé proposent plusieurs niveaux de couverture. 
Pour une couverture minimale, il t'en coutera environ 30€ par mois.
</t>
        </r>
      </text>
    </comment>
    <comment ref="C25" authorId="2" shapeId="0">
      <text>
        <r>
          <rPr>
            <b/>
            <u/>
            <sz val="10"/>
            <color indexed="81"/>
            <rFont val="Tahoma"/>
            <family val="2"/>
          </rPr>
          <t>Correspond aux :</t>
        </r>
        <r>
          <rPr>
            <sz val="10"/>
            <color indexed="81"/>
            <rFont val="Tahoma"/>
            <family val="2"/>
          </rPr>
          <t xml:space="preserve">
frais d'inscription à la sécurité sociale étudiante soit LMDE ou SMEBA
Environ 190 € par an</t>
        </r>
      </text>
    </comment>
    <comment ref="C26" authorId="1" shapeId="0">
      <text>
        <r>
          <rPr>
            <b/>
            <sz val="10"/>
            <color indexed="81"/>
            <rFont val="Tahoma"/>
            <family val="2"/>
          </rPr>
          <t>Elle est obligatoire à partir du moment où tu utilises un véhicule motorisé.</t>
        </r>
        <r>
          <rPr>
            <sz val="8"/>
            <color indexed="81"/>
            <rFont val="Tahoma"/>
            <family val="2"/>
          </rPr>
          <t xml:space="preserve">
</t>
        </r>
        <r>
          <rPr>
            <sz val="10"/>
            <color indexed="81"/>
            <rFont val="Tahoma"/>
            <family val="2"/>
          </rPr>
          <t>Son montant varie en fonction d'un certain nombre de critères 
(modèle de voiture, bonus du conducteur par exemple).
Il ne faut pas hésiter à faire jouer la concurrence !
Fais attention également aux risques couverts et aux services rendus en cas d'immobilisation du véhicule.</t>
        </r>
        <r>
          <rPr>
            <sz val="8"/>
            <color indexed="81"/>
            <rFont val="Tahoma"/>
            <family val="2"/>
          </rPr>
          <t xml:space="preserve">
</t>
        </r>
      </text>
    </comment>
    <comment ref="C29" authorId="3" shapeId="0">
      <text>
        <r>
          <rPr>
            <b/>
            <sz val="10"/>
            <color indexed="81"/>
            <rFont val="Tahoma"/>
            <family val="2"/>
          </rPr>
          <t xml:space="preserve">Poste de dépenses pouvant être très important :
</t>
        </r>
        <r>
          <rPr>
            <sz val="10"/>
            <color indexed="81"/>
            <rFont val="Tahoma"/>
            <family val="2"/>
          </rPr>
          <t>Choisi le moyen de transport qui répond le plus à tes besoins.
En ville, les transports en commun reste un moyen de transport à moindre coup.
Les compagnies de transport pratiquent des tarifs interéssant pour les -25 ans 
(par exemple la carte 12-25 ans de la SNCF qui permet d'avoir des réduction de 25 et 50% selon les trajets).
Renseignes toi auprès des compagnies !</t>
        </r>
      </text>
    </comment>
    <comment ref="B30" authorId="1" shapeId="0">
      <text>
        <r>
          <rPr>
            <b/>
            <u/>
            <sz val="10"/>
            <color indexed="81"/>
            <rFont val="Tahoma"/>
            <family val="2"/>
          </rPr>
          <t>Correspond aux :</t>
        </r>
        <r>
          <rPr>
            <sz val="10"/>
            <color indexed="81"/>
            <rFont val="Tahoma"/>
            <family val="2"/>
          </rPr>
          <t xml:space="preserve">
Frais d'inscription dans les centres de formation
Frais d'inscription aux associations étudiantes
Frais de scolarité divers</t>
        </r>
        <r>
          <rPr>
            <b/>
            <sz val="8"/>
            <color indexed="81"/>
            <rFont val="Tahoma"/>
            <family val="2"/>
          </rPr>
          <t xml:space="preserve">
</t>
        </r>
        <r>
          <rPr>
            <sz val="8"/>
            <color indexed="81"/>
            <rFont val="Tahoma"/>
            <family val="2"/>
          </rPr>
          <t xml:space="preserve">
</t>
        </r>
      </text>
    </comment>
    <comment ref="B31" authorId="1" shapeId="0">
      <text>
        <r>
          <rPr>
            <b/>
            <u/>
            <sz val="10"/>
            <color indexed="81"/>
            <rFont val="Tahoma"/>
            <family val="2"/>
          </rPr>
          <t xml:space="preserve">Correspond au : </t>
        </r>
        <r>
          <rPr>
            <b/>
            <sz val="10"/>
            <color indexed="81"/>
            <rFont val="Tahoma"/>
            <family val="2"/>
          </rPr>
          <t xml:space="preserve">
</t>
        </r>
        <r>
          <rPr>
            <sz val="10"/>
            <color indexed="81"/>
            <rFont val="Tahoma"/>
            <family val="2"/>
          </rPr>
          <t xml:space="preserve">Remboursement du capital et des intérêts du ou des prêts que tu as en cours.  
(Prêts à la consommation, prêts voiture...)
Fais attention à ne pas multiplier les crédits,
car bien que cela paraisse de l'argent facile au début, il va falloir que tu rembourses les sommes empruntées.
Si tu n'as pas d'autres choix que de faire un prêt, pour tes études par exemple.
Fais jouer la concurrence ! Compares bien les offres qui te sont faites, prends le temps de la réflexion...
</t>
        </r>
      </text>
    </comment>
    <comment ref="A34" authorId="1" shapeId="0">
      <text>
        <r>
          <rPr>
            <b/>
            <sz val="10"/>
            <color indexed="81"/>
            <rFont val="Tahoma"/>
            <family val="2"/>
          </rPr>
          <t xml:space="preserve">
Argent qu'il te reste après avoir fait le bilan de tes dépense fixes
</t>
        </r>
        <r>
          <rPr>
            <i/>
            <sz val="10"/>
            <color indexed="81"/>
            <rFont val="Tahoma"/>
            <family val="2"/>
          </rPr>
          <t xml:space="preserve"> Le calcul se fait automatiquement</t>
        </r>
      </text>
    </comment>
    <comment ref="B35" authorId="0" shapeId="0">
      <text>
        <r>
          <rPr>
            <b/>
            <sz val="10"/>
            <color indexed="81"/>
            <rFont val="Tahoma"/>
            <family val="2"/>
          </rPr>
          <t>Ne néglige pas ce poste</t>
        </r>
        <r>
          <rPr>
            <sz val="10"/>
            <color indexed="81"/>
            <rFont val="Tahoma"/>
            <family val="2"/>
          </rPr>
          <t xml:space="preserve">
Une bonne santé, une bonne vue… c'est essentiel !
Avoir une bonne complémentaire santé te permet d'être  mieux remboursé.
Les visites externes dans les hôpitaux te permettent de bénéficier d'une prise en charge efficace et globalement rapide, sans dépassement d'honoraire.
</t>
        </r>
        <r>
          <rPr>
            <i/>
            <sz val="10"/>
            <color indexed="81"/>
            <rFont val="Tahoma"/>
            <family val="2"/>
          </rPr>
          <t xml:space="preserve">(à envisager petit mot sur Le medecin traitant???, les permanence santé pour les étudiants et des exemples) 
</t>
        </r>
      </text>
    </comment>
    <comment ref="B36" authorId="3" shapeId="0">
      <text>
        <r>
          <rPr>
            <b/>
            <u/>
            <sz val="10"/>
            <color indexed="81"/>
            <rFont val="Tahoma"/>
            <family val="2"/>
          </rPr>
          <t xml:space="preserve">Correspond aux </t>
        </r>
        <r>
          <rPr>
            <b/>
            <sz val="10"/>
            <color indexed="81"/>
            <rFont val="Tahoma"/>
            <family val="2"/>
          </rPr>
          <t xml:space="preserve">
-</t>
        </r>
        <r>
          <rPr>
            <sz val="10"/>
            <color indexed="81"/>
            <rFont val="Tahoma"/>
            <family val="2"/>
          </rPr>
          <t xml:space="preserve"> Frais d'entretien courant de ton véhicule :  vidange, balai d'essuis glace…
- Frais d'entretien ou de réparation plus ponctuels et souvent plus couteux : Freins, pneus…
Avant de t'engager demandes un devis</t>
        </r>
        <r>
          <rPr>
            <sz val="10"/>
            <color indexed="81"/>
            <rFont val="Tahoma"/>
            <family val="2"/>
          </rPr>
          <t xml:space="preserve">
</t>
        </r>
      </text>
    </comment>
    <comment ref="B38" authorId="3" shapeId="0">
      <text>
        <r>
          <rPr>
            <b/>
            <u/>
            <sz val="10"/>
            <color indexed="81"/>
            <rFont val="Tahoma"/>
            <family val="2"/>
          </rPr>
          <t>Correspond aux :</t>
        </r>
        <r>
          <rPr>
            <b/>
            <sz val="10"/>
            <color indexed="81"/>
            <rFont val="Tahoma"/>
            <family val="2"/>
          </rPr>
          <t xml:space="preserve">
</t>
        </r>
        <r>
          <rPr>
            <sz val="10"/>
            <color indexed="81"/>
            <rFont val="Tahoma"/>
            <family val="2"/>
          </rPr>
          <t>Frais d'abonnement aux services Internet, TV numérique...</t>
        </r>
        <r>
          <rPr>
            <sz val="10"/>
            <color indexed="81"/>
            <rFont val="Tahoma"/>
            <family val="2"/>
          </rPr>
          <t xml:space="preserve">
Avant de t'engager compares les différentes offres (tarifs, options, conditions de résiliation).</t>
        </r>
      </text>
    </comment>
    <comment ref="A44" authorId="3" shapeId="0">
      <text>
        <r>
          <rPr>
            <b/>
            <u/>
            <sz val="10"/>
            <color indexed="81"/>
            <rFont val="Tahoma"/>
            <family val="2"/>
          </rPr>
          <t>Correspond à :</t>
        </r>
        <r>
          <rPr>
            <b/>
            <sz val="10"/>
            <color indexed="81"/>
            <rFont val="Tahoma"/>
            <family val="2"/>
          </rPr>
          <t xml:space="preserve">
</t>
        </r>
        <r>
          <rPr>
            <sz val="10"/>
            <color indexed="81"/>
            <rFont val="Tahoma"/>
            <family val="2"/>
          </rPr>
          <t xml:space="preserve">l'argent que tu peux mettre de côté tous les mois </t>
        </r>
        <r>
          <rPr>
            <sz val="10"/>
            <color indexed="81"/>
            <rFont val="Tahoma"/>
            <family val="2"/>
          </rPr>
          <t>soit sur ton compte épargne soit sur un compte spécifique comme un compte épargne logement par exemple.
Si tu en as les moyens il est interéssant de pouvoir  économiser très tôt un peu d'argent tous les mois. Cela peux te permettre de faire face à une dépense imprévue ou d'anticiper un achat important pour toi.
Renseignes toi auprès de ta banque pour savoir quelles sont tes possibilités.</t>
        </r>
      </text>
    </comment>
  </commentList>
</comments>
</file>

<file path=xl/sharedStrings.xml><?xml version="1.0" encoding="utf-8"?>
<sst xmlns="http://schemas.openxmlformats.org/spreadsheetml/2006/main" count="522" uniqueCount="125">
  <si>
    <t>Janv</t>
  </si>
  <si>
    <t>Fév</t>
  </si>
  <si>
    <t>Mars</t>
  </si>
  <si>
    <t>Avril</t>
  </si>
  <si>
    <t>Mai</t>
  </si>
  <si>
    <t>Juin</t>
  </si>
  <si>
    <t>Juil</t>
  </si>
  <si>
    <t>Août</t>
  </si>
  <si>
    <t xml:space="preserve">Sept </t>
  </si>
  <si>
    <t>Oct</t>
  </si>
  <si>
    <t>Nov</t>
  </si>
  <si>
    <t>Déc</t>
  </si>
  <si>
    <t>Salaire</t>
  </si>
  <si>
    <t>Revenu de formation</t>
  </si>
  <si>
    <t>Aide au logement</t>
  </si>
  <si>
    <t>Aide de la famille</t>
  </si>
  <si>
    <t>Logement</t>
  </si>
  <si>
    <t>Loyer et charges</t>
  </si>
  <si>
    <t>Eau</t>
  </si>
  <si>
    <t>Electricité</t>
  </si>
  <si>
    <t>Gaz</t>
  </si>
  <si>
    <t>Téléphone</t>
  </si>
  <si>
    <t>Assurance habitation</t>
  </si>
  <si>
    <t>Taxe d'habitation</t>
  </si>
  <si>
    <t>Santé</t>
  </si>
  <si>
    <t>Mutuelle</t>
  </si>
  <si>
    <t>Sécurité sociale étudiante</t>
  </si>
  <si>
    <t>Transport</t>
  </si>
  <si>
    <t>Assurance véhicule</t>
  </si>
  <si>
    <t>Etude et formation</t>
  </si>
  <si>
    <t>Crédit en cours</t>
  </si>
  <si>
    <t>Sorties / loisirs</t>
  </si>
  <si>
    <t>Vacances</t>
  </si>
  <si>
    <t>Frais médicaux</t>
  </si>
  <si>
    <t>Entretien / réparation véhicule</t>
  </si>
  <si>
    <t>Abonnement multimédia</t>
  </si>
  <si>
    <t>Epargne</t>
  </si>
  <si>
    <t>Autres</t>
  </si>
  <si>
    <t>DEPENSES FIXES</t>
  </si>
  <si>
    <t>Allocation chômage / RMI ,,,</t>
  </si>
  <si>
    <t>Caddie (alimentation et hygiène)</t>
  </si>
  <si>
    <t>DEPENSES OCCASIONELLES</t>
  </si>
  <si>
    <t>Habillement / esthétique</t>
  </si>
  <si>
    <t>Total dépenses fixes</t>
  </si>
  <si>
    <t>RESSOURCES</t>
  </si>
  <si>
    <t>Ressources/ Dépenses</t>
  </si>
  <si>
    <t>Total ressources</t>
  </si>
  <si>
    <t>Solde du mois précédent</t>
  </si>
  <si>
    <t>Total dépenses occasionnelles</t>
  </si>
  <si>
    <t>Bourse étudiante</t>
  </si>
  <si>
    <t>Total sur l'année</t>
  </si>
  <si>
    <t>Moyenne sur l'année</t>
  </si>
  <si>
    <r>
      <t xml:space="preserve">SOLDE                                  </t>
    </r>
    <r>
      <rPr>
        <b/>
        <sz val="12"/>
        <color indexed="10"/>
        <rFont val="Calibri"/>
        <family val="2"/>
      </rPr>
      <t>(l'argent qu'il me reste)</t>
    </r>
  </si>
  <si>
    <t>TOTAL DEPENSES</t>
  </si>
  <si>
    <t>Carburant</t>
  </si>
  <si>
    <t>Abonnement/billet bus ou train</t>
  </si>
  <si>
    <t>RESTE A VIVRE                                                  (ressources - dépenses fixes)</t>
  </si>
  <si>
    <t>années</t>
  </si>
  <si>
    <t>total dépenses</t>
  </si>
  <si>
    <t>total ressources</t>
  </si>
  <si>
    <t>total épargne</t>
  </si>
  <si>
    <t>autre</t>
  </si>
  <si>
    <t>Internet</t>
  </si>
  <si>
    <t>Primes 4 euros/j</t>
  </si>
  <si>
    <t>Tickets restaurants</t>
  </si>
  <si>
    <t>Prime</t>
  </si>
  <si>
    <t xml:space="preserve">Sécurité sociale </t>
  </si>
  <si>
    <t>Abonnement RATP</t>
  </si>
  <si>
    <t>Abonnement TGV</t>
  </si>
  <si>
    <t>Autre</t>
  </si>
  <si>
    <t>Crédit étudiant</t>
  </si>
  <si>
    <t>Crédit immo</t>
  </si>
  <si>
    <t>Crédit conso</t>
  </si>
  <si>
    <t>Restaurant</t>
  </si>
  <si>
    <t>Impots</t>
  </si>
  <si>
    <t>Sport</t>
  </si>
  <si>
    <t>Numismatique</t>
  </si>
  <si>
    <t>Pension alimentaire</t>
  </si>
  <si>
    <t>Remboursement abo RATP</t>
  </si>
  <si>
    <t>Epargne année N-1</t>
  </si>
  <si>
    <t>Banque</t>
  </si>
  <si>
    <t>Balance totale</t>
  </si>
  <si>
    <t>Alimentation midi</t>
  </si>
  <si>
    <t>Livret A</t>
  </si>
  <si>
    <t>Livret A année N-1</t>
  </si>
  <si>
    <t>Investissment N-1</t>
  </si>
  <si>
    <t>Investissement</t>
  </si>
  <si>
    <t>alimentation soir et entretien</t>
  </si>
  <si>
    <t>Argent disponible</t>
  </si>
  <si>
    <t>Ressources/Dépenses</t>
  </si>
  <si>
    <t>Cadeaux</t>
  </si>
  <si>
    <t>Impots revenus</t>
  </si>
  <si>
    <t>Solde compte courant</t>
  </si>
  <si>
    <t>Enrichissement société générale</t>
  </si>
  <si>
    <t>Enrichissement crédit mutuel</t>
  </si>
  <si>
    <t>objectif atteint à</t>
  </si>
  <si>
    <t>Epargne LDD</t>
  </si>
  <si>
    <t>Epargne LDD N-1</t>
  </si>
  <si>
    <t>Argent nécessaire pour objectif</t>
  </si>
  <si>
    <t>Argent nécessaire objectifs</t>
  </si>
  <si>
    <t>Objectif atteint à</t>
  </si>
  <si>
    <t>Objectif</t>
  </si>
  <si>
    <t>Objectif épargne</t>
  </si>
  <si>
    <t>Objectif apport</t>
  </si>
  <si>
    <t>Objectifs Année N</t>
  </si>
  <si>
    <t>Objectifs Année N + 1</t>
  </si>
  <si>
    <t>Objectifs Année N + 2</t>
  </si>
  <si>
    <t>Objectifs Année N + 4</t>
  </si>
  <si>
    <t>Objectifs Année N + 3</t>
  </si>
  <si>
    <t>Objectifs Année N + 5</t>
  </si>
  <si>
    <t xml:space="preserve">Objectif </t>
  </si>
  <si>
    <t>Objectif course F1</t>
  </si>
  <si>
    <t>Argent nécessaire</t>
  </si>
  <si>
    <t>balance moyenne</t>
  </si>
  <si>
    <t>Objectif JO 2022</t>
  </si>
  <si>
    <t>Crédit Mutuel</t>
  </si>
  <si>
    <t>Société Générale</t>
  </si>
  <si>
    <t>Total</t>
  </si>
  <si>
    <t>Enrichissement Société Générale N - 1</t>
  </si>
  <si>
    <t>Enrichissement Crédit Mutuel N - 1</t>
  </si>
  <si>
    <t>Compte courant</t>
  </si>
  <si>
    <t>Argent disponible sans compte courant</t>
  </si>
  <si>
    <t>RESTE A VIVRE</t>
  </si>
  <si>
    <t>objectif</t>
  </si>
  <si>
    <t>Année "esprit tranquille"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</si>
</sst>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0\ &quot;€&quot;"/>
  </numFmts>
  <fonts count="61" x14ac:knownFonts="1">
    <font>
      <sz val="11"/>
      <color indexed="8"/>
      <name val="Calibri"/>
      <family val="2"/>
    </font>
    <font>
      <b/>
      <sz val="14"/>
      <color indexed="8"/>
      <name val="Calibri"/>
      <family val="2"/>
    </font>
    <font>
      <sz val="12"/>
      <color indexed="8"/>
      <name val="Calibri"/>
      <family val="2"/>
    </font>
    <font>
      <b/>
      <sz val="16"/>
      <color indexed="10"/>
      <name val="Calibri"/>
      <family val="2"/>
    </font>
    <font>
      <sz val="10"/>
      <color indexed="81"/>
      <name val="Tahoma"/>
      <family val="2"/>
    </font>
    <font>
      <b/>
      <i/>
      <u/>
      <sz val="10"/>
      <color indexed="81"/>
      <name val="Tahoma"/>
      <family val="2"/>
    </font>
    <font>
      <b/>
      <u/>
      <sz val="10"/>
      <color indexed="81"/>
      <name val="Tahoma"/>
      <family val="2"/>
    </font>
    <font>
      <sz val="11"/>
      <color indexed="8"/>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16"/>
      <name val="Calibri"/>
      <family val="2"/>
    </font>
    <font>
      <sz val="11"/>
      <color indexed="60"/>
      <name val="Calibri"/>
      <family val="2"/>
    </font>
    <font>
      <b/>
      <sz val="11"/>
      <color indexed="8"/>
      <name val="Calibri"/>
      <family val="2"/>
    </font>
    <font>
      <sz val="11"/>
      <color indexed="62"/>
      <name val="Calibri"/>
      <family val="2"/>
    </font>
    <font>
      <b/>
      <sz val="11"/>
      <color indexed="63"/>
      <name val="Calibri"/>
      <family val="2"/>
    </font>
    <font>
      <b/>
      <sz val="11"/>
      <color indexed="53"/>
      <name val="Calibri"/>
      <family val="2"/>
    </font>
    <font>
      <sz val="11"/>
      <color indexed="53"/>
      <name val="Calibri"/>
      <family val="2"/>
    </font>
    <font>
      <b/>
      <sz val="11"/>
      <color indexed="9"/>
      <name val="Calibri"/>
      <family val="2"/>
    </font>
    <font>
      <sz val="11"/>
      <color indexed="10"/>
      <name val="Calibri"/>
      <family val="2"/>
    </font>
    <font>
      <sz val="11"/>
      <color indexed="9"/>
      <name val="Calibri"/>
      <family val="2"/>
    </font>
    <font>
      <sz val="8"/>
      <name val="Calibri"/>
      <family val="2"/>
    </font>
    <font>
      <sz val="10"/>
      <color indexed="8"/>
      <name val="Calibri"/>
      <family val="2"/>
    </font>
    <font>
      <b/>
      <sz val="10"/>
      <color indexed="17"/>
      <name val="Calibri"/>
      <family val="2"/>
    </font>
    <font>
      <b/>
      <sz val="12"/>
      <color indexed="8"/>
      <name val="Calibri"/>
      <family val="2"/>
    </font>
    <font>
      <b/>
      <sz val="10"/>
      <color indexed="8"/>
      <name val="Calibri"/>
      <family val="2"/>
    </font>
    <font>
      <b/>
      <sz val="10"/>
      <color indexed="81"/>
      <name val="Tahoma"/>
      <family val="2"/>
    </font>
    <font>
      <sz val="8"/>
      <color indexed="81"/>
      <name val="Tahoma"/>
      <family val="2"/>
    </font>
    <font>
      <b/>
      <sz val="8"/>
      <color indexed="81"/>
      <name val="Tahoma"/>
      <family val="2"/>
    </font>
    <font>
      <b/>
      <sz val="11"/>
      <color indexed="8"/>
      <name val="Calibri"/>
      <family val="2"/>
    </font>
    <font>
      <b/>
      <sz val="12"/>
      <color indexed="8"/>
      <name val="Calibri"/>
      <family val="2"/>
    </font>
    <font>
      <b/>
      <sz val="11"/>
      <color indexed="57"/>
      <name val="Calibri"/>
      <family val="2"/>
    </font>
    <font>
      <b/>
      <sz val="12"/>
      <color indexed="57"/>
      <name val="Calibri"/>
      <family val="2"/>
    </font>
    <font>
      <b/>
      <sz val="10"/>
      <color indexed="56"/>
      <name val="Calibri"/>
      <family val="2"/>
    </font>
    <font>
      <b/>
      <sz val="12"/>
      <color indexed="18"/>
      <name val="Calibri"/>
      <family val="2"/>
    </font>
    <font>
      <b/>
      <sz val="12"/>
      <color indexed="18"/>
      <name val="Calibri"/>
      <family val="2"/>
    </font>
    <font>
      <b/>
      <sz val="12"/>
      <color indexed="56"/>
      <name val="Calibri"/>
      <family val="2"/>
    </font>
    <font>
      <b/>
      <sz val="12"/>
      <color indexed="10"/>
      <name val="Calibri"/>
      <family val="2"/>
    </font>
    <font>
      <b/>
      <sz val="11"/>
      <color indexed="56"/>
      <name val="Calibri"/>
      <family val="2"/>
    </font>
    <font>
      <b/>
      <sz val="12"/>
      <color indexed="56"/>
      <name val="Calibri"/>
      <family val="2"/>
    </font>
    <font>
      <i/>
      <sz val="8"/>
      <color indexed="81"/>
      <name val="Tahoma"/>
      <family val="2"/>
    </font>
    <font>
      <i/>
      <sz val="10"/>
      <color indexed="81"/>
      <name val="Tahoma"/>
      <family val="2"/>
    </font>
    <font>
      <b/>
      <sz val="14"/>
      <color indexed="44"/>
      <name val="Calibri"/>
      <family val="2"/>
    </font>
    <font>
      <b/>
      <sz val="11"/>
      <color indexed="44"/>
      <name val="Calibri"/>
      <family val="2"/>
    </font>
    <font>
      <b/>
      <sz val="10"/>
      <name val="Calibri"/>
      <family val="2"/>
    </font>
    <font>
      <b/>
      <sz val="14"/>
      <color indexed="10"/>
      <name val="Calibri"/>
      <family val="2"/>
    </font>
    <font>
      <b/>
      <sz val="12"/>
      <color indexed="44"/>
      <name val="Calibri"/>
      <family val="2"/>
    </font>
    <font>
      <b/>
      <sz val="12"/>
      <color rgb="FF7030A0"/>
      <name val="Calibri"/>
      <family val="2"/>
    </font>
    <font>
      <sz val="12"/>
      <color theme="8" tint="-0.249977111117893"/>
      <name val="Calibri"/>
      <family val="2"/>
    </font>
    <font>
      <sz val="12"/>
      <color rgb="FF7030A0"/>
      <name val="Calibri"/>
      <family val="2"/>
    </font>
    <font>
      <sz val="12"/>
      <color theme="7" tint="0.39997558519241921"/>
      <name val="Calibri"/>
      <family val="2"/>
    </font>
    <font>
      <b/>
      <sz val="11"/>
      <color theme="7" tint="0.39997558519241921"/>
      <name val="Calibri"/>
      <family val="2"/>
    </font>
    <font>
      <sz val="11"/>
      <name val="Calibri"/>
      <family val="2"/>
    </font>
    <font>
      <b/>
      <sz val="11"/>
      <name val="Calibri"/>
      <family val="2"/>
    </font>
    <font>
      <sz val="11"/>
      <color rgb="FF00B050"/>
      <name val="Calibri"/>
      <family val="2"/>
    </font>
    <font>
      <b/>
      <sz val="12"/>
      <color theme="7" tint="0.39997558519241921"/>
      <name val="Calibri"/>
      <family val="2"/>
    </font>
    <font>
      <b/>
      <sz val="11"/>
      <color rgb="FF7030A0"/>
      <name val="Calibri"/>
      <family val="2"/>
    </font>
    <font>
      <sz val="16"/>
      <color indexed="10"/>
      <name val="Calibri"/>
      <family val="2"/>
    </font>
    <font>
      <sz val="12"/>
      <color indexed="44"/>
      <name val="Calibri"/>
      <family val="2"/>
    </font>
  </fonts>
  <fills count="31">
    <fill>
      <patternFill patternType="none"/>
    </fill>
    <fill>
      <patternFill patternType="gray125"/>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5"/>
        <bgColor indexed="45"/>
      </patternFill>
    </fill>
    <fill>
      <patternFill patternType="solid">
        <fgColor indexed="43"/>
        <bgColor indexed="43"/>
      </patternFill>
    </fill>
    <fill>
      <patternFill patternType="solid">
        <fgColor indexed="22"/>
        <bgColor indexed="64"/>
      </patternFill>
    </fill>
    <fill>
      <patternFill patternType="solid">
        <fgColor indexed="50"/>
        <bgColor indexed="64"/>
      </patternFill>
    </fill>
    <fill>
      <patternFill patternType="solid">
        <fgColor indexed="31"/>
        <bgColor indexed="64"/>
      </patternFill>
    </fill>
    <fill>
      <patternFill patternType="solid">
        <fgColor indexed="26"/>
        <bgColor indexed="64"/>
      </patternFill>
    </fill>
    <fill>
      <patternFill patternType="solid">
        <fgColor indexed="34"/>
        <bgColor indexed="64"/>
      </patternFill>
    </fill>
    <fill>
      <patternFill patternType="solid">
        <fgColor indexed="52"/>
        <bgColor indexed="64"/>
      </patternFill>
    </fill>
    <fill>
      <patternFill patternType="solid">
        <fgColor rgb="FF92D05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00B0F0"/>
        <bgColor indexed="64"/>
      </patternFill>
    </fill>
    <fill>
      <patternFill patternType="solid">
        <fgColor theme="7" tint="0.59999389629810485"/>
        <bgColor indexed="64"/>
      </patternFill>
    </fill>
  </fills>
  <borders count="13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22"/>
      </bottom>
      <diagonal/>
    </border>
    <border>
      <left/>
      <right/>
      <top/>
      <bottom style="medium">
        <color indexed="44"/>
      </bottom>
      <diagonal/>
    </border>
    <border>
      <left/>
      <right/>
      <top style="thin">
        <color indexed="54"/>
      </top>
      <bottom style="double">
        <color indexed="54"/>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ck">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thick">
        <color indexed="64"/>
      </bottom>
      <diagonal/>
    </border>
    <border>
      <left style="thin">
        <color indexed="64"/>
      </left>
      <right/>
      <top style="medium">
        <color indexed="64"/>
      </top>
      <bottom style="thick">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bottom style="thick">
        <color indexed="64"/>
      </bottom>
      <diagonal/>
    </border>
    <border>
      <left style="thin">
        <color indexed="64"/>
      </left>
      <right/>
      <top style="thick">
        <color indexed="64"/>
      </top>
      <bottom style="thick">
        <color indexed="64"/>
      </bottom>
      <diagonal/>
    </border>
    <border>
      <left style="thin">
        <color indexed="64"/>
      </left>
      <right/>
      <top/>
      <bottom style="thick">
        <color indexed="64"/>
      </bottom>
      <diagonal/>
    </border>
    <border>
      <left style="double">
        <color indexed="64"/>
      </left>
      <right style="thin">
        <color indexed="64"/>
      </right>
      <top style="medium">
        <color indexed="64"/>
      </top>
      <bottom style="thin">
        <color indexed="64"/>
      </bottom>
      <diagonal/>
    </border>
    <border>
      <left/>
      <right style="thick">
        <color indexed="64"/>
      </right>
      <top style="medium">
        <color indexed="64"/>
      </top>
      <bottom/>
      <diagonal/>
    </border>
    <border>
      <left style="double">
        <color indexed="64"/>
      </left>
      <right style="thin">
        <color indexed="64"/>
      </right>
      <top style="thick">
        <color indexed="64"/>
      </top>
      <bottom style="medium">
        <color indexed="64"/>
      </bottom>
      <diagonal/>
    </border>
    <border>
      <left style="double">
        <color indexed="64"/>
      </left>
      <right style="thin">
        <color indexed="64"/>
      </right>
      <top style="thick">
        <color indexed="64"/>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ck">
        <color indexed="64"/>
      </right>
      <top style="thin">
        <color indexed="64"/>
      </top>
      <bottom style="thin">
        <color indexed="64"/>
      </bottom>
      <diagonal/>
    </border>
    <border>
      <left style="double">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double">
        <color indexed="64"/>
      </left>
      <right style="thin">
        <color indexed="64"/>
      </right>
      <top style="medium">
        <color indexed="64"/>
      </top>
      <bottom style="thick">
        <color indexed="64"/>
      </bottom>
      <diagonal/>
    </border>
    <border>
      <left style="double">
        <color indexed="64"/>
      </left>
      <right style="thin">
        <color indexed="64"/>
      </right>
      <top style="thick">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thin">
        <color indexed="64"/>
      </top>
      <bottom/>
      <diagonal/>
    </border>
    <border>
      <left style="thin">
        <color indexed="64"/>
      </left>
      <right style="thick">
        <color indexed="64"/>
      </right>
      <top style="thin">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ck">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ck">
        <color indexed="64"/>
      </right>
      <top style="thick">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ck">
        <color indexed="64"/>
      </right>
      <top style="thick">
        <color indexed="64"/>
      </top>
      <bottom style="thick">
        <color indexed="64"/>
      </bottom>
      <diagonal/>
    </border>
    <border>
      <left style="double">
        <color indexed="64"/>
      </left>
      <right/>
      <top style="thick">
        <color indexed="64"/>
      </top>
      <bottom style="medium">
        <color indexed="64"/>
      </bottom>
      <diagonal/>
    </border>
    <border>
      <left style="double">
        <color indexed="64"/>
      </left>
      <right style="thin">
        <color indexed="64"/>
      </right>
      <top/>
      <bottom style="medium">
        <color indexed="64"/>
      </bottom>
      <diagonal/>
    </border>
    <border>
      <left style="thin">
        <color indexed="64"/>
      </left>
      <right style="thick">
        <color indexed="64"/>
      </right>
      <top/>
      <bottom style="medium">
        <color indexed="64"/>
      </bottom>
      <diagonal/>
    </border>
    <border>
      <left/>
      <right style="thin">
        <color indexed="64"/>
      </right>
      <top style="thick">
        <color indexed="64"/>
      </top>
      <bottom style="thick">
        <color indexed="64"/>
      </bottom>
      <diagonal/>
    </border>
    <border>
      <left style="medium">
        <color indexed="64"/>
      </left>
      <right style="thin">
        <color indexed="64"/>
      </right>
      <top style="thick">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right/>
      <top style="thick">
        <color indexed="64"/>
      </top>
      <bottom style="thick">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ck">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ck">
        <color indexed="64"/>
      </top>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n">
        <color indexed="64"/>
      </right>
      <top style="thick">
        <color indexed="64"/>
      </top>
      <bottom style="medium">
        <color indexed="64"/>
      </bottom>
      <diagonal/>
    </border>
    <border>
      <left style="medium">
        <color indexed="64"/>
      </left>
      <right style="thin">
        <color indexed="64"/>
      </right>
      <top style="medium">
        <color indexed="64"/>
      </top>
      <bottom style="thick">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dotted">
        <color indexed="64"/>
      </top>
      <bottom style="dotted">
        <color indexed="64"/>
      </bottom>
      <diagonal/>
    </border>
    <border>
      <left style="medium">
        <color indexed="64"/>
      </left>
      <right style="medium">
        <color indexed="64"/>
      </right>
      <top/>
      <bottom style="medium">
        <color indexed="64"/>
      </bottom>
      <diagonal/>
    </border>
    <border>
      <left/>
      <right/>
      <top style="dotted">
        <color indexed="64"/>
      </top>
      <bottom style="thick">
        <color indexed="64"/>
      </bottom>
      <diagonal/>
    </border>
    <border>
      <left/>
      <right style="thin">
        <color indexed="64"/>
      </right>
      <top style="dotted">
        <color indexed="64"/>
      </top>
      <bottom style="thick">
        <color indexed="64"/>
      </bottom>
      <diagonal/>
    </border>
    <border>
      <left/>
      <right style="thin">
        <color indexed="64"/>
      </right>
      <top style="dotted">
        <color indexed="64"/>
      </top>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thin">
        <color indexed="64"/>
      </left>
      <right style="thick">
        <color indexed="64"/>
      </right>
      <top style="thin">
        <color indexed="64"/>
      </top>
      <bottom/>
      <diagonal/>
    </border>
    <border>
      <left style="medium">
        <color indexed="64"/>
      </left>
      <right/>
      <top style="dotted">
        <color indexed="64"/>
      </top>
      <bottom style="dotted">
        <color indexed="64"/>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style="medium">
        <color indexed="64"/>
      </left>
      <right style="thin">
        <color indexed="64"/>
      </right>
      <top/>
      <bottom style="thick">
        <color indexed="64"/>
      </bottom>
      <diagonal/>
    </border>
    <border>
      <left style="medium">
        <color indexed="64"/>
      </left>
      <right/>
      <top style="dotted">
        <color indexed="64"/>
      </top>
      <bottom style="thick">
        <color indexed="64"/>
      </bottom>
      <diagonal/>
    </border>
    <border>
      <left style="double">
        <color indexed="64"/>
      </left>
      <right style="thin">
        <color indexed="64"/>
      </right>
      <top style="medium">
        <color indexed="64"/>
      </top>
      <bottom/>
      <diagonal/>
    </border>
    <border diagonalDown="1">
      <left style="thick">
        <color indexed="64"/>
      </left>
      <right style="medium">
        <color indexed="64"/>
      </right>
      <top/>
      <bottom style="thick">
        <color indexed="64"/>
      </bottom>
      <diagonal style="thin">
        <color auto="1"/>
      </diagonal>
    </border>
    <border>
      <left style="thick">
        <color indexed="64"/>
      </left>
      <right style="medium">
        <color indexed="64"/>
      </right>
      <top/>
      <bottom style="thick">
        <color indexed="64"/>
      </bottom>
      <diagonal/>
    </border>
    <border diagonalDown="1">
      <left style="thick">
        <color indexed="64"/>
      </left>
      <right style="thick">
        <color indexed="64"/>
      </right>
      <top style="thick">
        <color indexed="64"/>
      </top>
      <bottom style="thick">
        <color indexed="64"/>
      </bottom>
      <diagonal style="thin">
        <color auto="1"/>
      </diagonal>
    </border>
    <border>
      <left style="thin">
        <color indexed="64"/>
      </left>
      <right/>
      <top style="dotted">
        <color indexed="64"/>
      </top>
      <bottom style="dotted">
        <color indexed="64"/>
      </bottom>
      <diagonal/>
    </border>
    <border>
      <left style="thin">
        <color indexed="64"/>
      </left>
      <right/>
      <top style="dotted">
        <color indexed="64"/>
      </top>
      <bottom/>
      <diagonal/>
    </border>
    <border>
      <left style="thin">
        <color indexed="64"/>
      </left>
      <right/>
      <top style="medium">
        <color indexed="64"/>
      </top>
      <bottom style="dotted">
        <color indexed="64"/>
      </bottom>
      <diagonal/>
    </border>
    <border>
      <left style="thin">
        <color indexed="64"/>
      </left>
      <right/>
      <top style="medium">
        <color indexed="64"/>
      </top>
      <bottom/>
      <diagonal/>
    </border>
    <border>
      <left/>
      <right/>
      <top style="medium">
        <color indexed="64"/>
      </top>
      <bottom style="medium">
        <color indexed="64"/>
      </bottom>
      <diagonal/>
    </border>
    <border>
      <left/>
      <right/>
      <top style="dotted">
        <color indexed="64"/>
      </top>
      <bottom style="dotted">
        <color indexed="64"/>
      </bottom>
      <diagonal/>
    </border>
    <border>
      <left style="thin">
        <color indexed="64"/>
      </left>
      <right/>
      <top style="thick">
        <color indexed="64"/>
      </top>
      <bottom style="dotted">
        <color indexed="64"/>
      </bottom>
      <diagonal/>
    </border>
    <border>
      <left/>
      <right style="thick">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double">
        <color rgb="FFFF0000"/>
      </right>
      <top style="medium">
        <color indexed="64"/>
      </top>
      <bottom style="medium">
        <color indexed="64"/>
      </bottom>
      <diagonal/>
    </border>
    <border>
      <left style="medium">
        <color indexed="64"/>
      </left>
      <right style="double">
        <color rgb="FFFF0000"/>
      </right>
      <top/>
      <bottom style="medium">
        <color indexed="64"/>
      </bottom>
      <diagonal/>
    </border>
    <border>
      <left/>
      <right/>
      <top style="medium">
        <color indexed="64"/>
      </top>
      <bottom/>
      <diagonal/>
    </border>
    <border>
      <left/>
      <right/>
      <top/>
      <bottom style="double">
        <color rgb="FFFF0000"/>
      </bottom>
      <diagonal/>
    </border>
    <border>
      <left style="medium">
        <color indexed="64"/>
      </left>
      <right style="medium">
        <color indexed="64"/>
      </right>
      <top/>
      <bottom style="double">
        <color rgb="FFFF0000"/>
      </bottom>
      <diagonal/>
    </border>
    <border>
      <left style="medium">
        <color indexed="64"/>
      </left>
      <right style="medium">
        <color indexed="64"/>
      </right>
      <top style="medium">
        <color indexed="64"/>
      </top>
      <bottom style="double">
        <color rgb="FFFF0000"/>
      </bottom>
      <diagonal/>
    </border>
    <border>
      <left style="medium">
        <color indexed="64"/>
      </left>
      <right/>
      <top style="medium">
        <color indexed="64"/>
      </top>
      <bottom style="double">
        <color rgb="FFFF0000"/>
      </bottom>
      <diagonal/>
    </border>
    <border>
      <left style="medium">
        <color indexed="64"/>
      </left>
      <right/>
      <top/>
      <bottom style="double">
        <color rgb="FFFF0000"/>
      </bottom>
      <diagonal/>
    </border>
    <border>
      <left style="medium">
        <color indexed="64"/>
      </left>
      <right style="double">
        <color rgb="FFFF0000"/>
      </right>
      <top/>
      <bottom style="double">
        <color rgb="FFFF0000"/>
      </bottom>
      <diagonal/>
    </border>
    <border>
      <left/>
      <right style="medium">
        <color indexed="64"/>
      </right>
      <top style="medium">
        <color indexed="64"/>
      </top>
      <bottom style="double">
        <color rgb="FFFF0000"/>
      </bottom>
      <diagonal/>
    </border>
    <border>
      <left/>
      <right style="medium">
        <color indexed="64"/>
      </right>
      <top/>
      <bottom/>
      <diagonal/>
    </border>
    <border>
      <left style="medium">
        <color indexed="64"/>
      </left>
      <right style="double">
        <color rgb="FFFF0000"/>
      </right>
      <top/>
      <bottom/>
      <diagonal/>
    </border>
    <border>
      <left/>
      <right style="medium">
        <color indexed="64"/>
      </right>
      <top/>
      <bottom style="double">
        <color rgb="FFFF0000"/>
      </bottom>
      <diagonal/>
    </border>
    <border>
      <left style="medium">
        <color indexed="64"/>
      </left>
      <right style="double">
        <color rgb="FFFF0000"/>
      </right>
      <top style="medium">
        <color indexed="64"/>
      </top>
      <bottom/>
      <diagonal/>
    </border>
    <border>
      <left style="double">
        <color rgb="FFFF0000"/>
      </left>
      <right/>
      <top style="medium">
        <color indexed="64"/>
      </top>
      <bottom style="double">
        <color rgb="FFFF0000"/>
      </bottom>
      <diagonal/>
    </border>
    <border>
      <left style="medium">
        <color indexed="64"/>
      </left>
      <right style="double">
        <color rgb="FFFF0000"/>
      </right>
      <top style="medium">
        <color indexed="64"/>
      </top>
      <bottom style="double">
        <color rgb="FFFF0000"/>
      </bottom>
      <diagonal/>
    </border>
    <border>
      <left style="medium">
        <color indexed="64"/>
      </left>
      <right style="medium">
        <color indexed="64"/>
      </right>
      <top style="double">
        <color rgb="FFFF0000"/>
      </top>
      <bottom style="medium">
        <color indexed="64"/>
      </bottom>
      <diagonal/>
    </border>
    <border>
      <left style="medium">
        <color indexed="64"/>
      </left>
      <right style="double">
        <color rgb="FFFF0000"/>
      </right>
      <top style="double">
        <color rgb="FFFF0000"/>
      </top>
      <bottom/>
      <diagonal/>
    </border>
    <border>
      <left style="thin">
        <color indexed="64"/>
      </left>
      <right/>
      <top style="dashed">
        <color indexed="64"/>
      </top>
      <bottom style="medium">
        <color indexed="64"/>
      </bottom>
      <diagonal/>
    </border>
    <border>
      <left style="thin">
        <color indexed="64"/>
      </left>
      <right/>
      <top style="dashed">
        <color indexed="64"/>
      </top>
      <bottom/>
      <diagonal/>
    </border>
    <border diagonalDown="1">
      <left style="medium">
        <color indexed="64"/>
      </left>
      <right style="medium">
        <color indexed="64"/>
      </right>
      <top style="medium">
        <color indexed="64"/>
      </top>
      <bottom style="medium">
        <color indexed="64"/>
      </bottom>
      <diagonal style="thin">
        <color auto="1"/>
      </diagonal>
    </border>
    <border>
      <left/>
      <right/>
      <top style="double">
        <color rgb="FFFF0000"/>
      </top>
      <bottom style="double">
        <color rgb="FFFF0000"/>
      </bottom>
      <diagonal/>
    </border>
  </borders>
  <cellStyleXfs count="44">
    <xf numFmtId="0" fontId="0" fillId="0" borderId="0"/>
    <xf numFmtId="0" fontId="22"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7" fillId="6" borderId="0" applyNumberFormat="0" applyBorder="0" applyAlignment="0" applyProtection="0"/>
    <xf numFmtId="0" fontId="7" fillId="9" borderId="0" applyNumberFormat="0" applyBorder="0" applyAlignment="0" applyProtection="0"/>
    <xf numFmtId="0" fontId="22" fillId="7" borderId="0" applyNumberFormat="0" applyBorder="0" applyAlignment="0" applyProtection="0"/>
    <xf numFmtId="0" fontId="22" fillId="2" borderId="0" applyNumberFormat="0" applyBorder="0" applyAlignment="0" applyProtection="0"/>
    <xf numFmtId="0" fontId="7" fillId="3" borderId="0" applyNumberFormat="0" applyBorder="0" applyAlignment="0" applyProtection="0"/>
    <xf numFmtId="0" fontId="7" fillId="7" borderId="0" applyNumberFormat="0" applyBorder="0" applyAlignment="0" applyProtection="0"/>
    <xf numFmtId="0" fontId="22" fillId="7" borderId="0" applyNumberFormat="0" applyBorder="0" applyAlignment="0" applyProtection="0"/>
    <xf numFmtId="0" fontId="22" fillId="10" borderId="0" applyNumberFormat="0" applyBorder="0" applyAlignment="0" applyProtection="0"/>
    <xf numFmtId="0" fontId="7" fillId="11" borderId="0" applyNumberFormat="0" applyBorder="0" applyAlignment="0" applyProtection="0"/>
    <xf numFmtId="0" fontId="7" fillId="3" borderId="0" applyNumberFormat="0" applyBorder="0" applyAlignment="0" applyProtection="0"/>
    <xf numFmtId="0" fontId="22" fillId="4" borderId="0" applyNumberFormat="0" applyBorder="0" applyAlignment="0" applyProtection="0"/>
    <xf numFmtId="0" fontId="22" fillId="12" borderId="0" applyNumberFormat="0" applyBorder="0" applyAlignment="0" applyProtection="0"/>
    <xf numFmtId="0" fontId="7" fillId="6" borderId="0" applyNumberFormat="0" applyBorder="0" applyAlignment="0" applyProtection="0"/>
    <xf numFmtId="0" fontId="7" fillId="13" borderId="0" applyNumberFormat="0" applyBorder="0" applyAlignment="0" applyProtection="0"/>
    <xf numFmtId="0" fontId="22" fillId="13" borderId="0" applyNumberFormat="0" applyBorder="0" applyAlignment="0" applyProtection="0"/>
    <xf numFmtId="0" fontId="21" fillId="0" borderId="0" applyNumberFormat="0" applyFill="0" applyBorder="0" applyAlignment="0" applyProtection="0"/>
    <xf numFmtId="0" fontId="18" fillId="14" borderId="1" applyNumberFormat="0" applyAlignment="0" applyProtection="0"/>
    <xf numFmtId="0" fontId="19" fillId="0" borderId="2" applyNumberFormat="0" applyFill="0" applyAlignment="0" applyProtection="0"/>
    <xf numFmtId="0" fontId="7" fillId="6" borderId="3" applyNumberFormat="0" applyFont="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6" fillId="13" borderId="1" applyNumberFormat="0" applyAlignment="0" applyProtection="0"/>
    <xf numFmtId="0" fontId="13" fillId="18" borderId="0" applyNumberFormat="0" applyBorder="0" applyAlignment="0" applyProtection="0"/>
    <xf numFmtId="0" fontId="14" fillId="19" borderId="0" applyNumberFormat="0" applyBorder="0" applyAlignment="0" applyProtection="0"/>
    <xf numFmtId="0" fontId="12" fillId="9" borderId="0" applyNumberFormat="0" applyBorder="0" applyAlignment="0" applyProtection="0"/>
    <xf numFmtId="0" fontId="17" fillId="14" borderId="4" applyNumberFormat="0" applyAlignment="0" applyProtection="0"/>
    <xf numFmtId="0" fontId="8" fillId="0" borderId="0" applyNumberFormat="0" applyFill="0" applyBorder="0" applyAlignment="0" applyProtection="0"/>
    <xf numFmtId="0" fontId="9" fillId="0" borderId="5" applyNumberFormat="0" applyFill="0" applyAlignment="0" applyProtection="0"/>
    <xf numFmtId="0" fontId="10" fillId="0" borderId="6" applyNumberFormat="0" applyFill="0" applyAlignment="0" applyProtection="0"/>
    <xf numFmtId="0" fontId="11" fillId="0" borderId="7" applyNumberFormat="0" applyFill="0" applyAlignment="0" applyProtection="0"/>
    <xf numFmtId="0" fontId="11" fillId="0" borderId="0" applyNumberFormat="0" applyFill="0" applyBorder="0" applyAlignment="0" applyProtection="0"/>
    <xf numFmtId="0" fontId="15" fillId="0" borderId="8" applyNumberFormat="0" applyFill="0" applyAlignment="0" applyProtection="0"/>
    <xf numFmtId="0" fontId="20" fillId="8" borderId="9" applyNumberFormat="0" applyAlignment="0" applyProtection="0"/>
  </cellStyleXfs>
  <cellXfs count="375">
    <xf numFmtId="0" fontId="0" fillId="0" borderId="0" xfId="0"/>
    <xf numFmtId="0" fontId="24" fillId="0" borderId="10" xfId="0" applyFont="1" applyBorder="1" applyAlignment="1">
      <alignment vertical="center"/>
    </xf>
    <xf numFmtId="0" fontId="24" fillId="0" borderId="11" xfId="0" applyFont="1" applyBorder="1" applyAlignment="1">
      <alignment vertical="center"/>
    </xf>
    <xf numFmtId="0" fontId="24" fillId="0" borderId="12" xfId="0" applyFont="1" applyBorder="1" applyAlignment="1">
      <alignment vertical="center"/>
    </xf>
    <xf numFmtId="0" fontId="24" fillId="0" borderId="13" xfId="0" applyFont="1" applyBorder="1" applyAlignment="1">
      <alignment vertical="center"/>
    </xf>
    <xf numFmtId="0" fontId="24" fillId="0" borderId="15" xfId="0" applyFont="1" applyBorder="1" applyAlignment="1">
      <alignment vertical="center"/>
    </xf>
    <xf numFmtId="0" fontId="24" fillId="0" borderId="0" xfId="0" applyFont="1"/>
    <xf numFmtId="0" fontId="2" fillId="0" borderId="16" xfId="0" applyFont="1" applyBorder="1" applyAlignment="1">
      <alignment horizontal="center" vertical="center"/>
    </xf>
    <xf numFmtId="0" fontId="0" fillId="0" borderId="0" xfId="0" applyAlignment="1">
      <alignment horizontal="center"/>
    </xf>
    <xf numFmtId="0" fontId="2" fillId="0" borderId="17" xfId="0" applyFont="1" applyBorder="1" applyAlignment="1">
      <alignment horizontal="center" vertical="center"/>
    </xf>
    <xf numFmtId="0" fontId="0" fillId="0" borderId="0" xfId="0" applyAlignment="1">
      <alignment horizontal="center" vertical="center"/>
    </xf>
    <xf numFmtId="0" fontId="2" fillId="20" borderId="18" xfId="0" applyFont="1" applyFill="1" applyBorder="1" applyAlignment="1">
      <alignment horizontal="center" vertical="center"/>
    </xf>
    <xf numFmtId="0" fontId="0" fillId="0" borderId="0" xfId="0" applyFill="1"/>
    <xf numFmtId="0" fontId="33" fillId="21" borderId="19" xfId="0" applyFont="1" applyFill="1" applyBorder="1" applyAlignment="1">
      <alignment horizontal="center" vertical="center"/>
    </xf>
    <xf numFmtId="0" fontId="40" fillId="22" borderId="19" xfId="0" applyFont="1" applyFill="1" applyBorder="1" applyAlignment="1">
      <alignment horizontal="center" vertical="center"/>
    </xf>
    <xf numFmtId="0" fontId="37" fillId="0" borderId="20" xfId="0" applyFont="1" applyFill="1" applyBorder="1" applyAlignment="1">
      <alignment horizontal="center" vertical="center"/>
    </xf>
    <xf numFmtId="0" fontId="33" fillId="21" borderId="21" xfId="0" applyFont="1" applyFill="1" applyBorder="1" applyAlignment="1">
      <alignment horizontal="center" vertical="center"/>
    </xf>
    <xf numFmtId="0" fontId="40" fillId="22" borderId="21" xfId="0" applyFont="1" applyFill="1" applyBorder="1" applyAlignment="1">
      <alignment horizontal="center" vertical="center"/>
    </xf>
    <xf numFmtId="0" fontId="37" fillId="0" borderId="22" xfId="0" applyFont="1" applyFill="1" applyBorder="1" applyAlignment="1">
      <alignment horizontal="center" vertical="center"/>
    </xf>
    <xf numFmtId="0" fontId="0" fillId="0" borderId="23" xfId="0" applyBorder="1" applyAlignment="1">
      <alignment horizontal="center" vertical="center" wrapText="1"/>
    </xf>
    <xf numFmtId="0" fontId="0" fillId="0" borderId="24" xfId="0" applyBorder="1" applyAlignment="1">
      <alignment horizontal="center" wrapText="1"/>
    </xf>
    <xf numFmtId="0" fontId="32" fillId="20" borderId="25" xfId="0" applyFont="1" applyFill="1" applyBorder="1" applyAlignment="1">
      <alignment horizontal="center" vertical="center"/>
    </xf>
    <xf numFmtId="0" fontId="33" fillId="21" borderId="26" xfId="0" applyFont="1" applyFill="1" applyBorder="1" applyAlignment="1">
      <alignment horizontal="center" vertical="center"/>
    </xf>
    <xf numFmtId="0" fontId="40" fillId="22" borderId="26" xfId="0" applyFont="1" applyFill="1" applyBorder="1" applyAlignment="1">
      <alignment horizontal="center" vertical="center"/>
    </xf>
    <xf numFmtId="0" fontId="41" fillId="22" borderId="25" xfId="0" applyFont="1" applyFill="1" applyBorder="1" applyAlignment="1">
      <alignment horizontal="center" vertical="center"/>
    </xf>
    <xf numFmtId="0" fontId="24" fillId="0" borderId="27" xfId="0" applyFont="1" applyBorder="1" applyAlignment="1">
      <alignment vertical="center"/>
    </xf>
    <xf numFmtId="0" fontId="37" fillId="23" borderId="25" xfId="0" applyFont="1" applyFill="1" applyBorder="1" applyAlignment="1">
      <alignment horizontal="center" vertical="center"/>
    </xf>
    <xf numFmtId="0" fontId="32" fillId="23" borderId="25" xfId="0" applyFont="1" applyFill="1" applyBorder="1" applyAlignment="1">
      <alignment horizontal="center" vertical="center"/>
    </xf>
    <xf numFmtId="0" fontId="32" fillId="23" borderId="28" xfId="0" applyFont="1" applyFill="1" applyBorder="1" applyAlignment="1">
      <alignment horizontal="center" vertical="center"/>
    </xf>
    <xf numFmtId="0" fontId="32" fillId="23" borderId="29" xfId="0" applyFont="1" applyFill="1" applyBorder="1" applyAlignment="1">
      <alignment horizontal="center" vertical="center"/>
    </xf>
    <xf numFmtId="0" fontId="32" fillId="23" borderId="30" xfId="0" applyFont="1" applyFill="1" applyBorder="1" applyAlignment="1">
      <alignment horizontal="center" vertical="center"/>
    </xf>
    <xf numFmtId="0" fontId="32" fillId="23" borderId="31" xfId="0" applyFont="1" applyFill="1" applyBorder="1" applyAlignment="1">
      <alignment horizontal="center" vertical="center"/>
    </xf>
    <xf numFmtId="0" fontId="32" fillId="23" borderId="32" xfId="0" applyFont="1" applyFill="1" applyBorder="1" applyAlignment="1">
      <alignment horizontal="center" vertical="center"/>
    </xf>
    <xf numFmtId="0" fontId="32" fillId="23" borderId="33" xfId="0" applyFont="1" applyFill="1" applyBorder="1" applyAlignment="1">
      <alignment horizontal="center" vertical="center"/>
    </xf>
    <xf numFmtId="0" fontId="32" fillId="23" borderId="34" xfId="0" applyFont="1" applyFill="1" applyBorder="1" applyAlignment="1">
      <alignment horizontal="center" vertical="center"/>
    </xf>
    <xf numFmtId="0" fontId="32" fillId="23" borderId="35" xfId="0" applyFont="1" applyFill="1" applyBorder="1" applyAlignment="1">
      <alignment horizontal="center" vertical="center"/>
    </xf>
    <xf numFmtId="0" fontId="31" fillId="23" borderId="36" xfId="0" applyFont="1" applyFill="1" applyBorder="1" applyAlignment="1">
      <alignment horizontal="center" vertical="center"/>
    </xf>
    <xf numFmtId="0" fontId="32" fillId="23" borderId="23" xfId="0" applyFont="1" applyFill="1" applyBorder="1" applyAlignment="1">
      <alignment horizontal="center" vertical="center"/>
    </xf>
    <xf numFmtId="0" fontId="31" fillId="23" borderId="37" xfId="0" applyFont="1" applyFill="1" applyBorder="1" applyAlignment="1">
      <alignment horizontal="center" vertical="center"/>
    </xf>
    <xf numFmtId="0" fontId="32" fillId="23" borderId="38" xfId="0" applyFont="1" applyFill="1" applyBorder="1" applyAlignment="1">
      <alignment horizontal="center" vertical="center"/>
    </xf>
    <xf numFmtId="0" fontId="32" fillId="23" borderId="39" xfId="0" applyFont="1" applyFill="1" applyBorder="1" applyAlignment="1">
      <alignment horizontal="center" vertical="center"/>
    </xf>
    <xf numFmtId="0" fontId="32" fillId="23" borderId="40" xfId="0" applyFont="1" applyFill="1" applyBorder="1" applyAlignment="1">
      <alignment horizontal="center" vertical="center"/>
    </xf>
    <xf numFmtId="0" fontId="32" fillId="20" borderId="41" xfId="0" applyFont="1" applyFill="1" applyBorder="1" applyAlignment="1">
      <alignment horizontal="center" vertical="center"/>
    </xf>
    <xf numFmtId="2" fontId="0" fillId="0" borderId="42" xfId="0" applyNumberFormat="1" applyBorder="1" applyAlignment="1">
      <alignment horizontal="center" vertical="center"/>
    </xf>
    <xf numFmtId="2" fontId="0" fillId="0" borderId="43" xfId="0" applyNumberFormat="1" applyBorder="1" applyAlignment="1">
      <alignment horizontal="center" vertical="center"/>
    </xf>
    <xf numFmtId="2" fontId="0" fillId="0" borderId="44" xfId="0" applyNumberFormat="1" applyBorder="1" applyAlignment="1">
      <alignment horizontal="center" vertical="center"/>
    </xf>
    <xf numFmtId="2" fontId="0" fillId="0" borderId="45" xfId="0" applyNumberFormat="1" applyBorder="1" applyAlignment="1">
      <alignment horizontal="center" vertical="center"/>
    </xf>
    <xf numFmtId="2" fontId="0" fillId="0" borderId="46" xfId="0" applyNumberFormat="1" applyBorder="1" applyAlignment="1">
      <alignment horizontal="center" vertical="center"/>
    </xf>
    <xf numFmtId="2" fontId="0" fillId="0" borderId="47" xfId="0" applyNumberFormat="1" applyBorder="1" applyAlignment="1">
      <alignment horizontal="center" vertical="center"/>
    </xf>
    <xf numFmtId="2" fontId="0" fillId="0" borderId="46" xfId="0" applyNumberFormat="1" applyBorder="1" applyAlignment="1">
      <alignment horizontal="center" vertical="center"/>
    </xf>
    <xf numFmtId="2" fontId="0" fillId="0" borderId="42" xfId="0" applyNumberFormat="1" applyBorder="1" applyAlignment="1">
      <alignment horizontal="center" vertical="center"/>
    </xf>
    <xf numFmtId="2" fontId="0" fillId="0" borderId="48" xfId="0" applyNumberFormat="1" applyBorder="1" applyAlignment="1">
      <alignment horizontal="center" vertical="center"/>
    </xf>
    <xf numFmtId="2" fontId="0" fillId="0" borderId="49" xfId="0" applyNumberFormat="1" applyBorder="1" applyAlignment="1">
      <alignment horizontal="center" vertical="center"/>
    </xf>
    <xf numFmtId="2" fontId="0" fillId="0" borderId="50" xfId="0" applyNumberFormat="1" applyBorder="1" applyAlignment="1">
      <alignment horizontal="center" vertical="center"/>
    </xf>
    <xf numFmtId="2" fontId="0" fillId="0" borderId="51" xfId="0" applyNumberFormat="1" applyBorder="1" applyAlignment="1">
      <alignment horizontal="center" vertical="center"/>
    </xf>
    <xf numFmtId="2" fontId="0" fillId="0" borderId="52" xfId="0" applyNumberFormat="1" applyBorder="1" applyAlignment="1">
      <alignment horizontal="center" vertical="center"/>
    </xf>
    <xf numFmtId="2" fontId="0" fillId="0" borderId="53" xfId="0" applyNumberFormat="1" applyBorder="1" applyAlignment="1">
      <alignment horizontal="center" vertical="center"/>
    </xf>
    <xf numFmtId="2" fontId="0" fillId="0" borderId="54" xfId="0" applyNumberFormat="1" applyBorder="1" applyAlignment="1">
      <alignment horizontal="center" vertical="center"/>
    </xf>
    <xf numFmtId="2" fontId="0" fillId="0" borderId="49" xfId="0" applyNumberFormat="1" applyFill="1" applyBorder="1" applyAlignment="1">
      <alignment horizontal="center" vertical="center"/>
    </xf>
    <xf numFmtId="2" fontId="0" fillId="0" borderId="48" xfId="0" applyNumberFormat="1" applyFill="1" applyBorder="1" applyAlignment="1">
      <alignment horizontal="center" vertical="center"/>
    </xf>
    <xf numFmtId="2" fontId="40" fillId="22" borderId="55" xfId="0" applyNumberFormat="1" applyFont="1" applyFill="1" applyBorder="1" applyAlignment="1">
      <alignment horizontal="center" vertical="center"/>
    </xf>
    <xf numFmtId="2" fontId="40" fillId="22" borderId="26" xfId="0" applyNumberFormat="1" applyFont="1" applyFill="1" applyBorder="1" applyAlignment="1">
      <alignment horizontal="center" vertical="center"/>
    </xf>
    <xf numFmtId="2" fontId="34" fillId="21" borderId="55" xfId="0" applyNumberFormat="1" applyFont="1" applyFill="1" applyBorder="1" applyAlignment="1">
      <alignment horizontal="center" vertical="center"/>
    </xf>
    <xf numFmtId="2" fontId="37" fillId="23" borderId="55" xfId="0" applyNumberFormat="1" applyFont="1" applyFill="1" applyBorder="1" applyAlignment="1">
      <alignment horizontal="center" vertical="center"/>
    </xf>
    <xf numFmtId="2" fontId="45" fillId="0" borderId="48" xfId="0" applyNumberFormat="1" applyFont="1" applyFill="1" applyBorder="1" applyAlignment="1">
      <alignment horizontal="center" vertical="center"/>
    </xf>
    <xf numFmtId="0" fontId="37" fillId="23" borderId="56" xfId="0" applyFont="1" applyFill="1" applyBorder="1" applyAlignment="1" applyProtection="1">
      <alignment horizontal="center" vertical="center"/>
    </xf>
    <xf numFmtId="0" fontId="37" fillId="23" borderId="18" xfId="0" applyFont="1" applyFill="1" applyBorder="1" applyAlignment="1" applyProtection="1">
      <alignment horizontal="center" vertical="center"/>
    </xf>
    <xf numFmtId="0" fontId="34" fillId="24" borderId="19" xfId="0" applyFont="1" applyFill="1" applyBorder="1" applyAlignment="1">
      <alignment horizontal="center" vertical="center"/>
    </xf>
    <xf numFmtId="0" fontId="34" fillId="24" borderId="21" xfId="0" applyFont="1" applyFill="1" applyBorder="1" applyAlignment="1">
      <alignment horizontal="center" vertical="center"/>
    </xf>
    <xf numFmtId="0" fontId="34" fillId="24" borderId="26" xfId="0" applyFont="1" applyFill="1" applyBorder="1" applyAlignment="1">
      <alignment horizontal="center" vertical="center"/>
    </xf>
    <xf numFmtId="0" fontId="34" fillId="24" borderId="55" xfId="0" applyFont="1" applyFill="1" applyBorder="1" applyAlignment="1">
      <alignment horizontal="center" vertical="center"/>
    </xf>
    <xf numFmtId="2" fontId="47" fillId="25" borderId="14" xfId="0" applyNumberFormat="1" applyFont="1" applyFill="1" applyBorder="1" applyAlignment="1" applyProtection="1">
      <alignment horizontal="center" vertical="center"/>
    </xf>
    <xf numFmtId="0" fontId="47" fillId="25" borderId="57" xfId="0" applyFont="1" applyFill="1" applyBorder="1" applyAlignment="1" applyProtection="1">
      <alignment horizontal="center" vertical="center"/>
    </xf>
    <xf numFmtId="0" fontId="47" fillId="25" borderId="58" xfId="0" applyFont="1" applyFill="1" applyBorder="1" applyAlignment="1" applyProtection="1">
      <alignment horizontal="center" vertical="center"/>
    </xf>
    <xf numFmtId="2" fontId="0" fillId="0" borderId="42" xfId="0" applyNumberFormat="1" applyBorder="1" applyAlignment="1" applyProtection="1">
      <alignment horizontal="center" vertical="center"/>
    </xf>
    <xf numFmtId="2" fontId="0" fillId="0" borderId="46" xfId="0" applyNumberFormat="1" applyBorder="1" applyAlignment="1" applyProtection="1">
      <alignment horizontal="center" vertical="center"/>
    </xf>
    <xf numFmtId="2" fontId="0" fillId="0" borderId="44" xfId="0" applyNumberFormat="1" applyBorder="1" applyAlignment="1" applyProtection="1">
      <alignment horizontal="center" vertical="center"/>
    </xf>
    <xf numFmtId="2" fontId="0" fillId="0" borderId="50" xfId="0" applyNumberFormat="1" applyBorder="1" applyAlignment="1" applyProtection="1">
      <alignment horizontal="center" vertical="center"/>
    </xf>
    <xf numFmtId="2" fontId="0" fillId="0" borderId="52" xfId="0" applyNumberFormat="1" applyBorder="1" applyAlignment="1" applyProtection="1">
      <alignment horizontal="center" vertical="center"/>
    </xf>
    <xf numFmtId="2" fontId="0" fillId="0" borderId="48" xfId="0" applyNumberFormat="1" applyBorder="1" applyAlignment="1" applyProtection="1">
      <alignment horizontal="center" vertical="center"/>
    </xf>
    <xf numFmtId="2" fontId="0" fillId="0" borderId="54" xfId="0" applyNumberFormat="1" applyBorder="1" applyAlignment="1" applyProtection="1">
      <alignment horizontal="center" vertical="center"/>
    </xf>
    <xf numFmtId="2" fontId="45" fillId="0" borderId="48" xfId="0" applyNumberFormat="1" applyFont="1" applyFill="1" applyBorder="1" applyAlignment="1" applyProtection="1">
      <alignment horizontal="center" vertical="center"/>
    </xf>
    <xf numFmtId="0" fontId="0" fillId="0" borderId="0" xfId="0" applyAlignment="1">
      <alignment horizontal="center" wrapText="1"/>
    </xf>
    <xf numFmtId="0" fontId="24" fillId="0" borderId="87" xfId="0" applyFont="1" applyBorder="1" applyAlignment="1">
      <alignment vertical="center"/>
    </xf>
    <xf numFmtId="2" fontId="0" fillId="0" borderId="87" xfId="0" applyNumberFormat="1" applyBorder="1" applyAlignment="1">
      <alignment horizontal="center" vertical="center"/>
    </xf>
    <xf numFmtId="2" fontId="0" fillId="0" borderId="88" xfId="0" applyNumberFormat="1" applyBorder="1" applyAlignment="1">
      <alignment horizontal="center" vertical="center"/>
    </xf>
    <xf numFmtId="0" fontId="31" fillId="23" borderId="89" xfId="0" applyFont="1" applyFill="1" applyBorder="1" applyAlignment="1">
      <alignment horizontal="center" vertical="center"/>
    </xf>
    <xf numFmtId="2" fontId="0" fillId="0" borderId="52" xfId="0" applyNumberFormat="1" applyBorder="1" applyAlignment="1">
      <alignment horizontal="center" vertical="center" wrapText="1"/>
    </xf>
    <xf numFmtId="0" fontId="24" fillId="0" borderId="14" xfId="0" applyFont="1" applyBorder="1" applyAlignment="1">
      <alignment vertical="center" wrapText="1"/>
    </xf>
    <xf numFmtId="0" fontId="32" fillId="23" borderId="90" xfId="0" applyFont="1" applyFill="1" applyBorder="1" applyAlignment="1">
      <alignment horizontal="center" vertical="center"/>
    </xf>
    <xf numFmtId="2" fontId="0" fillId="0" borderId="0" xfId="0" applyNumberFormat="1"/>
    <xf numFmtId="0" fontId="26" fillId="0" borderId="97" xfId="0" applyFont="1" applyFill="1" applyBorder="1" applyAlignment="1">
      <alignment vertical="center" textRotation="90"/>
    </xf>
    <xf numFmtId="0" fontId="0" fillId="0" borderId="99" xfId="0" applyBorder="1"/>
    <xf numFmtId="0" fontId="24" fillId="0" borderId="100" xfId="0" applyFont="1" applyBorder="1" applyAlignment="1">
      <alignment vertical="center"/>
    </xf>
    <xf numFmtId="0" fontId="24" fillId="0" borderId="100" xfId="0" applyFont="1" applyBorder="1" applyAlignment="1">
      <alignment vertical="center" wrapText="1"/>
    </xf>
    <xf numFmtId="0" fontId="24" fillId="0" borderId="101" xfId="0" applyFont="1" applyBorder="1" applyAlignment="1">
      <alignment vertical="center"/>
    </xf>
    <xf numFmtId="0" fontId="24" fillId="0" borderId="102" xfId="0" applyFont="1" applyBorder="1" applyAlignment="1">
      <alignment vertical="center"/>
    </xf>
    <xf numFmtId="0" fontId="24" fillId="0" borderId="103" xfId="0" applyFont="1" applyBorder="1" applyAlignment="1">
      <alignment vertical="center"/>
    </xf>
    <xf numFmtId="0" fontId="24" fillId="0" borderId="106" xfId="0" applyFont="1" applyBorder="1" applyAlignment="1">
      <alignment vertical="center"/>
    </xf>
    <xf numFmtId="0" fontId="0" fillId="0" borderId="0" xfId="0" applyBorder="1"/>
    <xf numFmtId="14" fontId="0" fillId="0" borderId="0" xfId="0" applyNumberFormat="1"/>
    <xf numFmtId="0" fontId="0" fillId="0" borderId="107" xfId="0" applyBorder="1" applyAlignment="1">
      <alignment horizontal="center" wrapText="1"/>
    </xf>
    <xf numFmtId="0" fontId="0" fillId="0" borderId="96" xfId="0" applyBorder="1" applyAlignment="1">
      <alignment horizontal="center" vertical="center" wrapText="1"/>
    </xf>
    <xf numFmtId="0" fontId="0" fillId="0" borderId="30" xfId="0" applyBorder="1" applyAlignment="1">
      <alignment horizontal="center" wrapText="1"/>
    </xf>
    <xf numFmtId="0" fontId="2" fillId="0" borderId="103" xfId="0" applyFont="1" applyBorder="1" applyAlignment="1">
      <alignment horizontal="center" vertical="center"/>
    </xf>
    <xf numFmtId="0" fontId="2" fillId="0" borderId="48" xfId="0" applyFont="1" applyBorder="1" applyAlignment="1">
      <alignment horizontal="center" vertical="center"/>
    </xf>
    <xf numFmtId="0" fontId="1" fillId="0" borderId="73" xfId="0" applyFont="1" applyBorder="1" applyAlignment="1">
      <alignment horizontal="center" vertical="center"/>
    </xf>
    <xf numFmtId="0" fontId="1" fillId="0" borderId="104" xfId="0" applyFont="1" applyBorder="1" applyAlignment="1">
      <alignment horizontal="center" vertical="center"/>
    </xf>
    <xf numFmtId="0" fontId="1" fillId="0" borderId="74" xfId="0" applyFont="1" applyBorder="1" applyAlignment="1">
      <alignment horizontal="center" vertical="center"/>
    </xf>
    <xf numFmtId="0" fontId="2" fillId="0" borderId="48" xfId="0" applyNumberFormat="1" applyFont="1" applyBorder="1" applyAlignment="1">
      <alignment horizontal="center" vertical="center"/>
    </xf>
    <xf numFmtId="0" fontId="2" fillId="0" borderId="110" xfId="0" applyNumberFormat="1" applyFont="1" applyBorder="1" applyAlignment="1">
      <alignment horizontal="center" vertical="center"/>
    </xf>
    <xf numFmtId="0" fontId="0" fillId="0" borderId="29" xfId="0" applyBorder="1" applyAlignment="1">
      <alignment horizontal="center" vertical="center" wrapText="1"/>
    </xf>
    <xf numFmtId="2" fontId="0" fillId="0" borderId="0" xfId="0" applyNumberFormat="1" applyAlignment="1">
      <alignment horizontal="center" vertical="center"/>
    </xf>
    <xf numFmtId="2" fontId="0" fillId="0" borderId="0" xfId="0" applyNumberFormat="1" applyAlignment="1">
      <alignment vertical="center"/>
    </xf>
    <xf numFmtId="0" fontId="24" fillId="0" borderId="103" xfId="0" applyFont="1" applyBorder="1" applyAlignment="1">
      <alignment vertical="center" wrapText="1"/>
    </xf>
    <xf numFmtId="2" fontId="15" fillId="0" borderId="112" xfId="0" applyNumberFormat="1" applyFont="1" applyBorder="1" applyAlignment="1">
      <alignment horizontal="center" vertical="center"/>
    </xf>
    <xf numFmtId="2" fontId="0" fillId="0" borderId="111" xfId="0" applyNumberFormat="1" applyBorder="1" applyAlignment="1">
      <alignment horizontal="center" vertical="center" wrapText="1"/>
    </xf>
    <xf numFmtId="0" fontId="0" fillId="0" borderId="0" xfId="0" applyAlignment="1">
      <alignment vertical="center"/>
    </xf>
    <xf numFmtId="0" fontId="0" fillId="0" borderId="111" xfId="0" applyBorder="1" applyAlignment="1">
      <alignment horizontal="center" vertical="center" wrapText="1"/>
    </xf>
    <xf numFmtId="0" fontId="0" fillId="0" borderId="111" xfId="0" applyBorder="1" applyAlignment="1">
      <alignment horizontal="center" vertical="center"/>
    </xf>
    <xf numFmtId="2" fontId="0" fillId="0" borderId="111" xfId="0" applyNumberFormat="1" applyBorder="1" applyAlignment="1">
      <alignment horizontal="center" vertical="center"/>
    </xf>
    <xf numFmtId="0" fontId="0" fillId="0" borderId="83" xfId="0" applyBorder="1" applyAlignment="1">
      <alignment horizontal="center" vertical="center" wrapText="1"/>
    </xf>
    <xf numFmtId="0" fontId="0" fillId="0" borderId="111" xfId="0" applyBorder="1"/>
    <xf numFmtId="2" fontId="0" fillId="0" borderId="83" xfId="0" applyNumberFormat="1" applyBorder="1" applyAlignment="1">
      <alignment horizontal="center" vertical="center"/>
    </xf>
    <xf numFmtId="0" fontId="0" fillId="0" borderId="73" xfId="0" applyBorder="1" applyAlignment="1">
      <alignment horizontal="center" vertical="center" wrapText="1"/>
    </xf>
    <xf numFmtId="0" fontId="0" fillId="0" borderId="111" xfId="0" applyNumberFormat="1" applyBorder="1" applyAlignment="1">
      <alignment horizontal="center" vertical="center" wrapText="1"/>
    </xf>
    <xf numFmtId="0" fontId="0" fillId="0" borderId="83" xfId="0" applyNumberFormat="1" applyBorder="1" applyAlignment="1">
      <alignment horizontal="center" vertical="center" wrapText="1"/>
    </xf>
    <xf numFmtId="2" fontId="0" fillId="0" borderId="108" xfId="0" applyNumberFormat="1" applyBorder="1" applyAlignment="1">
      <alignment horizontal="center" vertical="center"/>
    </xf>
    <xf numFmtId="0" fontId="0" fillId="0" borderId="108" xfId="0" applyNumberFormat="1" applyBorder="1" applyAlignment="1">
      <alignment horizontal="center" vertical="center" wrapText="1"/>
    </xf>
    <xf numFmtId="0" fontId="0" fillId="0" borderId="111" xfId="0" applyBorder="1" applyAlignment="1">
      <alignment horizontal="center" vertical="center" wrapText="1"/>
    </xf>
    <xf numFmtId="2" fontId="0" fillId="0" borderId="111" xfId="0" applyNumberFormat="1" applyBorder="1"/>
    <xf numFmtId="0" fontId="0" fillId="0" borderId="111" xfId="0" applyFill="1" applyBorder="1" applyAlignment="1">
      <alignment horizontal="center" vertical="center" wrapText="1"/>
    </xf>
    <xf numFmtId="0" fontId="1" fillId="0" borderId="79" xfId="0" applyFont="1" applyBorder="1" applyAlignment="1">
      <alignment horizontal="center" vertical="center"/>
    </xf>
    <xf numFmtId="0" fontId="1" fillId="0" borderId="16" xfId="0" applyFont="1" applyBorder="1" applyAlignment="1">
      <alignment horizontal="center" vertical="center"/>
    </xf>
    <xf numFmtId="0" fontId="24" fillId="0" borderId="80" xfId="0" applyFont="1" applyBorder="1" applyAlignment="1">
      <alignment horizontal="left" vertical="center"/>
    </xf>
    <xf numFmtId="0" fontId="24" fillId="0" borderId="81" xfId="0" applyFont="1" applyBorder="1" applyAlignment="1">
      <alignment horizontal="left" vertical="center"/>
    </xf>
    <xf numFmtId="0" fontId="24" fillId="0" borderId="91" xfId="0" applyFont="1" applyBorder="1" applyAlignment="1">
      <alignment horizontal="left" vertical="center"/>
    </xf>
    <xf numFmtId="0" fontId="24" fillId="0" borderId="82" xfId="0" applyFont="1" applyBorder="1" applyAlignment="1">
      <alignment horizontal="left" vertical="center"/>
    </xf>
    <xf numFmtId="0" fontId="26" fillId="21" borderId="70" xfId="0" applyFont="1" applyFill="1" applyBorder="1" applyAlignment="1">
      <alignment horizontal="center" vertical="center" textRotation="90"/>
    </xf>
    <xf numFmtId="0" fontId="26" fillId="21" borderId="71" xfId="0" applyFont="1" applyFill="1" applyBorder="1" applyAlignment="1">
      <alignment horizontal="center" vertical="center" textRotation="90"/>
    </xf>
    <xf numFmtId="0" fontId="26" fillId="21" borderId="83" xfId="0" applyFont="1" applyFill="1" applyBorder="1" applyAlignment="1">
      <alignment horizontal="center" vertical="center" textRotation="90"/>
    </xf>
    <xf numFmtId="0" fontId="24" fillId="0" borderId="11" xfId="0" applyFont="1" applyBorder="1" applyAlignment="1">
      <alignment horizontal="left" vertical="center"/>
    </xf>
    <xf numFmtId="0" fontId="24" fillId="0" borderId="84" xfId="0" applyFont="1" applyBorder="1" applyAlignment="1">
      <alignment horizontal="left" vertical="center"/>
    </xf>
    <xf numFmtId="0" fontId="24" fillId="0" borderId="85" xfId="0" applyFont="1" applyBorder="1" applyAlignment="1">
      <alignment horizontal="left" vertical="center"/>
    </xf>
    <xf numFmtId="0" fontId="27" fillId="20" borderId="76" xfId="0" applyFont="1" applyFill="1" applyBorder="1" applyAlignment="1">
      <alignment horizontal="center" vertical="center"/>
    </xf>
    <xf numFmtId="0" fontId="1" fillId="20" borderId="77" xfId="0" applyFont="1" applyFill="1" applyBorder="1" applyAlignment="1">
      <alignment horizontal="center" vertical="center"/>
    </xf>
    <xf numFmtId="0" fontId="1" fillId="20" borderId="78" xfId="0" applyFont="1" applyFill="1" applyBorder="1" applyAlignment="1">
      <alignment horizontal="center" vertical="center"/>
    </xf>
    <xf numFmtId="0" fontId="24" fillId="0" borderId="86" xfId="0" applyFont="1" applyBorder="1" applyAlignment="1">
      <alignment horizontal="left" vertical="center"/>
    </xf>
    <xf numFmtId="0" fontId="24" fillId="0" borderId="12" xfId="0" applyFont="1" applyBorder="1" applyAlignment="1">
      <alignment horizontal="left" vertical="center"/>
    </xf>
    <xf numFmtId="0" fontId="25" fillId="21" borderId="59" xfId="0" applyFont="1" applyFill="1" applyBorder="1" applyAlignment="1">
      <alignment horizontal="right" vertical="center"/>
    </xf>
    <xf numFmtId="0" fontId="25" fillId="21" borderId="19" xfId="0" applyFont="1" applyFill="1" applyBorder="1" applyAlignment="1">
      <alignment horizontal="right" vertical="center"/>
    </xf>
    <xf numFmtId="0" fontId="44" fillId="0" borderId="65" xfId="0" applyFont="1" applyFill="1" applyBorder="1" applyAlignment="1">
      <alignment horizontal="center" vertical="center"/>
    </xf>
    <xf numFmtId="0" fontId="44" fillId="0" borderId="66" xfId="0" applyFont="1" applyFill="1" applyBorder="1" applyAlignment="1">
      <alignment horizontal="center" vertical="center"/>
    </xf>
    <xf numFmtId="0" fontId="44" fillId="0" borderId="59" xfId="0" applyFont="1" applyFill="1" applyBorder="1" applyAlignment="1">
      <alignment horizontal="center" vertical="center"/>
    </xf>
    <xf numFmtId="0" fontId="38" fillId="22" borderId="75" xfId="0" applyFont="1" applyFill="1" applyBorder="1" applyAlignment="1">
      <alignment horizontal="center" vertical="center" textRotation="90" wrapText="1"/>
    </xf>
    <xf numFmtId="0" fontId="38" fillId="22" borderId="71" xfId="0" applyFont="1" applyFill="1" applyBorder="1" applyAlignment="1">
      <alignment horizontal="center" vertical="center" textRotation="90" wrapText="1"/>
    </xf>
    <xf numFmtId="0" fontId="38" fillId="22" borderId="72" xfId="0" applyFont="1" applyFill="1" applyBorder="1" applyAlignment="1">
      <alignment horizontal="center" vertical="center" textRotation="90" wrapText="1"/>
    </xf>
    <xf numFmtId="0" fontId="3" fillId="25" borderId="76" xfId="0" applyFont="1" applyFill="1" applyBorder="1" applyAlignment="1">
      <alignment horizontal="center" vertical="center" wrapText="1"/>
    </xf>
    <xf numFmtId="0" fontId="3" fillId="25" borderId="77" xfId="0" applyFont="1" applyFill="1" applyBorder="1" applyAlignment="1">
      <alignment horizontal="center" vertical="center" wrapText="1"/>
    </xf>
    <xf numFmtId="0" fontId="3" fillId="25" borderId="78" xfId="0" applyFont="1" applyFill="1" applyBorder="1" applyAlignment="1">
      <alignment horizontal="center" vertical="center" wrapText="1"/>
    </xf>
    <xf numFmtId="0" fontId="36" fillId="0" borderId="65" xfId="0" applyFont="1" applyFill="1" applyBorder="1" applyAlignment="1">
      <alignment horizontal="center" vertical="center"/>
    </xf>
    <xf numFmtId="0" fontId="36" fillId="0" borderId="66" xfId="0" applyFont="1" applyFill="1" applyBorder="1" applyAlignment="1">
      <alignment horizontal="center" vertical="center"/>
    </xf>
    <xf numFmtId="0" fontId="36" fillId="0" borderId="59" xfId="0" applyFont="1" applyFill="1" applyBorder="1" applyAlignment="1">
      <alignment horizontal="center" vertical="center"/>
    </xf>
    <xf numFmtId="0" fontId="35" fillId="22" borderId="59" xfId="0" applyFont="1" applyFill="1" applyBorder="1" applyAlignment="1">
      <alignment horizontal="right" vertical="center"/>
    </xf>
    <xf numFmtId="0" fontId="35" fillId="22" borderId="19" xfId="0" applyFont="1" applyFill="1" applyBorder="1" applyAlignment="1">
      <alignment horizontal="right" vertical="center"/>
    </xf>
    <xf numFmtId="0" fontId="24" fillId="0" borderId="64" xfId="0" applyFont="1" applyBorder="1" applyAlignment="1">
      <alignment horizontal="left" vertical="center"/>
    </xf>
    <xf numFmtId="0" fontId="24" fillId="0" borderId="48" xfId="0" applyFont="1" applyBorder="1" applyAlignment="1">
      <alignment horizontal="left" vertical="center"/>
    </xf>
    <xf numFmtId="0" fontId="24" fillId="0" borderId="73" xfId="0" applyFont="1" applyBorder="1" applyAlignment="1">
      <alignment horizontal="left" vertical="center"/>
    </xf>
    <xf numFmtId="0" fontId="24" fillId="0" borderId="74" xfId="0" applyFont="1" applyBorder="1" applyAlignment="1">
      <alignment horizontal="left" vertical="center"/>
    </xf>
    <xf numFmtId="0" fontId="46" fillId="24" borderId="65" xfId="0" applyFont="1" applyFill="1" applyBorder="1" applyAlignment="1">
      <alignment horizontal="center" vertical="center" wrapText="1"/>
    </xf>
    <xf numFmtId="0" fontId="46" fillId="24" borderId="66" xfId="0" applyFont="1" applyFill="1" applyBorder="1" applyAlignment="1">
      <alignment horizontal="center" vertical="center" wrapText="1"/>
    </xf>
    <xf numFmtId="0" fontId="46" fillId="24" borderId="59" xfId="0" applyFont="1" applyFill="1" applyBorder="1" applyAlignment="1">
      <alignment horizontal="center" vertical="center" wrapText="1"/>
    </xf>
    <xf numFmtId="0" fontId="24" fillId="0" borderId="67" xfId="0" applyFont="1" applyBorder="1" applyAlignment="1">
      <alignment horizontal="center" vertical="center"/>
    </xf>
    <xf numFmtId="0" fontId="24" fillId="0" borderId="68" xfId="0" applyFont="1" applyBorder="1" applyAlignment="1">
      <alignment horizontal="center" vertical="center"/>
    </xf>
    <xf numFmtId="0" fontId="24" fillId="0" borderId="69" xfId="0" applyFont="1" applyBorder="1" applyAlignment="1">
      <alignment horizontal="center" vertical="center"/>
    </xf>
    <xf numFmtId="0" fontId="38" fillId="22" borderId="70" xfId="0" applyFont="1" applyFill="1" applyBorder="1" applyAlignment="1">
      <alignment horizontal="center" vertical="center" textRotation="90"/>
    </xf>
    <xf numFmtId="0" fontId="38" fillId="22" borderId="71" xfId="0" applyFont="1" applyFill="1" applyBorder="1" applyAlignment="1">
      <alignment horizontal="center" vertical="center" textRotation="90"/>
    </xf>
    <xf numFmtId="0" fontId="38" fillId="22" borderId="72" xfId="0" applyFont="1" applyFill="1" applyBorder="1" applyAlignment="1">
      <alignment horizontal="center" vertical="center" textRotation="90"/>
    </xf>
    <xf numFmtId="0" fontId="24" fillId="0" borderId="63" xfId="0" applyFont="1" applyBorder="1" applyAlignment="1">
      <alignment horizontal="left" vertical="center"/>
    </xf>
    <xf numFmtId="0" fontId="24" fillId="0" borderId="54" xfId="0" applyFont="1" applyBorder="1" applyAlignment="1">
      <alignment horizontal="left" vertical="center"/>
    </xf>
    <xf numFmtId="0" fontId="24" fillId="0" borderId="60" xfId="0" applyFont="1" applyBorder="1" applyAlignment="1">
      <alignment horizontal="center" vertical="center"/>
    </xf>
    <xf numFmtId="0" fontId="24" fillId="0" borderId="61" xfId="0" applyFont="1" applyBorder="1" applyAlignment="1">
      <alignment horizontal="center" vertical="center"/>
    </xf>
    <xf numFmtId="0" fontId="24" fillId="0" borderId="62" xfId="0" applyFont="1" applyBorder="1" applyAlignment="1">
      <alignment horizontal="center" vertical="center"/>
    </xf>
    <xf numFmtId="0" fontId="24" fillId="0" borderId="63" xfId="0" applyFont="1" applyBorder="1" applyAlignment="1">
      <alignment horizontal="center" vertical="center"/>
    </xf>
    <xf numFmtId="0" fontId="35" fillId="22" borderId="59" xfId="0" applyFont="1" applyFill="1" applyBorder="1" applyAlignment="1">
      <alignment horizontal="center" vertical="center"/>
    </xf>
    <xf numFmtId="0" fontId="35" fillId="22" borderId="21" xfId="0" applyFont="1" applyFill="1" applyBorder="1" applyAlignment="1">
      <alignment horizontal="center" vertical="center"/>
    </xf>
    <xf numFmtId="0" fontId="24" fillId="0" borderId="73" xfId="0" applyFont="1" applyBorder="1" applyAlignment="1">
      <alignment horizontal="left" vertical="center" wrapText="1"/>
    </xf>
    <xf numFmtId="0" fontId="24" fillId="0" borderId="104" xfId="0" applyFont="1" applyBorder="1" applyAlignment="1">
      <alignment horizontal="left" vertical="center" wrapText="1"/>
    </xf>
    <xf numFmtId="0" fontId="24" fillId="0" borderId="104" xfId="0" applyFont="1" applyBorder="1" applyAlignment="1">
      <alignment horizontal="left" vertical="center"/>
    </xf>
    <xf numFmtId="0" fontId="24" fillId="0" borderId="64" xfId="0" applyFont="1" applyBorder="1" applyAlignment="1">
      <alignment horizontal="center" vertical="center"/>
    </xf>
    <xf numFmtId="0" fontId="24" fillId="0" borderId="49" xfId="0" applyFont="1" applyBorder="1" applyAlignment="1">
      <alignment horizontal="center" vertical="center"/>
    </xf>
    <xf numFmtId="0" fontId="25" fillId="21" borderId="94" xfId="0" applyFont="1" applyFill="1" applyBorder="1" applyAlignment="1">
      <alignment horizontal="center" vertical="center"/>
    </xf>
    <xf numFmtId="0" fontId="25" fillId="21" borderId="22" xfId="0" applyFont="1" applyFill="1" applyBorder="1" applyAlignment="1">
      <alignment horizontal="center" vertical="center"/>
    </xf>
    <xf numFmtId="0" fontId="24" fillId="0" borderId="73" xfId="0" applyFont="1" applyBorder="1" applyAlignment="1">
      <alignment horizontal="left"/>
    </xf>
    <xf numFmtId="0" fontId="24" fillId="0" borderId="104" xfId="0" applyFont="1" applyBorder="1" applyAlignment="1">
      <alignment horizontal="left"/>
    </xf>
    <xf numFmtId="0" fontId="24" fillId="0" borderId="67" xfId="0" applyFont="1" applyBorder="1" applyAlignment="1">
      <alignment horizontal="center" vertical="center" wrapText="1"/>
    </xf>
    <xf numFmtId="0" fontId="24" fillId="0" borderId="68" xfId="0" applyFont="1" applyBorder="1" applyAlignment="1">
      <alignment horizontal="center" vertical="center" wrapText="1"/>
    </xf>
    <xf numFmtId="0" fontId="24" fillId="0" borderId="103" xfId="0" applyFont="1" applyBorder="1" applyAlignment="1">
      <alignment horizontal="left" vertical="center"/>
    </xf>
    <xf numFmtId="0" fontId="24" fillId="0" borderId="68" xfId="0" applyFont="1" applyBorder="1" applyAlignment="1">
      <alignment horizontal="left"/>
    </xf>
    <xf numFmtId="0" fontId="24" fillId="0" borderId="0" xfId="0" applyFont="1" applyBorder="1" applyAlignment="1">
      <alignment horizontal="left"/>
    </xf>
    <xf numFmtId="0" fontId="46" fillId="27" borderId="65" xfId="0" applyFont="1" applyFill="1" applyBorder="1" applyAlignment="1">
      <alignment horizontal="center" vertical="center" wrapText="1"/>
    </xf>
    <xf numFmtId="0" fontId="46" fillId="27" borderId="66" xfId="0" applyFont="1" applyFill="1" applyBorder="1" applyAlignment="1">
      <alignment horizontal="center" vertical="center" wrapText="1"/>
    </xf>
    <xf numFmtId="0" fontId="24" fillId="0" borderId="49" xfId="0" applyFont="1" applyBorder="1" applyAlignment="1">
      <alignment horizontal="left" vertical="center"/>
    </xf>
    <xf numFmtId="0" fontId="24" fillId="0" borderId="105" xfId="0" applyFont="1" applyBorder="1" applyAlignment="1">
      <alignment horizontal="left" vertical="center"/>
    </xf>
    <xf numFmtId="0" fontId="24" fillId="0" borderId="95" xfId="0" applyFont="1" applyBorder="1" applyAlignment="1">
      <alignment horizontal="left" vertical="center"/>
    </xf>
    <xf numFmtId="0" fontId="26" fillId="26" borderId="92" xfId="0" applyFont="1" applyFill="1" applyBorder="1" applyAlignment="1">
      <alignment horizontal="center" vertical="center" textRotation="90"/>
    </xf>
    <xf numFmtId="0" fontId="26" fillId="26" borderId="93" xfId="0" applyFont="1" applyFill="1" applyBorder="1" applyAlignment="1">
      <alignment horizontal="center" vertical="center" textRotation="90"/>
    </xf>
    <xf numFmtId="0" fontId="26" fillId="26" borderId="98" xfId="0" applyFont="1" applyFill="1" applyBorder="1" applyAlignment="1">
      <alignment horizontal="center" vertical="center" textRotation="90"/>
    </xf>
    <xf numFmtId="0" fontId="24" fillId="0" borderId="100" xfId="0" applyFont="1" applyBorder="1" applyAlignment="1">
      <alignment horizontal="left" vertical="center"/>
    </xf>
    <xf numFmtId="0" fontId="1" fillId="0" borderId="64" xfId="0" applyFont="1" applyBorder="1" applyAlignment="1">
      <alignment horizontal="center" vertical="center"/>
    </xf>
    <xf numFmtId="0" fontId="1" fillId="0" borderId="48" xfId="0" applyFont="1" applyBorder="1" applyAlignment="1">
      <alignment horizontal="center" vertical="center"/>
    </xf>
    <xf numFmtId="0" fontId="27" fillId="20" borderId="69" xfId="0" applyFont="1" applyFill="1" applyBorder="1" applyAlignment="1">
      <alignment horizontal="center" vertical="center"/>
    </xf>
    <xf numFmtId="0" fontId="1" fillId="20" borderId="108" xfId="0" applyFont="1" applyFill="1" applyBorder="1" applyAlignment="1">
      <alignment horizontal="center" vertical="center"/>
    </xf>
    <xf numFmtId="0" fontId="1" fillId="20" borderId="109" xfId="0" applyFont="1" applyFill="1" applyBorder="1" applyAlignment="1">
      <alignment horizontal="center" vertical="center"/>
    </xf>
    <xf numFmtId="0" fontId="24" fillId="0" borderId="101" xfId="0" applyFont="1" applyBorder="1" applyAlignment="1">
      <alignment horizontal="left" vertical="center"/>
    </xf>
    <xf numFmtId="0" fontId="0" fillId="0" borderId="111" xfId="0" applyBorder="1" applyAlignment="1">
      <alignment horizontal="center" vertical="center" wrapText="1"/>
    </xf>
    <xf numFmtId="2" fontId="0" fillId="0" borderId="113" xfId="0" applyNumberFormat="1" applyBorder="1" applyAlignment="1">
      <alignment horizontal="center" vertical="center" wrapText="1"/>
    </xf>
    <xf numFmtId="0" fontId="0" fillId="0" borderId="113" xfId="0" applyBorder="1" applyAlignment="1">
      <alignment horizontal="center" vertical="center" wrapText="1"/>
    </xf>
    <xf numFmtId="0" fontId="0" fillId="0" borderId="112" xfId="0" applyBorder="1" applyAlignment="1">
      <alignment horizontal="center" vertical="center" wrapText="1"/>
    </xf>
    <xf numFmtId="165" fontId="15" fillId="0" borderId="104" xfId="0" applyNumberFormat="1" applyFont="1" applyBorder="1" applyAlignment="1">
      <alignment horizontal="center" vertical="center"/>
    </xf>
    <xf numFmtId="165" fontId="15" fillId="0" borderId="73" xfId="0" applyNumberFormat="1" applyFont="1" applyBorder="1" applyAlignment="1">
      <alignment horizontal="center" vertical="center"/>
    </xf>
    <xf numFmtId="165" fontId="15" fillId="0" borderId="111" xfId="0" applyNumberFormat="1" applyFont="1" applyBorder="1" applyAlignment="1">
      <alignment horizontal="center" vertical="center"/>
    </xf>
    <xf numFmtId="165" fontId="0" fillId="0" borderId="111" xfId="0" applyNumberFormat="1" applyBorder="1" applyAlignment="1">
      <alignment horizontal="center" vertical="center"/>
    </xf>
    <xf numFmtId="165" fontId="15" fillId="0" borderId="114" xfId="0" applyNumberFormat="1" applyFont="1" applyBorder="1" applyAlignment="1">
      <alignment horizontal="center" vertical="center"/>
    </xf>
    <xf numFmtId="165" fontId="15" fillId="0" borderId="113" xfId="0" applyNumberFormat="1" applyFont="1" applyBorder="1" applyAlignment="1">
      <alignment horizontal="center" vertical="center"/>
    </xf>
    <xf numFmtId="165" fontId="15" fillId="0" borderId="83" xfId="0" applyNumberFormat="1" applyFont="1" applyBorder="1" applyAlignment="1">
      <alignment horizontal="center" vertical="center"/>
    </xf>
    <xf numFmtId="2" fontId="0" fillId="0" borderId="112" xfId="0" applyNumberFormat="1" applyBorder="1" applyAlignment="1">
      <alignment horizontal="center" vertical="center" wrapText="1"/>
    </xf>
    <xf numFmtId="165" fontId="15" fillId="0" borderId="112" xfId="0" applyNumberFormat="1" applyFont="1" applyBorder="1" applyAlignment="1">
      <alignment horizontal="center" vertical="center"/>
    </xf>
    <xf numFmtId="165" fontId="15" fillId="0" borderId="108" xfId="0" applyNumberFormat="1" applyFont="1" applyBorder="1" applyAlignment="1">
      <alignment horizontal="center" vertical="center"/>
    </xf>
    <xf numFmtId="0" fontId="0" fillId="0" borderId="118" xfId="0" applyNumberFormat="1" applyBorder="1" applyAlignment="1">
      <alignment horizontal="center" vertical="center" wrapText="1"/>
    </xf>
    <xf numFmtId="2" fontId="0" fillId="0" borderId="118" xfId="0" applyNumberFormat="1" applyBorder="1" applyAlignment="1">
      <alignment horizontal="center" vertical="center"/>
    </xf>
    <xf numFmtId="0" fontId="0" fillId="0" borderId="119" xfId="0" applyBorder="1" applyAlignment="1">
      <alignment horizontal="center" vertical="center" wrapText="1"/>
    </xf>
    <xf numFmtId="2" fontId="15" fillId="0" borderId="120" xfId="0" applyNumberFormat="1" applyFont="1" applyBorder="1" applyAlignment="1">
      <alignment horizontal="center" vertical="center"/>
    </xf>
    <xf numFmtId="2" fontId="0" fillId="0" borderId="119" xfId="0" applyNumberFormat="1" applyBorder="1" applyAlignment="1">
      <alignment horizontal="center" vertical="center"/>
    </xf>
    <xf numFmtId="2" fontId="0" fillId="0" borderId="117" xfId="0" applyNumberFormat="1" applyBorder="1" applyAlignment="1">
      <alignment horizontal="center" vertical="center"/>
    </xf>
    <xf numFmtId="0" fontId="0" fillId="0" borderId="121" xfId="0" applyBorder="1" applyAlignment="1">
      <alignment horizontal="center" vertical="center" wrapText="1"/>
    </xf>
    <xf numFmtId="2" fontId="0" fillId="0" borderId="122" xfId="0" applyNumberFormat="1" applyBorder="1" applyAlignment="1">
      <alignment horizontal="center" vertical="center"/>
    </xf>
    <xf numFmtId="0" fontId="0" fillId="0" borderId="123" xfId="0" applyBorder="1" applyAlignment="1">
      <alignment horizontal="center" vertical="center" wrapText="1"/>
    </xf>
    <xf numFmtId="165" fontId="15" fillId="0" borderId="115" xfId="0" applyNumberFormat="1" applyFont="1" applyBorder="1" applyAlignment="1">
      <alignment horizontal="center" vertical="center"/>
    </xf>
    <xf numFmtId="0" fontId="0" fillId="0" borderId="124" xfId="0" applyBorder="1"/>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83" xfId="0" applyBorder="1" applyAlignment="1">
      <alignment horizontal="center" vertical="center" wrapText="1"/>
    </xf>
    <xf numFmtId="2" fontId="15" fillId="0" borderId="70" xfId="0" applyNumberFormat="1" applyFont="1" applyBorder="1" applyAlignment="1">
      <alignment horizontal="center" vertical="center"/>
    </xf>
    <xf numFmtId="2" fontId="15" fillId="0" borderId="83" xfId="0" applyNumberFormat="1" applyFont="1" applyBorder="1" applyAlignment="1">
      <alignment horizontal="center" vertical="center"/>
    </xf>
    <xf numFmtId="2" fontId="0" fillId="0" borderId="83" xfId="0" applyNumberFormat="1" applyBorder="1" applyAlignment="1">
      <alignment horizontal="center" vertical="center" wrapText="1"/>
    </xf>
    <xf numFmtId="165" fontId="15" fillId="0" borderId="111" xfId="0" applyNumberFormat="1" applyFont="1" applyBorder="1" applyAlignment="1">
      <alignment horizontal="center" vertical="center"/>
    </xf>
    <xf numFmtId="165" fontId="15" fillId="0" borderId="70" xfId="0" applyNumberFormat="1" applyFont="1" applyBorder="1" applyAlignment="1">
      <alignment horizontal="center" vertical="center"/>
    </xf>
    <xf numFmtId="165" fontId="15" fillId="0" borderId="83" xfId="0" applyNumberFormat="1" applyFont="1" applyBorder="1" applyAlignment="1">
      <alignment horizontal="center" vertical="center"/>
    </xf>
    <xf numFmtId="2" fontId="0" fillId="0" borderId="67" xfId="0" applyNumberFormat="1" applyBorder="1" applyAlignment="1">
      <alignment horizontal="center" vertical="center" wrapText="1"/>
    </xf>
    <xf numFmtId="2" fontId="0" fillId="0" borderId="68" xfId="0" applyNumberFormat="1" applyBorder="1" applyAlignment="1">
      <alignment horizontal="center" vertical="center" wrapText="1"/>
    </xf>
    <xf numFmtId="2" fontId="0" fillId="0" borderId="70" xfId="0" applyNumberFormat="1" applyBorder="1" applyAlignment="1">
      <alignment horizontal="center" vertical="center" wrapText="1"/>
    </xf>
    <xf numFmtId="0" fontId="0" fillId="0" borderId="117" xfId="0" applyBorder="1"/>
    <xf numFmtId="0" fontId="0" fillId="0" borderId="126" xfId="0" applyNumberFormat="1" applyBorder="1" applyAlignment="1">
      <alignment horizontal="center" vertical="center" wrapText="1"/>
    </xf>
    <xf numFmtId="0" fontId="15" fillId="0" borderId="125" xfId="0" applyFont="1" applyBorder="1" applyAlignment="1">
      <alignment horizontal="center" vertical="center" textRotation="90"/>
    </xf>
    <xf numFmtId="165" fontId="15" fillId="0" borderId="127" xfId="0" applyNumberFormat="1" applyFont="1" applyBorder="1" applyAlignment="1">
      <alignment horizontal="center" vertical="center" textRotation="90" wrapText="1"/>
    </xf>
    <xf numFmtId="165" fontId="15" fillId="0" borderId="125" xfId="0" applyNumberFormat="1" applyFont="1" applyBorder="1" applyAlignment="1">
      <alignment horizontal="center" vertical="center" textRotation="90" wrapText="1"/>
    </xf>
    <xf numFmtId="165" fontId="15" fillId="0" borderId="122" xfId="0" applyNumberFormat="1" applyFont="1" applyBorder="1" applyAlignment="1">
      <alignment horizontal="center" vertical="center" textRotation="90" wrapText="1"/>
    </xf>
    <xf numFmtId="0" fontId="0" fillId="0" borderId="128" xfId="0" applyNumberFormat="1" applyBorder="1" applyAlignment="1">
      <alignment horizontal="center" vertical="center" wrapText="1"/>
    </xf>
    <xf numFmtId="2" fontId="0" fillId="0" borderId="129" xfId="0" applyNumberFormat="1" applyBorder="1" applyAlignment="1">
      <alignment horizontal="center" vertical="center"/>
    </xf>
    <xf numFmtId="165" fontId="15" fillId="0" borderId="130" xfId="0" applyNumberFormat="1" applyFont="1" applyBorder="1" applyAlignment="1">
      <alignment horizontal="center" vertical="center"/>
    </xf>
    <xf numFmtId="0" fontId="15" fillId="0" borderId="131" xfId="0" applyFont="1" applyBorder="1" applyAlignment="1">
      <alignment horizontal="center" vertical="center" textRotation="90"/>
    </xf>
    <xf numFmtId="0" fontId="15" fillId="0" borderId="115" xfId="0" applyFont="1" applyBorder="1" applyAlignment="1">
      <alignment horizontal="center" vertical="center" textRotation="90"/>
    </xf>
    <xf numFmtId="0" fontId="15" fillId="0" borderId="0" xfId="0" applyFont="1" applyBorder="1" applyAlignment="1"/>
    <xf numFmtId="165" fontId="15" fillId="0" borderId="0" xfId="0" applyNumberFormat="1" applyFont="1" applyBorder="1" applyAlignment="1"/>
    <xf numFmtId="165" fontId="2" fillId="20" borderId="14" xfId="0" applyNumberFormat="1" applyFont="1" applyFill="1" applyBorder="1" applyAlignment="1">
      <alignment horizontal="center" vertical="center"/>
    </xf>
    <xf numFmtId="165" fontId="32" fillId="20" borderId="57" xfId="0" applyNumberFormat="1" applyFont="1" applyFill="1" applyBorder="1" applyAlignment="1">
      <alignment horizontal="center" vertical="center"/>
    </xf>
    <xf numFmtId="165" fontId="32" fillId="20" borderId="30" xfId="0" applyNumberFormat="1" applyFont="1" applyFill="1" applyBorder="1" applyAlignment="1">
      <alignment horizontal="center" vertical="center"/>
    </xf>
    <xf numFmtId="0" fontId="24" fillId="0" borderId="132" xfId="0" applyFont="1" applyFill="1" applyBorder="1" applyAlignment="1">
      <alignment vertical="center"/>
    </xf>
    <xf numFmtId="0" fontId="24" fillId="0" borderId="108" xfId="0" applyFont="1" applyBorder="1" applyAlignment="1">
      <alignment horizontal="center" vertical="center"/>
    </xf>
    <xf numFmtId="0" fontId="24" fillId="0" borderId="133" xfId="0" applyFont="1" applyBorder="1" applyAlignment="1">
      <alignment wrapText="1"/>
    </xf>
    <xf numFmtId="0" fontId="24" fillId="0" borderId="132" xfId="0" applyFont="1" applyBorder="1"/>
    <xf numFmtId="0" fontId="24" fillId="0" borderId="133" xfId="0" applyFont="1" applyBorder="1" applyAlignment="1">
      <alignment vertical="center"/>
    </xf>
    <xf numFmtId="165" fontId="24" fillId="0" borderId="111" xfId="0" applyNumberFormat="1" applyFont="1" applyBorder="1" applyAlignment="1">
      <alignment horizontal="center" vertical="center"/>
    </xf>
    <xf numFmtId="165" fontId="32" fillId="23" borderId="111" xfId="0" applyNumberFormat="1" applyFont="1" applyFill="1" applyBorder="1" applyAlignment="1">
      <alignment horizontal="center" vertical="center"/>
    </xf>
    <xf numFmtId="165" fontId="24" fillId="0" borderId="111" xfId="0" applyNumberFormat="1" applyFont="1" applyBorder="1" applyAlignment="1" applyProtection="1">
      <alignment horizontal="center" vertical="center"/>
    </xf>
    <xf numFmtId="165" fontId="33" fillId="21" borderId="111" xfId="0" applyNumberFormat="1" applyFont="1" applyFill="1" applyBorder="1" applyAlignment="1">
      <alignment horizontal="center" vertical="center"/>
    </xf>
    <xf numFmtId="165" fontId="34" fillId="21" borderId="111" xfId="0" applyNumberFormat="1" applyFont="1" applyFill="1" applyBorder="1" applyAlignment="1">
      <alignment horizontal="center" vertical="center"/>
    </xf>
    <xf numFmtId="165" fontId="26" fillId="23" borderId="111" xfId="0" applyNumberFormat="1" applyFont="1" applyFill="1" applyBorder="1" applyAlignment="1">
      <alignment horizontal="center" vertical="center"/>
    </xf>
    <xf numFmtId="165" fontId="40" fillId="22" borderId="111" xfId="0" applyNumberFormat="1" applyFont="1" applyFill="1" applyBorder="1" applyAlignment="1">
      <alignment horizontal="center" vertical="center"/>
    </xf>
    <xf numFmtId="165" fontId="34" fillId="27" borderId="111" xfId="0" applyNumberFormat="1" applyFont="1" applyFill="1" applyBorder="1" applyAlignment="1">
      <alignment horizontal="center" vertical="center"/>
    </xf>
    <xf numFmtId="165" fontId="24" fillId="0" borderId="111" xfId="0" applyNumberFormat="1" applyFont="1" applyFill="1" applyBorder="1" applyAlignment="1">
      <alignment horizontal="center" vertical="center"/>
    </xf>
    <xf numFmtId="165" fontId="41" fillId="22" borderId="111" xfId="0" applyNumberFormat="1" applyFont="1" applyFill="1" applyBorder="1" applyAlignment="1">
      <alignment horizontal="center" vertical="center"/>
    </xf>
    <xf numFmtId="165" fontId="37" fillId="0" borderId="111" xfId="0" applyNumberFormat="1" applyFont="1" applyFill="1" applyBorder="1" applyAlignment="1">
      <alignment horizontal="center" vertical="center"/>
    </xf>
    <xf numFmtId="165" fontId="37" fillId="23" borderId="111" xfId="0" applyNumberFormat="1" applyFont="1" applyFill="1" applyBorder="1" applyAlignment="1">
      <alignment horizontal="center" vertical="center"/>
    </xf>
    <xf numFmtId="165" fontId="36" fillId="23" borderId="111" xfId="0" applyNumberFormat="1" applyFont="1" applyFill="1" applyBorder="1" applyAlignment="1">
      <alignment horizontal="center" vertical="center"/>
    </xf>
    <xf numFmtId="165" fontId="0" fillId="0" borderId="111" xfId="0" applyNumberFormat="1" applyBorder="1" applyAlignment="1" applyProtection="1">
      <alignment horizontal="center" vertical="center"/>
    </xf>
    <xf numFmtId="2" fontId="47" fillId="28" borderId="111" xfId="0" applyNumberFormat="1" applyFont="1" applyFill="1" applyBorder="1" applyAlignment="1" applyProtection="1">
      <alignment horizontal="center" vertical="center"/>
    </xf>
    <xf numFmtId="165" fontId="45" fillId="0" borderId="111" xfId="0" applyNumberFormat="1" applyFont="1" applyFill="1" applyBorder="1" applyAlignment="1">
      <alignment horizontal="center" vertical="center"/>
    </xf>
    <xf numFmtId="165" fontId="45" fillId="0" borderId="111" xfId="0" applyNumberFormat="1" applyFont="1" applyFill="1" applyBorder="1" applyAlignment="1" applyProtection="1">
      <alignment horizontal="center" vertical="center"/>
    </xf>
    <xf numFmtId="165" fontId="37" fillId="23" borderId="111" xfId="0" applyNumberFormat="1" applyFont="1" applyFill="1" applyBorder="1" applyAlignment="1" applyProtection="1">
      <alignment horizontal="center" vertical="center"/>
    </xf>
    <xf numFmtId="165" fontId="53" fillId="0" borderId="111" xfId="0" applyNumberFormat="1" applyFont="1" applyFill="1" applyBorder="1" applyAlignment="1">
      <alignment horizontal="center" vertical="center"/>
    </xf>
    <xf numFmtId="165" fontId="53" fillId="0" borderId="111" xfId="0" applyNumberFormat="1" applyFont="1" applyFill="1" applyBorder="1" applyAlignment="1" applyProtection="1">
      <alignment horizontal="center" vertical="center"/>
    </xf>
    <xf numFmtId="2" fontId="54" fillId="0" borderId="111" xfId="0" applyNumberFormat="1" applyFont="1" applyBorder="1" applyAlignment="1">
      <alignment horizontal="center" vertical="center"/>
    </xf>
    <xf numFmtId="2" fontId="37" fillId="23" borderId="111" xfId="0" applyNumberFormat="1" applyFont="1" applyFill="1" applyBorder="1" applyAlignment="1" applyProtection="1">
      <alignment horizontal="center" vertical="center"/>
    </xf>
    <xf numFmtId="0" fontId="0" fillId="0" borderId="134" xfId="0" applyBorder="1"/>
    <xf numFmtId="0" fontId="35" fillId="22" borderId="111" xfId="0" applyFont="1" applyFill="1" applyBorder="1" applyAlignment="1">
      <alignment horizontal="center" vertical="center"/>
    </xf>
    <xf numFmtId="0" fontId="36" fillId="0" borderId="111" xfId="0" applyFont="1" applyFill="1" applyBorder="1" applyAlignment="1">
      <alignment horizontal="center" vertical="center"/>
    </xf>
    <xf numFmtId="0" fontId="24" fillId="0" borderId="111" xfId="0" applyFont="1" applyBorder="1" applyAlignment="1">
      <alignment horizontal="center" vertical="center"/>
    </xf>
    <xf numFmtId="0" fontId="24" fillId="0" borderId="111" xfId="0" applyFont="1" applyBorder="1" applyAlignment="1">
      <alignment horizontal="left" vertical="center"/>
    </xf>
    <xf numFmtId="0" fontId="3" fillId="25" borderId="111" xfId="0" applyFont="1" applyFill="1" applyBorder="1" applyAlignment="1">
      <alignment horizontal="center" vertical="center" wrapText="1"/>
    </xf>
    <xf numFmtId="0" fontId="0" fillId="30" borderId="111" xfId="0" applyFont="1" applyFill="1" applyBorder="1" applyAlignment="1">
      <alignment horizontal="center" vertical="center"/>
    </xf>
    <xf numFmtId="0" fontId="48" fillId="0" borderId="111" xfId="0" applyFont="1" applyFill="1" applyBorder="1" applyAlignment="1">
      <alignment horizontal="center" vertical="center" wrapText="1"/>
    </xf>
    <xf numFmtId="165" fontId="48" fillId="0" borderId="111" xfId="0" applyNumberFormat="1" applyFont="1" applyFill="1" applyBorder="1" applyAlignment="1">
      <alignment horizontal="center" vertical="center" wrapText="1"/>
    </xf>
    <xf numFmtId="0" fontId="48" fillId="0" borderId="111" xfId="0" applyFont="1" applyFill="1" applyBorder="1" applyAlignment="1">
      <alignment horizontal="center" vertical="center"/>
    </xf>
    <xf numFmtId="0" fontId="52" fillId="0" borderId="111" xfId="0" applyFont="1" applyBorder="1" applyAlignment="1">
      <alignment horizontal="center" vertical="center" wrapText="1"/>
    </xf>
    <xf numFmtId="0" fontId="0" fillId="30" borderId="111" xfId="0" applyFill="1" applyBorder="1" applyAlignment="1">
      <alignment horizontal="center"/>
    </xf>
    <xf numFmtId="0" fontId="51" fillId="0" borderId="111" xfId="0" applyFont="1" applyBorder="1" applyAlignment="1">
      <alignment horizontal="center" vertical="center" wrapText="1"/>
    </xf>
    <xf numFmtId="0" fontId="51" fillId="0" borderId="111" xfId="0" applyFont="1" applyBorder="1" applyAlignment="1">
      <alignment horizontal="center" vertical="center"/>
    </xf>
    <xf numFmtId="2" fontId="0" fillId="0" borderId="0" xfId="0" applyNumberFormat="1" applyBorder="1"/>
    <xf numFmtId="0" fontId="0" fillId="0" borderId="116" xfId="0" applyBorder="1"/>
    <xf numFmtId="165" fontId="45" fillId="0" borderId="111" xfId="0" applyNumberFormat="1" applyFont="1" applyFill="1" applyBorder="1" applyAlignment="1">
      <alignment horizontal="center" vertical="center" wrapText="1"/>
    </xf>
    <xf numFmtId="165" fontId="58" fillId="0" borderId="111" xfId="0" applyNumberFormat="1" applyFont="1" applyFill="1" applyBorder="1" applyAlignment="1">
      <alignment horizontal="center" vertical="center"/>
    </xf>
    <xf numFmtId="2" fontId="0" fillId="0" borderId="0" xfId="0" applyNumberFormat="1" applyBorder="1" applyAlignment="1">
      <alignment horizontal="center" vertical="center"/>
    </xf>
    <xf numFmtId="2" fontId="0" fillId="0" borderId="0" xfId="0" applyNumberFormat="1" applyBorder="1" applyAlignment="1">
      <alignment wrapText="1"/>
    </xf>
    <xf numFmtId="2" fontId="15" fillId="0" borderId="0" xfId="0" applyNumberFormat="1" applyFont="1" applyBorder="1" applyAlignment="1">
      <alignment horizontal="center" vertical="center"/>
    </xf>
    <xf numFmtId="2" fontId="0" fillId="0" borderId="0" xfId="0" applyNumberFormat="1" applyBorder="1" applyAlignment="1">
      <alignment horizontal="center" vertical="center" wrapText="1"/>
    </xf>
    <xf numFmtId="2" fontId="15" fillId="0" borderId="0" xfId="0" applyNumberFormat="1" applyFont="1" applyBorder="1"/>
    <xf numFmtId="0" fontId="0" fillId="30" borderId="111" xfId="0" applyFill="1" applyBorder="1" applyAlignment="1">
      <alignment horizontal="center" vertical="center" wrapText="1"/>
    </xf>
    <xf numFmtId="165" fontId="0" fillId="30" borderId="73" xfId="0" applyNumberFormat="1" applyFill="1" applyBorder="1" applyAlignment="1">
      <alignment horizontal="center" vertical="center"/>
    </xf>
    <xf numFmtId="165" fontId="0" fillId="30" borderId="104" xfId="0" applyNumberFormat="1" applyFill="1" applyBorder="1" applyAlignment="1">
      <alignment horizontal="center" vertical="center"/>
    </xf>
    <xf numFmtId="165" fontId="0" fillId="30" borderId="113" xfId="0" applyNumberFormat="1" applyFill="1" applyBorder="1" applyAlignment="1">
      <alignment horizontal="center" vertical="center"/>
    </xf>
    <xf numFmtId="0" fontId="0" fillId="30" borderId="73" xfId="0" applyFill="1" applyBorder="1" applyAlignment="1">
      <alignment horizontal="center"/>
    </xf>
    <xf numFmtId="0" fontId="0" fillId="30" borderId="104" xfId="0" applyFill="1" applyBorder="1" applyAlignment="1">
      <alignment horizontal="center"/>
    </xf>
    <xf numFmtId="0" fontId="0" fillId="30" borderId="113" xfId="0" applyFill="1" applyBorder="1" applyAlignment="1">
      <alignment horizontal="center"/>
    </xf>
    <xf numFmtId="2" fontId="0" fillId="29" borderId="73" xfId="0" applyNumberFormat="1" applyFill="1" applyBorder="1" applyAlignment="1">
      <alignment horizontal="center" vertical="center"/>
    </xf>
    <xf numFmtId="2" fontId="0" fillId="29" borderId="104" xfId="0" applyNumberFormat="1" applyFill="1" applyBorder="1" applyAlignment="1">
      <alignment horizontal="center" vertical="center"/>
    </xf>
    <xf numFmtId="2" fontId="0" fillId="29" borderId="113" xfId="0" applyNumberFormat="1" applyFill="1" applyBorder="1" applyAlignment="1">
      <alignment horizontal="center" vertical="center"/>
    </xf>
    <xf numFmtId="0" fontId="50" fillId="0" borderId="111" xfId="0" applyFont="1" applyBorder="1" applyAlignment="1">
      <alignment horizontal="center" vertical="center" wrapText="1"/>
    </xf>
    <xf numFmtId="2" fontId="50" fillId="0" borderId="111" xfId="0" applyNumberFormat="1" applyFont="1" applyFill="1" applyBorder="1" applyAlignment="1">
      <alignment horizontal="center" vertical="center"/>
    </xf>
    <xf numFmtId="0" fontId="50" fillId="0" borderId="111" xfId="0" applyFont="1" applyBorder="1" applyAlignment="1">
      <alignment horizontal="center" vertical="center"/>
    </xf>
    <xf numFmtId="2" fontId="45" fillId="0" borderId="111" xfId="0" applyNumberFormat="1" applyFont="1" applyFill="1" applyBorder="1" applyAlignment="1">
      <alignment horizontal="center" vertical="center"/>
    </xf>
    <xf numFmtId="2" fontId="45" fillId="0" borderId="111" xfId="0" applyNumberFormat="1" applyFont="1" applyFill="1" applyBorder="1" applyAlignment="1" applyProtection="1">
      <alignment horizontal="center" vertical="center"/>
    </xf>
    <xf numFmtId="2" fontId="0" fillId="30" borderId="111" xfId="0" applyNumberFormat="1" applyFill="1" applyBorder="1" applyAlignment="1">
      <alignment horizontal="center" vertical="center"/>
    </xf>
    <xf numFmtId="0" fontId="24" fillId="29" borderId="73" xfId="0" applyFont="1" applyFill="1" applyBorder="1" applyAlignment="1">
      <alignment horizontal="center" vertical="center"/>
    </xf>
    <xf numFmtId="0" fontId="24" fillId="29" borderId="104" xfId="0" applyFont="1" applyFill="1" applyBorder="1" applyAlignment="1">
      <alignment horizontal="center" vertical="center"/>
    </xf>
    <xf numFmtId="0" fontId="24" fillId="29" borderId="113" xfId="0" applyFont="1" applyFill="1" applyBorder="1" applyAlignment="1">
      <alignment horizontal="center" vertical="center"/>
    </xf>
    <xf numFmtId="2" fontId="54" fillId="0" borderId="0" xfId="0" applyNumberFormat="1" applyFont="1" applyBorder="1" applyAlignment="1">
      <alignment horizontal="center" vertical="center" wrapText="1"/>
    </xf>
    <xf numFmtId="165" fontId="55" fillId="0" borderId="0" xfId="0" applyNumberFormat="1" applyFont="1" applyBorder="1" applyAlignment="1">
      <alignment horizontal="center" vertical="center"/>
    </xf>
    <xf numFmtId="165" fontId="15" fillId="0" borderId="0" xfId="0" applyNumberFormat="1" applyFont="1" applyBorder="1" applyAlignment="1">
      <alignment horizontal="center" vertical="center"/>
    </xf>
    <xf numFmtId="0" fontId="0" fillId="0" borderId="0" xfId="0" applyBorder="1" applyAlignment="1">
      <alignment horizontal="center" vertical="center" wrapText="1"/>
    </xf>
    <xf numFmtId="0" fontId="15" fillId="0" borderId="111" xfId="0" applyFont="1" applyBorder="1" applyAlignment="1">
      <alignment horizontal="center" vertical="center"/>
    </xf>
    <xf numFmtId="165" fontId="0" fillId="0" borderId="111" xfId="0" applyNumberFormat="1" applyBorder="1" applyAlignment="1">
      <alignment horizontal="center" vertical="center"/>
    </xf>
    <xf numFmtId="0" fontId="50" fillId="0" borderId="0" xfId="0" applyFont="1" applyBorder="1" applyAlignment="1">
      <alignment horizontal="center" vertical="center" wrapText="1"/>
    </xf>
    <xf numFmtId="2" fontId="50" fillId="0" borderId="0" xfId="0" applyNumberFormat="1" applyFont="1" applyFill="1" applyBorder="1" applyAlignment="1">
      <alignment horizontal="center" vertical="center"/>
    </xf>
    <xf numFmtId="2" fontId="55" fillId="0" borderId="0" xfId="0" applyNumberFormat="1" applyFont="1" applyBorder="1" applyAlignment="1">
      <alignment horizontal="center" vertical="center"/>
    </xf>
    <xf numFmtId="0" fontId="0" fillId="0" borderId="0" xfId="0" applyBorder="1" applyAlignment="1">
      <alignment vertical="top"/>
    </xf>
    <xf numFmtId="0" fontId="0" fillId="0" borderId="0" xfId="0" applyBorder="1" applyAlignment="1">
      <alignment horizontal="left" vertical="top"/>
    </xf>
    <xf numFmtId="0" fontId="0" fillId="0" borderId="0" xfId="0" applyNumberFormat="1" applyAlignment="1">
      <alignment horizontal="left" vertical="top"/>
    </xf>
    <xf numFmtId="0" fontId="59" fillId="0" borderId="0" xfId="0" applyNumberFormat="1" applyFont="1" applyFill="1" applyBorder="1" applyAlignment="1">
      <alignment horizontal="left" vertical="top"/>
    </xf>
    <xf numFmtId="0" fontId="0" fillId="0" borderId="0" xfId="0" applyNumberFormat="1" applyBorder="1" applyAlignment="1">
      <alignment horizontal="left" vertical="top"/>
    </xf>
    <xf numFmtId="0" fontId="15" fillId="0" borderId="111" xfId="0" applyFont="1" applyBorder="1" applyAlignment="1">
      <alignment horizontal="center" vertical="center" wrapText="1"/>
    </xf>
    <xf numFmtId="0" fontId="60" fillId="0" borderId="111" xfId="0" applyFont="1" applyFill="1" applyBorder="1" applyAlignment="1">
      <alignment horizontal="center" vertical="center" wrapText="1"/>
    </xf>
    <xf numFmtId="0" fontId="60" fillId="0" borderId="111" xfId="0" applyFont="1" applyFill="1" applyBorder="1" applyAlignment="1">
      <alignment horizontal="center" vertical="center"/>
    </xf>
    <xf numFmtId="0" fontId="0" fillId="0" borderId="111" xfId="0" applyFont="1" applyBorder="1" applyAlignment="1">
      <alignment horizontal="center" vertical="center" wrapText="1"/>
    </xf>
    <xf numFmtId="2" fontId="56" fillId="0" borderId="111" xfId="0" applyNumberFormat="1" applyFont="1" applyBorder="1" applyAlignment="1">
      <alignment horizontal="center" vertical="center" wrapText="1"/>
    </xf>
    <xf numFmtId="0" fontId="56" fillId="0" borderId="111" xfId="0" applyFont="1" applyBorder="1" applyAlignment="1">
      <alignment horizontal="center" vertical="center" wrapText="1"/>
    </xf>
    <xf numFmtId="0" fontId="51" fillId="0" borderId="83" xfId="0" applyFont="1" applyBorder="1" applyAlignment="1">
      <alignment horizontal="center" vertical="center" wrapText="1"/>
    </xf>
    <xf numFmtId="165" fontId="49" fillId="0" borderId="83" xfId="0" applyNumberFormat="1" applyFont="1" applyFill="1" applyBorder="1" applyAlignment="1">
      <alignment horizontal="center" vertical="center"/>
    </xf>
    <xf numFmtId="0" fontId="51" fillId="0" borderId="83" xfId="0" applyFont="1" applyBorder="1" applyAlignment="1">
      <alignment horizontal="center" vertical="center"/>
    </xf>
    <xf numFmtId="0" fontId="52" fillId="0" borderId="119" xfId="0" applyFont="1" applyBorder="1" applyAlignment="1">
      <alignment horizontal="center" vertical="center" wrapText="1"/>
    </xf>
    <xf numFmtId="165" fontId="57" fillId="0" borderId="119" xfId="0" applyNumberFormat="1" applyFont="1" applyFill="1" applyBorder="1" applyAlignment="1">
      <alignment horizontal="center" vertical="center"/>
    </xf>
    <xf numFmtId="165" fontId="15" fillId="0" borderId="119" xfId="0" applyNumberFormat="1" applyFont="1" applyBorder="1" applyAlignment="1">
      <alignment horizontal="center" vertical="center"/>
    </xf>
    <xf numFmtId="0" fontId="0" fillId="0" borderId="119" xfId="0" applyBorder="1" applyAlignment="1">
      <alignment horizontal="center" vertical="center" wrapText="1"/>
    </xf>
    <xf numFmtId="165" fontId="0" fillId="0" borderId="111" xfId="0" applyNumberFormat="1" applyBorder="1"/>
    <xf numFmtId="0" fontId="0" fillId="0" borderId="0" xfId="0" applyNumberFormat="1" applyBorder="1" applyAlignment="1">
      <alignment horizontal="center" vertical="center" wrapText="1"/>
    </xf>
    <xf numFmtId="2" fontId="0" fillId="0" borderId="0" xfId="0" applyNumberFormat="1" applyBorder="1" applyAlignment="1">
      <alignment vertical="top"/>
    </xf>
    <xf numFmtId="2" fontId="15" fillId="0" borderId="0" xfId="0" applyNumberFormat="1" applyFont="1" applyBorder="1" applyAlignment="1">
      <alignment vertical="top"/>
    </xf>
    <xf numFmtId="0" fontId="0" fillId="0" borderId="0" xfId="0" applyNumberFormat="1" applyBorder="1" applyAlignment="1">
      <alignment vertical="top"/>
    </xf>
    <xf numFmtId="2" fontId="0" fillId="0" borderId="0" xfId="0" applyNumberFormat="1" applyBorder="1" applyAlignment="1">
      <alignment horizontal="left" vertical="top"/>
    </xf>
    <xf numFmtId="2" fontId="15" fillId="0" borderId="0" xfId="0" applyNumberFormat="1" applyFont="1" applyBorder="1" applyAlignment="1">
      <alignment horizontal="left" vertical="top"/>
    </xf>
    <xf numFmtId="0" fontId="0" fillId="0" borderId="135" xfId="0" applyBorder="1"/>
    <xf numFmtId="0" fontId="0" fillId="0" borderId="0" xfId="0" applyBorder="1" applyAlignment="1">
      <alignment wrapText="1"/>
    </xf>
  </cellXfs>
  <cellStyles count="44">
    <cellStyle name="Accent1" xfId="1" builtinId="29" customBuiltin="1"/>
    <cellStyle name="Accent1 - 20 %" xfId="2"/>
    <cellStyle name="Accent1 - 40 %" xfId="3"/>
    <cellStyle name="Accent1 - 60 %" xfId="4"/>
    <cellStyle name="Accent2" xfId="5" builtinId="33" customBuiltin="1"/>
    <cellStyle name="Accent2 - 20 %" xfId="6"/>
    <cellStyle name="Accent2 - 40 %" xfId="7"/>
    <cellStyle name="Accent2 - 60 %" xfId="8"/>
    <cellStyle name="Accent3" xfId="9" builtinId="37" customBuiltin="1"/>
    <cellStyle name="Accent3 - 20 %" xfId="10"/>
    <cellStyle name="Accent3 - 40 %" xfId="11"/>
    <cellStyle name="Accent3 - 60 %" xfId="12"/>
    <cellStyle name="Accent4" xfId="13" builtinId="41" customBuiltin="1"/>
    <cellStyle name="Accent4 - 20 %" xfId="14"/>
    <cellStyle name="Accent4 - 40 %" xfId="15"/>
    <cellStyle name="Accent4 - 60 %" xfId="16"/>
    <cellStyle name="Accent5" xfId="17" builtinId="45" customBuiltin="1"/>
    <cellStyle name="Accent5 - 20 %" xfId="18"/>
    <cellStyle name="Accent5 - 40 %" xfId="19"/>
    <cellStyle name="Accent5 - 60 %" xfId="20"/>
    <cellStyle name="Accent6" xfId="21" builtinId="49" customBuiltin="1"/>
    <cellStyle name="Accent6 - 20 %" xfId="22"/>
    <cellStyle name="Accent6 - 40 %" xfId="23"/>
    <cellStyle name="Accent6 - 60 %" xfId="24"/>
    <cellStyle name="Avertissement" xfId="25" builtinId="11" customBuiltin="1"/>
    <cellStyle name="Calcul" xfId="26" builtinId="22" customBuiltin="1"/>
    <cellStyle name="Cellule liée" xfId="27" builtinId="24" customBuiltin="1"/>
    <cellStyle name="Commentaire" xfId="28" builtinId="10" customBuiltin="1"/>
    <cellStyle name="Emphase 1" xfId="29"/>
    <cellStyle name="Emphase 2" xfId="30"/>
    <cellStyle name="Emphase 3" xfId="31"/>
    <cellStyle name="Entrée" xfId="32" builtinId="20" customBuiltin="1"/>
    <cellStyle name="Insatisfaisant" xfId="33" builtinId="27" customBuiltin="1"/>
    <cellStyle name="Neutre" xfId="34" builtinId="28" customBuiltin="1"/>
    <cellStyle name="Normal" xfId="0" builtinId="0"/>
    <cellStyle name="Satisfaisant" xfId="35" builtinId="26" customBuiltin="1"/>
    <cellStyle name="Sortie" xfId="36" builtinId="21" customBuiltin="1"/>
    <cellStyle name="Titre de la feuille" xfId="37"/>
    <cellStyle name="Titre 1" xfId="38" builtinId="16" customBuiltin="1"/>
    <cellStyle name="Titre 2" xfId="39" builtinId="17" customBuiltin="1"/>
    <cellStyle name="Titre 3" xfId="40" builtinId="18" customBuiltin="1"/>
    <cellStyle name="Titre 4" xfId="41" builtinId="19" customBuiltin="1"/>
    <cellStyle name="Total" xfId="42" builtinId="25" customBuiltin="1"/>
    <cellStyle name="Vérification" xfId="43" builtinId="23" customBuiltin="1"/>
  </cellStyles>
  <dxfs count="57">
    <dxf>
      <font>
        <color rgb="FFFF0000"/>
      </font>
    </dxf>
    <dxf>
      <font>
        <color rgb="FFFFC000"/>
      </font>
    </dxf>
    <dxf>
      <font>
        <color rgb="FF92D050"/>
      </font>
    </dxf>
    <dxf>
      <font>
        <color rgb="FFFF0000"/>
      </font>
    </dxf>
    <dxf>
      <font>
        <color rgb="FFFFC000"/>
      </font>
    </dxf>
    <dxf>
      <font>
        <color rgb="FF92D050"/>
      </font>
    </dxf>
    <dxf>
      <font>
        <color rgb="FFFF0000"/>
      </font>
    </dxf>
    <dxf>
      <font>
        <color rgb="FFFFC000"/>
      </font>
    </dxf>
    <dxf>
      <font>
        <color rgb="FF92D050"/>
      </font>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F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39994506668294322"/>
        </patternFill>
      </fill>
    </dxf>
    <dxf>
      <fill>
        <patternFill>
          <bgColor rgb="FFEDE081"/>
        </patternFill>
      </fill>
    </dxf>
    <dxf>
      <fill>
        <patternFill>
          <bgColor theme="5" tint="0.39994506668294322"/>
        </patternFill>
      </fill>
    </dxf>
    <dxf>
      <fill>
        <patternFill>
          <bgColor theme="6" tint="0.79998168889431442"/>
        </patternFill>
      </fill>
    </dxf>
    <dxf>
      <fill>
        <patternFill>
          <bgColor theme="5" tint="0.79998168889431442"/>
        </patternFill>
      </fill>
    </dxf>
    <dxf>
      <font>
        <color rgb="FF00B050"/>
      </font>
    </dxf>
    <dxf>
      <font>
        <color rgb="FFFFC000"/>
      </font>
    </dxf>
    <dxf>
      <font>
        <color rgb="FFFF0000"/>
      </font>
    </dxf>
    <dxf>
      <font>
        <color rgb="FF00B050"/>
      </font>
    </dxf>
    <dxf>
      <font>
        <color rgb="FFFFC000"/>
      </font>
    </dxf>
    <dxf>
      <font>
        <color rgb="FFFF0000"/>
      </font>
    </dxf>
    <dxf>
      <font>
        <color rgb="FFFF0000"/>
      </font>
    </dxf>
    <dxf>
      <font>
        <color rgb="FFFFC000"/>
      </font>
    </dxf>
    <dxf>
      <font>
        <color rgb="FF92D050"/>
      </font>
    </dxf>
    <dxf>
      <font>
        <condense val="0"/>
        <extend val="0"/>
        <color indexed="10"/>
      </font>
    </dxf>
  </dxfs>
  <tableStyles count="0" defaultTableStyle="TableStyleMedium9" defaultPivotStyle="PivotStyleLight16"/>
  <colors>
    <mruColors>
      <color rgb="FF63BE7B"/>
      <color rgb="FFF8696B"/>
      <color rgb="FFEDE081"/>
      <color rgb="FFEFE0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500000"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500000"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45"/>
  <sheetViews>
    <sheetView showZeros="0" zoomScale="75" zoomScaleNormal="100" zoomScalePageLayoutView="75" workbookViewId="0">
      <selection activeCell="E50" sqref="E50"/>
    </sheetView>
  </sheetViews>
  <sheetFormatPr baseColWidth="10" defaultRowHeight="15" x14ac:dyDescent="0.25"/>
  <cols>
    <col min="1" max="1" width="6.7109375" customWidth="1"/>
    <col min="2" max="2" width="8.28515625" customWidth="1"/>
    <col min="3" max="3" width="25" customWidth="1"/>
    <col min="4" max="4" width="12.85546875" style="10" customWidth="1"/>
    <col min="5" max="15" width="9.5703125" style="10" customWidth="1"/>
    <col min="16" max="16" width="11" style="10" customWidth="1"/>
  </cols>
  <sheetData>
    <row r="1" spans="1:25" s="8" customFormat="1" ht="30.75" thickBot="1" x14ac:dyDescent="0.3">
      <c r="A1" s="132" t="s">
        <v>45</v>
      </c>
      <c r="B1" s="133"/>
      <c r="C1" s="133"/>
      <c r="D1" s="7" t="s">
        <v>0</v>
      </c>
      <c r="E1" s="7" t="s">
        <v>1</v>
      </c>
      <c r="F1" s="7" t="s">
        <v>2</v>
      </c>
      <c r="G1" s="7" t="s">
        <v>3</v>
      </c>
      <c r="H1" s="7" t="s">
        <v>4</v>
      </c>
      <c r="I1" s="7" t="s">
        <v>5</v>
      </c>
      <c r="J1" s="7" t="s">
        <v>6</v>
      </c>
      <c r="K1" s="7" t="s">
        <v>7</v>
      </c>
      <c r="L1" s="7" t="s">
        <v>8</v>
      </c>
      <c r="M1" s="7" t="s">
        <v>9</v>
      </c>
      <c r="N1" s="7" t="s">
        <v>10</v>
      </c>
      <c r="O1" s="9" t="s">
        <v>11</v>
      </c>
      <c r="P1" s="19" t="s">
        <v>50</v>
      </c>
      <c r="Q1" s="20" t="s">
        <v>51</v>
      </c>
      <c r="V1" s="8" t="s">
        <v>57</v>
      </c>
      <c r="W1" s="82" t="s">
        <v>58</v>
      </c>
      <c r="X1" s="82" t="s">
        <v>59</v>
      </c>
      <c r="Y1" s="82" t="s">
        <v>60</v>
      </c>
    </row>
    <row r="2" spans="1:25" ht="20.25" thickTop="1" thickBot="1" x14ac:dyDescent="0.3">
      <c r="A2" s="144" t="s">
        <v>47</v>
      </c>
      <c r="B2" s="145"/>
      <c r="C2" s="146"/>
      <c r="D2" s="11"/>
      <c r="E2" s="11"/>
      <c r="F2" s="11"/>
      <c r="G2" s="11"/>
      <c r="H2" s="11"/>
      <c r="I2" s="11"/>
      <c r="J2" s="11"/>
      <c r="K2" s="11"/>
      <c r="L2" s="11"/>
      <c r="M2" s="11"/>
      <c r="N2" s="11"/>
      <c r="O2" s="11"/>
      <c r="P2" s="21"/>
      <c r="Q2" s="42"/>
      <c r="V2">
        <v>2018</v>
      </c>
    </row>
    <row r="3" spans="1:25" ht="18" customHeight="1" x14ac:dyDescent="0.25">
      <c r="A3" s="138" t="s">
        <v>44</v>
      </c>
      <c r="B3" s="134" t="s">
        <v>12</v>
      </c>
      <c r="C3" s="135"/>
      <c r="D3" s="43">
        <v>0</v>
      </c>
      <c r="E3" s="43">
        <v>932</v>
      </c>
      <c r="F3" s="43">
        <v>1950</v>
      </c>
      <c r="G3" s="74">
        <v>1950</v>
      </c>
      <c r="H3" s="74">
        <v>1950</v>
      </c>
      <c r="I3" s="74">
        <v>1950</v>
      </c>
      <c r="J3" s="74">
        <v>1950</v>
      </c>
      <c r="K3" s="74">
        <v>1950</v>
      </c>
      <c r="L3" s="74">
        <v>1950</v>
      </c>
      <c r="M3" s="74">
        <v>1950</v>
      </c>
      <c r="N3" s="74">
        <v>1950</v>
      </c>
      <c r="O3" s="74">
        <v>1950</v>
      </c>
      <c r="P3" s="37">
        <f t="shared" ref="P3:P13" si="0">SUM(D3:O3)</f>
        <v>20432</v>
      </c>
      <c r="Q3" s="40">
        <f>IF(SUM(D3:O3)=0,"",AVERAGE(D3:O3))</f>
        <v>1702.6666666666667</v>
      </c>
      <c r="V3">
        <v>2019</v>
      </c>
    </row>
    <row r="4" spans="1:25" ht="18" customHeight="1" x14ac:dyDescent="0.25">
      <c r="A4" s="139"/>
      <c r="B4" s="136" t="s">
        <v>39</v>
      </c>
      <c r="C4" s="137"/>
      <c r="D4" s="45"/>
      <c r="E4" s="45"/>
      <c r="F4" s="45"/>
      <c r="G4" s="45"/>
      <c r="H4" s="45"/>
      <c r="I4" s="45"/>
      <c r="J4" s="45"/>
      <c r="K4" s="45"/>
      <c r="L4" s="45"/>
      <c r="M4" s="45"/>
      <c r="N4" s="45"/>
      <c r="O4" s="46"/>
      <c r="P4" s="33">
        <f t="shared" si="0"/>
        <v>0</v>
      </c>
      <c r="Q4" s="28" t="str">
        <f>IF(SUM(D4:O4)=0,"",AVERAGE(D4:O4))</f>
        <v/>
      </c>
      <c r="V4">
        <v>2020</v>
      </c>
    </row>
    <row r="5" spans="1:25" ht="18" customHeight="1" x14ac:dyDescent="0.25">
      <c r="A5" s="139"/>
      <c r="B5" s="136" t="s">
        <v>13</v>
      </c>
      <c r="C5" s="137"/>
      <c r="D5" s="45"/>
      <c r="E5" s="45"/>
      <c r="F5" s="45"/>
      <c r="G5" s="45"/>
      <c r="H5" s="45"/>
      <c r="I5" s="45"/>
      <c r="J5" s="45"/>
      <c r="K5" s="45"/>
      <c r="L5" s="45"/>
      <c r="M5" s="45"/>
      <c r="N5" s="45"/>
      <c r="O5" s="46"/>
      <c r="P5" s="33">
        <f t="shared" si="0"/>
        <v>0</v>
      </c>
      <c r="Q5" s="28" t="str">
        <f t="shared" ref="Q5:Q44" si="1">IF(SUM(D5:O5)=0,"",AVERAGE(D5:O5))</f>
        <v/>
      </c>
      <c r="V5">
        <v>2021</v>
      </c>
    </row>
    <row r="6" spans="1:25" ht="18" customHeight="1" x14ac:dyDescent="0.25">
      <c r="A6" s="139"/>
      <c r="B6" s="136" t="s">
        <v>49</v>
      </c>
      <c r="C6" s="137"/>
      <c r="D6" s="45"/>
      <c r="E6" s="45"/>
      <c r="F6" s="45"/>
      <c r="G6" s="45"/>
      <c r="H6" s="45"/>
      <c r="I6" s="45"/>
      <c r="J6" s="45"/>
      <c r="K6" s="45"/>
      <c r="L6" s="45"/>
      <c r="M6" s="45"/>
      <c r="N6" s="45"/>
      <c r="O6" s="46"/>
      <c r="P6" s="33">
        <f t="shared" si="0"/>
        <v>0</v>
      </c>
      <c r="Q6" s="28" t="str">
        <f t="shared" si="1"/>
        <v/>
      </c>
    </row>
    <row r="7" spans="1:25" ht="18" customHeight="1" x14ac:dyDescent="0.25">
      <c r="A7" s="139"/>
      <c r="B7" s="137" t="s">
        <v>15</v>
      </c>
      <c r="C7" s="141"/>
      <c r="D7" s="45">
        <v>200</v>
      </c>
      <c r="E7" s="76">
        <v>200</v>
      </c>
      <c r="F7" s="76">
        <v>200</v>
      </c>
      <c r="G7" s="45"/>
      <c r="H7" s="45"/>
      <c r="I7" s="45"/>
      <c r="J7" s="45"/>
      <c r="K7" s="45"/>
      <c r="L7" s="45"/>
      <c r="M7" s="45"/>
      <c r="N7" s="45"/>
      <c r="O7" s="46"/>
      <c r="P7" s="33">
        <f t="shared" si="0"/>
        <v>600</v>
      </c>
      <c r="Q7" s="28">
        <f t="shared" si="1"/>
        <v>200</v>
      </c>
    </row>
    <row r="8" spans="1:25" ht="18" customHeight="1" x14ac:dyDescent="0.25">
      <c r="A8" s="139"/>
      <c r="B8" s="147" t="s">
        <v>14</v>
      </c>
      <c r="C8" s="148"/>
      <c r="D8" s="47">
        <v>307</v>
      </c>
      <c r="E8" s="47"/>
      <c r="F8" s="47"/>
      <c r="G8" s="47"/>
      <c r="H8" s="47"/>
      <c r="I8" s="47"/>
      <c r="J8" s="47"/>
      <c r="K8" s="47"/>
      <c r="L8" s="47"/>
      <c r="M8" s="47"/>
      <c r="N8" s="47"/>
      <c r="O8" s="48"/>
      <c r="P8" s="33">
        <f t="shared" si="0"/>
        <v>307</v>
      </c>
      <c r="Q8" s="28">
        <f t="shared" si="1"/>
        <v>307</v>
      </c>
    </row>
    <row r="9" spans="1:25" ht="18" customHeight="1" x14ac:dyDescent="0.25">
      <c r="A9" s="139"/>
      <c r="B9" s="136" t="s">
        <v>63</v>
      </c>
      <c r="C9" s="137"/>
      <c r="D9" s="49"/>
      <c r="E9" s="49"/>
      <c r="F9" s="49"/>
      <c r="G9" s="49"/>
      <c r="H9" s="49"/>
      <c r="I9" s="49"/>
      <c r="J9" s="49"/>
      <c r="K9" s="49"/>
      <c r="L9" s="49"/>
      <c r="M9" s="49"/>
      <c r="N9" s="49"/>
      <c r="O9" s="48"/>
      <c r="P9" s="35"/>
      <c r="Q9" s="89"/>
    </row>
    <row r="10" spans="1:25" ht="18" customHeight="1" x14ac:dyDescent="0.25">
      <c r="A10" s="139"/>
      <c r="B10" s="136" t="s">
        <v>64</v>
      </c>
      <c r="C10" s="137"/>
      <c r="D10" s="49"/>
      <c r="E10" s="49"/>
      <c r="F10" s="49"/>
      <c r="G10" s="49"/>
      <c r="H10" s="49"/>
      <c r="I10" s="49"/>
      <c r="J10" s="49"/>
      <c r="K10" s="49"/>
      <c r="L10" s="49"/>
      <c r="M10" s="49"/>
      <c r="N10" s="49"/>
      <c r="O10" s="48"/>
      <c r="P10" s="35"/>
      <c r="Q10" s="89"/>
    </row>
    <row r="11" spans="1:25" ht="18" customHeight="1" x14ac:dyDescent="0.25">
      <c r="A11" s="139"/>
      <c r="B11" s="136" t="s">
        <v>65</v>
      </c>
      <c r="C11" s="137"/>
      <c r="D11" s="49"/>
      <c r="E11" s="49"/>
      <c r="F11" s="49"/>
      <c r="G11" s="49"/>
      <c r="H11" s="49"/>
      <c r="I11" s="49"/>
      <c r="J11" s="49"/>
      <c r="K11" s="49"/>
      <c r="L11" s="49"/>
      <c r="M11" s="49"/>
      <c r="N11" s="49"/>
      <c r="O11" s="48"/>
      <c r="P11" s="35"/>
      <c r="Q11" s="89"/>
    </row>
    <row r="12" spans="1:25" ht="18" customHeight="1" x14ac:dyDescent="0.25">
      <c r="A12" s="139"/>
      <c r="B12" s="136"/>
      <c r="C12" s="137"/>
      <c r="D12" s="49"/>
      <c r="E12" s="49"/>
      <c r="F12" s="49"/>
      <c r="G12" s="49"/>
      <c r="H12" s="49"/>
      <c r="I12" s="49"/>
      <c r="J12" s="49"/>
      <c r="K12" s="49"/>
      <c r="L12" s="49"/>
      <c r="M12" s="49"/>
      <c r="N12" s="49"/>
      <c r="O12" s="48"/>
      <c r="P12" s="35"/>
      <c r="Q12" s="89"/>
    </row>
    <row r="13" spans="1:25" ht="18" customHeight="1" thickBot="1" x14ac:dyDescent="0.3">
      <c r="A13" s="139"/>
      <c r="B13" s="142" t="s">
        <v>37</v>
      </c>
      <c r="C13" s="143"/>
      <c r="D13" s="49"/>
      <c r="E13" s="49"/>
      <c r="F13" s="49">
        <v>171</v>
      </c>
      <c r="G13" s="75">
        <v>171</v>
      </c>
      <c r="H13" s="75">
        <v>171</v>
      </c>
      <c r="I13" s="75">
        <v>171</v>
      </c>
      <c r="J13" s="75">
        <v>171</v>
      </c>
      <c r="K13" s="75">
        <v>171</v>
      </c>
      <c r="L13" s="75">
        <v>171</v>
      </c>
      <c r="M13" s="75">
        <v>171</v>
      </c>
      <c r="N13" s="75">
        <v>171</v>
      </c>
      <c r="O13" s="75">
        <v>171</v>
      </c>
      <c r="P13" s="39">
        <f t="shared" si="0"/>
        <v>1710</v>
      </c>
      <c r="Q13" s="41">
        <f t="shared" si="1"/>
        <v>171</v>
      </c>
    </row>
    <row r="14" spans="1:25" ht="24.75" customHeight="1" thickTop="1" thickBot="1" x14ac:dyDescent="0.3">
      <c r="A14" s="140"/>
      <c r="B14" s="149" t="s">
        <v>46</v>
      </c>
      <c r="C14" s="150"/>
      <c r="D14" s="13">
        <f t="shared" ref="D14:P14" si="2">SUM(D3:D13)</f>
        <v>507</v>
      </c>
      <c r="E14" s="13">
        <f t="shared" si="2"/>
        <v>1132</v>
      </c>
      <c r="F14" s="13">
        <f t="shared" si="2"/>
        <v>2321</v>
      </c>
      <c r="G14" s="13">
        <f t="shared" si="2"/>
        <v>2121</v>
      </c>
      <c r="H14" s="13">
        <f t="shared" si="2"/>
        <v>2121</v>
      </c>
      <c r="I14" s="13">
        <f t="shared" si="2"/>
        <v>2121</v>
      </c>
      <c r="J14" s="13">
        <f t="shared" si="2"/>
        <v>2121</v>
      </c>
      <c r="K14" s="13">
        <f t="shared" si="2"/>
        <v>2121</v>
      </c>
      <c r="L14" s="13">
        <f t="shared" si="2"/>
        <v>2121</v>
      </c>
      <c r="M14" s="13">
        <f t="shared" si="2"/>
        <v>2121</v>
      </c>
      <c r="N14" s="13">
        <f t="shared" si="2"/>
        <v>2121</v>
      </c>
      <c r="O14" s="16">
        <f t="shared" si="2"/>
        <v>2121</v>
      </c>
      <c r="P14" s="22">
        <f t="shared" si="2"/>
        <v>23049</v>
      </c>
      <c r="Q14" s="62">
        <f>IF(SUM(D14:O14)=0,"",AVERAGE(D3:O13))</f>
        <v>886.5</v>
      </c>
    </row>
    <row r="15" spans="1:25" ht="18" customHeight="1" thickTop="1" x14ac:dyDescent="0.25">
      <c r="A15" s="175" t="s">
        <v>38</v>
      </c>
      <c r="B15" s="180" t="s">
        <v>16</v>
      </c>
      <c r="C15" s="1" t="s">
        <v>17</v>
      </c>
      <c r="D15" s="50">
        <v>540</v>
      </c>
      <c r="E15" s="74">
        <v>540</v>
      </c>
      <c r="F15" s="74">
        <v>540</v>
      </c>
      <c r="G15" s="74">
        <v>540</v>
      </c>
      <c r="H15" s="74">
        <v>540</v>
      </c>
      <c r="I15" s="74">
        <v>540</v>
      </c>
      <c r="J15" s="74">
        <v>540</v>
      </c>
      <c r="K15" s="74">
        <v>540</v>
      </c>
      <c r="L15" s="74">
        <v>540</v>
      </c>
      <c r="M15" s="74">
        <v>540</v>
      </c>
      <c r="N15" s="74">
        <v>540</v>
      </c>
      <c r="O15" s="74">
        <v>540</v>
      </c>
      <c r="P15" s="32">
        <f t="shared" ref="P15:P32" si="3">SUM(D15:O15)</f>
        <v>6480</v>
      </c>
      <c r="Q15" s="28">
        <f t="shared" si="1"/>
        <v>540</v>
      </c>
    </row>
    <row r="16" spans="1:25" ht="18" customHeight="1" x14ac:dyDescent="0.25">
      <c r="A16" s="176"/>
      <c r="B16" s="181"/>
      <c r="C16" s="2" t="s">
        <v>18</v>
      </c>
      <c r="D16" s="45"/>
      <c r="E16" s="45"/>
      <c r="F16" s="45"/>
      <c r="G16" s="45"/>
      <c r="H16" s="45"/>
      <c r="I16" s="45"/>
      <c r="J16" s="45"/>
      <c r="K16" s="45"/>
      <c r="L16" s="45"/>
      <c r="M16" s="45"/>
      <c r="N16" s="45"/>
      <c r="O16" s="46"/>
      <c r="P16" s="33">
        <f t="shared" si="3"/>
        <v>0</v>
      </c>
      <c r="Q16" s="28" t="str">
        <f t="shared" si="1"/>
        <v/>
      </c>
    </row>
    <row r="17" spans="1:18" ht="18" customHeight="1" x14ac:dyDescent="0.25">
      <c r="A17" s="176"/>
      <c r="B17" s="181"/>
      <c r="C17" s="2" t="s">
        <v>19</v>
      </c>
      <c r="D17" s="45"/>
      <c r="E17" s="45"/>
      <c r="F17" s="45"/>
      <c r="G17" s="45"/>
      <c r="H17" s="45"/>
      <c r="I17" s="45"/>
      <c r="J17" s="45"/>
      <c r="K17" s="45"/>
      <c r="L17" s="45"/>
      <c r="M17" s="45"/>
      <c r="N17" s="45"/>
      <c r="O17" s="46"/>
      <c r="P17" s="33">
        <f t="shared" si="3"/>
        <v>0</v>
      </c>
      <c r="Q17" s="28" t="str">
        <f t="shared" si="1"/>
        <v/>
      </c>
    </row>
    <row r="18" spans="1:18" ht="18" customHeight="1" x14ac:dyDescent="0.25">
      <c r="A18" s="176"/>
      <c r="B18" s="181"/>
      <c r="C18" s="2" t="s">
        <v>20</v>
      </c>
      <c r="D18" s="45"/>
      <c r="E18" s="45"/>
      <c r="F18" s="45"/>
      <c r="G18" s="45"/>
      <c r="H18" s="45"/>
      <c r="I18" s="45"/>
      <c r="J18" s="45"/>
      <c r="K18" s="45"/>
      <c r="L18" s="45"/>
      <c r="M18" s="45"/>
      <c r="N18" s="45"/>
      <c r="O18" s="46"/>
      <c r="P18" s="33">
        <f t="shared" si="3"/>
        <v>0</v>
      </c>
      <c r="Q18" s="28" t="str">
        <f t="shared" si="1"/>
        <v/>
      </c>
    </row>
    <row r="19" spans="1:18" ht="18" customHeight="1" x14ac:dyDescent="0.25">
      <c r="A19" s="176"/>
      <c r="B19" s="181"/>
      <c r="C19" s="2" t="s">
        <v>62</v>
      </c>
      <c r="D19" s="45">
        <v>39.99</v>
      </c>
      <c r="E19" s="45"/>
      <c r="F19" s="45"/>
      <c r="G19" s="45"/>
      <c r="H19" s="45"/>
      <c r="I19" s="45"/>
      <c r="J19" s="45"/>
      <c r="K19" s="45"/>
      <c r="L19" s="45"/>
      <c r="M19" s="45"/>
      <c r="N19" s="45"/>
      <c r="O19" s="46"/>
      <c r="P19" s="33"/>
      <c r="Q19" s="28"/>
    </row>
    <row r="20" spans="1:18" ht="18" customHeight="1" x14ac:dyDescent="0.25">
      <c r="A20" s="176"/>
      <c r="B20" s="181"/>
      <c r="C20" s="2" t="s">
        <v>21</v>
      </c>
      <c r="D20" s="45">
        <v>15.99</v>
      </c>
      <c r="E20" s="76">
        <v>15.99</v>
      </c>
      <c r="F20" s="76">
        <v>15.99</v>
      </c>
      <c r="G20" s="76">
        <v>15.99</v>
      </c>
      <c r="H20" s="76">
        <v>15.99</v>
      </c>
      <c r="I20" s="76">
        <v>15.99</v>
      </c>
      <c r="J20" s="76">
        <v>15.99</v>
      </c>
      <c r="K20" s="76">
        <v>15.99</v>
      </c>
      <c r="L20" s="76">
        <v>15.99</v>
      </c>
      <c r="M20" s="76">
        <v>15.99</v>
      </c>
      <c r="N20" s="76">
        <v>15.99</v>
      </c>
      <c r="O20" s="76">
        <v>15.99</v>
      </c>
      <c r="P20" s="33">
        <f t="shared" si="3"/>
        <v>191.88000000000002</v>
      </c>
      <c r="Q20" s="28">
        <f t="shared" si="1"/>
        <v>15.990000000000002</v>
      </c>
      <c r="R20" s="12"/>
    </row>
    <row r="21" spans="1:18" ht="18" customHeight="1" x14ac:dyDescent="0.25">
      <c r="A21" s="176"/>
      <c r="B21" s="181"/>
      <c r="C21" s="2" t="s">
        <v>22</v>
      </c>
      <c r="D21" s="45"/>
      <c r="E21" s="76">
        <v>18</v>
      </c>
      <c r="F21" s="76">
        <v>18</v>
      </c>
      <c r="G21" s="76">
        <v>18</v>
      </c>
      <c r="H21" s="76">
        <v>18</v>
      </c>
      <c r="I21" s="76">
        <v>18</v>
      </c>
      <c r="J21" s="76">
        <v>18</v>
      </c>
      <c r="K21" s="76">
        <v>18</v>
      </c>
      <c r="L21" s="76">
        <v>18</v>
      </c>
      <c r="M21" s="76">
        <v>18</v>
      </c>
      <c r="N21" s="76"/>
      <c r="O21" s="76"/>
      <c r="P21" s="33">
        <f t="shared" si="3"/>
        <v>162</v>
      </c>
      <c r="Q21" s="28">
        <f t="shared" si="1"/>
        <v>18</v>
      </c>
    </row>
    <row r="22" spans="1:18" ht="18" customHeight="1" thickBot="1" x14ac:dyDescent="0.3">
      <c r="A22" s="176"/>
      <c r="B22" s="182"/>
      <c r="C22" s="3" t="s">
        <v>23</v>
      </c>
      <c r="D22" s="47"/>
      <c r="E22" s="47"/>
      <c r="F22" s="47"/>
      <c r="G22" s="47"/>
      <c r="H22" s="47"/>
      <c r="I22" s="47"/>
      <c r="J22" s="47"/>
      <c r="K22" s="47"/>
      <c r="L22" s="47"/>
      <c r="M22" s="47"/>
      <c r="N22" s="47"/>
      <c r="O22" s="48"/>
      <c r="P22" s="34">
        <f t="shared" si="3"/>
        <v>0</v>
      </c>
      <c r="Q22" s="28" t="str">
        <f t="shared" si="1"/>
        <v/>
      </c>
    </row>
    <row r="23" spans="1:18" ht="18" customHeight="1" thickBot="1" x14ac:dyDescent="0.3">
      <c r="A23" s="176"/>
      <c r="B23" s="165" t="s">
        <v>40</v>
      </c>
      <c r="C23" s="166"/>
      <c r="D23" s="51"/>
      <c r="E23" s="79">
        <v>200</v>
      </c>
      <c r="F23" s="79">
        <v>200</v>
      </c>
      <c r="G23" s="79">
        <v>200</v>
      </c>
      <c r="H23" s="79">
        <v>200</v>
      </c>
      <c r="I23" s="79">
        <v>200</v>
      </c>
      <c r="J23" s="79">
        <v>200</v>
      </c>
      <c r="K23" s="79">
        <v>200</v>
      </c>
      <c r="L23" s="79">
        <v>200</v>
      </c>
      <c r="M23" s="79">
        <v>200</v>
      </c>
      <c r="N23" s="79">
        <v>200</v>
      </c>
      <c r="O23" s="79">
        <v>200</v>
      </c>
      <c r="P23" s="29">
        <f t="shared" si="3"/>
        <v>2200</v>
      </c>
      <c r="Q23" s="30">
        <f t="shared" si="1"/>
        <v>200</v>
      </c>
    </row>
    <row r="24" spans="1:18" ht="18" customHeight="1" x14ac:dyDescent="0.25">
      <c r="A24" s="176"/>
      <c r="B24" s="183" t="s">
        <v>24</v>
      </c>
      <c r="C24" s="4" t="s">
        <v>25</v>
      </c>
      <c r="D24" s="53"/>
      <c r="E24" s="77">
        <v>37</v>
      </c>
      <c r="F24" s="77">
        <v>37</v>
      </c>
      <c r="G24" s="77">
        <v>37</v>
      </c>
      <c r="H24" s="77">
        <v>37</v>
      </c>
      <c r="I24" s="77">
        <v>37</v>
      </c>
      <c r="J24" s="77">
        <v>37</v>
      </c>
      <c r="K24" s="77">
        <v>37</v>
      </c>
      <c r="L24" s="77">
        <v>37</v>
      </c>
      <c r="M24" s="77">
        <v>37</v>
      </c>
      <c r="N24" s="77">
        <v>37</v>
      </c>
      <c r="O24" s="77">
        <v>37</v>
      </c>
      <c r="P24" s="33">
        <f t="shared" si="3"/>
        <v>407</v>
      </c>
      <c r="Q24" s="28">
        <f t="shared" si="1"/>
        <v>37</v>
      </c>
    </row>
    <row r="25" spans="1:18" ht="18" customHeight="1" thickBot="1" x14ac:dyDescent="0.3">
      <c r="A25" s="176"/>
      <c r="B25" s="182"/>
      <c r="C25" s="6" t="s">
        <v>26</v>
      </c>
      <c r="D25" s="55"/>
      <c r="E25" s="55"/>
      <c r="F25" s="55"/>
      <c r="G25" s="55"/>
      <c r="H25" s="55"/>
      <c r="I25" s="55"/>
      <c r="J25" s="55"/>
      <c r="K25" s="55"/>
      <c r="L25" s="55"/>
      <c r="M25" s="55"/>
      <c r="N25" s="55"/>
      <c r="O25" s="56"/>
      <c r="P25" s="35">
        <f t="shared" si="3"/>
        <v>0</v>
      </c>
      <c r="Q25" s="36" t="str">
        <f t="shared" si="1"/>
        <v/>
      </c>
    </row>
    <row r="26" spans="1:18" ht="18" customHeight="1" x14ac:dyDescent="0.25">
      <c r="A26" s="176"/>
      <c r="B26" s="172" t="s">
        <v>27</v>
      </c>
      <c r="C26" s="5" t="s">
        <v>28</v>
      </c>
      <c r="D26" s="53"/>
      <c r="E26" s="53"/>
      <c r="F26" s="53"/>
      <c r="G26" s="53"/>
      <c r="H26" s="53"/>
      <c r="I26" s="53"/>
      <c r="J26" s="53"/>
      <c r="K26" s="53"/>
      <c r="L26" s="53"/>
      <c r="M26" s="53"/>
      <c r="N26" s="53"/>
      <c r="O26" s="54"/>
      <c r="P26" s="37">
        <f t="shared" si="3"/>
        <v>0</v>
      </c>
      <c r="Q26" s="28" t="str">
        <f t="shared" si="1"/>
        <v/>
      </c>
    </row>
    <row r="27" spans="1:18" ht="18" customHeight="1" x14ac:dyDescent="0.25">
      <c r="A27" s="176"/>
      <c r="B27" s="173"/>
      <c r="C27" s="25" t="s">
        <v>54</v>
      </c>
      <c r="D27" s="43"/>
      <c r="E27" s="43"/>
      <c r="F27" s="43"/>
      <c r="G27" s="43"/>
      <c r="H27" s="43"/>
      <c r="I27" s="43"/>
      <c r="J27" s="43"/>
      <c r="K27" s="43"/>
      <c r="L27" s="43"/>
      <c r="M27" s="43"/>
      <c r="N27" s="43"/>
      <c r="O27" s="44"/>
      <c r="P27" s="38">
        <f t="shared" si="3"/>
        <v>0</v>
      </c>
      <c r="Q27" s="28" t="str">
        <f t="shared" si="1"/>
        <v/>
      </c>
    </row>
    <row r="28" spans="1:18" ht="18" customHeight="1" x14ac:dyDescent="0.25">
      <c r="A28" s="176"/>
      <c r="B28" s="173"/>
      <c r="C28" s="83" t="s">
        <v>61</v>
      </c>
      <c r="D28" s="84">
        <f>7.45+22.8+7.45+98.5</f>
        <v>136.19999999999999</v>
      </c>
      <c r="E28" s="84"/>
      <c r="F28" s="84"/>
      <c r="G28" s="84"/>
      <c r="H28" s="84"/>
      <c r="I28" s="84"/>
      <c r="J28" s="84"/>
      <c r="K28" s="84"/>
      <c r="L28" s="84"/>
      <c r="M28" s="84"/>
      <c r="N28" s="84"/>
      <c r="O28" s="85"/>
      <c r="P28" s="86"/>
      <c r="Q28" s="28"/>
    </row>
    <row r="29" spans="1:18" ht="26.25" thickBot="1" x14ac:dyDescent="0.3">
      <c r="A29" s="176"/>
      <c r="B29" s="174"/>
      <c r="C29" s="88" t="s">
        <v>55</v>
      </c>
      <c r="D29" s="87"/>
      <c r="E29" s="78">
        <v>68.930000000000007</v>
      </c>
      <c r="F29" s="78">
        <v>68.930000000000007</v>
      </c>
      <c r="G29" s="78">
        <v>68.930000000000007</v>
      </c>
      <c r="H29" s="78">
        <v>68.930000000000007</v>
      </c>
      <c r="I29" s="78">
        <v>68.930000000000007</v>
      </c>
      <c r="J29" s="78">
        <v>68.930000000000007</v>
      </c>
      <c r="K29" s="78">
        <v>68.930000000000007</v>
      </c>
      <c r="L29" s="78">
        <v>68.930000000000007</v>
      </c>
      <c r="M29" s="78">
        <v>68.930000000000007</v>
      </c>
      <c r="N29" s="78">
        <v>68.930000000000007</v>
      </c>
      <c r="O29" s="78">
        <v>68.930000000000007</v>
      </c>
      <c r="P29" s="34">
        <f t="shared" si="3"/>
        <v>758.23000000000025</v>
      </c>
      <c r="Q29" s="28">
        <f t="shared" si="1"/>
        <v>68.930000000000021</v>
      </c>
    </row>
    <row r="30" spans="1:18" ht="18" customHeight="1" thickBot="1" x14ac:dyDescent="0.3">
      <c r="A30" s="176"/>
      <c r="B30" s="165" t="s">
        <v>29</v>
      </c>
      <c r="C30" s="166"/>
      <c r="D30" s="51"/>
      <c r="E30" s="51"/>
      <c r="F30" s="51"/>
      <c r="G30" s="51"/>
      <c r="H30" s="51"/>
      <c r="I30" s="51"/>
      <c r="J30" s="51"/>
      <c r="K30" s="51"/>
      <c r="L30" s="51"/>
      <c r="M30" s="51"/>
      <c r="N30" s="51"/>
      <c r="O30" s="52"/>
      <c r="P30" s="29">
        <f t="shared" si="3"/>
        <v>0</v>
      </c>
      <c r="Q30" s="30" t="str">
        <f t="shared" si="1"/>
        <v/>
      </c>
    </row>
    <row r="31" spans="1:18" ht="18" customHeight="1" thickBot="1" x14ac:dyDescent="0.3">
      <c r="A31" s="176"/>
      <c r="B31" s="165" t="s">
        <v>30</v>
      </c>
      <c r="C31" s="166"/>
      <c r="D31" s="51"/>
      <c r="E31" s="79">
        <v>491.69</v>
      </c>
      <c r="F31" s="79">
        <v>491.69</v>
      </c>
      <c r="G31" s="79">
        <v>491.69</v>
      </c>
      <c r="H31" s="79">
        <v>491.69</v>
      </c>
      <c r="I31" s="79">
        <v>491.69</v>
      </c>
      <c r="J31" s="79">
        <v>491.69</v>
      </c>
      <c r="K31" s="79">
        <v>491.69</v>
      </c>
      <c r="L31" s="79">
        <v>491.69</v>
      </c>
      <c r="M31" s="79">
        <v>491.69</v>
      </c>
      <c r="N31" s="79">
        <v>491.69</v>
      </c>
      <c r="O31" s="79">
        <v>491.69</v>
      </c>
      <c r="P31" s="29">
        <f t="shared" si="3"/>
        <v>5408.5899999999992</v>
      </c>
      <c r="Q31" s="30">
        <f t="shared" si="1"/>
        <v>491.68999999999994</v>
      </c>
    </row>
    <row r="32" spans="1:18" ht="18" customHeight="1" thickBot="1" x14ac:dyDescent="0.3">
      <c r="A32" s="176"/>
      <c r="B32" s="178" t="s">
        <v>37</v>
      </c>
      <c r="C32" s="179"/>
      <c r="D32" s="57"/>
      <c r="E32" s="80">
        <v>188.99</v>
      </c>
      <c r="F32" s="80">
        <v>188.99</v>
      </c>
      <c r="G32" s="80">
        <v>188.99</v>
      </c>
      <c r="H32" s="80">
        <v>188.99</v>
      </c>
      <c r="I32" s="80">
        <v>188.99</v>
      </c>
      <c r="J32" s="80">
        <v>188.99</v>
      </c>
      <c r="K32" s="80">
        <v>188.99</v>
      </c>
      <c r="L32" s="80">
        <v>188.99</v>
      </c>
      <c r="M32" s="80">
        <v>188.99</v>
      </c>
      <c r="N32" s="80">
        <v>188.99</v>
      </c>
      <c r="O32" s="80">
        <v>188.99</v>
      </c>
      <c r="P32" s="29">
        <f t="shared" si="3"/>
        <v>2078.8900000000003</v>
      </c>
      <c r="Q32" s="28">
        <f t="shared" si="1"/>
        <v>188.99000000000004</v>
      </c>
    </row>
    <row r="33" spans="1:17" ht="24.75" customHeight="1" thickTop="1" thickBot="1" x14ac:dyDescent="0.3">
      <c r="A33" s="177"/>
      <c r="B33" s="163" t="s">
        <v>43</v>
      </c>
      <c r="C33" s="164"/>
      <c r="D33" s="14">
        <f t="shared" ref="D33:O33" si="4">SUM(D15:D32)</f>
        <v>732.18000000000006</v>
      </c>
      <c r="E33" s="14">
        <f t="shared" si="4"/>
        <v>1560.6000000000001</v>
      </c>
      <c r="F33" s="14">
        <f t="shared" si="4"/>
        <v>1560.6000000000001</v>
      </c>
      <c r="G33" s="14">
        <f t="shared" si="4"/>
        <v>1560.6000000000001</v>
      </c>
      <c r="H33" s="14">
        <f t="shared" si="4"/>
        <v>1560.6000000000001</v>
      </c>
      <c r="I33" s="14">
        <f t="shared" si="4"/>
        <v>1560.6000000000001</v>
      </c>
      <c r="J33" s="14">
        <f t="shared" si="4"/>
        <v>1560.6000000000001</v>
      </c>
      <c r="K33" s="14">
        <f t="shared" si="4"/>
        <v>1560.6000000000001</v>
      </c>
      <c r="L33" s="14">
        <f t="shared" si="4"/>
        <v>1560.6000000000001</v>
      </c>
      <c r="M33" s="14">
        <f t="shared" si="4"/>
        <v>1560.6000000000001</v>
      </c>
      <c r="N33" s="14">
        <f t="shared" si="4"/>
        <v>1542.6000000000001</v>
      </c>
      <c r="O33" s="17">
        <f t="shared" si="4"/>
        <v>1542.6000000000001</v>
      </c>
      <c r="P33" s="23">
        <f>SUM(D33:O33)</f>
        <v>17862.780000000002</v>
      </c>
      <c r="Q33" s="61">
        <f>IF(SUM(D15:O32)=0,"",AVERAGE(D15:O32))</f>
        <v>198.47533333333351</v>
      </c>
    </row>
    <row r="34" spans="1:17" ht="36" customHeight="1" thickTop="1" thickBot="1" x14ac:dyDescent="0.3">
      <c r="A34" s="169" t="s">
        <v>56</v>
      </c>
      <c r="B34" s="170"/>
      <c r="C34" s="171"/>
      <c r="D34" s="67">
        <f>D14-D33</f>
        <v>-225.18000000000006</v>
      </c>
      <c r="E34" s="67">
        <f>E14-E33</f>
        <v>-428.60000000000014</v>
      </c>
      <c r="F34" s="67">
        <f t="shared" ref="F34:O34" si="5">F14-F33</f>
        <v>760.39999999999986</v>
      </c>
      <c r="G34" s="67">
        <f t="shared" si="5"/>
        <v>560.39999999999986</v>
      </c>
      <c r="H34" s="67">
        <f t="shared" si="5"/>
        <v>560.39999999999986</v>
      </c>
      <c r="I34" s="67">
        <f t="shared" si="5"/>
        <v>560.39999999999986</v>
      </c>
      <c r="J34" s="67">
        <f t="shared" si="5"/>
        <v>560.39999999999986</v>
      </c>
      <c r="K34" s="67">
        <f t="shared" si="5"/>
        <v>560.39999999999986</v>
      </c>
      <c r="L34" s="67">
        <f t="shared" si="5"/>
        <v>560.39999999999986</v>
      </c>
      <c r="M34" s="67">
        <f t="shared" si="5"/>
        <v>560.39999999999986</v>
      </c>
      <c r="N34" s="67">
        <f t="shared" si="5"/>
        <v>578.39999999999986</v>
      </c>
      <c r="O34" s="68">
        <f t="shared" si="5"/>
        <v>578.39999999999986</v>
      </c>
      <c r="P34" s="69">
        <f t="shared" ref="P34:P45" si="6">SUM(D34:O34)</f>
        <v>5186.2199999999975</v>
      </c>
      <c r="Q34" s="70"/>
    </row>
    <row r="35" spans="1:17" ht="18" customHeight="1" thickTop="1" thickBot="1" x14ac:dyDescent="0.3">
      <c r="A35" s="154" t="s">
        <v>41</v>
      </c>
      <c r="B35" s="165" t="s">
        <v>33</v>
      </c>
      <c r="C35" s="166"/>
      <c r="D35" s="51"/>
      <c r="E35" s="51"/>
      <c r="F35" s="51"/>
      <c r="G35" s="51"/>
      <c r="H35" s="51"/>
      <c r="I35" s="51"/>
      <c r="J35" s="51"/>
      <c r="K35" s="51"/>
      <c r="L35" s="51"/>
      <c r="M35" s="51"/>
      <c r="N35" s="51"/>
      <c r="O35" s="58"/>
      <c r="P35" s="27">
        <f t="shared" si="6"/>
        <v>0</v>
      </c>
      <c r="Q35" s="28" t="str">
        <f t="shared" si="1"/>
        <v/>
      </c>
    </row>
    <row r="36" spans="1:17" ht="18" customHeight="1" thickBot="1" x14ac:dyDescent="0.3">
      <c r="A36" s="155"/>
      <c r="B36" s="165" t="s">
        <v>34</v>
      </c>
      <c r="C36" s="166"/>
      <c r="D36" s="51"/>
      <c r="E36" s="51"/>
      <c r="F36" s="51"/>
      <c r="G36" s="51"/>
      <c r="H36" s="51"/>
      <c r="I36" s="51"/>
      <c r="J36" s="51"/>
      <c r="K36" s="51"/>
      <c r="L36" s="51"/>
      <c r="M36" s="51"/>
      <c r="N36" s="51"/>
      <c r="O36" s="58"/>
      <c r="P36" s="29">
        <f t="shared" si="6"/>
        <v>0</v>
      </c>
      <c r="Q36" s="30" t="str">
        <f t="shared" si="1"/>
        <v/>
      </c>
    </row>
    <row r="37" spans="1:17" ht="18" customHeight="1" thickBot="1" x14ac:dyDescent="0.3">
      <c r="A37" s="155"/>
      <c r="B37" s="167" t="s">
        <v>42</v>
      </c>
      <c r="C37" s="168"/>
      <c r="D37" s="51">
        <v>62.36</v>
      </c>
      <c r="E37" s="51"/>
      <c r="F37" s="51"/>
      <c r="G37" s="51"/>
      <c r="H37" s="51"/>
      <c r="I37" s="51"/>
      <c r="J37" s="51"/>
      <c r="K37" s="51"/>
      <c r="L37" s="51"/>
      <c r="M37" s="51"/>
      <c r="N37" s="51"/>
      <c r="O37" s="58"/>
      <c r="P37" s="29">
        <f t="shared" si="6"/>
        <v>62.36</v>
      </c>
      <c r="Q37" s="30">
        <f t="shared" si="1"/>
        <v>62.36</v>
      </c>
    </row>
    <row r="38" spans="1:17" ht="18" customHeight="1" thickBot="1" x14ac:dyDescent="0.3">
      <c r="A38" s="155"/>
      <c r="B38" s="165" t="s">
        <v>35</v>
      </c>
      <c r="C38" s="166"/>
      <c r="D38" s="51"/>
      <c r="E38" s="51"/>
      <c r="F38" s="51"/>
      <c r="G38" s="51"/>
      <c r="H38" s="51"/>
      <c r="I38" s="51"/>
      <c r="J38" s="51"/>
      <c r="K38" s="51"/>
      <c r="L38" s="51"/>
      <c r="M38" s="51"/>
      <c r="N38" s="51"/>
      <c r="O38" s="58"/>
      <c r="P38" s="29">
        <f t="shared" si="6"/>
        <v>0</v>
      </c>
      <c r="Q38" s="30" t="str">
        <f t="shared" si="1"/>
        <v/>
      </c>
    </row>
    <row r="39" spans="1:17" ht="18" customHeight="1" thickBot="1" x14ac:dyDescent="0.3">
      <c r="A39" s="155"/>
      <c r="B39" s="165" t="s">
        <v>31</v>
      </c>
      <c r="C39" s="166"/>
      <c r="D39" s="51"/>
      <c r="E39" s="51"/>
      <c r="F39" s="51"/>
      <c r="G39" s="51"/>
      <c r="H39" s="51"/>
      <c r="I39" s="51"/>
      <c r="J39" s="51"/>
      <c r="K39" s="51"/>
      <c r="L39" s="51"/>
      <c r="M39" s="51"/>
      <c r="N39" s="51"/>
      <c r="O39" s="58"/>
      <c r="P39" s="29">
        <f t="shared" si="6"/>
        <v>0</v>
      </c>
      <c r="Q39" s="30" t="str">
        <f t="shared" si="1"/>
        <v/>
      </c>
    </row>
    <row r="40" spans="1:17" ht="18" customHeight="1" thickBot="1" x14ac:dyDescent="0.3">
      <c r="A40" s="155"/>
      <c r="B40" s="165" t="s">
        <v>32</v>
      </c>
      <c r="C40" s="166"/>
      <c r="D40" s="51">
        <f>3.9+18.4</f>
        <v>22.299999999999997</v>
      </c>
      <c r="E40" s="51"/>
      <c r="F40" s="51"/>
      <c r="G40" s="51"/>
      <c r="H40" s="51"/>
      <c r="I40" s="51"/>
      <c r="J40" s="51"/>
      <c r="K40" s="51"/>
      <c r="L40" s="51"/>
      <c r="M40" s="51"/>
      <c r="N40" s="51"/>
      <c r="O40" s="58"/>
      <c r="P40" s="29">
        <f t="shared" si="6"/>
        <v>22.299999999999997</v>
      </c>
      <c r="Q40" s="30">
        <f t="shared" si="1"/>
        <v>22.299999999999997</v>
      </c>
    </row>
    <row r="41" spans="1:17" ht="18" customHeight="1" thickBot="1" x14ac:dyDescent="0.3">
      <c r="A41" s="155"/>
      <c r="B41" s="165" t="s">
        <v>37</v>
      </c>
      <c r="C41" s="166"/>
      <c r="D41" s="59"/>
      <c r="E41" s="59"/>
      <c r="F41" s="59"/>
      <c r="G41" s="59"/>
      <c r="H41" s="59"/>
      <c r="I41" s="59"/>
      <c r="J41" s="59"/>
      <c r="K41" s="59"/>
      <c r="L41" s="59"/>
      <c r="M41" s="59"/>
      <c r="N41" s="59"/>
      <c r="O41" s="58"/>
      <c r="P41" s="31">
        <f t="shared" si="6"/>
        <v>0</v>
      </c>
      <c r="Q41" s="28" t="str">
        <f t="shared" si="1"/>
        <v/>
      </c>
    </row>
    <row r="42" spans="1:17" ht="28.5" customHeight="1" thickTop="1" thickBot="1" x14ac:dyDescent="0.3">
      <c r="A42" s="156"/>
      <c r="B42" s="163" t="s">
        <v>48</v>
      </c>
      <c r="C42" s="164"/>
      <c r="D42" s="14">
        <f t="shared" ref="D42:O42" si="7">SUM(D35:D41)</f>
        <v>84.66</v>
      </c>
      <c r="E42" s="14">
        <f t="shared" si="7"/>
        <v>0</v>
      </c>
      <c r="F42" s="14">
        <f t="shared" si="7"/>
        <v>0</v>
      </c>
      <c r="G42" s="14">
        <f t="shared" si="7"/>
        <v>0</v>
      </c>
      <c r="H42" s="14">
        <f t="shared" si="7"/>
        <v>0</v>
      </c>
      <c r="I42" s="14">
        <f t="shared" si="7"/>
        <v>0</v>
      </c>
      <c r="J42" s="14">
        <f t="shared" si="7"/>
        <v>0</v>
      </c>
      <c r="K42" s="14">
        <f t="shared" si="7"/>
        <v>0</v>
      </c>
      <c r="L42" s="14">
        <f t="shared" si="7"/>
        <v>0</v>
      </c>
      <c r="M42" s="14">
        <f t="shared" si="7"/>
        <v>0</v>
      </c>
      <c r="N42" s="14">
        <f t="shared" si="7"/>
        <v>0</v>
      </c>
      <c r="O42" s="17">
        <f t="shared" si="7"/>
        <v>0</v>
      </c>
      <c r="P42" s="24">
        <f t="shared" si="6"/>
        <v>84.66</v>
      </c>
      <c r="Q42" s="60">
        <f>IF(SUM(D35:O41)=0,"",AVERAGE(D35:O41))</f>
        <v>42.33</v>
      </c>
    </row>
    <row r="43" spans="1:17" ht="30" customHeight="1" thickTop="1" thickBot="1" x14ac:dyDescent="0.3">
      <c r="A43" s="160" t="s">
        <v>53</v>
      </c>
      <c r="B43" s="161"/>
      <c r="C43" s="162"/>
      <c r="D43" s="15">
        <f t="shared" ref="D43:O43" si="8">D33+D42</f>
        <v>816.84</v>
      </c>
      <c r="E43" s="15">
        <f t="shared" si="8"/>
        <v>1560.6000000000001</v>
      </c>
      <c r="F43" s="15">
        <f t="shared" si="8"/>
        <v>1560.6000000000001</v>
      </c>
      <c r="G43" s="15">
        <f t="shared" si="8"/>
        <v>1560.6000000000001</v>
      </c>
      <c r="H43" s="15">
        <f t="shared" si="8"/>
        <v>1560.6000000000001</v>
      </c>
      <c r="I43" s="15">
        <f t="shared" si="8"/>
        <v>1560.6000000000001</v>
      </c>
      <c r="J43" s="15">
        <f t="shared" si="8"/>
        <v>1560.6000000000001</v>
      </c>
      <c r="K43" s="15">
        <f t="shared" si="8"/>
        <v>1560.6000000000001</v>
      </c>
      <c r="L43" s="15">
        <f t="shared" si="8"/>
        <v>1560.6000000000001</v>
      </c>
      <c r="M43" s="15">
        <f t="shared" si="8"/>
        <v>1560.6000000000001</v>
      </c>
      <c r="N43" s="15">
        <f t="shared" si="8"/>
        <v>1542.6000000000001</v>
      </c>
      <c r="O43" s="18">
        <f t="shared" si="8"/>
        <v>1542.6000000000001</v>
      </c>
      <c r="P43" s="26">
        <f t="shared" si="6"/>
        <v>17947.439999999999</v>
      </c>
      <c r="Q43" s="63">
        <f>IF(SUM(D35:O41,D15:O32)=0,"",AVERAGE(D35:O41,D15:O32))</f>
        <v>195.08086956521763</v>
      </c>
    </row>
    <row r="44" spans="1:17" ht="30.75" customHeight="1" thickTop="1" thickBot="1" x14ac:dyDescent="0.3">
      <c r="A44" s="151" t="s">
        <v>36</v>
      </c>
      <c r="B44" s="152"/>
      <c r="C44" s="153"/>
      <c r="D44" s="64"/>
      <c r="E44" s="81">
        <v>250</v>
      </c>
      <c r="F44" s="81">
        <v>250</v>
      </c>
      <c r="G44" s="81">
        <v>250</v>
      </c>
      <c r="H44" s="81">
        <v>250</v>
      </c>
      <c r="I44" s="81">
        <v>250</v>
      </c>
      <c r="J44" s="81">
        <v>250</v>
      </c>
      <c r="K44" s="81">
        <v>250</v>
      </c>
      <c r="L44" s="81">
        <v>250</v>
      </c>
      <c r="M44" s="81">
        <v>250</v>
      </c>
      <c r="N44" s="81">
        <v>250</v>
      </c>
      <c r="O44" s="81">
        <v>250</v>
      </c>
      <c r="P44" s="65">
        <f>SUM(D44:O44)</f>
        <v>2750</v>
      </c>
      <c r="Q44" s="66">
        <f t="shared" si="1"/>
        <v>250</v>
      </c>
    </row>
    <row r="45" spans="1:17" ht="44.25" customHeight="1" thickTop="1" thickBot="1" x14ac:dyDescent="0.3">
      <c r="A45" s="157" t="s">
        <v>52</v>
      </c>
      <c r="B45" s="158"/>
      <c r="C45" s="159"/>
      <c r="D45" s="71">
        <f t="shared" ref="D45:O45" si="9">D14-D43+D2-D44</f>
        <v>-309.84000000000003</v>
      </c>
      <c r="E45" s="71">
        <f t="shared" si="9"/>
        <v>-678.60000000000014</v>
      </c>
      <c r="F45" s="71">
        <f t="shared" si="9"/>
        <v>510.39999999999986</v>
      </c>
      <c r="G45" s="71">
        <f t="shared" si="9"/>
        <v>310.39999999999986</v>
      </c>
      <c r="H45" s="71">
        <f t="shared" si="9"/>
        <v>310.39999999999986</v>
      </c>
      <c r="I45" s="71">
        <f t="shared" si="9"/>
        <v>310.39999999999986</v>
      </c>
      <c r="J45" s="71">
        <f t="shared" si="9"/>
        <v>310.39999999999986</v>
      </c>
      <c r="K45" s="71">
        <f t="shared" si="9"/>
        <v>310.39999999999986</v>
      </c>
      <c r="L45" s="71">
        <f t="shared" si="9"/>
        <v>310.39999999999986</v>
      </c>
      <c r="M45" s="71">
        <f t="shared" si="9"/>
        <v>310.39999999999986</v>
      </c>
      <c r="N45" s="71">
        <f t="shared" si="9"/>
        <v>328.39999999999986</v>
      </c>
      <c r="O45" s="71">
        <f t="shared" si="9"/>
        <v>328.39999999999986</v>
      </c>
      <c r="P45" s="72">
        <f t="shared" si="6"/>
        <v>2351.5599999999986</v>
      </c>
      <c r="Q45" s="73"/>
    </row>
  </sheetData>
  <sheetProtection formatCells="0" formatColumns="0" formatRows="0" insertRows="0" autoFilter="0"/>
  <protectedRanges>
    <protectedRange sqref="D3:O13" name="Resources"/>
    <protectedRange sqref="D15:O32" name="Dépenses fixes"/>
    <protectedRange sqref="D35:O41 D44:O44" name="Dépenses occasionnelles"/>
    <protectedRange sqref="A44 A2:C43 A45:C45" name="Texte"/>
    <protectedRange sqref="D2:O2" name="Janvier 1ère case solde"/>
  </protectedRanges>
  <mergeCells count="37">
    <mergeCell ref="A34:C34"/>
    <mergeCell ref="B26:B29"/>
    <mergeCell ref="A15:A33"/>
    <mergeCell ref="B23:C23"/>
    <mergeCell ref="B30:C30"/>
    <mergeCell ref="B31:C31"/>
    <mergeCell ref="B32:C32"/>
    <mergeCell ref="B15:B22"/>
    <mergeCell ref="B24:B25"/>
    <mergeCell ref="B33:C33"/>
    <mergeCell ref="A44:C44"/>
    <mergeCell ref="A35:A42"/>
    <mergeCell ref="A45:C45"/>
    <mergeCell ref="A43:C43"/>
    <mergeCell ref="B42:C42"/>
    <mergeCell ref="B40:C40"/>
    <mergeCell ref="B41:C41"/>
    <mergeCell ref="B39:C39"/>
    <mergeCell ref="B38:C38"/>
    <mergeCell ref="B37:C37"/>
    <mergeCell ref="B36:C36"/>
    <mergeCell ref="B35:C35"/>
    <mergeCell ref="A1:C1"/>
    <mergeCell ref="B3:C3"/>
    <mergeCell ref="B4:C4"/>
    <mergeCell ref="B5:C5"/>
    <mergeCell ref="A3:A14"/>
    <mergeCell ref="B6:C6"/>
    <mergeCell ref="B7:C7"/>
    <mergeCell ref="B13:C13"/>
    <mergeCell ref="A2:C2"/>
    <mergeCell ref="B8:C8"/>
    <mergeCell ref="B9:C9"/>
    <mergeCell ref="B10:C10"/>
    <mergeCell ref="B11:C11"/>
    <mergeCell ref="B12:C12"/>
    <mergeCell ref="B14:C14"/>
  </mergeCells>
  <phoneticPr fontId="23" type="noConversion"/>
  <conditionalFormatting sqref="D34:Q34">
    <cfRule type="cellIs" dxfId="56" priority="1" stopIfTrue="1" operator="lessThan">
      <formula>0</formula>
    </cfRule>
  </conditionalFormatting>
  <pageMargins left="0.63" right="0.16" top="0.63" bottom="0.16" header="0.3" footer="0.3"/>
  <pageSetup paperSize="8" orientation="landscape" horizontalDpi="4294967293" r:id="rId1"/>
  <headerFooter alignWithMargins="0">
    <oddHeader>&amp;C&amp;"Arial,Gras italique"&amp;16Je prévois mon budget sur l'année, pour mieux anticiper</oddHeader>
  </headerFooter>
  <ignoredErrors>
    <ignoredError sqref="D14" formulaRange="1"/>
    <ignoredError sqref="P14" formula="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9"/>
  <sheetViews>
    <sheetView tabSelected="1" topLeftCell="A69" zoomScaleNormal="100" workbookViewId="0">
      <selection activeCell="C88" sqref="C88"/>
    </sheetView>
  </sheetViews>
  <sheetFormatPr baseColWidth="10" defaultRowHeight="15" outlineLevelRow="2" x14ac:dyDescent="0.25"/>
  <cols>
    <col min="1" max="1" width="13.28515625" customWidth="1"/>
    <col min="3" max="3" width="14.7109375" bestFit="1" customWidth="1"/>
    <col min="4" max="4" width="10.7109375" customWidth="1"/>
    <col min="5" max="5" width="10.5703125" style="90" customWidth="1"/>
    <col min="16" max="16" width="12" bestFit="1" customWidth="1"/>
  </cols>
  <sheetData>
    <row r="1" spans="1:17" ht="30.75" thickBot="1" x14ac:dyDescent="0.3">
      <c r="A1" s="209" t="s">
        <v>89</v>
      </c>
      <c r="B1" s="210"/>
      <c r="C1" s="210"/>
      <c r="D1" s="105" t="s">
        <v>0</v>
      </c>
      <c r="E1" s="105" t="s">
        <v>1</v>
      </c>
      <c r="F1" s="105" t="s">
        <v>2</v>
      </c>
      <c r="G1" s="105" t="s">
        <v>3</v>
      </c>
      <c r="H1" s="105" t="s">
        <v>4</v>
      </c>
      <c r="I1" s="105" t="s">
        <v>5</v>
      </c>
      <c r="J1" s="105" t="s">
        <v>6</v>
      </c>
      <c r="K1" s="105" t="s">
        <v>7</v>
      </c>
      <c r="L1" s="105" t="s">
        <v>8</v>
      </c>
      <c r="M1" s="105" t="s">
        <v>9</v>
      </c>
      <c r="N1" s="105" t="s">
        <v>10</v>
      </c>
      <c r="O1" s="104" t="s">
        <v>11</v>
      </c>
      <c r="P1" s="102" t="s">
        <v>50</v>
      </c>
      <c r="Q1" s="103" t="s">
        <v>51</v>
      </c>
    </row>
    <row r="2" spans="1:17" ht="19.5" thickBot="1" x14ac:dyDescent="0.3">
      <c r="A2" s="106"/>
      <c r="B2" s="107"/>
      <c r="C2" s="108"/>
      <c r="D2" s="109">
        <f>C2+1</f>
        <v>1</v>
      </c>
      <c r="E2" s="109">
        <f t="shared" ref="E2:O2" si="0">D2+1</f>
        <v>2</v>
      </c>
      <c r="F2" s="109">
        <f t="shared" si="0"/>
        <v>3</v>
      </c>
      <c r="G2" s="109">
        <f t="shared" si="0"/>
        <v>4</v>
      </c>
      <c r="H2" s="109">
        <f t="shared" si="0"/>
        <v>5</v>
      </c>
      <c r="I2" s="109">
        <f t="shared" si="0"/>
        <v>6</v>
      </c>
      <c r="J2" s="109">
        <f t="shared" si="0"/>
        <v>7</v>
      </c>
      <c r="K2" s="109">
        <f t="shared" si="0"/>
        <v>8</v>
      </c>
      <c r="L2" s="109">
        <f t="shared" si="0"/>
        <v>9</v>
      </c>
      <c r="M2" s="109">
        <f t="shared" si="0"/>
        <v>10</v>
      </c>
      <c r="N2" s="109">
        <f t="shared" si="0"/>
        <v>11</v>
      </c>
      <c r="O2" s="110">
        <f t="shared" si="0"/>
        <v>12</v>
      </c>
      <c r="P2" s="111"/>
      <c r="Q2" s="101"/>
    </row>
    <row r="3" spans="1:17" ht="19.5" thickBot="1" x14ac:dyDescent="0.3">
      <c r="A3" s="211" t="s">
        <v>47</v>
      </c>
      <c r="B3" s="212"/>
      <c r="C3" s="213"/>
      <c r="D3" s="267">
        <v>2796.7</v>
      </c>
      <c r="E3" s="267">
        <f>D53</f>
        <v>2747.7799999999997</v>
      </c>
      <c r="F3" s="267">
        <f>E53</f>
        <v>33.539999999999964</v>
      </c>
      <c r="G3" s="267">
        <f>F53</f>
        <v>741.2199999999998</v>
      </c>
      <c r="H3" s="267" t="str">
        <f>G53</f>
        <v/>
      </c>
      <c r="I3" s="267" t="str">
        <f>H53</f>
        <v/>
      </c>
      <c r="J3" s="267" t="str">
        <f>I53</f>
        <v/>
      </c>
      <c r="K3" s="267" t="str">
        <f>J53</f>
        <v/>
      </c>
      <c r="L3" s="267" t="str">
        <f>K53</f>
        <v/>
      </c>
      <c r="M3" s="267" t="str">
        <f>L53</f>
        <v/>
      </c>
      <c r="N3" s="267" t="str">
        <f>M53</f>
        <v/>
      </c>
      <c r="O3" s="267" t="str">
        <f>N53</f>
        <v/>
      </c>
      <c r="P3" s="268">
        <f>SUM(D3:O3)</f>
        <v>6319.24</v>
      </c>
      <c r="Q3" s="269">
        <f>AVERAGE(D3:P3)</f>
        <v>2527.6959999999999</v>
      </c>
    </row>
    <row r="4" spans="1:17" ht="15.75" customHeight="1" thickBot="1" x14ac:dyDescent="0.3">
      <c r="A4" s="205" t="s">
        <v>44</v>
      </c>
      <c r="B4" s="134" t="s">
        <v>12</v>
      </c>
      <c r="C4" s="134"/>
      <c r="D4" s="275">
        <v>0</v>
      </c>
      <c r="E4" s="275">
        <v>992.88</v>
      </c>
      <c r="F4" s="275">
        <v>1933.56</v>
      </c>
      <c r="G4" s="275"/>
      <c r="H4" s="275"/>
      <c r="I4" s="275"/>
      <c r="J4" s="275"/>
      <c r="K4" s="275"/>
      <c r="L4" s="275"/>
      <c r="M4" s="275"/>
      <c r="N4" s="275"/>
      <c r="O4" s="275"/>
      <c r="P4" s="276">
        <f>IF(SUM(D4:O4)=0,"",SUM(D4:O4))</f>
        <v>2926.44</v>
      </c>
      <c r="Q4" s="276">
        <f>IF(SUM(D4:O4)=0,"",AVERAGE(D4:O4))</f>
        <v>975.48</v>
      </c>
    </row>
    <row r="5" spans="1:17" ht="15.75" customHeight="1" thickBot="1" x14ac:dyDescent="0.3">
      <c r="A5" s="206"/>
      <c r="B5" s="137" t="s">
        <v>15</v>
      </c>
      <c r="C5" s="208"/>
      <c r="D5" s="275">
        <v>50</v>
      </c>
      <c r="E5" s="277"/>
      <c r="F5" s="277"/>
      <c r="G5" s="275"/>
      <c r="H5" s="275"/>
      <c r="I5" s="275"/>
      <c r="J5" s="275"/>
      <c r="K5" s="275"/>
      <c r="L5" s="275"/>
      <c r="M5" s="275"/>
      <c r="N5" s="275"/>
      <c r="O5" s="275"/>
      <c r="P5" s="276">
        <f t="shared" ref="P5:P12" si="1">IF(SUM(D5:O5)=0,"",SUM(D5:O5))</f>
        <v>50</v>
      </c>
      <c r="Q5" s="276">
        <f t="shared" ref="Q5" si="2">IF(SUM(D5:O5)=0,"",AVERAGE(D5:O5))</f>
        <v>50</v>
      </c>
    </row>
    <row r="6" spans="1:17" ht="16.5" thickBot="1" x14ac:dyDescent="0.3">
      <c r="A6" s="206"/>
      <c r="B6" s="137" t="s">
        <v>77</v>
      </c>
      <c r="C6" s="208"/>
      <c r="D6" s="275">
        <v>200</v>
      </c>
      <c r="E6" s="275"/>
      <c r="F6" s="275">
        <v>200</v>
      </c>
      <c r="G6" s="275"/>
      <c r="H6" s="275"/>
      <c r="I6" s="275"/>
      <c r="J6" s="275"/>
      <c r="K6" s="275"/>
      <c r="L6" s="275"/>
      <c r="M6" s="275"/>
      <c r="N6" s="275"/>
      <c r="O6" s="275"/>
      <c r="P6" s="276">
        <f t="shared" si="1"/>
        <v>400</v>
      </c>
      <c r="Q6" s="276">
        <f t="shared" ref="Q6:Q7" si="3">IF(SUM(D6:O6)=0,"",AVERAGE(D6:O6))</f>
        <v>200</v>
      </c>
    </row>
    <row r="7" spans="1:17" ht="16.5" thickBot="1" x14ac:dyDescent="0.3">
      <c r="A7" s="206"/>
      <c r="B7" s="147" t="s">
        <v>14</v>
      </c>
      <c r="C7" s="214"/>
      <c r="D7" s="275">
        <v>307</v>
      </c>
      <c r="E7" s="275">
        <v>307</v>
      </c>
      <c r="F7" s="275">
        <v>307</v>
      </c>
      <c r="G7" s="275"/>
      <c r="H7" s="275"/>
      <c r="I7" s="275"/>
      <c r="J7" s="275"/>
      <c r="K7" s="275"/>
      <c r="L7" s="275"/>
      <c r="M7" s="275"/>
      <c r="N7" s="275"/>
      <c r="O7" s="275"/>
      <c r="P7" s="276">
        <f t="shared" si="1"/>
        <v>921</v>
      </c>
      <c r="Q7" s="276">
        <f t="shared" si="3"/>
        <v>307</v>
      </c>
    </row>
    <row r="8" spans="1:17" ht="16.5" hidden="1" outlineLevel="1" thickBot="1" x14ac:dyDescent="0.3">
      <c r="A8" s="206"/>
      <c r="B8" s="136" t="s">
        <v>64</v>
      </c>
      <c r="C8" s="203"/>
      <c r="D8" s="275"/>
      <c r="E8" s="275"/>
      <c r="F8" s="275"/>
      <c r="G8" s="275"/>
      <c r="H8" s="275"/>
      <c r="I8" s="275"/>
      <c r="J8" s="275"/>
      <c r="K8" s="275"/>
      <c r="L8" s="275"/>
      <c r="M8" s="275"/>
      <c r="N8" s="275"/>
      <c r="O8" s="275"/>
      <c r="P8" s="276" t="str">
        <f t="shared" si="1"/>
        <v/>
      </c>
      <c r="Q8" s="276" t="str">
        <f t="shared" ref="Q8:Q11" si="4">IF(SUM(D8:O8)=0,"",AVERAGE(D8:O8))</f>
        <v/>
      </c>
    </row>
    <row r="9" spans="1:17" ht="16.5" collapsed="1" thickBot="1" x14ac:dyDescent="0.3">
      <c r="A9" s="206"/>
      <c r="B9" s="136" t="s">
        <v>78</v>
      </c>
      <c r="C9" s="203"/>
      <c r="D9" s="275"/>
      <c r="E9" s="275"/>
      <c r="F9" s="275">
        <v>22.8</v>
      </c>
      <c r="G9" s="275"/>
      <c r="H9" s="275"/>
      <c r="I9" s="275"/>
      <c r="J9" s="275"/>
      <c r="K9" s="275"/>
      <c r="L9" s="275"/>
      <c r="M9" s="275"/>
      <c r="N9" s="275"/>
      <c r="O9" s="275"/>
      <c r="P9" s="276">
        <f t="shared" si="1"/>
        <v>22.8</v>
      </c>
      <c r="Q9" s="276">
        <f t="shared" si="4"/>
        <v>22.8</v>
      </c>
    </row>
    <row r="10" spans="1:17" ht="16.5" hidden="1" outlineLevel="1" thickBot="1" x14ac:dyDescent="0.3">
      <c r="A10" s="206"/>
      <c r="B10" s="136" t="s">
        <v>65</v>
      </c>
      <c r="C10" s="203"/>
      <c r="D10" s="275"/>
      <c r="E10" s="275"/>
      <c r="F10" s="275"/>
      <c r="G10" s="275"/>
      <c r="H10" s="275"/>
      <c r="I10" s="275"/>
      <c r="J10" s="275"/>
      <c r="K10" s="275"/>
      <c r="L10" s="275"/>
      <c r="M10" s="275"/>
      <c r="N10" s="275"/>
      <c r="O10" s="275"/>
      <c r="P10" s="276" t="str">
        <f t="shared" si="1"/>
        <v/>
      </c>
      <c r="Q10" s="276" t="str">
        <f t="shared" si="4"/>
        <v/>
      </c>
    </row>
    <row r="11" spans="1:17" ht="16.5" collapsed="1" thickBot="1" x14ac:dyDescent="0.3">
      <c r="A11" s="206"/>
      <c r="B11" s="136" t="s">
        <v>80</v>
      </c>
      <c r="C11" s="203"/>
      <c r="D11" s="275">
        <v>6.72</v>
      </c>
      <c r="E11" s="275">
        <v>6.72</v>
      </c>
      <c r="F11" s="275"/>
      <c r="G11" s="275"/>
      <c r="H11" s="275"/>
      <c r="I11" s="275"/>
      <c r="J11" s="275"/>
      <c r="K11" s="275"/>
      <c r="L11" s="275"/>
      <c r="M11" s="275"/>
      <c r="N11" s="275"/>
      <c r="O11" s="275"/>
      <c r="P11" s="276">
        <f t="shared" si="1"/>
        <v>13.44</v>
      </c>
      <c r="Q11" s="276">
        <f t="shared" si="4"/>
        <v>6.72</v>
      </c>
    </row>
    <row r="12" spans="1:17" ht="16.5" thickBot="1" x14ac:dyDescent="0.3">
      <c r="A12" s="207"/>
      <c r="B12" s="204" t="s">
        <v>37</v>
      </c>
      <c r="C12" s="142"/>
      <c r="D12" s="275">
        <f>200+330</f>
        <v>530</v>
      </c>
      <c r="E12" s="275"/>
      <c r="F12" s="275">
        <v>134.44999999999999</v>
      </c>
      <c r="G12" s="277"/>
      <c r="H12" s="277"/>
      <c r="I12" s="277"/>
      <c r="J12" s="277"/>
      <c r="K12" s="277"/>
      <c r="L12" s="277"/>
      <c r="M12" s="277"/>
      <c r="N12" s="277"/>
      <c r="O12" s="277"/>
      <c r="P12" s="276">
        <f t="shared" si="1"/>
        <v>664.45</v>
      </c>
      <c r="Q12" s="276">
        <f t="shared" ref="Q12" si="5">IF(SUM(D12:O12)=0,"",AVERAGE(D12:O12))</f>
        <v>332.22500000000002</v>
      </c>
    </row>
    <row r="13" spans="1:17" ht="17.25" thickTop="1" thickBot="1" x14ac:dyDescent="0.3">
      <c r="A13" s="91"/>
      <c r="B13" s="191" t="s">
        <v>46</v>
      </c>
      <c r="C13" s="192"/>
      <c r="D13" s="278">
        <f t="shared" ref="D13:O13" si="6">SUM(D4:D12)</f>
        <v>1093.72</v>
      </c>
      <c r="E13" s="278">
        <f t="shared" si="6"/>
        <v>1306.6000000000001</v>
      </c>
      <c r="F13" s="278">
        <f t="shared" si="6"/>
        <v>2597.81</v>
      </c>
      <c r="G13" s="278">
        <f t="shared" si="6"/>
        <v>0</v>
      </c>
      <c r="H13" s="278">
        <f t="shared" si="6"/>
        <v>0</v>
      </c>
      <c r="I13" s="278">
        <f t="shared" si="6"/>
        <v>0</v>
      </c>
      <c r="J13" s="278">
        <f t="shared" si="6"/>
        <v>0</v>
      </c>
      <c r="K13" s="278">
        <f t="shared" si="6"/>
        <v>0</v>
      </c>
      <c r="L13" s="278">
        <f t="shared" si="6"/>
        <v>0</v>
      </c>
      <c r="M13" s="278">
        <f t="shared" si="6"/>
        <v>0</v>
      </c>
      <c r="N13" s="278">
        <f t="shared" si="6"/>
        <v>0</v>
      </c>
      <c r="O13" s="278">
        <f t="shared" si="6"/>
        <v>0</v>
      </c>
      <c r="P13" s="278">
        <f>SUM(D13:O13)</f>
        <v>4998.13</v>
      </c>
      <c r="Q13" s="279">
        <f>IF(SUM(D13:O13)=0,"",AVERAGE(D13:O13))</f>
        <v>416.51083333333332</v>
      </c>
    </row>
    <row r="14" spans="1:17" ht="17.25" thickTop="1" thickBot="1" x14ac:dyDescent="0.3">
      <c r="A14" s="175" t="s">
        <v>38</v>
      </c>
      <c r="B14" s="180" t="s">
        <v>16</v>
      </c>
      <c r="C14" s="98" t="s">
        <v>17</v>
      </c>
      <c r="D14" s="275">
        <v>490</v>
      </c>
      <c r="E14" s="275">
        <v>490</v>
      </c>
      <c r="F14" s="275">
        <v>490</v>
      </c>
      <c r="G14" s="275">
        <v>490</v>
      </c>
      <c r="H14" s="275">
        <v>490</v>
      </c>
      <c r="I14" s="275">
        <v>490</v>
      </c>
      <c r="J14" s="275">
        <v>490</v>
      </c>
      <c r="K14" s="275">
        <v>490</v>
      </c>
      <c r="L14" s="275">
        <v>490</v>
      </c>
      <c r="M14" s="275">
        <v>490</v>
      </c>
      <c r="N14" s="275">
        <v>490</v>
      </c>
      <c r="O14" s="275">
        <v>490</v>
      </c>
      <c r="P14" s="276">
        <f>IF(SUM(D14:O14)=0,"",SUM(D14:O14))</f>
        <v>5880</v>
      </c>
      <c r="Q14" s="280">
        <f>IF(SUM(D14:O14)=0,"",AVERAGE(D14:O14))</f>
        <v>490</v>
      </c>
    </row>
    <row r="15" spans="1:17" ht="16.5" hidden="1" outlineLevel="1" thickBot="1" x14ac:dyDescent="0.3">
      <c r="A15" s="176"/>
      <c r="B15" s="181"/>
      <c r="C15" s="93" t="s">
        <v>18</v>
      </c>
      <c r="D15" s="275"/>
      <c r="E15" s="275"/>
      <c r="F15" s="275"/>
      <c r="G15" s="275"/>
      <c r="H15" s="275"/>
      <c r="I15" s="275"/>
      <c r="J15" s="275"/>
      <c r="K15" s="275"/>
      <c r="L15" s="275"/>
      <c r="M15" s="275"/>
      <c r="N15" s="275"/>
      <c r="O15" s="275"/>
      <c r="P15" s="276" t="str">
        <f t="shared" ref="P15:P34" si="7">IF(SUM(D15:O15)=0,"",SUM(D15:O15))</f>
        <v/>
      </c>
      <c r="Q15" s="280" t="str">
        <f t="shared" ref="Q15:Q26" si="8">IF(SUM(D15:O15)=0,"",AVERAGE(D15:O15))</f>
        <v/>
      </c>
    </row>
    <row r="16" spans="1:17" ht="16.5" hidden="1" outlineLevel="1" thickBot="1" x14ac:dyDescent="0.3">
      <c r="A16" s="176"/>
      <c r="B16" s="181"/>
      <c r="C16" s="93" t="s">
        <v>19</v>
      </c>
      <c r="D16" s="275"/>
      <c r="E16" s="275"/>
      <c r="F16" s="275"/>
      <c r="G16" s="275"/>
      <c r="H16" s="275"/>
      <c r="I16" s="275"/>
      <c r="J16" s="275"/>
      <c r="K16" s="275"/>
      <c r="L16" s="275"/>
      <c r="M16" s="275"/>
      <c r="N16" s="275"/>
      <c r="O16" s="275"/>
      <c r="P16" s="276" t="str">
        <f t="shared" si="7"/>
        <v/>
      </c>
      <c r="Q16" s="280" t="str">
        <f t="shared" si="8"/>
        <v/>
      </c>
    </row>
    <row r="17" spans="1:17" ht="16.5" hidden="1" outlineLevel="1" thickBot="1" x14ac:dyDescent="0.3">
      <c r="A17" s="176"/>
      <c r="B17" s="181"/>
      <c r="C17" s="93" t="s">
        <v>20</v>
      </c>
      <c r="D17" s="275"/>
      <c r="E17" s="275"/>
      <c r="F17" s="275"/>
      <c r="G17" s="275"/>
      <c r="H17" s="275"/>
      <c r="I17" s="275"/>
      <c r="J17" s="275"/>
      <c r="K17" s="275"/>
      <c r="L17" s="275"/>
      <c r="M17" s="275"/>
      <c r="N17" s="275"/>
      <c r="O17" s="275"/>
      <c r="P17" s="276" t="str">
        <f t="shared" si="7"/>
        <v/>
      </c>
      <c r="Q17" s="280" t="str">
        <f t="shared" si="8"/>
        <v/>
      </c>
    </row>
    <row r="18" spans="1:17" ht="16.5" collapsed="1" thickBot="1" x14ac:dyDescent="0.3">
      <c r="A18" s="176"/>
      <c r="B18" s="181"/>
      <c r="C18" s="93" t="s">
        <v>62</v>
      </c>
      <c r="D18" s="275">
        <v>39.99</v>
      </c>
      <c r="E18" s="275">
        <v>39.99</v>
      </c>
      <c r="F18" s="275">
        <v>39.99</v>
      </c>
      <c r="G18" s="275">
        <v>39.99</v>
      </c>
      <c r="H18" s="275">
        <v>39.99</v>
      </c>
      <c r="I18" s="275">
        <v>39.99</v>
      </c>
      <c r="J18" s="275">
        <v>39.99</v>
      </c>
      <c r="K18" s="275">
        <v>39.99</v>
      </c>
      <c r="L18" s="275">
        <v>39.99</v>
      </c>
      <c r="M18" s="275">
        <v>39.99</v>
      </c>
      <c r="N18" s="275">
        <v>39.99</v>
      </c>
      <c r="O18" s="275">
        <v>39.99</v>
      </c>
      <c r="P18" s="276">
        <f t="shared" si="7"/>
        <v>479.88000000000005</v>
      </c>
      <c r="Q18" s="280">
        <f t="shared" ref="Q18" si="9">IF(SUM(D18:O18)=0,"",AVERAGE(D18:O18))</f>
        <v>39.99</v>
      </c>
    </row>
    <row r="19" spans="1:17" ht="16.5" thickBot="1" x14ac:dyDescent="0.3">
      <c r="A19" s="176"/>
      <c r="B19" s="181"/>
      <c r="C19" s="93" t="s">
        <v>21</v>
      </c>
      <c r="D19" s="275">
        <v>15.99</v>
      </c>
      <c r="E19" s="275">
        <v>15.99</v>
      </c>
      <c r="F19" s="275">
        <v>15.99</v>
      </c>
      <c r="G19" s="275">
        <v>15.99</v>
      </c>
      <c r="H19" s="275">
        <v>15.99</v>
      </c>
      <c r="I19" s="275">
        <v>15.99</v>
      </c>
      <c r="J19" s="275">
        <v>15.99</v>
      </c>
      <c r="K19" s="275">
        <v>15.99</v>
      </c>
      <c r="L19" s="275">
        <v>15.99</v>
      </c>
      <c r="M19" s="275">
        <v>15.99</v>
      </c>
      <c r="N19" s="275">
        <v>15.99</v>
      </c>
      <c r="O19" s="275">
        <v>15.99</v>
      </c>
      <c r="P19" s="276">
        <f t="shared" si="7"/>
        <v>191.88000000000002</v>
      </c>
      <c r="Q19" s="280">
        <f t="shared" si="8"/>
        <v>15.990000000000002</v>
      </c>
    </row>
    <row r="20" spans="1:17" ht="26.25" hidden="1" outlineLevel="1" thickBot="1" x14ac:dyDescent="0.3">
      <c r="A20" s="176"/>
      <c r="B20" s="181"/>
      <c r="C20" s="94" t="s">
        <v>22</v>
      </c>
      <c r="D20" s="275"/>
      <c r="E20" s="277"/>
      <c r="F20" s="277"/>
      <c r="G20" s="277"/>
      <c r="H20" s="277"/>
      <c r="I20" s="277"/>
      <c r="J20" s="277"/>
      <c r="K20" s="277"/>
      <c r="L20" s="277"/>
      <c r="M20" s="277"/>
      <c r="N20" s="277"/>
      <c r="O20" s="277"/>
      <c r="P20" s="276" t="str">
        <f t="shared" si="7"/>
        <v/>
      </c>
      <c r="Q20" s="280" t="str">
        <f t="shared" si="8"/>
        <v/>
      </c>
    </row>
    <row r="21" spans="1:17" ht="16.5" hidden="1" outlineLevel="1" collapsed="1" thickBot="1" x14ac:dyDescent="0.3">
      <c r="A21" s="176"/>
      <c r="B21" s="181"/>
      <c r="C21" s="95" t="s">
        <v>23</v>
      </c>
      <c r="D21" s="275"/>
      <c r="E21" s="275"/>
      <c r="F21" s="275"/>
      <c r="G21" s="275"/>
      <c r="H21" s="275"/>
      <c r="I21" s="275"/>
      <c r="J21" s="275"/>
      <c r="K21" s="275"/>
      <c r="L21" s="275"/>
      <c r="M21" s="275"/>
      <c r="N21" s="275"/>
      <c r="O21" s="275"/>
      <c r="P21" s="276" t="str">
        <f t="shared" si="7"/>
        <v/>
      </c>
      <c r="Q21" s="280" t="str">
        <f>IF(SUM(D21:O21)=0,"",AVERAGE(D21:O21))</f>
        <v/>
      </c>
    </row>
    <row r="22" spans="1:17" ht="16.5" hidden="1" outlineLevel="1" collapsed="1" thickBot="1" x14ac:dyDescent="0.3">
      <c r="A22" s="176"/>
      <c r="B22" s="182"/>
      <c r="C22" s="270" t="s">
        <v>69</v>
      </c>
      <c r="D22" s="275"/>
      <c r="E22" s="275"/>
      <c r="F22" s="275"/>
      <c r="G22" s="275"/>
      <c r="H22" s="275"/>
      <c r="I22" s="275"/>
      <c r="J22" s="275"/>
      <c r="K22" s="275"/>
      <c r="L22" s="275"/>
      <c r="M22" s="275"/>
      <c r="N22" s="275"/>
      <c r="O22" s="275"/>
      <c r="P22" s="276" t="str">
        <f t="shared" si="7"/>
        <v/>
      </c>
      <c r="Q22" s="280" t="str">
        <f>IF(SUM(D22:O22)=0,"",AVERAGE(D22:O22))</f>
        <v/>
      </c>
    </row>
    <row r="23" spans="1:17" ht="16.5" collapsed="1" thickBot="1" x14ac:dyDescent="0.3">
      <c r="A23" s="176"/>
      <c r="B23" s="174" t="s">
        <v>82</v>
      </c>
      <c r="C23" s="271"/>
      <c r="D23" s="275">
        <v>10</v>
      </c>
      <c r="E23" s="275">
        <f>80+40</f>
        <v>120</v>
      </c>
      <c r="F23" s="275">
        <f>40</f>
        <v>40</v>
      </c>
      <c r="G23" s="275"/>
      <c r="H23" s="275"/>
      <c r="I23" s="275"/>
      <c r="J23" s="275"/>
      <c r="K23" s="275"/>
      <c r="L23" s="275"/>
      <c r="M23" s="275"/>
      <c r="N23" s="275"/>
      <c r="O23" s="275"/>
      <c r="P23" s="276">
        <f t="shared" si="7"/>
        <v>170</v>
      </c>
      <c r="Q23" s="280">
        <f>IF(SUM(D23:O23)=0,"",AVERAGE(D23:O23))</f>
        <v>56.666666666666664</v>
      </c>
    </row>
    <row r="24" spans="1:17" ht="16.5" thickBot="1" x14ac:dyDescent="0.3">
      <c r="A24" s="176"/>
      <c r="B24" s="189" t="s">
        <v>87</v>
      </c>
      <c r="C24" s="190"/>
      <c r="D24" s="275">
        <v>7.32</v>
      </c>
      <c r="E24" s="277">
        <f>14.9+8.8</f>
        <v>23.700000000000003</v>
      </c>
      <c r="F24" s="277"/>
      <c r="G24" s="277"/>
      <c r="H24" s="277"/>
      <c r="I24" s="277"/>
      <c r="J24" s="277"/>
      <c r="K24" s="277"/>
      <c r="L24" s="277"/>
      <c r="M24" s="277"/>
      <c r="N24" s="277"/>
      <c r="O24" s="277"/>
      <c r="P24" s="276">
        <f t="shared" si="7"/>
        <v>31.020000000000003</v>
      </c>
      <c r="Q24" s="280">
        <f t="shared" si="8"/>
        <v>15.510000000000002</v>
      </c>
    </row>
    <row r="25" spans="1:17" ht="16.5" hidden="1" outlineLevel="1" thickBot="1" x14ac:dyDescent="0.3">
      <c r="A25" s="176"/>
      <c r="B25" s="183" t="s">
        <v>24</v>
      </c>
      <c r="C25" s="96" t="s">
        <v>25</v>
      </c>
      <c r="D25" s="275"/>
      <c r="E25" s="277"/>
      <c r="F25" s="277"/>
      <c r="G25" s="277"/>
      <c r="H25" s="277"/>
      <c r="I25" s="277"/>
      <c r="J25" s="277"/>
      <c r="K25" s="277"/>
      <c r="L25" s="277"/>
      <c r="M25" s="277"/>
      <c r="N25" s="277"/>
      <c r="O25" s="277"/>
      <c r="P25" s="276" t="str">
        <f t="shared" si="7"/>
        <v/>
      </c>
      <c r="Q25" s="280" t="str">
        <f t="shared" si="8"/>
        <v/>
      </c>
    </row>
    <row r="26" spans="1:17" ht="16.5" hidden="1" outlineLevel="1" thickBot="1" x14ac:dyDescent="0.3">
      <c r="A26" s="176"/>
      <c r="B26" s="182"/>
      <c r="C26" s="6" t="s">
        <v>66</v>
      </c>
      <c r="D26" s="275"/>
      <c r="E26" s="275"/>
      <c r="F26" s="275"/>
      <c r="G26" s="275"/>
      <c r="H26" s="275"/>
      <c r="I26" s="275"/>
      <c r="J26" s="275"/>
      <c r="K26" s="275"/>
      <c r="L26" s="275"/>
      <c r="M26" s="275"/>
      <c r="N26" s="275"/>
      <c r="O26" s="275"/>
      <c r="P26" s="276" t="str">
        <f t="shared" si="7"/>
        <v/>
      </c>
      <c r="Q26" s="280" t="str">
        <f t="shared" si="8"/>
        <v/>
      </c>
    </row>
    <row r="27" spans="1:17" ht="26.25" collapsed="1" thickBot="1" x14ac:dyDescent="0.3">
      <c r="A27" s="176"/>
      <c r="B27" s="183" t="s">
        <v>27</v>
      </c>
      <c r="C27" s="114" t="s">
        <v>67</v>
      </c>
      <c r="D27" s="275">
        <f>22.8+22.8+22.8+22.8</f>
        <v>91.2</v>
      </c>
      <c r="E27" s="275">
        <v>75.2</v>
      </c>
      <c r="F27" s="275">
        <v>75.2</v>
      </c>
      <c r="G27" s="275">
        <v>75.2</v>
      </c>
      <c r="H27" s="275">
        <v>75.2</v>
      </c>
      <c r="I27" s="275">
        <v>75.2</v>
      </c>
      <c r="J27" s="275">
        <v>75.2</v>
      </c>
      <c r="K27" s="275">
        <v>75.2</v>
      </c>
      <c r="L27" s="275">
        <v>75.2</v>
      </c>
      <c r="M27" s="275">
        <v>75.2</v>
      </c>
      <c r="N27" s="275">
        <v>75.2</v>
      </c>
      <c r="O27" s="275">
        <v>75.2</v>
      </c>
      <c r="P27" s="276">
        <f t="shared" si="7"/>
        <v>918.4000000000002</v>
      </c>
      <c r="Q27" s="280">
        <f t="shared" ref="Q27:Q29" si="10">IF(SUM(D27:O27)=0,"",AVERAGE(D27:O27))</f>
        <v>76.533333333333346</v>
      </c>
    </row>
    <row r="28" spans="1:17" ht="16.5" thickBot="1" x14ac:dyDescent="0.3">
      <c r="A28" s="176"/>
      <c r="B28" s="181"/>
      <c r="C28" s="272" t="s">
        <v>68</v>
      </c>
      <c r="D28" s="275">
        <v>79</v>
      </c>
      <c r="E28" s="275">
        <v>79</v>
      </c>
      <c r="F28" s="275">
        <v>82.8</v>
      </c>
      <c r="G28" s="275">
        <v>79</v>
      </c>
      <c r="H28" s="275">
        <v>79</v>
      </c>
      <c r="I28" s="275">
        <v>79</v>
      </c>
      <c r="J28" s="275">
        <v>79</v>
      </c>
      <c r="K28" s="275">
        <v>79</v>
      </c>
      <c r="L28" s="275">
        <v>79</v>
      </c>
      <c r="M28" s="275">
        <v>79</v>
      </c>
      <c r="N28" s="275">
        <v>79</v>
      </c>
      <c r="O28" s="275">
        <v>79</v>
      </c>
      <c r="P28" s="276">
        <f t="shared" si="7"/>
        <v>951.8</v>
      </c>
      <c r="Q28" s="280">
        <f t="shared" si="10"/>
        <v>79.316666666666663</v>
      </c>
    </row>
    <row r="29" spans="1:17" ht="16.5" thickBot="1" x14ac:dyDescent="0.3">
      <c r="A29" s="176"/>
      <c r="B29" s="181"/>
      <c r="C29" s="273" t="s">
        <v>69</v>
      </c>
      <c r="D29" s="275">
        <f>7.45+7.45+98.5</f>
        <v>113.4</v>
      </c>
      <c r="E29" s="275"/>
      <c r="F29" s="275"/>
      <c r="G29" s="275"/>
      <c r="H29" s="275"/>
      <c r="I29" s="275"/>
      <c r="J29" s="275"/>
      <c r="K29" s="275"/>
      <c r="L29" s="275"/>
      <c r="M29" s="275"/>
      <c r="N29" s="275"/>
      <c r="O29" s="275"/>
      <c r="P29" s="276">
        <f t="shared" si="7"/>
        <v>113.4</v>
      </c>
      <c r="Q29" s="280">
        <f t="shared" si="10"/>
        <v>113.4</v>
      </c>
    </row>
    <row r="30" spans="1:17" ht="16.5" thickBot="1" x14ac:dyDescent="0.3">
      <c r="A30" s="176"/>
      <c r="B30" s="195" t="s">
        <v>30</v>
      </c>
      <c r="C30" s="97" t="s">
        <v>70</v>
      </c>
      <c r="D30" s="275">
        <v>47.76</v>
      </c>
      <c r="E30" s="275">
        <v>491.69</v>
      </c>
      <c r="F30" s="275">
        <v>491.69</v>
      </c>
      <c r="G30" s="275">
        <v>491.69</v>
      </c>
      <c r="H30" s="275">
        <v>491.69</v>
      </c>
      <c r="I30" s="275">
        <v>491.69</v>
      </c>
      <c r="J30" s="275">
        <v>491.69</v>
      </c>
      <c r="K30" s="275">
        <v>491.69</v>
      </c>
      <c r="L30" s="275">
        <v>491.69</v>
      </c>
      <c r="M30" s="275">
        <v>491.69</v>
      </c>
      <c r="N30" s="275">
        <v>491.69</v>
      </c>
      <c r="O30" s="275">
        <v>491.69</v>
      </c>
      <c r="P30" s="276">
        <f t="shared" si="7"/>
        <v>5456.3499999999995</v>
      </c>
      <c r="Q30" s="280">
        <f t="shared" ref="Q30:Q32" si="11">IF(SUM(D30:O30)=0,"",AVERAGE(D30:O30))</f>
        <v>454.69583333333327</v>
      </c>
    </row>
    <row r="31" spans="1:17" ht="16.5" hidden="1" outlineLevel="1" thickBot="1" x14ac:dyDescent="0.3">
      <c r="A31" s="176"/>
      <c r="B31" s="196"/>
      <c r="C31" s="274" t="s">
        <v>71</v>
      </c>
      <c r="D31" s="275"/>
      <c r="E31" s="275"/>
      <c r="F31" s="275"/>
      <c r="G31" s="275"/>
      <c r="H31" s="275"/>
      <c r="I31" s="275"/>
      <c r="J31" s="275"/>
      <c r="K31" s="275"/>
      <c r="L31" s="275"/>
      <c r="M31" s="275"/>
      <c r="N31" s="275"/>
      <c r="O31" s="275"/>
      <c r="P31" s="276" t="str">
        <f t="shared" si="7"/>
        <v/>
      </c>
      <c r="Q31" s="280" t="str">
        <f t="shared" si="11"/>
        <v/>
      </c>
    </row>
    <row r="32" spans="1:17" ht="16.5" hidden="1" outlineLevel="1" thickBot="1" x14ac:dyDescent="0.3">
      <c r="A32" s="176"/>
      <c r="B32" s="196"/>
      <c r="C32" s="273" t="s">
        <v>72</v>
      </c>
      <c r="D32" s="275"/>
      <c r="E32" s="275"/>
      <c r="F32" s="275"/>
      <c r="G32" s="275"/>
      <c r="H32" s="275"/>
      <c r="I32" s="275"/>
      <c r="J32" s="275"/>
      <c r="K32" s="275"/>
      <c r="L32" s="275"/>
      <c r="M32" s="275"/>
      <c r="N32" s="275"/>
      <c r="O32" s="275"/>
      <c r="P32" s="276" t="str">
        <f t="shared" si="7"/>
        <v/>
      </c>
      <c r="Q32" s="280" t="str">
        <f t="shared" si="11"/>
        <v/>
      </c>
    </row>
    <row r="33" spans="1:17" ht="16.5" collapsed="1" thickBot="1" x14ac:dyDescent="0.3">
      <c r="A33" s="176"/>
      <c r="B33" s="186" t="s">
        <v>80</v>
      </c>
      <c r="C33" s="187"/>
      <c r="D33" s="275">
        <f>0.52+6.8</f>
        <v>7.32</v>
      </c>
      <c r="E33" s="275">
        <f>6.8+0.52</f>
        <v>7.32</v>
      </c>
      <c r="F33" s="275"/>
      <c r="G33" s="275"/>
      <c r="H33" s="275"/>
      <c r="I33" s="275"/>
      <c r="J33" s="275"/>
      <c r="K33" s="275"/>
      <c r="L33" s="275"/>
      <c r="M33" s="275"/>
      <c r="N33" s="275"/>
      <c r="O33" s="275"/>
      <c r="P33" s="276">
        <f t="shared" si="7"/>
        <v>14.64</v>
      </c>
      <c r="Q33" s="280"/>
    </row>
    <row r="34" spans="1:17" ht="16.5" thickBot="1" x14ac:dyDescent="0.3">
      <c r="A34" s="176"/>
      <c r="B34" s="178" t="s">
        <v>37</v>
      </c>
      <c r="C34" s="197"/>
      <c r="D34" s="275"/>
      <c r="E34" s="277"/>
      <c r="F34" s="277"/>
      <c r="G34" s="277"/>
      <c r="H34" s="277"/>
      <c r="I34" s="277"/>
      <c r="J34" s="277"/>
      <c r="K34" s="277"/>
      <c r="L34" s="277"/>
      <c r="M34" s="277"/>
      <c r="N34" s="277"/>
      <c r="O34" s="277"/>
      <c r="P34" s="276" t="str">
        <f t="shared" si="7"/>
        <v/>
      </c>
      <c r="Q34" s="280" t="str">
        <f t="shared" ref="Q34" si="12">IF(SUM(D34:O34)=0,"",AVERAGE(D34:O34))</f>
        <v/>
      </c>
    </row>
    <row r="35" spans="1:17" ht="16.5" thickTop="1" thickBot="1" x14ac:dyDescent="0.3">
      <c r="A35" s="92"/>
      <c r="B35" s="184" t="s">
        <v>43</v>
      </c>
      <c r="C35" s="185"/>
      <c r="D35" s="281">
        <f>SUM(D14:D34)</f>
        <v>901.98000000000013</v>
      </c>
      <c r="E35" s="281">
        <f t="shared" ref="E35:O35" si="13">SUM(E14:E34)</f>
        <v>1342.89</v>
      </c>
      <c r="F35" s="281">
        <f t="shared" si="13"/>
        <v>1235.67</v>
      </c>
      <c r="G35" s="281">
        <f t="shared" si="13"/>
        <v>1191.8700000000001</v>
      </c>
      <c r="H35" s="281">
        <f t="shared" si="13"/>
        <v>1191.8700000000001</v>
      </c>
      <c r="I35" s="281">
        <f t="shared" si="13"/>
        <v>1191.8700000000001</v>
      </c>
      <c r="J35" s="281">
        <f t="shared" si="13"/>
        <v>1191.8700000000001</v>
      </c>
      <c r="K35" s="281">
        <f t="shared" si="13"/>
        <v>1191.8700000000001</v>
      </c>
      <c r="L35" s="281">
        <f t="shared" si="13"/>
        <v>1191.8700000000001</v>
      </c>
      <c r="M35" s="281">
        <f t="shared" si="13"/>
        <v>1191.8700000000001</v>
      </c>
      <c r="N35" s="281">
        <f t="shared" si="13"/>
        <v>1191.8700000000001</v>
      </c>
      <c r="O35" s="281">
        <f t="shared" si="13"/>
        <v>1191.8700000000001</v>
      </c>
      <c r="P35" s="281">
        <f>SUM(D35:O35)</f>
        <v>14207.370000000004</v>
      </c>
      <c r="Q35" s="281">
        <f>AVERAGE(D35:O35)</f>
        <v>1183.9475000000004</v>
      </c>
    </row>
    <row r="36" spans="1:17" ht="17.25" thickTop="1" thickBot="1" x14ac:dyDescent="0.3">
      <c r="A36" s="200" t="s">
        <v>122</v>
      </c>
      <c r="B36" s="201"/>
      <c r="C36" s="201"/>
      <c r="D36" s="282">
        <f t="shared" ref="D36:O36" si="14">IF(D4="","",D13-D35)</f>
        <v>191.7399999999999</v>
      </c>
      <c r="E36" s="282">
        <f t="shared" si="14"/>
        <v>-36.289999999999964</v>
      </c>
      <c r="F36" s="282">
        <f t="shared" si="14"/>
        <v>1362.1399999999999</v>
      </c>
      <c r="G36" s="282" t="str">
        <f t="shared" si="14"/>
        <v/>
      </c>
      <c r="H36" s="282" t="str">
        <f t="shared" si="14"/>
        <v/>
      </c>
      <c r="I36" s="282" t="str">
        <f t="shared" si="14"/>
        <v/>
      </c>
      <c r="J36" s="282" t="str">
        <f t="shared" si="14"/>
        <v/>
      </c>
      <c r="K36" s="282" t="str">
        <f t="shared" si="14"/>
        <v/>
      </c>
      <c r="L36" s="282" t="str">
        <f t="shared" si="14"/>
        <v/>
      </c>
      <c r="M36" s="282" t="str">
        <f t="shared" si="14"/>
        <v/>
      </c>
      <c r="N36" s="282" t="str">
        <f t="shared" si="14"/>
        <v/>
      </c>
      <c r="O36" s="282" t="str">
        <f t="shared" si="14"/>
        <v/>
      </c>
      <c r="P36" s="282">
        <f t="shared" ref="P36" si="15">SUM(D36:O36)</f>
        <v>1517.5899999999997</v>
      </c>
      <c r="Q36" s="282">
        <f>AVERAGE(D36:O36)</f>
        <v>505.86333333333323</v>
      </c>
    </row>
    <row r="37" spans="1:17" ht="17.25" hidden="1" outlineLevel="1" thickTop="1" thickBot="1" x14ac:dyDescent="0.3">
      <c r="A37" s="154" t="s">
        <v>41</v>
      </c>
      <c r="B37" s="165" t="s">
        <v>33</v>
      </c>
      <c r="C37" s="202"/>
      <c r="D37" s="275"/>
      <c r="E37" s="275"/>
      <c r="F37" s="275"/>
      <c r="G37" s="275"/>
      <c r="H37" s="275"/>
      <c r="I37" s="275"/>
      <c r="J37" s="275"/>
      <c r="K37" s="275"/>
      <c r="L37" s="275"/>
      <c r="M37" s="275"/>
      <c r="N37" s="275"/>
      <c r="O37" s="283"/>
      <c r="P37" s="276" t="str">
        <f>IF(SUM(D37:O37)=0,"",SUM(D37:O37))</f>
        <v/>
      </c>
      <c r="Q37" s="276" t="str">
        <f>IF(SUM(D37:O37)=0,"",AVERAGE(D37:O37))</f>
        <v/>
      </c>
    </row>
    <row r="38" spans="1:17" ht="17.25" collapsed="1" thickTop="1" thickBot="1" x14ac:dyDescent="0.3">
      <c r="A38" s="155"/>
      <c r="B38" s="167" t="s">
        <v>42</v>
      </c>
      <c r="C38" s="188"/>
      <c r="D38" s="275">
        <v>62.36</v>
      </c>
      <c r="E38" s="275">
        <v>12.95</v>
      </c>
      <c r="F38" s="275"/>
      <c r="G38" s="275"/>
      <c r="H38" s="275"/>
      <c r="I38" s="275"/>
      <c r="J38" s="275"/>
      <c r="K38" s="275"/>
      <c r="L38" s="275"/>
      <c r="M38" s="275"/>
      <c r="N38" s="275"/>
      <c r="O38" s="283"/>
      <c r="P38" s="276">
        <f t="shared" ref="P38:P48" si="16">IF(SUM(D38:O38)=0,"",SUM(D38:O38))</f>
        <v>75.31</v>
      </c>
      <c r="Q38" s="276">
        <f t="shared" ref="Q38:Q40" si="17">IF(SUM(D38:O38)=0,"",AVERAGE(D38:O38))</f>
        <v>37.655000000000001</v>
      </c>
    </row>
    <row r="39" spans="1:17" ht="16.5" hidden="1" outlineLevel="1" thickBot="1" x14ac:dyDescent="0.3">
      <c r="A39" s="155"/>
      <c r="B39" s="165" t="s">
        <v>35</v>
      </c>
      <c r="C39" s="202"/>
      <c r="D39" s="275"/>
      <c r="E39" s="275"/>
      <c r="F39" s="275"/>
      <c r="G39" s="275"/>
      <c r="H39" s="275"/>
      <c r="I39" s="275"/>
      <c r="J39" s="275"/>
      <c r="K39" s="275"/>
      <c r="L39" s="275"/>
      <c r="M39" s="275"/>
      <c r="N39" s="275"/>
      <c r="O39" s="283"/>
      <c r="P39" s="276" t="str">
        <f t="shared" si="16"/>
        <v/>
      </c>
      <c r="Q39" s="276" t="str">
        <f t="shared" si="17"/>
        <v/>
      </c>
    </row>
    <row r="40" spans="1:17" ht="16.5" hidden="1" outlineLevel="2" collapsed="1" thickBot="1" x14ac:dyDescent="0.3">
      <c r="A40" s="155"/>
      <c r="B40" s="165" t="s">
        <v>31</v>
      </c>
      <c r="C40" s="202"/>
      <c r="D40" s="275"/>
      <c r="E40" s="275"/>
      <c r="F40" s="275"/>
      <c r="G40" s="275"/>
      <c r="H40" s="275"/>
      <c r="I40" s="275"/>
      <c r="J40" s="275"/>
      <c r="K40" s="275"/>
      <c r="L40" s="275"/>
      <c r="M40" s="275"/>
      <c r="N40" s="275"/>
      <c r="O40" s="283"/>
      <c r="P40" s="276" t="str">
        <f t="shared" si="16"/>
        <v/>
      </c>
      <c r="Q40" s="276" t="str">
        <f t="shared" si="17"/>
        <v/>
      </c>
    </row>
    <row r="41" spans="1:17" ht="16.5" collapsed="1" thickBot="1" x14ac:dyDescent="0.3">
      <c r="A41" s="155"/>
      <c r="B41" s="193" t="s">
        <v>73</v>
      </c>
      <c r="C41" s="194"/>
      <c r="D41" s="275">
        <f>3.9+18.4</f>
        <v>22.299999999999997</v>
      </c>
      <c r="E41" s="275"/>
      <c r="F41" s="275"/>
      <c r="G41" s="275"/>
      <c r="H41" s="275"/>
      <c r="I41" s="275"/>
      <c r="J41" s="275"/>
      <c r="K41" s="275"/>
      <c r="L41" s="275"/>
      <c r="M41" s="275"/>
      <c r="N41" s="275"/>
      <c r="O41" s="275"/>
      <c r="P41" s="276">
        <f t="shared" si="16"/>
        <v>22.299999999999997</v>
      </c>
      <c r="Q41" s="276">
        <f t="shared" ref="Q41" si="18">IF(SUM(D41:O41)=0,"",AVERAGE(D41:O41))</f>
        <v>22.299999999999997</v>
      </c>
    </row>
    <row r="42" spans="1:17" ht="16.5" thickBot="1" x14ac:dyDescent="0.3">
      <c r="A42" s="155"/>
      <c r="B42" s="198" t="s">
        <v>76</v>
      </c>
      <c r="C42" s="199"/>
      <c r="D42" s="275">
        <v>47.1</v>
      </c>
      <c r="E42" s="275"/>
      <c r="F42" s="275"/>
      <c r="G42" s="275"/>
      <c r="H42" s="275"/>
      <c r="I42" s="275"/>
      <c r="J42" s="275"/>
      <c r="K42" s="275"/>
      <c r="L42" s="275"/>
      <c r="M42" s="275"/>
      <c r="N42" s="275"/>
      <c r="O42" s="275"/>
      <c r="P42" s="276">
        <f t="shared" si="16"/>
        <v>47.1</v>
      </c>
      <c r="Q42" s="276">
        <f t="shared" ref="Q42" si="19">IF(SUM(D42:O42)=0,"",AVERAGE(D42:O42))</f>
        <v>47.1</v>
      </c>
    </row>
    <row r="43" spans="1:17" ht="16.5" thickBot="1" x14ac:dyDescent="0.3">
      <c r="A43" s="155"/>
      <c r="B43" s="193" t="s">
        <v>75</v>
      </c>
      <c r="C43" s="194"/>
      <c r="D43" s="275"/>
      <c r="E43" s="275">
        <v>65</v>
      </c>
      <c r="F43" s="275"/>
      <c r="G43" s="275"/>
      <c r="H43" s="275"/>
      <c r="I43" s="275"/>
      <c r="J43" s="275"/>
      <c r="K43" s="275"/>
      <c r="L43" s="275"/>
      <c r="M43" s="275"/>
      <c r="N43" s="275"/>
      <c r="O43" s="275"/>
      <c r="P43" s="276">
        <f t="shared" si="16"/>
        <v>65</v>
      </c>
      <c r="Q43" s="276">
        <f t="shared" ref="Q43" si="20">IF(SUM(D43:O43)=0,"",AVERAGE(D43:O43))</f>
        <v>65</v>
      </c>
    </row>
    <row r="44" spans="1:17" ht="16.5" hidden="1" outlineLevel="1" thickBot="1" x14ac:dyDescent="0.3">
      <c r="A44" s="155"/>
      <c r="B44" s="165" t="s">
        <v>32</v>
      </c>
      <c r="C44" s="202"/>
      <c r="D44" s="275"/>
      <c r="E44" s="275"/>
      <c r="F44" s="275"/>
      <c r="G44" s="275"/>
      <c r="H44" s="275"/>
      <c r="I44" s="275"/>
      <c r="J44" s="275"/>
      <c r="K44" s="275"/>
      <c r="L44" s="275"/>
      <c r="M44" s="275"/>
      <c r="N44" s="275"/>
      <c r="O44" s="283"/>
      <c r="P44" s="276" t="str">
        <f t="shared" si="16"/>
        <v/>
      </c>
      <c r="Q44" s="276" t="str">
        <f>IF(SUM(D44:O44)=0,"",AVERAGE(D44:O44))</f>
        <v/>
      </c>
    </row>
    <row r="45" spans="1:17" ht="16.5" collapsed="1" thickBot="1" x14ac:dyDescent="0.3">
      <c r="A45" s="155"/>
      <c r="B45" s="167" t="s">
        <v>27</v>
      </c>
      <c r="C45" s="188"/>
      <c r="D45" s="275">
        <f>1.9+107</f>
        <v>108.9</v>
      </c>
      <c r="E45" s="275"/>
      <c r="F45" s="275"/>
      <c r="G45" s="275"/>
      <c r="H45" s="275"/>
      <c r="I45" s="275"/>
      <c r="J45" s="275"/>
      <c r="K45" s="275"/>
      <c r="L45" s="275"/>
      <c r="M45" s="275"/>
      <c r="N45" s="275"/>
      <c r="O45" s="283"/>
      <c r="P45" s="276">
        <f t="shared" si="16"/>
        <v>108.9</v>
      </c>
      <c r="Q45" s="276">
        <f>IF(SUM(D45:O45)=0,"",AVERAGE(D45:O45))</f>
        <v>108.9</v>
      </c>
    </row>
    <row r="46" spans="1:17" ht="16.5" thickBot="1" x14ac:dyDescent="0.3">
      <c r="A46" s="155"/>
      <c r="B46" s="167" t="s">
        <v>80</v>
      </c>
      <c r="C46" s="188"/>
      <c r="D46" s="275"/>
      <c r="E46" s="275"/>
      <c r="F46" s="275">
        <v>23.46</v>
      </c>
      <c r="G46" s="275"/>
      <c r="H46" s="275"/>
      <c r="I46" s="275"/>
      <c r="J46" s="275"/>
      <c r="K46" s="275"/>
      <c r="L46" s="275"/>
      <c r="M46" s="275"/>
      <c r="N46" s="275"/>
      <c r="O46" s="283"/>
      <c r="P46" s="276">
        <f t="shared" si="16"/>
        <v>23.46</v>
      </c>
      <c r="Q46" s="276">
        <f t="shared" ref="Q46:Q48" si="21">IF(SUM(D46:O46)=0,"",AVERAGE(D46:O46))</f>
        <v>23.46</v>
      </c>
    </row>
    <row r="47" spans="1:17" ht="16.5" thickBot="1" x14ac:dyDescent="0.3">
      <c r="A47" s="155"/>
      <c r="B47" s="167" t="s">
        <v>90</v>
      </c>
      <c r="C47" s="188"/>
      <c r="D47" s="275"/>
      <c r="E47" s="275"/>
      <c r="F47" s="275">
        <v>21</v>
      </c>
      <c r="G47" s="275"/>
      <c r="H47" s="275"/>
      <c r="I47" s="275"/>
      <c r="J47" s="275"/>
      <c r="K47" s="275"/>
      <c r="L47" s="275"/>
      <c r="M47" s="275"/>
      <c r="N47" s="275"/>
      <c r="O47" s="283"/>
      <c r="P47" s="276">
        <f t="shared" si="16"/>
        <v>21</v>
      </c>
      <c r="Q47" s="276">
        <f t="shared" si="21"/>
        <v>21</v>
      </c>
    </row>
    <row r="48" spans="1:17" ht="16.5" hidden="1" outlineLevel="1" thickBot="1" x14ac:dyDescent="0.3">
      <c r="A48" s="155"/>
      <c r="B48" s="178" t="s">
        <v>37</v>
      </c>
      <c r="C48" s="197"/>
      <c r="D48" s="283"/>
      <c r="E48" s="283"/>
      <c r="F48" s="283"/>
      <c r="G48" s="283"/>
      <c r="H48" s="283"/>
      <c r="I48" s="283"/>
      <c r="J48" s="283"/>
      <c r="K48" s="283"/>
      <c r="L48" s="283"/>
      <c r="M48" s="283"/>
      <c r="N48" s="283"/>
      <c r="O48" s="283"/>
      <c r="P48" s="276" t="str">
        <f t="shared" si="16"/>
        <v/>
      </c>
      <c r="Q48" s="276" t="str">
        <f t="shared" si="21"/>
        <v/>
      </c>
    </row>
    <row r="49" spans="1:19" ht="16.5" collapsed="1" thickBot="1" x14ac:dyDescent="0.3">
      <c r="A49" s="297"/>
      <c r="B49" s="298" t="s">
        <v>48</v>
      </c>
      <c r="C49" s="298"/>
      <c r="D49" s="281">
        <f>SUM(D37:D48)</f>
        <v>240.66</v>
      </c>
      <c r="E49" s="281">
        <f t="shared" ref="E49:O49" si="22">SUM(E37:E48)</f>
        <v>77.95</v>
      </c>
      <c r="F49" s="281">
        <f t="shared" si="22"/>
        <v>44.46</v>
      </c>
      <c r="G49" s="281">
        <f t="shared" si="22"/>
        <v>0</v>
      </c>
      <c r="H49" s="281">
        <f t="shared" si="22"/>
        <v>0</v>
      </c>
      <c r="I49" s="281">
        <f t="shared" si="22"/>
        <v>0</v>
      </c>
      <c r="J49" s="281">
        <f t="shared" si="22"/>
        <v>0</v>
      </c>
      <c r="K49" s="281">
        <f t="shared" si="22"/>
        <v>0</v>
      </c>
      <c r="L49" s="281">
        <f t="shared" si="22"/>
        <v>0</v>
      </c>
      <c r="M49" s="281">
        <f t="shared" si="22"/>
        <v>0</v>
      </c>
      <c r="N49" s="281">
        <f t="shared" si="22"/>
        <v>0</v>
      </c>
      <c r="O49" s="281">
        <f t="shared" si="22"/>
        <v>0</v>
      </c>
      <c r="P49" s="284">
        <f t="shared" ref="P49" si="23">SUM(D49:O49)</f>
        <v>363.07</v>
      </c>
      <c r="Q49" s="281">
        <f>AVERAGE(D49:O49)</f>
        <v>30.255833333333332</v>
      </c>
    </row>
    <row r="50" spans="1:19" ht="16.5" thickBot="1" x14ac:dyDescent="0.3">
      <c r="A50" s="299" t="s">
        <v>53</v>
      </c>
      <c r="B50" s="299"/>
      <c r="C50" s="299"/>
      <c r="D50" s="285">
        <f>D35+D49</f>
        <v>1142.6400000000001</v>
      </c>
      <c r="E50" s="285">
        <f t="shared" ref="E50:O50" si="24">E35+E49</f>
        <v>1420.8400000000001</v>
      </c>
      <c r="F50" s="285">
        <f t="shared" si="24"/>
        <v>1280.1300000000001</v>
      </c>
      <c r="G50" s="285">
        <f t="shared" si="24"/>
        <v>1191.8700000000001</v>
      </c>
      <c r="H50" s="285">
        <f t="shared" si="24"/>
        <v>1191.8700000000001</v>
      </c>
      <c r="I50" s="285">
        <f t="shared" si="24"/>
        <v>1191.8700000000001</v>
      </c>
      <c r="J50" s="285">
        <f t="shared" si="24"/>
        <v>1191.8700000000001</v>
      </c>
      <c r="K50" s="285">
        <f t="shared" si="24"/>
        <v>1191.8700000000001</v>
      </c>
      <c r="L50" s="285">
        <f t="shared" si="24"/>
        <v>1191.8700000000001</v>
      </c>
      <c r="M50" s="285">
        <f t="shared" si="24"/>
        <v>1191.8700000000001</v>
      </c>
      <c r="N50" s="285">
        <f t="shared" si="24"/>
        <v>1191.8700000000001</v>
      </c>
      <c r="O50" s="285">
        <f t="shared" si="24"/>
        <v>1191.8700000000001</v>
      </c>
      <c r="P50" s="286">
        <f t="shared" ref="P50:P52" si="25">IF(SUM(D50:O50)=0,"",SUM(D50:O50))</f>
        <v>14570.440000000004</v>
      </c>
      <c r="Q50" s="286">
        <f>IF(SUM(D50:O50)=0,"",AVERAGE(D50:O50))</f>
        <v>1214.2033333333336</v>
      </c>
      <c r="S50" s="100"/>
    </row>
    <row r="51" spans="1:19" ht="16.5" thickBot="1" x14ac:dyDescent="0.3">
      <c r="A51" s="299" t="s">
        <v>81</v>
      </c>
      <c r="B51" s="299"/>
      <c r="C51" s="299"/>
      <c r="D51" s="285">
        <f t="shared" ref="D51:O51" si="26">IF(D4="","",D13-(D35+D49+D52))</f>
        <v>-48.920000000000073</v>
      </c>
      <c r="E51" s="285">
        <f t="shared" si="26"/>
        <v>-114.24000000000001</v>
      </c>
      <c r="F51" s="285">
        <f t="shared" si="26"/>
        <v>1317.6799999999998</v>
      </c>
      <c r="G51" s="285" t="str">
        <f t="shared" si="26"/>
        <v/>
      </c>
      <c r="H51" s="285" t="str">
        <f t="shared" si="26"/>
        <v/>
      </c>
      <c r="I51" s="285" t="str">
        <f t="shared" si="26"/>
        <v/>
      </c>
      <c r="J51" s="285" t="str">
        <f t="shared" si="26"/>
        <v/>
      </c>
      <c r="K51" s="285" t="str">
        <f t="shared" si="26"/>
        <v/>
      </c>
      <c r="L51" s="285" t="str">
        <f t="shared" si="26"/>
        <v/>
      </c>
      <c r="M51" s="285" t="str">
        <f t="shared" si="26"/>
        <v/>
      </c>
      <c r="N51" s="285" t="str">
        <f t="shared" si="26"/>
        <v/>
      </c>
      <c r="O51" s="285" t="str">
        <f t="shared" si="26"/>
        <v/>
      </c>
      <c r="P51" s="286">
        <f t="shared" si="25"/>
        <v>1154.5199999999998</v>
      </c>
      <c r="Q51" s="287">
        <f>IF(SUM(D51:O51)=0,"",AVERAGE(D51:O51))</f>
        <v>384.83999999999992</v>
      </c>
    </row>
    <row r="52" spans="1:19" ht="16.5" thickBot="1" x14ac:dyDescent="0.3">
      <c r="A52" s="300" t="s">
        <v>74</v>
      </c>
      <c r="B52" s="300"/>
      <c r="C52" s="301" t="s">
        <v>91</v>
      </c>
      <c r="D52" s="222"/>
      <c r="E52" s="288"/>
      <c r="F52" s="288"/>
      <c r="G52" s="288"/>
      <c r="H52" s="288"/>
      <c r="I52" s="288"/>
      <c r="J52" s="288"/>
      <c r="K52" s="288"/>
      <c r="L52" s="288"/>
      <c r="M52" s="288"/>
      <c r="N52" s="288"/>
      <c r="O52" s="288"/>
      <c r="P52" s="276" t="str">
        <f t="shared" si="25"/>
        <v/>
      </c>
      <c r="Q52" s="276" t="str">
        <f>IF(SUM(D52:O52)=0,"",AVERAGE(D52:O52))</f>
        <v/>
      </c>
      <c r="R52" s="99"/>
    </row>
    <row r="53" spans="1:19" ht="21.75" thickBot="1" x14ac:dyDescent="0.3">
      <c r="A53" s="302" t="s">
        <v>92</v>
      </c>
      <c r="B53" s="302"/>
      <c r="C53" s="302"/>
      <c r="D53" s="289">
        <f>IF(D4="","",D13+D3-D50-D56-D60-D64-D52-D57)</f>
        <v>2747.7799999999997</v>
      </c>
      <c r="E53" s="289">
        <f>IF(E4="","",E13+E3-E50-E56-E60-E64-E52-E57)</f>
        <v>33.539999999999964</v>
      </c>
      <c r="F53" s="289">
        <f>IF(F4="","",F13+F3-F50-F56-F60-F64-F52-F57)</f>
        <v>741.2199999999998</v>
      </c>
      <c r="G53" s="289" t="str">
        <f>IF(G4="","",G13+G3-G50-G56-G60-G64-G52-G57)</f>
        <v/>
      </c>
      <c r="H53" s="289" t="str">
        <f>IF(H4="","",H13+H3-H50-H56-H60-H64-H52-H57)</f>
        <v/>
      </c>
      <c r="I53" s="289" t="str">
        <f>IF(I4="","",I13+I3-I50-I56-I60-I64-I52-I57)</f>
        <v/>
      </c>
      <c r="J53" s="289" t="str">
        <f>IF(J4="","",J13+J3-J50-J56-J60-J64-J52-J57)</f>
        <v/>
      </c>
      <c r="K53" s="289" t="str">
        <f>IF(K4="","",K13+K3-K50-K56-K60-K64-K52-K57)</f>
        <v/>
      </c>
      <c r="L53" s="289" t="str">
        <f>IF(L4="","",L13+L3-L50-L56-L60-L64-L52-L57)</f>
        <v/>
      </c>
      <c r="M53" s="289" t="str">
        <f>IF(M4="","",M13+M3-M50-M56-M60-M64-M52-M57)</f>
        <v/>
      </c>
      <c r="N53" s="289" t="str">
        <f>IF(N4="","",N13+N3-N50-N56-N60-N64-N52-N57)</f>
        <v/>
      </c>
      <c r="O53" s="289" t="str">
        <f>IF(O4="","",O13+O3-O50-O56-O60-O64-O52-O57)</f>
        <v/>
      </c>
      <c r="P53" s="289">
        <f>IF(SUM(D53:O53)=0,"",SUM(D53:O53))</f>
        <v>3522.5399999999995</v>
      </c>
      <c r="Q53" s="289">
        <f>IF(SUM(D53:O53)=0,"",AVERAGE(D53:O53))</f>
        <v>1174.1799999999998</v>
      </c>
      <c r="R53" s="99"/>
    </row>
    <row r="54" spans="1:19" ht="15.75" thickBot="1" x14ac:dyDescent="0.3">
      <c r="A54" s="336"/>
      <c r="B54" s="337"/>
      <c r="C54" s="338"/>
      <c r="D54" s="327"/>
      <c r="E54" s="328"/>
      <c r="F54" s="328"/>
      <c r="G54" s="328"/>
      <c r="H54" s="328"/>
      <c r="I54" s="328"/>
      <c r="J54" s="328"/>
      <c r="K54" s="328"/>
      <c r="L54" s="328"/>
      <c r="M54" s="328"/>
      <c r="N54" s="328"/>
      <c r="O54" s="328"/>
      <c r="P54" s="328"/>
      <c r="Q54" s="329"/>
      <c r="R54" s="99"/>
    </row>
    <row r="55" spans="1:19" ht="15.75" thickBot="1" x14ac:dyDescent="0.3">
      <c r="A55" s="303" t="s">
        <v>116</v>
      </c>
      <c r="B55" s="303"/>
      <c r="C55" s="303"/>
      <c r="D55" s="321"/>
      <c r="E55" s="322"/>
      <c r="F55" s="322"/>
      <c r="G55" s="322"/>
      <c r="H55" s="322"/>
      <c r="I55" s="322"/>
      <c r="J55" s="322"/>
      <c r="K55" s="322"/>
      <c r="L55" s="322"/>
      <c r="M55" s="322"/>
      <c r="N55" s="322"/>
      <c r="O55" s="322"/>
      <c r="P55" s="322"/>
      <c r="Q55" s="323"/>
      <c r="R55" s="99"/>
    </row>
    <row r="56" spans="1:19" ht="32.25" thickBot="1" x14ac:dyDescent="0.3">
      <c r="A56" s="304" t="s">
        <v>79</v>
      </c>
      <c r="B56" s="313">
        <f>Comptes_Banques!D2</f>
        <v>0</v>
      </c>
      <c r="C56" s="306" t="s">
        <v>36</v>
      </c>
      <c r="D56" s="290"/>
      <c r="E56" s="291">
        <v>600</v>
      </c>
      <c r="F56" s="291">
        <v>600</v>
      </c>
      <c r="G56" s="291"/>
      <c r="H56" s="291"/>
      <c r="I56" s="291"/>
      <c r="J56" s="291"/>
      <c r="K56" s="291"/>
      <c r="L56" s="291"/>
      <c r="M56" s="291"/>
      <c r="N56" s="291"/>
      <c r="O56" s="291"/>
      <c r="P56" s="292">
        <f>IF(SUM(D56:O56)=0,"",SUM(D56:O56))</f>
        <v>1200</v>
      </c>
      <c r="Q56" s="292">
        <f>IF(SUM(D56:O56)=0,"",AVERAGE(D56:O56))</f>
        <v>600</v>
      </c>
      <c r="R56" s="99"/>
    </row>
    <row r="57" spans="1:19" ht="32.25" thickBot="1" x14ac:dyDescent="0.3">
      <c r="A57" s="307" t="s">
        <v>97</v>
      </c>
      <c r="B57" s="293">
        <f>Comptes_Banques!D3</f>
        <v>0</v>
      </c>
      <c r="C57" s="307" t="s">
        <v>96</v>
      </c>
      <c r="D57" s="293"/>
      <c r="E57" s="294">
        <v>2000</v>
      </c>
      <c r="F57" s="294"/>
      <c r="G57" s="294"/>
      <c r="H57" s="294"/>
      <c r="I57" s="294"/>
      <c r="J57" s="294"/>
      <c r="K57" s="294"/>
      <c r="L57" s="294"/>
      <c r="M57" s="294"/>
      <c r="N57" s="294"/>
      <c r="O57" s="294"/>
      <c r="P57" s="292">
        <f>IF(SUM(D57:O57)=0,"",SUM(D57:O57))</f>
        <v>2000</v>
      </c>
      <c r="Q57" s="292">
        <f>IF(SUM(D57:O57)=0,"",AVERAGE(D57:O57))</f>
        <v>2000</v>
      </c>
      <c r="R57" s="99"/>
    </row>
    <row r="58" spans="1:19" ht="60.75" thickBot="1" x14ac:dyDescent="0.3">
      <c r="A58" s="358" t="s">
        <v>118</v>
      </c>
      <c r="B58" s="293">
        <f>SUM(B56:B57)</f>
        <v>0</v>
      </c>
      <c r="C58" s="357" t="s">
        <v>93</v>
      </c>
      <c r="D58" s="295" t="str">
        <f>IF(D56="","",SUM(D56,D57))</f>
        <v/>
      </c>
      <c r="E58" s="295">
        <f>IF(E56="","",SUM(E56,E57))</f>
        <v>2600</v>
      </c>
      <c r="F58" s="295">
        <f>IF(F56="","",SUM(F56,F57))</f>
        <v>600</v>
      </c>
      <c r="G58" s="295" t="str">
        <f>IF(G56="","",SUM(G56,G57))</f>
        <v/>
      </c>
      <c r="H58" s="295" t="str">
        <f>IF(H56="","",SUM(H56,H57))</f>
        <v/>
      </c>
      <c r="I58" s="295" t="str">
        <f>IF(I56="","",SUM(I56,I57))</f>
        <v/>
      </c>
      <c r="J58" s="295" t="str">
        <f>IF(J56="","",SUM(J56,J57))</f>
        <v/>
      </c>
      <c r="K58" s="295" t="str">
        <f>IF(K56="","",SUM(K56,K57))</f>
        <v/>
      </c>
      <c r="L58" s="295" t="str">
        <f>IF(L56="","",SUM(L56,L57))</f>
        <v/>
      </c>
      <c r="M58" s="295" t="str">
        <f>IF(M56="","",SUM(M56,M57))</f>
        <v/>
      </c>
      <c r="N58" s="295" t="str">
        <f>IF(N56="","",SUM(N56,N57))</f>
        <v/>
      </c>
      <c r="O58" s="295" t="str">
        <f>IF(O56="","",SUM(O56,O57))</f>
        <v/>
      </c>
      <c r="P58" s="296">
        <f>IF(SUM(D58:O58)=0,"",SUM(D58:O58))</f>
        <v>3200</v>
      </c>
      <c r="Q58" s="296">
        <f>IF(SUM(D58:O58)=0,"",AVERAGE(D58:O58))</f>
        <v>1600</v>
      </c>
      <c r="R58" s="99"/>
    </row>
    <row r="59" spans="1:19" ht="15.75" thickBot="1" x14ac:dyDescent="0.3">
      <c r="A59" s="308" t="s">
        <v>115</v>
      </c>
      <c r="B59" s="308"/>
      <c r="C59" s="308"/>
      <c r="D59" s="324"/>
      <c r="E59" s="325"/>
      <c r="F59" s="325"/>
      <c r="G59" s="325"/>
      <c r="H59" s="325"/>
      <c r="I59" s="325"/>
      <c r="J59" s="325"/>
      <c r="K59" s="325"/>
      <c r="L59" s="325"/>
      <c r="M59" s="325"/>
      <c r="N59" s="325"/>
      <c r="O59" s="325"/>
      <c r="P59" s="325"/>
      <c r="Q59" s="326"/>
      <c r="R59" s="99"/>
    </row>
    <row r="60" spans="1:19" ht="32.25" thickBot="1" x14ac:dyDescent="0.3">
      <c r="A60" s="309" t="s">
        <v>84</v>
      </c>
      <c r="B60" s="314">
        <f>Comptes_Banques!D4</f>
        <v>2627.28</v>
      </c>
      <c r="C60" s="310" t="s">
        <v>83</v>
      </c>
      <c r="D60" s="290"/>
      <c r="E60" s="291"/>
      <c r="F60" s="291">
        <v>10</v>
      </c>
      <c r="G60" s="291"/>
      <c r="H60" s="291"/>
      <c r="I60" s="291"/>
      <c r="J60" s="291"/>
      <c r="K60" s="291"/>
      <c r="L60" s="291"/>
      <c r="M60" s="291"/>
      <c r="N60" s="291"/>
      <c r="O60" s="291"/>
      <c r="P60" s="292">
        <f>IF(SUM(D60:O60)=0,"",SUM(D60:O60))</f>
        <v>10</v>
      </c>
      <c r="Q60" s="292">
        <f>IF(SUM(D60:O60)=0,"",AVERAGE(D60:O60))</f>
        <v>10</v>
      </c>
      <c r="R60" s="99"/>
    </row>
    <row r="61" spans="1:19" ht="32.25" thickBot="1" x14ac:dyDescent="0.3">
      <c r="A61" s="309"/>
      <c r="B61" s="314"/>
      <c r="C61" s="309" t="s">
        <v>120</v>
      </c>
      <c r="D61" s="290">
        <v>18.22</v>
      </c>
      <c r="E61" s="291">
        <f>D61-2</f>
        <v>16.22</v>
      </c>
      <c r="F61" s="291">
        <f t="shared" ref="F61:O61" si="27">E61-2</f>
        <v>14.219999999999999</v>
      </c>
      <c r="G61" s="291">
        <f t="shared" si="27"/>
        <v>12.219999999999999</v>
      </c>
      <c r="H61" s="291">
        <f t="shared" si="27"/>
        <v>10.219999999999999</v>
      </c>
      <c r="I61" s="291">
        <f t="shared" si="27"/>
        <v>8.2199999999999989</v>
      </c>
      <c r="J61" s="291">
        <f t="shared" si="27"/>
        <v>6.2199999999999989</v>
      </c>
      <c r="K61" s="291">
        <f t="shared" si="27"/>
        <v>4.2199999999999989</v>
      </c>
      <c r="L61" s="291">
        <f t="shared" si="27"/>
        <v>2.2199999999999989</v>
      </c>
      <c r="M61" s="291">
        <f t="shared" si="27"/>
        <v>0.21999999999999886</v>
      </c>
      <c r="N61" s="291">
        <f t="shared" si="27"/>
        <v>-1.7800000000000011</v>
      </c>
      <c r="O61" s="291">
        <f t="shared" si="27"/>
        <v>-3.7800000000000011</v>
      </c>
      <c r="P61" s="292"/>
      <c r="Q61" s="292"/>
      <c r="R61" s="99"/>
    </row>
    <row r="62" spans="1:19" ht="45.75" thickBot="1" x14ac:dyDescent="0.3">
      <c r="A62" s="358" t="s">
        <v>119</v>
      </c>
      <c r="B62" s="314">
        <f>SUM(B60:B61)</f>
        <v>2627.28</v>
      </c>
      <c r="C62" s="357" t="s">
        <v>94</v>
      </c>
      <c r="D62" s="120" t="str">
        <f>IF(D60="","",D60)</f>
        <v/>
      </c>
      <c r="E62" s="120" t="str">
        <f>IF(E60="","",E60)</f>
        <v/>
      </c>
      <c r="F62" s="295">
        <f>IF(F60="","",F60)</f>
        <v>10</v>
      </c>
      <c r="G62" s="120" t="str">
        <f>IF(G60="","",G60)</f>
        <v/>
      </c>
      <c r="H62" s="120" t="str">
        <f>IF(H60="","",H60)</f>
        <v/>
      </c>
      <c r="I62" s="120" t="str">
        <f>IF(I60="","",I60)</f>
        <v/>
      </c>
      <c r="J62" s="120" t="str">
        <f>IF(J60="","",J60)</f>
        <v/>
      </c>
      <c r="K62" s="120" t="str">
        <f>IF(K60="","",K60)</f>
        <v/>
      </c>
      <c r="L62" s="120" t="str">
        <f>IF(L60="","",L60)</f>
        <v/>
      </c>
      <c r="M62" s="120" t="str">
        <f>IF(M60="","",M60)</f>
        <v/>
      </c>
      <c r="N62" s="120" t="str">
        <f>IF(N60="","",N60)</f>
        <v/>
      </c>
      <c r="O62" s="120" t="str">
        <f>IF(O60="","",O60)</f>
        <v/>
      </c>
      <c r="P62" s="296">
        <f>IF(SUM(D62:O62)=0,"",SUM(D62:O62))</f>
        <v>10</v>
      </c>
      <c r="Q62" s="296">
        <f>IF(SUM(D62:O62)=0,"",AVERAGE(D62:O62))</f>
        <v>10</v>
      </c>
      <c r="R62" s="99"/>
    </row>
    <row r="63" spans="1:19" ht="16.5" customHeight="1" thickBot="1" x14ac:dyDescent="0.3">
      <c r="A63" s="320"/>
      <c r="B63" s="320"/>
      <c r="C63" s="320"/>
      <c r="D63" s="335"/>
      <c r="E63" s="335"/>
      <c r="F63" s="335"/>
      <c r="G63" s="335"/>
      <c r="H63" s="335"/>
      <c r="I63" s="335"/>
      <c r="J63" s="335"/>
      <c r="K63" s="335"/>
      <c r="L63" s="335"/>
      <c r="M63" s="335"/>
      <c r="N63" s="335"/>
      <c r="O63" s="335"/>
      <c r="P63" s="335"/>
      <c r="Q63" s="335"/>
      <c r="R63" s="99"/>
    </row>
    <row r="64" spans="1:19" ht="32.25" thickBot="1" x14ac:dyDescent="0.3">
      <c r="A64" s="330" t="s">
        <v>85</v>
      </c>
      <c r="B64" s="331">
        <v>0</v>
      </c>
      <c r="C64" s="332" t="s">
        <v>86</v>
      </c>
      <c r="D64" s="333"/>
      <c r="E64" s="334"/>
      <c r="F64" s="334"/>
      <c r="G64" s="334"/>
      <c r="H64" s="334"/>
      <c r="I64" s="334"/>
      <c r="J64" s="334"/>
      <c r="K64" s="334"/>
      <c r="L64" s="334"/>
      <c r="M64" s="334"/>
      <c r="N64" s="334"/>
      <c r="O64" s="334"/>
      <c r="P64" s="296">
        <f>SUM(D64:O64)</f>
        <v>0</v>
      </c>
      <c r="Q64" s="296" t="str">
        <f>IF(SUM(D64:O64)=0,"",AVERAGE(D64:O64))</f>
        <v/>
      </c>
      <c r="R64" s="99"/>
    </row>
    <row r="65" spans="1:17" ht="30.75" thickBot="1" x14ac:dyDescent="0.3">
      <c r="A65" s="116" t="s">
        <v>88</v>
      </c>
      <c r="B65" s="221">
        <f ca="1">SUMIFS(D53:O53,D2:O2,MONTH(TODAY()))+Comptes_Banques!J2</f>
        <v>6578.5</v>
      </c>
      <c r="C65" s="312"/>
      <c r="D65" s="99"/>
    </row>
    <row r="66" spans="1:17" x14ac:dyDescent="0.25">
      <c r="A66" s="339"/>
      <c r="B66" s="340"/>
      <c r="C66" s="99"/>
      <c r="D66" s="99"/>
    </row>
    <row r="67" spans="1:17" x14ac:dyDescent="0.25">
      <c r="C67" s="311"/>
      <c r="D67" s="311"/>
      <c r="F67" s="90"/>
      <c r="G67" s="90"/>
      <c r="H67" s="90"/>
      <c r="I67" s="90"/>
      <c r="J67" s="90"/>
      <c r="K67" s="311"/>
      <c r="L67" s="90"/>
      <c r="M67" s="90"/>
      <c r="N67" s="90"/>
      <c r="O67" s="90"/>
      <c r="P67" s="90"/>
      <c r="Q67" s="90"/>
    </row>
    <row r="68" spans="1:17" x14ac:dyDescent="0.25">
      <c r="A68" s="342"/>
      <c r="B68" s="341"/>
      <c r="C68" s="99"/>
      <c r="D68" s="99"/>
      <c r="E68" s="311"/>
      <c r="F68" s="90"/>
      <c r="O68" s="90"/>
      <c r="P68" s="90"/>
      <c r="Q68" s="90"/>
    </row>
    <row r="69" spans="1:17" x14ac:dyDescent="0.25">
      <c r="A69" s="99"/>
      <c r="B69" s="99"/>
    </row>
    <row r="70" spans="1:17" s="117" customFormat="1" x14ac:dyDescent="0.25">
      <c r="E70" s="113"/>
    </row>
    <row r="74" spans="1:17" x14ac:dyDescent="0.25">
      <c r="G74" s="112"/>
    </row>
    <row r="75" spans="1:17" x14ac:dyDescent="0.25">
      <c r="I75" s="99"/>
      <c r="J75" s="99"/>
    </row>
    <row r="76" spans="1:17" x14ac:dyDescent="0.25">
      <c r="I76" s="316"/>
      <c r="J76" s="317"/>
    </row>
    <row r="77" spans="1:17" x14ac:dyDescent="0.25">
      <c r="I77" s="318"/>
      <c r="J77" s="319"/>
    </row>
    <row r="78" spans="1:17" x14ac:dyDescent="0.25">
      <c r="I78" s="99"/>
      <c r="J78" s="99"/>
    </row>
    <row r="94" spans="7:7" x14ac:dyDescent="0.25">
      <c r="G94" s="100"/>
    </row>
    <row r="98" spans="1:2" x14ac:dyDescent="0.25">
      <c r="A98" s="374"/>
      <c r="B98" s="315"/>
    </row>
    <row r="99" spans="1:2" x14ac:dyDescent="0.25">
      <c r="A99" s="374"/>
      <c r="B99" s="315"/>
    </row>
  </sheetData>
  <protectedRanges>
    <protectedRange sqref="A3:C3" name="Texte"/>
    <protectedRange sqref="D3:O3 B56" name="Janvier 1ère case solde"/>
    <protectedRange sqref="D4:O4" name="Resources"/>
    <protectedRange sqref="B4:C4" name="Texte_1"/>
    <protectedRange sqref="D5:O7" name="Resources_1"/>
    <protectedRange sqref="B5:C7" name="Texte_2"/>
    <protectedRange sqref="D8:O11" name="Resources_2"/>
    <protectedRange sqref="B8:C11" name="Texte_3"/>
    <protectedRange sqref="D12:O12" name="Resources_3"/>
    <protectedRange sqref="B12:C12" name="Texte_4"/>
    <protectedRange sqref="A4:A13" name="Texte_5"/>
    <protectedRange sqref="B13:C13" name="Texte_6"/>
    <protectedRange sqref="A14:A34" name="Texte_7"/>
    <protectedRange sqref="B14:B23" name="Texte_8"/>
    <protectedRange sqref="D14:O21" name="Dépenses fixes_6"/>
    <protectedRange sqref="C14:C21" name="Texte_15"/>
    <protectedRange sqref="D24:O24" name="Dépenses fixes_7"/>
    <protectedRange sqref="B24:C24" name="Texte_16"/>
    <protectedRange sqref="B25:C26" name="Texte_17"/>
    <protectedRange sqref="D25:O26" name="Dépenses fixes_8"/>
    <protectedRange sqref="B27:B29" name="Texte_18"/>
    <protectedRange sqref="C27" name="Texte_19"/>
    <protectedRange sqref="B30:C30" name="Texte_20"/>
    <protectedRange sqref="D34:O34 D52:O52 D54:O55" name="Dépenses fixes_9"/>
    <protectedRange sqref="C54:C55 B34:C34 C52 A52 A54:A55" name="Texte_21"/>
    <protectedRange sqref="B35:C35" name="Texte_22"/>
    <protectedRange sqref="A36:C36" name="Texte_23"/>
    <protectedRange sqref="A37:A48" name="Texte_24"/>
    <protectedRange sqref="D37:O37" name="Dépenses occasionnelles"/>
    <protectedRange sqref="B37:C37" name="Texte_25"/>
    <protectedRange sqref="D38:O38" name="Dépenses occasionnelles_1"/>
    <protectedRange sqref="B38:C38" name="Texte_26"/>
    <protectedRange sqref="D44:O48 D39:O40" name="Dépenses occasionnelles_2"/>
    <protectedRange sqref="B44:C48 B39:C40" name="Texte_27"/>
    <protectedRange sqref="D64:O64 D56:O57 D60:O61" name="Dépenses occasionnelles_3"/>
    <protectedRange sqref="A53:C53 A56" name="Texte_28"/>
    <protectedRange sqref="A50:C51" name="Texte_29"/>
    <protectedRange sqref="B49:C49" name="Texte_30"/>
  </protectedRanges>
  <mergeCells count="50">
    <mergeCell ref="A63:C63"/>
    <mergeCell ref="D55:Q55"/>
    <mergeCell ref="D59:Q59"/>
    <mergeCell ref="D54:Q54"/>
    <mergeCell ref="D63:Q63"/>
    <mergeCell ref="A54:C54"/>
    <mergeCell ref="A1:C1"/>
    <mergeCell ref="A3:C3"/>
    <mergeCell ref="B4:C4"/>
    <mergeCell ref="B6:C6"/>
    <mergeCell ref="B7:C7"/>
    <mergeCell ref="B8:C8"/>
    <mergeCell ref="B10:C10"/>
    <mergeCell ref="B12:C12"/>
    <mergeCell ref="A4:A12"/>
    <mergeCell ref="B5:C5"/>
    <mergeCell ref="B9:C9"/>
    <mergeCell ref="B11:C11"/>
    <mergeCell ref="B13:C13"/>
    <mergeCell ref="B41:C41"/>
    <mergeCell ref="B43:C43"/>
    <mergeCell ref="B27:B29"/>
    <mergeCell ref="B30:B32"/>
    <mergeCell ref="B34:C34"/>
    <mergeCell ref="B35:C35"/>
    <mergeCell ref="B42:C42"/>
    <mergeCell ref="A36:C36"/>
    <mergeCell ref="A37:A48"/>
    <mergeCell ref="B37:C37"/>
    <mergeCell ref="B38:C38"/>
    <mergeCell ref="B39:C39"/>
    <mergeCell ref="B40:C40"/>
    <mergeCell ref="B44:C44"/>
    <mergeCell ref="B48:C48"/>
    <mergeCell ref="A53:C53"/>
    <mergeCell ref="A52:B52"/>
    <mergeCell ref="A50:C50"/>
    <mergeCell ref="B49:C49"/>
    <mergeCell ref="B33:C33"/>
    <mergeCell ref="B46:C46"/>
    <mergeCell ref="B45:C45"/>
    <mergeCell ref="A14:A34"/>
    <mergeCell ref="B14:B22"/>
    <mergeCell ref="B24:C24"/>
    <mergeCell ref="B25:B26"/>
    <mergeCell ref="A51:C51"/>
    <mergeCell ref="B23:C23"/>
    <mergeCell ref="B47:C47"/>
    <mergeCell ref="A55:C55"/>
    <mergeCell ref="A59:C59"/>
  </mergeCells>
  <conditionalFormatting sqref="D36:Q36 D51:Q51 P62:Q62 J76 B56:B58 B64 B60:B61 D64:Q64 D56:Q58 D53:Q53 D60:Q61 B66">
    <cfRule type="cellIs" dxfId="55" priority="65" operator="greaterThan">
      <formula>200</formula>
    </cfRule>
  </conditionalFormatting>
  <conditionalFormatting sqref="D36:Q36 D51:Q51 P62:Q62 J76 B56:B58 B64 B60:B61 D64:Q64 D56:Q58 D53:Q53 D60:Q61 B66">
    <cfRule type="cellIs" dxfId="54" priority="66" operator="between">
      <formula>0</formula>
      <formula>200</formula>
    </cfRule>
    <cfRule type="cellIs" dxfId="53" priority="67" operator="lessThan">
      <formula>0</formula>
    </cfRule>
  </conditionalFormatting>
  <conditionalFormatting sqref="D35:O35">
    <cfRule type="cellIs" dxfId="52" priority="62" operator="greaterThan">
      <formula>1400</formula>
    </cfRule>
    <cfRule type="cellIs" dxfId="51" priority="63" operator="between">
      <formula>1100</formula>
      <formula>1400</formula>
    </cfRule>
    <cfRule type="cellIs" dxfId="50" priority="64" operator="between">
      <formula>0</formula>
      <formula>1100</formula>
    </cfRule>
  </conditionalFormatting>
  <conditionalFormatting sqref="D49:O49">
    <cfRule type="cellIs" dxfId="49" priority="59" operator="greaterThan">
      <formula>300</formula>
    </cfRule>
    <cfRule type="cellIs" dxfId="48" priority="60" operator="between">
      <formula>200</formula>
      <formula>300</formula>
    </cfRule>
    <cfRule type="cellIs" dxfId="47" priority="61" operator="lessThan">
      <formula>200</formula>
    </cfRule>
  </conditionalFormatting>
  <conditionalFormatting sqref="D4:O12 D56:O56 D64:O64 D60:O61">
    <cfRule type="containsBlanks" dxfId="46" priority="58">
      <formula>LEN(TRIM(D4))=0</formula>
    </cfRule>
  </conditionalFormatting>
  <conditionalFormatting sqref="D37:O48 D14:O34">
    <cfRule type="containsBlanks" dxfId="45" priority="56">
      <formula>LEN(TRIM(D14))=0</formula>
    </cfRule>
  </conditionalFormatting>
  <conditionalFormatting sqref="D23:O23">
    <cfRule type="cellIs" dxfId="44" priority="53" operator="greaterThan">
      <formula>160</formula>
    </cfRule>
    <cfRule type="cellIs" dxfId="43" priority="54" operator="between">
      <formula>80</formula>
      <formula>160</formula>
    </cfRule>
    <cfRule type="cellIs" dxfId="42" priority="55" operator="between">
      <formula>1</formula>
      <formula>80</formula>
    </cfRule>
  </conditionalFormatting>
  <conditionalFormatting sqref="D24:O24">
    <cfRule type="cellIs" dxfId="41" priority="50" operator="greaterThan">
      <formula>40</formula>
    </cfRule>
    <cfRule type="cellIs" dxfId="40" priority="51" operator="between">
      <formula>25</formula>
      <formula>40</formula>
    </cfRule>
    <cfRule type="cellIs" dxfId="39" priority="52" operator="between">
      <formula>1</formula>
      <formula>25</formula>
    </cfRule>
  </conditionalFormatting>
  <conditionalFormatting sqref="D27:O27">
    <cfRule type="cellIs" dxfId="38" priority="47" operator="greaterThan">
      <formula>90</formula>
    </cfRule>
    <cfRule type="cellIs" dxfId="37" priority="48" operator="between">
      <formula>80</formula>
      <formula>90</formula>
    </cfRule>
    <cfRule type="cellIs" dxfId="36" priority="49" operator="lessThan">
      <formula>80</formula>
    </cfRule>
  </conditionalFormatting>
  <conditionalFormatting sqref="D29:O29">
    <cfRule type="cellIs" dxfId="35" priority="44" operator="greaterThan">
      <formula>70</formula>
    </cfRule>
    <cfRule type="cellIs" dxfId="34" priority="45" operator="between">
      <formula>50</formula>
      <formula>70</formula>
    </cfRule>
    <cfRule type="cellIs" dxfId="33" priority="46" operator="between">
      <formula>1</formula>
      <formula>50</formula>
    </cfRule>
  </conditionalFormatting>
  <conditionalFormatting sqref="D33:O33">
    <cfRule type="cellIs" dxfId="32" priority="41" operator="greaterThan">
      <formula>20</formula>
    </cfRule>
    <cfRule type="cellIs" dxfId="31" priority="42" operator="between">
      <formula>8</formula>
      <formula>20</formula>
    </cfRule>
    <cfRule type="cellIs" dxfId="30" priority="43" operator="between">
      <formula>1</formula>
      <formula>8</formula>
    </cfRule>
  </conditionalFormatting>
  <conditionalFormatting sqref="D34:O34">
    <cfRule type="cellIs" dxfId="29" priority="37" operator="greaterThan">
      <formula>40</formula>
    </cfRule>
    <cfRule type="cellIs" dxfId="28" priority="38" operator="between">
      <formula>20</formula>
      <formula>40</formula>
    </cfRule>
    <cfRule type="cellIs" dxfId="27" priority="39" operator="between">
      <formula>1</formula>
      <formula>20</formula>
    </cfRule>
  </conditionalFormatting>
  <conditionalFormatting sqref="D38:O38">
    <cfRule type="cellIs" dxfId="26" priority="34" operator="greaterThan">
      <formula>200</formula>
    </cfRule>
    <cfRule type="cellIs" dxfId="25" priority="35" operator="between">
      <formula>100</formula>
      <formula>200</formula>
    </cfRule>
    <cfRule type="cellIs" dxfId="24" priority="36" operator="between">
      <formula>1</formula>
      <formula>100</formula>
    </cfRule>
  </conditionalFormatting>
  <conditionalFormatting sqref="D41:O41">
    <cfRule type="cellIs" dxfId="23" priority="31" operator="greaterThan">
      <formula>40</formula>
    </cfRule>
    <cfRule type="cellIs" dxfId="22" priority="32" operator="between">
      <formula>25</formula>
      <formula>40</formula>
    </cfRule>
    <cfRule type="cellIs" dxfId="21" priority="33" operator="between">
      <formula>1</formula>
      <formula>25</formula>
    </cfRule>
  </conditionalFormatting>
  <conditionalFormatting sqref="D42:O42">
    <cfRule type="cellIs" dxfId="20" priority="28" operator="greaterThan">
      <formula>150</formula>
    </cfRule>
    <cfRule type="cellIs" dxfId="19" priority="29" operator="between">
      <formula>80</formula>
      <formula>150</formula>
    </cfRule>
    <cfRule type="cellIs" dxfId="18" priority="30" operator="between">
      <formula>1</formula>
      <formula>80</formula>
    </cfRule>
  </conditionalFormatting>
  <conditionalFormatting sqref="D43:O43">
    <cfRule type="cellIs" dxfId="17" priority="25" operator="greaterThan">
      <formula>150</formula>
    </cfRule>
    <cfRule type="cellIs" dxfId="16" priority="26" operator="between">
      <formula>100</formula>
      <formula>150</formula>
    </cfRule>
    <cfRule type="cellIs" dxfId="15" priority="27" operator="between">
      <formula>1</formula>
      <formula>100</formula>
    </cfRule>
  </conditionalFormatting>
  <conditionalFormatting sqref="D45:O45">
    <cfRule type="cellIs" dxfId="14" priority="22" operator="greaterThan">
      <formula>100</formula>
    </cfRule>
    <cfRule type="cellIs" dxfId="13" priority="23" operator="between">
      <formula>50</formula>
      <formula>100</formula>
    </cfRule>
    <cfRule type="cellIs" dxfId="12" priority="24" operator="between">
      <formula>1</formula>
      <formula>50</formula>
    </cfRule>
  </conditionalFormatting>
  <conditionalFormatting sqref="D46:O46">
    <cfRule type="cellIs" dxfId="11" priority="18" operator="greaterThan">
      <formula>40</formula>
    </cfRule>
    <cfRule type="cellIs" dxfId="10" priority="19" operator="between">
      <formula>30</formula>
      <formula>40</formula>
    </cfRule>
    <cfRule type="cellIs" dxfId="9" priority="20" operator="between">
      <formula>0.01</formula>
      <formula>30</formula>
    </cfRule>
  </conditionalFormatting>
  <conditionalFormatting sqref="F62">
    <cfRule type="cellIs" dxfId="8" priority="4" operator="greaterThan">
      <formula>200</formula>
    </cfRule>
  </conditionalFormatting>
  <conditionalFormatting sqref="F62">
    <cfRule type="cellIs" dxfId="7" priority="5" operator="between">
      <formula>0</formula>
      <formula>200</formula>
    </cfRule>
    <cfRule type="cellIs" dxfId="6" priority="6" operator="lessThan">
      <formula>0</formula>
    </cfRule>
  </conditionalFormatting>
  <conditionalFormatting sqref="B62">
    <cfRule type="cellIs" dxfId="5" priority="1" operator="greaterThan">
      <formula>200</formula>
    </cfRule>
  </conditionalFormatting>
  <conditionalFormatting sqref="B62">
    <cfRule type="cellIs" dxfId="4" priority="2" operator="between">
      <formula>0</formula>
      <formula>200</formula>
    </cfRule>
    <cfRule type="cellIs" dxfId="3" priority="3" operator="lessThan">
      <formula>0</formula>
    </cfRule>
  </conditionalFormatting>
  <pageMargins left="0.7" right="0.7" top="0.75" bottom="0.75" header="0.3" footer="0.3"/>
  <pageSetup paperSize="9" orientation="portrait" horizontalDpi="0" verticalDpi="0" r:id="rId1"/>
  <extLst>
    <ext xmlns:x14="http://schemas.microsoft.com/office/spreadsheetml/2009/9/main" uri="{78C0D931-6437-407d-A8EE-F0AAD7539E65}">
      <x14:conditionalFormattings>
        <x14:conditionalFormatting xmlns:xm="http://schemas.microsoft.com/office/excel/2006/main">
          <x14:cfRule type="colorScale" priority="293" id="{F23C9F4B-A2CD-45EA-AE48-5C09503B36A8}">
            <x14:colorScale>
              <x14:cfvo type="num">
                <xm:f>0</xm:f>
              </x14:cfvo>
              <x14:cfvo type="percent">
                <xm:f>50</xm:f>
              </x14:cfvo>
              <x14:cfvo type="num">
                <xm:f>Objectifs!$D$3</xm:f>
              </x14:cfvo>
              <x14:color rgb="FFF8696B"/>
              <x14:color rgb="FFFFEB84"/>
              <x14:color rgb="FF63BE7B"/>
            </x14:colorScale>
          </x14:cfRule>
          <xm:sqref>B68 B65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N71"/>
  <sheetViews>
    <sheetView workbookViewId="0">
      <selection activeCell="K5" sqref="K5"/>
    </sheetView>
  </sheetViews>
  <sheetFormatPr baseColWidth="10" defaultRowHeight="15" x14ac:dyDescent="0.25"/>
  <cols>
    <col min="4" max="4" width="10.42578125" customWidth="1"/>
    <col min="6" max="6" width="10.42578125" customWidth="1"/>
    <col min="8" max="8" width="10.42578125" customWidth="1"/>
    <col min="10" max="10" width="10.7109375" customWidth="1"/>
    <col min="12" max="12" width="10.42578125" customWidth="1"/>
    <col min="14" max="14" width="10.42578125" customWidth="1"/>
    <col min="16" max="16" width="10.42578125" customWidth="1"/>
    <col min="18" max="18" width="10.42578125" customWidth="1"/>
    <col min="20" max="20" width="10.85546875" customWidth="1"/>
    <col min="22" max="22" width="10.42578125" customWidth="1"/>
    <col min="24" max="24" width="9.42578125" bestFit="1" customWidth="1"/>
  </cols>
  <sheetData>
    <row r="2" spans="1:40" ht="15.75" thickBot="1" x14ac:dyDescent="0.3">
      <c r="F2" s="254"/>
      <c r="G2" s="254"/>
      <c r="Y2" s="265"/>
      <c r="Z2" s="265"/>
      <c r="AA2" s="265"/>
      <c r="AB2" s="265"/>
      <c r="AC2" s="265"/>
      <c r="AD2" s="265"/>
      <c r="AE2" s="266"/>
      <c r="AF2" s="266"/>
      <c r="AG2" s="265"/>
      <c r="AH2" s="265"/>
      <c r="AI2" s="265"/>
      <c r="AJ2" s="265"/>
      <c r="AK2" s="265"/>
      <c r="AL2" s="265"/>
      <c r="AM2" s="266"/>
      <c r="AN2" s="266"/>
    </row>
    <row r="3" spans="1:40" ht="46.5" customHeight="1" thickTop="1" thickBot="1" x14ac:dyDescent="0.3">
      <c r="A3" s="239"/>
      <c r="B3" s="240" t="s">
        <v>104</v>
      </c>
      <c r="C3" s="251" t="s">
        <v>99</v>
      </c>
      <c r="D3" s="249">
        <f>SUM(G3,G6)</f>
        <v>15000</v>
      </c>
      <c r="E3" s="257" t="str">
        <f>"Société Générale : " &amp;Comptes_Banques!$H$2 &amp;"€"</f>
        <v>Société Générale : 3200€</v>
      </c>
      <c r="F3" s="128" t="s">
        <v>112</v>
      </c>
      <c r="G3" s="238">
        <f>IF(AND(I3="",K3="",M3="",O3="",Q3="",S3="",U3="",W3=""),"",SUM(I3:W3))</f>
        <v>9000</v>
      </c>
      <c r="H3" s="216" t="s">
        <v>103</v>
      </c>
      <c r="I3" s="220">
        <v>7000</v>
      </c>
      <c r="J3" s="116" t="s">
        <v>102</v>
      </c>
      <c r="K3" s="221">
        <v>2000</v>
      </c>
      <c r="L3" s="125" t="s">
        <v>101</v>
      </c>
      <c r="M3" s="219"/>
      <c r="N3" s="124" t="s">
        <v>110</v>
      </c>
      <c r="O3" s="220"/>
      <c r="P3" s="129" t="s">
        <v>110</v>
      </c>
      <c r="Q3" s="366"/>
      <c r="R3" s="129" t="s">
        <v>110</v>
      </c>
      <c r="S3" s="366"/>
      <c r="T3" s="129" t="s">
        <v>110</v>
      </c>
      <c r="U3" s="366"/>
      <c r="V3" s="129" t="s">
        <v>110</v>
      </c>
      <c r="W3" s="366"/>
    </row>
    <row r="4" spans="1:40" ht="30.75" thickBot="1" x14ac:dyDescent="0.3">
      <c r="A4" s="239"/>
      <c r="B4" s="241"/>
      <c r="C4" s="252"/>
      <c r="D4" s="250"/>
      <c r="E4" s="258"/>
      <c r="F4" s="217" t="s">
        <v>112</v>
      </c>
      <c r="G4" s="223">
        <f>IF(G3="","",G3-Comptes_Banques!$H$2)</f>
        <v>5800</v>
      </c>
      <c r="H4" s="217" t="s">
        <v>112</v>
      </c>
      <c r="I4" s="220">
        <f>IF(I3="","",I3-Comptes_Banques!$H$2)</f>
        <v>3800</v>
      </c>
      <c r="J4" s="118" t="s">
        <v>112</v>
      </c>
      <c r="K4" s="222">
        <f>IF(K3="","",K3-Comptes_Banques!$H$2)</f>
        <v>-1200</v>
      </c>
      <c r="L4" s="118" t="s">
        <v>112</v>
      </c>
      <c r="M4" s="219" t="str">
        <f>IF(M3="","",M3-Comptes_Banques!$H$2)</f>
        <v/>
      </c>
      <c r="N4" s="118" t="s">
        <v>112</v>
      </c>
      <c r="O4" s="221" t="str">
        <f>IF(O3="","",O3-Comptes_Banques!$H$2)</f>
        <v/>
      </c>
      <c r="P4" s="121" t="s">
        <v>112</v>
      </c>
      <c r="Q4" s="225" t="str">
        <f>IF(Q3="","",Q3-Comptes_Banques!$H$2)</f>
        <v/>
      </c>
      <c r="R4" s="121" t="s">
        <v>112</v>
      </c>
      <c r="S4" s="225" t="str">
        <f>IF(S3="","",S3-Comptes_Banques!$H$2)</f>
        <v/>
      </c>
      <c r="T4" s="121" t="s">
        <v>112</v>
      </c>
      <c r="U4" s="225" t="str">
        <f>IF(U3="","",U3-Comptes_Banques!$H$2)</f>
        <v/>
      </c>
      <c r="V4" s="121" t="s">
        <v>112</v>
      </c>
      <c r="W4" s="225" t="str">
        <f>IF(W3="","",W3-Comptes_Banques!$H$2)</f>
        <v/>
      </c>
    </row>
    <row r="5" spans="1:40" ht="60.75" customHeight="1" thickBot="1" x14ac:dyDescent="0.3">
      <c r="A5" s="239"/>
      <c r="B5" s="241"/>
      <c r="C5" s="253" t="s">
        <v>98</v>
      </c>
      <c r="D5" s="249">
        <f>IF(D3="","",D3-Comptes_Banques!$J$2)</f>
        <v>9162.7199999999993</v>
      </c>
      <c r="E5" s="259"/>
      <c r="F5" s="255" t="s">
        <v>100</v>
      </c>
      <c r="G5" s="236">
        <f>IF(G3="","",100-(100*(G4/G3)))</f>
        <v>35.555555555555557</v>
      </c>
      <c r="H5" s="237" t="s">
        <v>100</v>
      </c>
      <c r="I5" s="232">
        <f>IF(I3="","",100-(100*(I4/I3)))</f>
        <v>45.714285714285715</v>
      </c>
      <c r="J5" s="231" t="s">
        <v>100</v>
      </c>
      <c r="K5" s="233">
        <f>IF(K3="","",100-(100*(K4/K3)))</f>
        <v>160</v>
      </c>
      <c r="L5" s="229" t="s">
        <v>100</v>
      </c>
      <c r="M5" s="234" t="str">
        <f>IF(M3="","0",100-(100*(M4/M3)))</f>
        <v>0</v>
      </c>
      <c r="N5" s="235" t="s">
        <v>95</v>
      </c>
      <c r="O5" s="230" t="str">
        <f>IF(O3="","0",100-(100*(O4/O3)))</f>
        <v>0</v>
      </c>
      <c r="P5" s="235" t="s">
        <v>95</v>
      </c>
      <c r="Q5" s="230" t="str">
        <f t="shared" ref="Q5:W5" si="0">IF(Q3="","0",100-(100*(Q4/Q3)))</f>
        <v>0</v>
      </c>
      <c r="R5" s="235" t="s">
        <v>95</v>
      </c>
      <c r="S5" s="230" t="str">
        <f t="shared" si="0"/>
        <v>0</v>
      </c>
      <c r="T5" s="235" t="s">
        <v>95</v>
      </c>
      <c r="U5" s="230" t="str">
        <f t="shared" si="0"/>
        <v>0</v>
      </c>
      <c r="V5" s="235" t="s">
        <v>95</v>
      </c>
      <c r="W5" s="230" t="str">
        <f t="shared" si="0"/>
        <v>0</v>
      </c>
    </row>
    <row r="6" spans="1:40" ht="61.5" thickTop="1" thickBot="1" x14ac:dyDescent="0.3">
      <c r="A6" s="239"/>
      <c r="B6" s="241"/>
      <c r="C6" s="247"/>
      <c r="D6" s="250"/>
      <c r="E6" s="263" t="str">
        <f>"Crédit Mutuel : " &amp; Comptes_Banques!$H$4 &amp; "€"</f>
        <v>Crédit Mutuel : 2637.28€</v>
      </c>
      <c r="F6" s="128" t="s">
        <v>112</v>
      </c>
      <c r="G6" s="238">
        <f>IF(AND(I6="",K6="",M6="",O6="",Q6="",S6="",U6="",W6=""),"",SUM(I6:W6))</f>
        <v>6000</v>
      </c>
      <c r="H6" s="226" t="s">
        <v>124</v>
      </c>
      <c r="I6" s="227">
        <v>6000</v>
      </c>
      <c r="J6" s="126" t="s">
        <v>101</v>
      </c>
      <c r="K6" s="228"/>
      <c r="L6" s="126" t="s">
        <v>101</v>
      </c>
      <c r="M6" s="228"/>
      <c r="N6" s="126" t="s">
        <v>110</v>
      </c>
      <c r="O6" s="262"/>
      <c r="P6" s="126" t="s">
        <v>110</v>
      </c>
      <c r="Q6" s="262"/>
      <c r="R6" s="126" t="s">
        <v>110</v>
      </c>
      <c r="S6" s="262"/>
      <c r="T6" s="126" t="s">
        <v>110</v>
      </c>
      <c r="U6" s="262"/>
      <c r="V6" s="126" t="s">
        <v>110</v>
      </c>
      <c r="W6" s="262"/>
    </row>
    <row r="7" spans="1:40" ht="30.75" thickBot="1" x14ac:dyDescent="0.3">
      <c r="A7" s="239"/>
      <c r="B7" s="241"/>
      <c r="C7" s="243" t="s">
        <v>100</v>
      </c>
      <c r="D7" s="245">
        <f>IF(D3="","",100-(100*(D5/D3)))</f>
        <v>38.915200000000006</v>
      </c>
      <c r="E7" s="256"/>
      <c r="F7" s="217" t="s">
        <v>112</v>
      </c>
      <c r="G7" s="223">
        <f>IF(G6="","",G6-Comptes_Banques!$H$4)</f>
        <v>3362.72</v>
      </c>
      <c r="H7" s="217" t="s">
        <v>112</v>
      </c>
      <c r="I7" s="224">
        <f>IF(I6="","",I6-(Comptes_Detaillés!$B$60+IF(Comptes_Detaillés!$P$62="",0,Comptes_Detaillés!$P$62)))</f>
        <v>3362.72</v>
      </c>
      <c r="J7" s="118" t="s">
        <v>112</v>
      </c>
      <c r="K7" s="219" t="str">
        <f>IF(K6="","",K6-Comptes_Detaillés!V56)</f>
        <v/>
      </c>
      <c r="L7" s="118" t="s">
        <v>112</v>
      </c>
      <c r="M7" s="219" t="str">
        <f>IF(M6="","",M6-Comptes_Detaillés!X56)</f>
        <v/>
      </c>
      <c r="N7" s="118" t="s">
        <v>112</v>
      </c>
      <c r="O7" s="221" t="str">
        <f>IF(O6="","",O6-Comptes_Detaillés!T56)</f>
        <v/>
      </c>
      <c r="P7" s="129" t="s">
        <v>112</v>
      </c>
      <c r="Q7" s="221" t="str">
        <f>IF(Q6="","",Q6-Comptes_Detaillés!V56)</f>
        <v/>
      </c>
      <c r="R7" s="129" t="s">
        <v>112</v>
      </c>
      <c r="S7" s="221" t="str">
        <f>IF(S6="","",S6-Comptes_Detaillés!X56)</f>
        <v/>
      </c>
      <c r="T7" s="129" t="s">
        <v>112</v>
      </c>
      <c r="U7" s="221" t="str">
        <f>IF(U6="","",U6-Comptes_Detaillés!Z56)</f>
        <v/>
      </c>
      <c r="V7" s="129" t="s">
        <v>112</v>
      </c>
      <c r="W7" s="221" t="str">
        <f>IF(W6="","",W6-Comptes_Detaillés!AB56)</f>
        <v/>
      </c>
    </row>
    <row r="8" spans="1:40" ht="60.75" customHeight="1" thickBot="1" x14ac:dyDescent="0.3">
      <c r="A8" s="239"/>
      <c r="B8" s="242"/>
      <c r="C8" s="244"/>
      <c r="D8" s="246"/>
      <c r="E8" s="264"/>
      <c r="F8" s="260" t="s">
        <v>100</v>
      </c>
      <c r="G8" s="261">
        <f>IF(G6="","0",100-(100*(G7/G6)))</f>
        <v>43.954666666666675</v>
      </c>
      <c r="H8" s="218" t="s">
        <v>100</v>
      </c>
      <c r="I8" s="115">
        <f>IF(I6="","",100-(100*(I7/I6)))</f>
        <v>43.954666666666675</v>
      </c>
      <c r="J8" s="126" t="s">
        <v>100</v>
      </c>
      <c r="K8" s="127" t="str">
        <f>IF(K6="","0",100-(100*(K7/K6)))</f>
        <v>0</v>
      </c>
      <c r="L8" s="126" t="s">
        <v>100</v>
      </c>
      <c r="M8" s="127" t="str">
        <f>IF(M6="","0",100-(100*(M7/M6)))</f>
        <v>0</v>
      </c>
      <c r="N8" s="126" t="s">
        <v>100</v>
      </c>
      <c r="O8" s="123" t="str">
        <f>IF(O6="","0",100-(100*(O7/O6)))</f>
        <v>0</v>
      </c>
      <c r="P8" s="126" t="s">
        <v>100</v>
      </c>
      <c r="Q8" s="123" t="str">
        <f t="shared" ref="Q8:W8" si="1">IF(Q6="","0",100-(100*(Q7/Q6)))</f>
        <v>0</v>
      </c>
      <c r="R8" s="126" t="s">
        <v>100</v>
      </c>
      <c r="S8" s="123" t="str">
        <f t="shared" si="1"/>
        <v>0</v>
      </c>
      <c r="T8" s="126" t="s">
        <v>100</v>
      </c>
      <c r="U8" s="123" t="str">
        <f t="shared" si="1"/>
        <v>0</v>
      </c>
      <c r="V8" s="126" t="s">
        <v>100</v>
      </c>
      <c r="W8" s="123" t="str">
        <f t="shared" si="1"/>
        <v>0</v>
      </c>
    </row>
    <row r="9" spans="1:40" ht="16.5" thickTop="1" thickBot="1" x14ac:dyDescent="0.3">
      <c r="F9" s="373"/>
      <c r="G9" s="373"/>
    </row>
    <row r="10" spans="1:40" ht="46.5" customHeight="1" thickTop="1" thickBot="1" x14ac:dyDescent="0.3">
      <c r="B10" s="240" t="s">
        <v>105</v>
      </c>
      <c r="C10" s="251" t="s">
        <v>99</v>
      </c>
      <c r="D10" s="249">
        <f>SUM(G10,G13)</f>
        <v>0</v>
      </c>
      <c r="E10" s="257" t="str">
        <f>"Société Générale : " &amp;Comptes_Banques!$H$2 &amp;"€"</f>
        <v>Société Générale : 3200€</v>
      </c>
      <c r="F10" s="128" t="s">
        <v>112</v>
      </c>
      <c r="G10" s="238" t="str">
        <f>IF(AND(I10="",K10="",M10="",O10="",Q10="",S10="",U10="",W10=""),"",SUM(I10:W10))</f>
        <v/>
      </c>
      <c r="H10" s="216" t="s">
        <v>103</v>
      </c>
      <c r="I10" s="220"/>
      <c r="J10" s="116" t="s">
        <v>102</v>
      </c>
      <c r="K10" s="221"/>
      <c r="L10" s="124" t="s">
        <v>123</v>
      </c>
      <c r="M10" s="221"/>
      <c r="N10" s="125" t="s">
        <v>111</v>
      </c>
      <c r="O10" s="219"/>
      <c r="P10" s="129" t="s">
        <v>110</v>
      </c>
      <c r="Q10" s="366"/>
      <c r="R10" s="129" t="s">
        <v>110</v>
      </c>
      <c r="S10" s="366"/>
      <c r="T10" s="129" t="s">
        <v>110</v>
      </c>
      <c r="U10" s="366"/>
      <c r="V10" s="129" t="s">
        <v>110</v>
      </c>
      <c r="W10" s="366"/>
    </row>
    <row r="11" spans="1:40" ht="30.75" customHeight="1" thickBot="1" x14ac:dyDescent="0.3">
      <c r="B11" s="241"/>
      <c r="C11" s="252"/>
      <c r="D11" s="250"/>
      <c r="E11" s="258"/>
      <c r="F11" s="217" t="s">
        <v>112</v>
      </c>
      <c r="G11" s="223" t="str">
        <f>IF(G10="","",G10-Comptes_Banques!$H$2)</f>
        <v/>
      </c>
      <c r="H11" s="217" t="s">
        <v>112</v>
      </c>
      <c r="I11" s="220" t="str">
        <f>IF(I10="","",I10-Comptes_Banques!$H$2)</f>
        <v/>
      </c>
      <c r="J11" s="129" t="s">
        <v>112</v>
      </c>
      <c r="K11" s="221" t="str">
        <f>IF(K10="","",K10-Comptes_Banques!$H$2)</f>
        <v/>
      </c>
      <c r="L11" s="129" t="s">
        <v>112</v>
      </c>
      <c r="M11" s="219" t="str">
        <f>IF(M10="","",M10-Comptes_Banques!$H$2)</f>
        <v/>
      </c>
      <c r="N11" s="129" t="s">
        <v>112</v>
      </c>
      <c r="O11" s="221" t="str">
        <f>IF(O10="","",O10-Comptes_Banques!$H$2)</f>
        <v/>
      </c>
      <c r="P11" s="121" t="s">
        <v>112</v>
      </c>
      <c r="Q11" s="225" t="str">
        <f>IF(Q10="","",Q10-Comptes_Banques!$H$2)</f>
        <v/>
      </c>
      <c r="R11" s="121" t="s">
        <v>112</v>
      </c>
      <c r="S11" s="225" t="str">
        <f>IF(S10="","",S10-Comptes_Banques!$H$2)</f>
        <v/>
      </c>
      <c r="T11" s="121" t="s">
        <v>112</v>
      </c>
      <c r="U11" s="225" t="str">
        <f>IF(U10="","",U10-Comptes_Banques!$H$2)</f>
        <v/>
      </c>
      <c r="V11" s="121" t="s">
        <v>112</v>
      </c>
      <c r="W11" s="225" t="str">
        <f>IF(W10="","",W10-Comptes_Banques!$H$2)</f>
        <v/>
      </c>
    </row>
    <row r="12" spans="1:40" ht="60.75" customHeight="1" thickBot="1" x14ac:dyDescent="0.3">
      <c r="B12" s="241"/>
      <c r="C12" s="253" t="s">
        <v>98</v>
      </c>
      <c r="D12" s="249">
        <f>IF(D10="","",D10-Comptes_Banques!$J$2)</f>
        <v>-5837.2800000000007</v>
      </c>
      <c r="E12" s="259"/>
      <c r="F12" s="255" t="s">
        <v>100</v>
      </c>
      <c r="G12" s="236" t="str">
        <f>IF(G10="","0",100-(100*(G11/G10)))</f>
        <v>0</v>
      </c>
      <c r="H12" s="237" t="s">
        <v>100</v>
      </c>
      <c r="I12" s="232" t="str">
        <f>IF(I10="","",100-(100*(I11/I10)))</f>
        <v/>
      </c>
      <c r="J12" s="231" t="s">
        <v>100</v>
      </c>
      <c r="K12" s="233" t="str">
        <f>IF(K10="","",100-(100*(K11/K10)))</f>
        <v/>
      </c>
      <c r="L12" s="229" t="s">
        <v>100</v>
      </c>
      <c r="M12" s="234" t="str">
        <f>IF(M10="","0",100-(100*(M11/M10)))</f>
        <v>0</v>
      </c>
      <c r="N12" s="235" t="s">
        <v>95</v>
      </c>
      <c r="O12" s="230" t="str">
        <f>IF(O10="","0",100-(100*(O11/O10)))</f>
        <v>0</v>
      </c>
      <c r="P12" s="235" t="s">
        <v>95</v>
      </c>
      <c r="Q12" s="230" t="str">
        <f t="shared" ref="Q12" si="2">IF(Q10="","0",100-(100*(Q11/Q10)))</f>
        <v>0</v>
      </c>
      <c r="R12" s="235" t="s">
        <v>95</v>
      </c>
      <c r="S12" s="230" t="str">
        <f t="shared" ref="S12" si="3">IF(S10="","0",100-(100*(S11/S10)))</f>
        <v>0</v>
      </c>
      <c r="T12" s="235" t="s">
        <v>95</v>
      </c>
      <c r="U12" s="230" t="str">
        <f t="shared" ref="U12" si="4">IF(U10="","0",100-(100*(U11/U10)))</f>
        <v>0</v>
      </c>
      <c r="V12" s="235" t="s">
        <v>95</v>
      </c>
      <c r="W12" s="230" t="str">
        <f t="shared" ref="W12" si="5">IF(W10="","0",100-(100*(W11/W10)))</f>
        <v>0</v>
      </c>
    </row>
    <row r="13" spans="1:40" ht="46.5" customHeight="1" thickTop="1" thickBot="1" x14ac:dyDescent="0.3">
      <c r="B13" s="241"/>
      <c r="C13" s="247"/>
      <c r="D13" s="250"/>
      <c r="E13" s="263" t="str">
        <f>"Crédit Mutuel : " &amp; Comptes_Banques!$H$4 &amp; "€"</f>
        <v>Crédit Mutuel : 2637.28€</v>
      </c>
      <c r="F13" s="128" t="s">
        <v>112</v>
      </c>
      <c r="G13" s="238" t="str">
        <f>IF(AND(I13="",K13="",M13="",O13="",Q13="",S13="",U13="",W13=""),"",SUM(I13:W13))</f>
        <v/>
      </c>
      <c r="H13" s="226" t="s">
        <v>124</v>
      </c>
      <c r="I13" s="227"/>
      <c r="J13" s="126" t="s">
        <v>101</v>
      </c>
      <c r="K13" s="228"/>
      <c r="L13" s="126" t="s">
        <v>101</v>
      </c>
      <c r="M13" s="228"/>
      <c r="N13" s="126" t="s">
        <v>110</v>
      </c>
      <c r="O13" s="262"/>
      <c r="P13" s="126" t="s">
        <v>110</v>
      </c>
      <c r="Q13" s="262"/>
      <c r="R13" s="126" t="s">
        <v>110</v>
      </c>
      <c r="S13" s="262"/>
      <c r="T13" s="126" t="s">
        <v>110</v>
      </c>
      <c r="U13" s="262"/>
      <c r="V13" s="126" t="s">
        <v>110</v>
      </c>
      <c r="W13" s="262"/>
    </row>
    <row r="14" spans="1:40" ht="30.75" customHeight="1" thickBot="1" x14ac:dyDescent="0.3">
      <c r="B14" s="241"/>
      <c r="C14" s="243" t="s">
        <v>100</v>
      </c>
      <c r="D14" s="245" t="e">
        <f>IF(D10="","",100-(100*(D12/D10)))</f>
        <v>#DIV/0!</v>
      </c>
      <c r="E14" s="256"/>
      <c r="F14" s="217" t="s">
        <v>112</v>
      </c>
      <c r="G14" s="223" t="str">
        <f>IF(G13="","",G13-Comptes_Banques!$H$4)</f>
        <v/>
      </c>
      <c r="H14" s="217" t="s">
        <v>112</v>
      </c>
      <c r="I14" s="224" t="str">
        <f>IF(I13="","",I13-(Comptes_Detaillés!$B$60+IF(Comptes_Detaillés!$P$62="",0,Comptes_Detaillés!$P$62)))</f>
        <v/>
      </c>
      <c r="J14" s="129" t="s">
        <v>112</v>
      </c>
      <c r="K14" s="219" t="str">
        <f>IF(K13="","",K13-Comptes_Detaillés!V63)</f>
        <v/>
      </c>
      <c r="L14" s="129" t="s">
        <v>112</v>
      </c>
      <c r="M14" s="219" t="str">
        <f>IF(M13="","",M13-Comptes_Detaillés!X63)</f>
        <v/>
      </c>
      <c r="N14" s="129" t="s">
        <v>112</v>
      </c>
      <c r="O14" s="221" t="str">
        <f>IF(O13="","",O13-Comptes_Detaillés!T63)</f>
        <v/>
      </c>
      <c r="P14" s="129" t="s">
        <v>112</v>
      </c>
      <c r="Q14" s="221" t="str">
        <f>IF(Q13="","",Q13-Comptes_Detaillés!V63)</f>
        <v/>
      </c>
      <c r="R14" s="129" t="s">
        <v>112</v>
      </c>
      <c r="S14" s="221" t="str">
        <f>IF(S13="","",S13-Comptes_Detaillés!X63)</f>
        <v/>
      </c>
      <c r="T14" s="129" t="s">
        <v>112</v>
      </c>
      <c r="U14" s="221" t="str">
        <f>IF(U13="","",U13-Comptes_Detaillés!Z63)</f>
        <v/>
      </c>
      <c r="V14" s="129" t="s">
        <v>112</v>
      </c>
      <c r="W14" s="221" t="str">
        <f>IF(W13="","",W13-Comptes_Detaillés!AB63)</f>
        <v/>
      </c>
    </row>
    <row r="15" spans="1:40" ht="60.75" customHeight="1" thickBot="1" x14ac:dyDescent="0.3">
      <c r="B15" s="242"/>
      <c r="C15" s="244"/>
      <c r="D15" s="246"/>
      <c r="E15" s="264"/>
      <c r="F15" s="260" t="s">
        <v>100</v>
      </c>
      <c r="G15" s="261" t="str">
        <f>IF(G13="","0",100-(100*(G14/G13)))</f>
        <v>0</v>
      </c>
      <c r="H15" s="218" t="s">
        <v>100</v>
      </c>
      <c r="I15" s="115" t="str">
        <f>IF(I13="","",100-(100*(I14/I13)))</f>
        <v/>
      </c>
      <c r="J15" s="126" t="s">
        <v>100</v>
      </c>
      <c r="K15" s="127" t="str">
        <f>IF(K13="","0",100-(100*(K14/K13)))</f>
        <v>0</v>
      </c>
      <c r="L15" s="126" t="s">
        <v>100</v>
      </c>
      <c r="M15" s="127" t="str">
        <f>IF(M13="","0",100-(100*(M14/M13)))</f>
        <v>0</v>
      </c>
      <c r="N15" s="126" t="s">
        <v>100</v>
      </c>
      <c r="O15" s="123" t="str">
        <f>IF(O13="","0",100-(100*(O14/O13)))</f>
        <v>0</v>
      </c>
      <c r="P15" s="126" t="s">
        <v>100</v>
      </c>
      <c r="Q15" s="123" t="str">
        <f t="shared" ref="Q15" si="6">IF(Q13="","0",100-(100*(Q14/Q13)))</f>
        <v>0</v>
      </c>
      <c r="R15" s="126" t="s">
        <v>100</v>
      </c>
      <c r="S15" s="123" t="str">
        <f t="shared" ref="S15" si="7">IF(S13="","0",100-(100*(S14/S13)))</f>
        <v>0</v>
      </c>
      <c r="T15" s="126" t="s">
        <v>100</v>
      </c>
      <c r="U15" s="123" t="str">
        <f t="shared" ref="U15" si="8">IF(U13="","0",100-(100*(U14/U13)))</f>
        <v>0</v>
      </c>
      <c r="V15" s="126" t="s">
        <v>100</v>
      </c>
      <c r="W15" s="123" t="str">
        <f t="shared" ref="W15" si="9">IF(W13="","0",100-(100*(W14/W13)))</f>
        <v>0</v>
      </c>
    </row>
    <row r="16" spans="1:40" ht="16.5" thickTop="1" thickBot="1" x14ac:dyDescent="0.3">
      <c r="E16" s="90"/>
      <c r="F16" s="373"/>
      <c r="G16" s="373"/>
    </row>
    <row r="17" spans="2:23" ht="46.5" customHeight="1" thickTop="1" thickBot="1" x14ac:dyDescent="0.3">
      <c r="B17" s="240" t="s">
        <v>106</v>
      </c>
      <c r="C17" s="251" t="s">
        <v>99</v>
      </c>
      <c r="D17" s="249">
        <f>SUM(G17,G20)</f>
        <v>0</v>
      </c>
      <c r="E17" s="257" t="str">
        <f>"Société Générale : " &amp;Comptes_Banques!$H$2 &amp;"€"</f>
        <v>Société Générale : 3200€</v>
      </c>
      <c r="F17" s="128" t="s">
        <v>112</v>
      </c>
      <c r="G17" s="238" t="str">
        <f>IF(AND(I17="",K17="",M17="",O17="",Q17="",S17="",U17="",W17=""),"",SUM(I17:W17))</f>
        <v/>
      </c>
      <c r="H17" s="216" t="s">
        <v>103</v>
      </c>
      <c r="I17" s="220"/>
      <c r="J17" s="116" t="s">
        <v>102</v>
      </c>
      <c r="K17" s="221"/>
      <c r="L17" s="125" t="s">
        <v>101</v>
      </c>
      <c r="M17" s="219"/>
      <c r="N17" s="124" t="s">
        <v>110</v>
      </c>
      <c r="O17" s="220"/>
      <c r="P17" s="129" t="s">
        <v>110</v>
      </c>
      <c r="Q17" s="122"/>
      <c r="R17" s="129" t="s">
        <v>110</v>
      </c>
      <c r="S17" s="122"/>
      <c r="T17" s="129" t="s">
        <v>110</v>
      </c>
      <c r="U17" s="122"/>
      <c r="V17" s="129" t="s">
        <v>110</v>
      </c>
      <c r="W17" s="122"/>
    </row>
    <row r="18" spans="2:23" ht="30.75" thickBot="1" x14ac:dyDescent="0.3">
      <c r="B18" s="241"/>
      <c r="C18" s="252"/>
      <c r="D18" s="250"/>
      <c r="E18" s="258"/>
      <c r="F18" s="217" t="s">
        <v>112</v>
      </c>
      <c r="G18" s="223" t="str">
        <f>IF(G17="","",G17-Comptes_Banques!$H$2)</f>
        <v/>
      </c>
      <c r="H18" s="217" t="s">
        <v>112</v>
      </c>
      <c r="I18" s="220" t="str">
        <f>IF(I17="","",I17-Comptes_Banques!$H$2)</f>
        <v/>
      </c>
      <c r="J18" s="129" t="s">
        <v>112</v>
      </c>
      <c r="K18" s="221" t="str">
        <f>IF(K17="","",K17-Comptes_Banques!$H$2)</f>
        <v/>
      </c>
      <c r="L18" s="129" t="s">
        <v>112</v>
      </c>
      <c r="M18" s="219" t="str">
        <f>IF(M17="","",M17-Comptes_Banques!$H$2)</f>
        <v/>
      </c>
      <c r="N18" s="129" t="s">
        <v>112</v>
      </c>
      <c r="O18" s="221" t="str">
        <f>IF(O17="","",O17-Comptes_Banques!$H$2)</f>
        <v/>
      </c>
      <c r="P18" s="121" t="s">
        <v>112</v>
      </c>
      <c r="Q18" s="225" t="str">
        <f>IF(Q17="","",Q17-Comptes_Banques!$H$2)</f>
        <v/>
      </c>
      <c r="R18" s="121" t="s">
        <v>112</v>
      </c>
      <c r="S18" s="225" t="str">
        <f>IF(S17="","",S17-Comptes_Banques!$H$2)</f>
        <v/>
      </c>
      <c r="T18" s="121" t="s">
        <v>112</v>
      </c>
      <c r="U18" s="225" t="str">
        <f>IF(U17="","",U17-Comptes_Banques!$H$2)</f>
        <v/>
      </c>
      <c r="V18" s="121" t="s">
        <v>112</v>
      </c>
      <c r="W18" s="225" t="str">
        <f>IF(W17="","",W17-Comptes_Banques!$H$2)</f>
        <v/>
      </c>
    </row>
    <row r="19" spans="2:23" ht="60.75" customHeight="1" thickBot="1" x14ac:dyDescent="0.3">
      <c r="B19" s="241"/>
      <c r="C19" s="253" t="s">
        <v>98</v>
      </c>
      <c r="D19" s="249">
        <f>IF(D17="","",D17-Comptes_Banques!$J$2)</f>
        <v>-5837.2800000000007</v>
      </c>
      <c r="E19" s="259"/>
      <c r="F19" s="255" t="s">
        <v>100</v>
      </c>
      <c r="G19" s="236" t="str">
        <f>IF(G17="","0",100-(100*(G18/G17)))</f>
        <v>0</v>
      </c>
      <c r="H19" s="237" t="s">
        <v>100</v>
      </c>
      <c r="I19" s="232" t="str">
        <f>IF(I17="","",100-(100*(I18/I17)))</f>
        <v/>
      </c>
      <c r="J19" s="231" t="s">
        <v>100</v>
      </c>
      <c r="K19" s="233" t="str">
        <f>IF(K17="","",100-(100*(K18/K17)))</f>
        <v/>
      </c>
      <c r="L19" s="229" t="s">
        <v>100</v>
      </c>
      <c r="M19" s="234" t="str">
        <f>IF(M17="","0",100-(100*(M18/M17)))</f>
        <v>0</v>
      </c>
      <c r="N19" s="235" t="s">
        <v>95</v>
      </c>
      <c r="O19" s="230" t="str">
        <f>IF(O17="","0",100-(100*(O18/O17)))</f>
        <v>0</v>
      </c>
      <c r="P19" s="235" t="s">
        <v>95</v>
      </c>
      <c r="Q19" s="230" t="str">
        <f t="shared" ref="Q19" si="10">IF(Q17="","0",100-(100*(Q18/Q17)))</f>
        <v>0</v>
      </c>
      <c r="R19" s="235" t="s">
        <v>95</v>
      </c>
      <c r="S19" s="230" t="str">
        <f t="shared" ref="S19" si="11">IF(S17="","0",100-(100*(S18/S17)))</f>
        <v>0</v>
      </c>
      <c r="T19" s="235" t="s">
        <v>95</v>
      </c>
      <c r="U19" s="230" t="str">
        <f t="shared" ref="U19" si="12">IF(U17="","0",100-(100*(U18/U17)))</f>
        <v>0</v>
      </c>
      <c r="V19" s="235" t="s">
        <v>95</v>
      </c>
      <c r="W19" s="230" t="str">
        <f t="shared" ref="W19" si="13">IF(W17="","0",100-(100*(W18/W17)))</f>
        <v>0</v>
      </c>
    </row>
    <row r="20" spans="2:23" ht="46.5" customHeight="1" thickTop="1" thickBot="1" x14ac:dyDescent="0.3">
      <c r="B20" s="241"/>
      <c r="C20" s="247"/>
      <c r="D20" s="250"/>
      <c r="E20" s="263" t="str">
        <f>"Crédit Mutuel : " &amp; Comptes_Banques!$H$4 &amp; "€"</f>
        <v>Crédit Mutuel : 2637.28€</v>
      </c>
      <c r="F20" s="128" t="s">
        <v>112</v>
      </c>
      <c r="G20" s="238" t="str">
        <f>IF(AND(I20="",K20="",M20="",O20="",Q20="",S20="",U20="",W20=""),"",SUM(I20:W20))</f>
        <v/>
      </c>
      <c r="H20" s="226" t="s">
        <v>124</v>
      </c>
      <c r="I20" s="227"/>
      <c r="J20" s="126" t="s">
        <v>101</v>
      </c>
      <c r="K20" s="228"/>
      <c r="L20" s="126" t="s">
        <v>101</v>
      </c>
      <c r="M20" s="228"/>
      <c r="N20" s="126" t="s">
        <v>110</v>
      </c>
      <c r="O20" s="262"/>
      <c r="P20" s="126" t="s">
        <v>110</v>
      </c>
      <c r="Q20" s="262"/>
      <c r="R20" s="126" t="s">
        <v>110</v>
      </c>
      <c r="S20" s="262"/>
      <c r="T20" s="126" t="s">
        <v>110</v>
      </c>
      <c r="U20" s="262"/>
      <c r="V20" s="126" t="s">
        <v>110</v>
      </c>
      <c r="W20" s="262"/>
    </row>
    <row r="21" spans="2:23" ht="30.75" thickBot="1" x14ac:dyDescent="0.3">
      <c r="B21" s="241"/>
      <c r="C21" s="243" t="s">
        <v>100</v>
      </c>
      <c r="D21" s="245" t="e">
        <f>IF(D17="","",100-(100*(D19/D17)))</f>
        <v>#DIV/0!</v>
      </c>
      <c r="E21" s="256"/>
      <c r="F21" s="217" t="s">
        <v>112</v>
      </c>
      <c r="G21" s="223" t="str">
        <f>IF(G20="","",G20-Comptes_Banques!$H$4)</f>
        <v/>
      </c>
      <c r="H21" s="217" t="s">
        <v>112</v>
      </c>
      <c r="I21" s="224" t="str">
        <f>IF(I20="","",I20-(Comptes_Detaillés!$B$60+IF(Comptes_Detaillés!$P$62="",0,Comptes_Detaillés!$P$62)))</f>
        <v/>
      </c>
      <c r="J21" s="129" t="s">
        <v>112</v>
      </c>
      <c r="K21" s="219" t="str">
        <f>IF(K20="","",K20-Comptes_Detaillés!V70)</f>
        <v/>
      </c>
      <c r="L21" s="129" t="s">
        <v>112</v>
      </c>
      <c r="M21" s="219" t="str">
        <f>IF(M20="","",M20-Comptes_Detaillés!X70)</f>
        <v/>
      </c>
      <c r="N21" s="129" t="s">
        <v>112</v>
      </c>
      <c r="O21" s="221" t="str">
        <f>IF(O20="","",O20-Comptes_Detaillés!T70)</f>
        <v/>
      </c>
      <c r="P21" s="129" t="s">
        <v>112</v>
      </c>
      <c r="Q21" s="221" t="str">
        <f>IF(Q20="","",Q20-Comptes_Detaillés!V70)</f>
        <v/>
      </c>
      <c r="R21" s="129" t="s">
        <v>112</v>
      </c>
      <c r="S21" s="221" t="str">
        <f>IF(S20="","",S20-Comptes_Detaillés!X70)</f>
        <v/>
      </c>
      <c r="T21" s="129" t="s">
        <v>112</v>
      </c>
      <c r="U21" s="221" t="str">
        <f>IF(U20="","",U20-Comptes_Detaillés!Z70)</f>
        <v/>
      </c>
      <c r="V21" s="129" t="s">
        <v>112</v>
      </c>
      <c r="W21" s="221" t="str">
        <f>IF(W20="","",W20-Comptes_Detaillés!AB70)</f>
        <v/>
      </c>
    </row>
    <row r="22" spans="2:23" ht="60.75" customHeight="1" thickBot="1" x14ac:dyDescent="0.3">
      <c r="B22" s="242"/>
      <c r="C22" s="244"/>
      <c r="D22" s="246"/>
      <c r="E22" s="264"/>
      <c r="F22" s="260" t="s">
        <v>100</v>
      </c>
      <c r="G22" s="261" t="str">
        <f>IF(G20="","0",100-(100*(G21/G20)))</f>
        <v>0</v>
      </c>
      <c r="H22" s="218" t="s">
        <v>100</v>
      </c>
      <c r="I22" s="115" t="str">
        <f>IF(I20="","",100-(100*(I21/I20)))</f>
        <v/>
      </c>
      <c r="J22" s="126" t="s">
        <v>100</v>
      </c>
      <c r="K22" s="127" t="str">
        <f>IF(K20="","0",100-(100*(K21/K20)))</f>
        <v>0</v>
      </c>
      <c r="L22" s="126" t="s">
        <v>100</v>
      </c>
      <c r="M22" s="127" t="str">
        <f>IF(M20="","0",100-(100*(M21/M20)))</f>
        <v>0</v>
      </c>
      <c r="N22" s="126" t="s">
        <v>100</v>
      </c>
      <c r="O22" s="123" t="str">
        <f>IF(O20="","0",100-(100*(O21/O20)))</f>
        <v>0</v>
      </c>
      <c r="P22" s="126" t="s">
        <v>100</v>
      </c>
      <c r="Q22" s="123" t="str">
        <f t="shared" ref="Q22" si="14">IF(Q20="","0",100-(100*(Q21/Q20)))</f>
        <v>0</v>
      </c>
      <c r="R22" s="126" t="s">
        <v>100</v>
      </c>
      <c r="S22" s="123" t="str">
        <f t="shared" ref="S22" si="15">IF(S20="","0",100-(100*(S21/S20)))</f>
        <v>0</v>
      </c>
      <c r="T22" s="126" t="s">
        <v>100</v>
      </c>
      <c r="U22" s="123" t="str">
        <f t="shared" ref="U22" si="16">IF(U20="","0",100-(100*(U21/U20)))</f>
        <v>0</v>
      </c>
      <c r="V22" s="126" t="s">
        <v>100</v>
      </c>
      <c r="W22" s="123" t="str">
        <f t="shared" ref="W22" si="17">IF(W20="","0",100-(100*(W21/W20)))</f>
        <v>0</v>
      </c>
    </row>
    <row r="23" spans="2:23" ht="16.5" thickTop="1" thickBot="1" x14ac:dyDescent="0.3">
      <c r="F23" s="373"/>
      <c r="G23" s="373"/>
    </row>
    <row r="24" spans="2:23" ht="46.5" customHeight="1" thickTop="1" thickBot="1" x14ac:dyDescent="0.3">
      <c r="B24" s="240" t="s">
        <v>108</v>
      </c>
      <c r="C24" s="251" t="s">
        <v>99</v>
      </c>
      <c r="D24" s="249">
        <f>SUM(G24,G27)</f>
        <v>0</v>
      </c>
      <c r="E24" s="257" t="str">
        <f>"Société Générale : " &amp;Comptes_Banques!$H$2 &amp;"€"</f>
        <v>Société Générale : 3200€</v>
      </c>
      <c r="F24" s="128" t="s">
        <v>112</v>
      </c>
      <c r="G24" s="238" t="str">
        <f>IF(AND(I24="",K24="",M24="",O24="",Q24="",S24="",U24="",W24=""),"",SUM(I24:W24))</f>
        <v/>
      </c>
      <c r="H24" s="216" t="s">
        <v>103</v>
      </c>
      <c r="I24" s="220"/>
      <c r="J24" s="116" t="s">
        <v>102</v>
      </c>
      <c r="K24" s="221"/>
      <c r="L24" s="125" t="s">
        <v>101</v>
      </c>
      <c r="M24" s="219"/>
      <c r="N24" s="124" t="s">
        <v>110</v>
      </c>
      <c r="O24" s="220"/>
      <c r="P24" s="129" t="s">
        <v>110</v>
      </c>
      <c r="Q24" s="122"/>
      <c r="R24" s="129" t="s">
        <v>110</v>
      </c>
      <c r="S24" s="122"/>
      <c r="T24" s="129" t="s">
        <v>110</v>
      </c>
      <c r="U24" s="122"/>
      <c r="V24" s="129" t="s">
        <v>110</v>
      </c>
      <c r="W24" s="122"/>
    </row>
    <row r="25" spans="2:23" ht="30.75" thickBot="1" x14ac:dyDescent="0.3">
      <c r="B25" s="241"/>
      <c r="C25" s="252"/>
      <c r="D25" s="250"/>
      <c r="E25" s="258"/>
      <c r="F25" s="217" t="s">
        <v>112</v>
      </c>
      <c r="G25" s="223" t="str">
        <f>IF(G24="","",G24-Comptes_Banques!$H$2)</f>
        <v/>
      </c>
      <c r="H25" s="217" t="s">
        <v>112</v>
      </c>
      <c r="I25" s="220" t="str">
        <f>IF(I24="","",I24-Comptes_Banques!$H$2)</f>
        <v/>
      </c>
      <c r="J25" s="129" t="s">
        <v>112</v>
      </c>
      <c r="K25" s="221" t="str">
        <f>IF(K24="","",K24-Comptes_Banques!$H$2)</f>
        <v/>
      </c>
      <c r="L25" s="129" t="s">
        <v>112</v>
      </c>
      <c r="M25" s="219" t="str">
        <f>IF(M24="","",M24-Comptes_Banques!$H$2)</f>
        <v/>
      </c>
      <c r="N25" s="129" t="s">
        <v>112</v>
      </c>
      <c r="O25" s="221" t="str">
        <f>IF(O24="","",O24-Comptes_Banques!$H$2)</f>
        <v/>
      </c>
      <c r="P25" s="121" t="s">
        <v>112</v>
      </c>
      <c r="Q25" s="225" t="str">
        <f>IF(Q24="","",Q24-Comptes_Banques!$H$2)</f>
        <v/>
      </c>
      <c r="R25" s="121" t="s">
        <v>112</v>
      </c>
      <c r="S25" s="225" t="str">
        <f>IF(S24="","",S24-Comptes_Banques!$H$2)</f>
        <v/>
      </c>
      <c r="T25" s="121" t="s">
        <v>112</v>
      </c>
      <c r="U25" s="225" t="str">
        <f>IF(U24="","",U24-Comptes_Banques!$H$2)</f>
        <v/>
      </c>
      <c r="V25" s="121" t="s">
        <v>112</v>
      </c>
      <c r="W25" s="225" t="str">
        <f>IF(W24="","",W24-Comptes_Banques!$H$2)</f>
        <v/>
      </c>
    </row>
    <row r="26" spans="2:23" ht="60.75" customHeight="1" thickBot="1" x14ac:dyDescent="0.3">
      <c r="B26" s="241"/>
      <c r="C26" s="253" t="s">
        <v>98</v>
      </c>
      <c r="D26" s="249">
        <f>IF(D24="","",D24-Comptes_Banques!$J$2)</f>
        <v>-5837.2800000000007</v>
      </c>
      <c r="E26" s="259"/>
      <c r="F26" s="255" t="s">
        <v>100</v>
      </c>
      <c r="G26" s="236" t="str">
        <f>IF(G24="","0",100-(100*(G25/G24)))</f>
        <v>0</v>
      </c>
      <c r="H26" s="237" t="s">
        <v>100</v>
      </c>
      <c r="I26" s="232" t="str">
        <f>IF(I24="","",100-(100*(I25/I24)))</f>
        <v/>
      </c>
      <c r="J26" s="231" t="s">
        <v>100</v>
      </c>
      <c r="K26" s="233" t="str">
        <f>IF(K24="","",100-(100*(K25/K24)))</f>
        <v/>
      </c>
      <c r="L26" s="229" t="s">
        <v>100</v>
      </c>
      <c r="M26" s="234" t="str">
        <f>IF(M24="","0",100-(100*(M25/M24)))</f>
        <v>0</v>
      </c>
      <c r="N26" s="235" t="s">
        <v>95</v>
      </c>
      <c r="O26" s="230" t="str">
        <f>IF(O24="","0",100-(100*(O25/O24)))</f>
        <v>0</v>
      </c>
      <c r="P26" s="235" t="s">
        <v>95</v>
      </c>
      <c r="Q26" s="230" t="str">
        <f t="shared" ref="Q26" si="18">IF(Q24="","0",100-(100*(Q25/Q24)))</f>
        <v>0</v>
      </c>
      <c r="R26" s="235" t="s">
        <v>95</v>
      </c>
      <c r="S26" s="230" t="str">
        <f t="shared" ref="S26" si="19">IF(S24="","0",100-(100*(S25/S24)))</f>
        <v>0</v>
      </c>
      <c r="T26" s="235" t="s">
        <v>95</v>
      </c>
      <c r="U26" s="230" t="str">
        <f t="shared" ref="U26" si="20">IF(U24="","0",100-(100*(U25/U24)))</f>
        <v>0</v>
      </c>
      <c r="V26" s="235" t="s">
        <v>95</v>
      </c>
      <c r="W26" s="230" t="str">
        <f t="shared" ref="W26" si="21">IF(W24="","0",100-(100*(W25/W24)))</f>
        <v>0</v>
      </c>
    </row>
    <row r="27" spans="2:23" ht="46.5" customHeight="1" thickTop="1" thickBot="1" x14ac:dyDescent="0.3">
      <c r="B27" s="241"/>
      <c r="C27" s="247"/>
      <c r="D27" s="250"/>
      <c r="E27" s="263" t="str">
        <f>"Crédit Mutuel : " &amp; Comptes_Banques!$H$4 &amp; "€"</f>
        <v>Crédit Mutuel : 2637.28€</v>
      </c>
      <c r="F27" s="128" t="s">
        <v>112</v>
      </c>
      <c r="G27" s="238" t="str">
        <f>IF(AND(I27="",K27="",M27="",O27="",Q27="",S27="",U27="",W27=""),"",SUM(I27:W27))</f>
        <v/>
      </c>
      <c r="H27" s="226" t="s">
        <v>124</v>
      </c>
      <c r="I27" s="227"/>
      <c r="J27" s="126" t="s">
        <v>101</v>
      </c>
      <c r="K27" s="228"/>
      <c r="L27" s="126" t="s">
        <v>101</v>
      </c>
      <c r="M27" s="228"/>
      <c r="N27" s="126" t="s">
        <v>110</v>
      </c>
      <c r="O27" s="262"/>
      <c r="P27" s="126" t="s">
        <v>110</v>
      </c>
      <c r="Q27" s="262"/>
      <c r="R27" s="126" t="s">
        <v>110</v>
      </c>
      <c r="S27" s="262"/>
      <c r="T27" s="126" t="s">
        <v>110</v>
      </c>
      <c r="U27" s="262"/>
      <c r="V27" s="126" t="s">
        <v>110</v>
      </c>
      <c r="W27" s="262"/>
    </row>
    <row r="28" spans="2:23" ht="30.75" thickBot="1" x14ac:dyDescent="0.3">
      <c r="B28" s="241"/>
      <c r="C28" s="243" t="s">
        <v>100</v>
      </c>
      <c r="D28" s="245" t="e">
        <f>IF(D24="","",100-(100*(D26/D24)))</f>
        <v>#DIV/0!</v>
      </c>
      <c r="E28" s="256"/>
      <c r="F28" s="217" t="s">
        <v>112</v>
      </c>
      <c r="G28" s="223" t="str">
        <f>IF(G27="","",G27-Comptes_Banques!$H$4)</f>
        <v/>
      </c>
      <c r="H28" s="217" t="s">
        <v>112</v>
      </c>
      <c r="I28" s="224" t="str">
        <f>IF(I27="","",I27-(Comptes_Detaillés!$B$60+IF(Comptes_Detaillés!$P$62="",0,Comptes_Detaillés!$P$62)))</f>
        <v/>
      </c>
      <c r="J28" s="129" t="s">
        <v>112</v>
      </c>
      <c r="K28" s="219" t="str">
        <f>IF(K27="","",K27-Comptes_Detaillés!V77)</f>
        <v/>
      </c>
      <c r="L28" s="129" t="s">
        <v>112</v>
      </c>
      <c r="M28" s="219" t="str">
        <f>IF(M27="","",M27-Comptes_Detaillés!X77)</f>
        <v/>
      </c>
      <c r="N28" s="129" t="s">
        <v>112</v>
      </c>
      <c r="O28" s="221" t="str">
        <f>IF(O27="","",O27-Comptes_Detaillés!T77)</f>
        <v/>
      </c>
      <c r="P28" s="129" t="s">
        <v>112</v>
      </c>
      <c r="Q28" s="221" t="str">
        <f>IF(Q27="","",Q27-Comptes_Detaillés!V77)</f>
        <v/>
      </c>
      <c r="R28" s="129" t="s">
        <v>112</v>
      </c>
      <c r="S28" s="221" t="str">
        <f>IF(S27="","",S27-Comptes_Detaillés!X77)</f>
        <v/>
      </c>
      <c r="T28" s="129" t="s">
        <v>112</v>
      </c>
      <c r="U28" s="221" t="str">
        <f>IF(U27="","",U27-Comptes_Detaillés!Z77)</f>
        <v/>
      </c>
      <c r="V28" s="129" t="s">
        <v>112</v>
      </c>
      <c r="W28" s="221" t="str">
        <f>IF(W27="","",W27-Comptes_Detaillés!AB77)</f>
        <v/>
      </c>
    </row>
    <row r="29" spans="2:23" ht="60.75" customHeight="1" thickBot="1" x14ac:dyDescent="0.3">
      <c r="B29" s="242"/>
      <c r="C29" s="244"/>
      <c r="D29" s="246"/>
      <c r="E29" s="264"/>
      <c r="F29" s="260" t="s">
        <v>100</v>
      </c>
      <c r="G29" s="261" t="str">
        <f>IF(G27="","0",100-(100*(G28/G27)))</f>
        <v>0</v>
      </c>
      <c r="H29" s="218" t="s">
        <v>100</v>
      </c>
      <c r="I29" s="115" t="str">
        <f>IF(I27="","",100-(100*(I28/I27)))</f>
        <v/>
      </c>
      <c r="J29" s="126" t="s">
        <v>100</v>
      </c>
      <c r="K29" s="127" t="str">
        <f>IF(K27="","0",100-(100*(K28/K27)))</f>
        <v>0</v>
      </c>
      <c r="L29" s="126" t="s">
        <v>100</v>
      </c>
      <c r="M29" s="127" t="str">
        <f>IF(M27="","0",100-(100*(M28/M27)))</f>
        <v>0</v>
      </c>
      <c r="N29" s="126" t="s">
        <v>100</v>
      </c>
      <c r="O29" s="123" t="str">
        <f>IF(O27="","0",100-(100*(O28/O27)))</f>
        <v>0</v>
      </c>
      <c r="P29" s="126" t="s">
        <v>100</v>
      </c>
      <c r="Q29" s="123" t="str">
        <f t="shared" ref="Q29" si="22">IF(Q27="","0",100-(100*(Q28/Q27)))</f>
        <v>0</v>
      </c>
      <c r="R29" s="126" t="s">
        <v>100</v>
      </c>
      <c r="S29" s="123" t="str">
        <f t="shared" ref="S29" si="23">IF(S27="","0",100-(100*(S28/S27)))</f>
        <v>0</v>
      </c>
      <c r="T29" s="126" t="s">
        <v>100</v>
      </c>
      <c r="U29" s="123" t="str">
        <f t="shared" ref="U29" si="24">IF(U27="","0",100-(100*(U28/U27)))</f>
        <v>0</v>
      </c>
      <c r="V29" s="126" t="s">
        <v>100</v>
      </c>
      <c r="W29" s="123" t="str">
        <f t="shared" ref="W29" si="25">IF(W27="","0",100-(100*(W28/W27)))</f>
        <v>0</v>
      </c>
    </row>
    <row r="30" spans="2:23" ht="16.5" thickTop="1" thickBot="1" x14ac:dyDescent="0.3">
      <c r="F30" s="373"/>
      <c r="G30" s="373"/>
    </row>
    <row r="31" spans="2:23" ht="46.5" customHeight="1" thickTop="1" thickBot="1" x14ac:dyDescent="0.3">
      <c r="B31" s="240" t="s">
        <v>107</v>
      </c>
      <c r="C31" s="251" t="s">
        <v>99</v>
      </c>
      <c r="D31" s="249">
        <f>SUM(G31,G34)</f>
        <v>0</v>
      </c>
      <c r="E31" s="257" t="str">
        <f>"Société Générale : " &amp;Comptes_Banques!$H$2 &amp;"€"</f>
        <v>Société Générale : 3200€</v>
      </c>
      <c r="F31" s="128" t="s">
        <v>112</v>
      </c>
      <c r="G31" s="238" t="str">
        <f>IF(AND(I31="",K31="",M31="",O31="",Q31="",S31="",U31="",W31=""),"",SUM(I31:W31))</f>
        <v/>
      </c>
      <c r="H31" s="216" t="s">
        <v>103</v>
      </c>
      <c r="I31" s="220"/>
      <c r="J31" s="116" t="s">
        <v>102</v>
      </c>
      <c r="K31" s="221"/>
      <c r="L31" s="125" t="s">
        <v>101</v>
      </c>
      <c r="M31" s="219"/>
      <c r="N31" s="124" t="s">
        <v>110</v>
      </c>
      <c r="O31" s="220"/>
      <c r="P31" s="129" t="s">
        <v>110</v>
      </c>
      <c r="Q31" s="122"/>
      <c r="R31" s="129" t="s">
        <v>110</v>
      </c>
      <c r="S31" s="122"/>
      <c r="T31" s="129" t="s">
        <v>110</v>
      </c>
      <c r="U31" s="122"/>
      <c r="V31" s="129" t="s">
        <v>110</v>
      </c>
      <c r="W31" s="122"/>
    </row>
    <row r="32" spans="2:23" ht="30.75" thickBot="1" x14ac:dyDescent="0.3">
      <c r="B32" s="241"/>
      <c r="C32" s="252"/>
      <c r="D32" s="250"/>
      <c r="E32" s="258"/>
      <c r="F32" s="217" t="s">
        <v>112</v>
      </c>
      <c r="G32" s="223" t="str">
        <f>IF(G31="","",G31-Comptes_Banques!$H$2)</f>
        <v/>
      </c>
      <c r="H32" s="217" t="s">
        <v>112</v>
      </c>
      <c r="I32" s="220" t="str">
        <f>IF(I31="","",I31-Comptes_Banques!$H$2)</f>
        <v/>
      </c>
      <c r="J32" s="129" t="s">
        <v>112</v>
      </c>
      <c r="K32" s="221" t="str">
        <f>IF(K31="","",K31-Comptes_Banques!$H$2)</f>
        <v/>
      </c>
      <c r="L32" s="129" t="s">
        <v>112</v>
      </c>
      <c r="M32" s="219" t="str">
        <f>IF(M31="","",M31-Comptes_Banques!$H$2)</f>
        <v/>
      </c>
      <c r="N32" s="129" t="s">
        <v>112</v>
      </c>
      <c r="O32" s="221" t="str">
        <f>IF(O31="","",O31-Comptes_Banques!$H$2)</f>
        <v/>
      </c>
      <c r="P32" s="121" t="s">
        <v>112</v>
      </c>
      <c r="Q32" s="225" t="str">
        <f>IF(Q31="","",Q31-Comptes_Banques!$H$2)</f>
        <v/>
      </c>
      <c r="R32" s="121" t="s">
        <v>112</v>
      </c>
      <c r="S32" s="225" t="str">
        <f>IF(S31="","",S31-Comptes_Banques!$H$2)</f>
        <v/>
      </c>
      <c r="T32" s="121" t="s">
        <v>112</v>
      </c>
      <c r="U32" s="225" t="str">
        <f>IF(U31="","",U31-Comptes_Banques!$H$2)</f>
        <v/>
      </c>
      <c r="V32" s="121" t="s">
        <v>112</v>
      </c>
      <c r="W32" s="225" t="str">
        <f>IF(W31="","",W31-Comptes_Banques!$H$2)</f>
        <v/>
      </c>
    </row>
    <row r="33" spans="2:23" ht="60.75" customHeight="1" thickBot="1" x14ac:dyDescent="0.3">
      <c r="B33" s="241"/>
      <c r="C33" s="253" t="s">
        <v>98</v>
      </c>
      <c r="D33" s="249">
        <f>IF(D31="","",D31-Comptes_Banques!$J$2)</f>
        <v>-5837.2800000000007</v>
      </c>
      <c r="E33" s="259"/>
      <c r="F33" s="255" t="s">
        <v>100</v>
      </c>
      <c r="G33" s="236" t="str">
        <f>IF(G31="","0",100-(100*(G32/G31)))</f>
        <v>0</v>
      </c>
      <c r="H33" s="237" t="s">
        <v>100</v>
      </c>
      <c r="I33" s="232" t="str">
        <f>IF(I31="","",100-(100*(I32/I31)))</f>
        <v/>
      </c>
      <c r="J33" s="231" t="s">
        <v>100</v>
      </c>
      <c r="K33" s="233" t="str">
        <f>IF(K31="","",100-(100*(K32/K31)))</f>
        <v/>
      </c>
      <c r="L33" s="229" t="s">
        <v>100</v>
      </c>
      <c r="M33" s="234" t="str">
        <f>IF(M31="","0",100-(100*(M32/M31)))</f>
        <v>0</v>
      </c>
      <c r="N33" s="235" t="s">
        <v>95</v>
      </c>
      <c r="O33" s="230" t="str">
        <f>IF(O31="","0",100-(100*(O32/O31)))</f>
        <v>0</v>
      </c>
      <c r="P33" s="235" t="s">
        <v>95</v>
      </c>
      <c r="Q33" s="230" t="str">
        <f t="shared" ref="Q33" si="26">IF(Q31="","0",100-(100*(Q32/Q31)))</f>
        <v>0</v>
      </c>
      <c r="R33" s="235" t="s">
        <v>95</v>
      </c>
      <c r="S33" s="230" t="str">
        <f t="shared" ref="S33" si="27">IF(S31="","0",100-(100*(S32/S31)))</f>
        <v>0</v>
      </c>
      <c r="T33" s="235" t="s">
        <v>95</v>
      </c>
      <c r="U33" s="230" t="str">
        <f t="shared" ref="U33" si="28">IF(U31="","0",100-(100*(U32/U31)))</f>
        <v>0</v>
      </c>
      <c r="V33" s="235" t="s">
        <v>95</v>
      </c>
      <c r="W33" s="230" t="str">
        <f t="shared" ref="W33" si="29">IF(W31="","0",100-(100*(W32/W31)))</f>
        <v>0</v>
      </c>
    </row>
    <row r="34" spans="2:23" ht="46.5" customHeight="1" thickTop="1" thickBot="1" x14ac:dyDescent="0.3">
      <c r="B34" s="241"/>
      <c r="C34" s="247"/>
      <c r="D34" s="250"/>
      <c r="E34" s="263" t="str">
        <f>"Crédit Mutuel : " &amp; Comptes_Banques!$H$4 &amp; "€"</f>
        <v>Crédit Mutuel : 2637.28€</v>
      </c>
      <c r="F34" s="128" t="s">
        <v>112</v>
      </c>
      <c r="G34" s="238" t="str">
        <f>IF(AND(I34="",K34="",M34="",O34="",Q34="",S34="",U34="",W34=""),"",SUM(I34:W34))</f>
        <v/>
      </c>
      <c r="H34" s="226" t="s">
        <v>124</v>
      </c>
      <c r="I34" s="227"/>
      <c r="J34" s="126" t="s">
        <v>101</v>
      </c>
      <c r="K34" s="228"/>
      <c r="L34" s="126" t="s">
        <v>101</v>
      </c>
      <c r="M34" s="228"/>
      <c r="N34" s="126" t="s">
        <v>110</v>
      </c>
      <c r="O34" s="262"/>
      <c r="P34" s="126" t="s">
        <v>110</v>
      </c>
      <c r="Q34" s="262"/>
      <c r="R34" s="126" t="s">
        <v>110</v>
      </c>
      <c r="S34" s="262"/>
      <c r="T34" s="126" t="s">
        <v>110</v>
      </c>
      <c r="U34" s="262"/>
      <c r="V34" s="126" t="s">
        <v>110</v>
      </c>
      <c r="W34" s="262"/>
    </row>
    <row r="35" spans="2:23" ht="30.75" thickBot="1" x14ac:dyDescent="0.3">
      <c r="B35" s="241"/>
      <c r="C35" s="243" t="s">
        <v>100</v>
      </c>
      <c r="D35" s="245" t="e">
        <f>IF(D31="","",100-(100*(D33/D31)))</f>
        <v>#DIV/0!</v>
      </c>
      <c r="E35" s="256"/>
      <c r="F35" s="217" t="s">
        <v>112</v>
      </c>
      <c r="G35" s="223" t="str">
        <f>IF(G34="","",G34-Comptes_Banques!$H$4)</f>
        <v/>
      </c>
      <c r="H35" s="217" t="s">
        <v>112</v>
      </c>
      <c r="I35" s="224" t="str">
        <f>IF(I34="","",I34-(Comptes_Detaillés!$B$60+IF(Comptes_Detaillés!$P$62="",0,Comptes_Detaillés!$P$62)))</f>
        <v/>
      </c>
      <c r="J35" s="129" t="s">
        <v>112</v>
      </c>
      <c r="K35" s="219" t="str">
        <f>IF(K34="","",K34-Comptes_Detaillés!V84)</f>
        <v/>
      </c>
      <c r="L35" s="129" t="s">
        <v>112</v>
      </c>
      <c r="M35" s="219" t="str">
        <f>IF(M34="","",M34-Comptes_Detaillés!X84)</f>
        <v/>
      </c>
      <c r="N35" s="129" t="s">
        <v>112</v>
      </c>
      <c r="O35" s="221" t="str">
        <f>IF(O34="","",O34-Comptes_Detaillés!T84)</f>
        <v/>
      </c>
      <c r="P35" s="129" t="s">
        <v>112</v>
      </c>
      <c r="Q35" s="221" t="str">
        <f>IF(Q34="","",Q34-Comptes_Detaillés!V84)</f>
        <v/>
      </c>
      <c r="R35" s="129" t="s">
        <v>112</v>
      </c>
      <c r="S35" s="221" t="str">
        <f>IF(S34="","",S34-Comptes_Detaillés!X84)</f>
        <v/>
      </c>
      <c r="T35" s="129" t="s">
        <v>112</v>
      </c>
      <c r="U35" s="221" t="str">
        <f>IF(U34="","",U34-Comptes_Detaillés!Z84)</f>
        <v/>
      </c>
      <c r="V35" s="129" t="s">
        <v>112</v>
      </c>
      <c r="W35" s="221" t="str">
        <f>IF(W34="","",W34-Comptes_Detaillés!AB84)</f>
        <v/>
      </c>
    </row>
    <row r="36" spans="2:23" ht="60.75" customHeight="1" thickBot="1" x14ac:dyDescent="0.3">
      <c r="B36" s="242"/>
      <c r="C36" s="244"/>
      <c r="D36" s="246"/>
      <c r="E36" s="264"/>
      <c r="F36" s="260" t="s">
        <v>100</v>
      </c>
      <c r="G36" s="261" t="str">
        <f>IF(G34="","0",100-(100*(G35/G34)))</f>
        <v>0</v>
      </c>
      <c r="H36" s="218" t="s">
        <v>100</v>
      </c>
      <c r="I36" s="115" t="str">
        <f>IF(I34="","",100-(100*(I35/I34)))</f>
        <v/>
      </c>
      <c r="J36" s="126" t="s">
        <v>100</v>
      </c>
      <c r="K36" s="127" t="str">
        <f>IF(K34="","0",100-(100*(K35/K34)))</f>
        <v>0</v>
      </c>
      <c r="L36" s="126" t="s">
        <v>100</v>
      </c>
      <c r="M36" s="127" t="str">
        <f>IF(M34="","0",100-(100*(M35/M34)))</f>
        <v>0</v>
      </c>
      <c r="N36" s="126" t="s">
        <v>100</v>
      </c>
      <c r="O36" s="123" t="str">
        <f>IF(O34="","0",100-(100*(O35/O34)))</f>
        <v>0</v>
      </c>
      <c r="P36" s="126" t="s">
        <v>100</v>
      </c>
      <c r="Q36" s="123" t="str">
        <f t="shared" ref="Q36" si="30">IF(Q34="","0",100-(100*(Q35/Q34)))</f>
        <v>0</v>
      </c>
      <c r="R36" s="126" t="s">
        <v>100</v>
      </c>
      <c r="S36" s="123" t="str">
        <f t="shared" ref="S36" si="31">IF(S34="","0",100-(100*(S35/S34)))</f>
        <v>0</v>
      </c>
      <c r="T36" s="126" t="s">
        <v>100</v>
      </c>
      <c r="U36" s="123" t="str">
        <f t="shared" ref="U36" si="32">IF(U34="","0",100-(100*(U35/U34)))</f>
        <v>0</v>
      </c>
      <c r="V36" s="126" t="s">
        <v>100</v>
      </c>
      <c r="W36" s="123" t="str">
        <f t="shared" ref="W36" si="33">IF(W34="","0",100-(100*(W35/W34)))</f>
        <v>0</v>
      </c>
    </row>
    <row r="37" spans="2:23" ht="16.5" thickTop="1" thickBot="1" x14ac:dyDescent="0.3">
      <c r="F37" s="373"/>
      <c r="G37" s="373"/>
    </row>
    <row r="38" spans="2:23" ht="46.5" customHeight="1" thickTop="1" thickBot="1" x14ac:dyDescent="0.3">
      <c r="B38" s="240" t="s">
        <v>109</v>
      </c>
      <c r="C38" s="251" t="s">
        <v>99</v>
      </c>
      <c r="D38" s="249">
        <f>SUM(G38,G41)</f>
        <v>0</v>
      </c>
      <c r="E38" s="257" t="str">
        <f>"Société Générale : " &amp;Comptes_Banques!$H$2 &amp;"€"</f>
        <v>Société Générale : 3200€</v>
      </c>
      <c r="F38" s="128" t="s">
        <v>112</v>
      </c>
      <c r="G38" s="238" t="str">
        <f>IF(AND(I38="",K38="",M38="",O38="",Q38="",S38="",U38="",W38=""),"",SUM(I38:W38))</f>
        <v/>
      </c>
      <c r="H38" s="216" t="s">
        <v>103</v>
      </c>
      <c r="I38" s="220"/>
      <c r="J38" s="116" t="s">
        <v>102</v>
      </c>
      <c r="K38" s="221"/>
      <c r="L38" s="125" t="s">
        <v>114</v>
      </c>
      <c r="M38" s="219"/>
      <c r="N38" s="124" t="s">
        <v>110</v>
      </c>
      <c r="O38" s="220"/>
      <c r="P38" s="129" t="s">
        <v>110</v>
      </c>
      <c r="Q38" s="122"/>
      <c r="R38" s="129" t="s">
        <v>110</v>
      </c>
      <c r="S38" s="122"/>
      <c r="T38" s="129" t="s">
        <v>110</v>
      </c>
      <c r="U38" s="122"/>
      <c r="V38" s="129" t="s">
        <v>110</v>
      </c>
      <c r="W38" s="122"/>
    </row>
    <row r="39" spans="2:23" ht="30.75" thickBot="1" x14ac:dyDescent="0.3">
      <c r="B39" s="241"/>
      <c r="C39" s="252"/>
      <c r="D39" s="250"/>
      <c r="E39" s="258"/>
      <c r="F39" s="217" t="s">
        <v>112</v>
      </c>
      <c r="G39" s="223" t="str">
        <f>IF(G38="","",G38-Comptes_Banques!$H$2)</f>
        <v/>
      </c>
      <c r="H39" s="217" t="s">
        <v>112</v>
      </c>
      <c r="I39" s="220" t="str">
        <f>IF(I38="","",I38-Comptes_Banques!$H$2)</f>
        <v/>
      </c>
      <c r="J39" s="129" t="s">
        <v>112</v>
      </c>
      <c r="K39" s="221" t="str">
        <f>IF(K38="","",K38-Comptes_Banques!$H$2)</f>
        <v/>
      </c>
      <c r="L39" s="129" t="s">
        <v>112</v>
      </c>
      <c r="M39" s="219" t="str">
        <f>IF(M38="","",M38-Comptes_Banques!$H$2)</f>
        <v/>
      </c>
      <c r="N39" s="129" t="s">
        <v>112</v>
      </c>
      <c r="O39" s="221" t="str">
        <f>IF(O38="","",O38-Comptes_Banques!$H$2)</f>
        <v/>
      </c>
      <c r="P39" s="121" t="s">
        <v>112</v>
      </c>
      <c r="Q39" s="225" t="str">
        <f>IF(Q38="","",Q38-Comptes_Banques!$H$2)</f>
        <v/>
      </c>
      <c r="R39" s="121" t="s">
        <v>112</v>
      </c>
      <c r="S39" s="225" t="str">
        <f>IF(S38="","",S38-Comptes_Banques!$H$2)</f>
        <v/>
      </c>
      <c r="T39" s="121" t="s">
        <v>112</v>
      </c>
      <c r="U39" s="225" t="str">
        <f>IF(U38="","",U38-Comptes_Banques!$H$2)</f>
        <v/>
      </c>
      <c r="V39" s="121" t="s">
        <v>112</v>
      </c>
      <c r="W39" s="225" t="str">
        <f>IF(W38="","",W38-Comptes_Banques!$H$2)</f>
        <v/>
      </c>
    </row>
    <row r="40" spans="2:23" ht="60.75" customHeight="1" thickBot="1" x14ac:dyDescent="0.3">
      <c r="B40" s="241"/>
      <c r="C40" s="253" t="s">
        <v>98</v>
      </c>
      <c r="D40" s="249">
        <f>IF(D38="","",D38-Comptes_Banques!$J$2)</f>
        <v>-5837.2800000000007</v>
      </c>
      <c r="E40" s="259"/>
      <c r="F40" s="255" t="s">
        <v>100</v>
      </c>
      <c r="G40" s="236" t="str">
        <f>IF(G38="","0",100-(100*(G39/G38)))</f>
        <v>0</v>
      </c>
      <c r="H40" s="237" t="s">
        <v>100</v>
      </c>
      <c r="I40" s="232" t="str">
        <f>IF(I38="","",100-(100*(I39/I38)))</f>
        <v/>
      </c>
      <c r="J40" s="231" t="s">
        <v>100</v>
      </c>
      <c r="K40" s="233" t="str">
        <f>IF(K38="","",100-(100*(K39/K38)))</f>
        <v/>
      </c>
      <c r="L40" s="229" t="s">
        <v>100</v>
      </c>
      <c r="M40" s="234" t="str">
        <f>IF(M38="","0",100-(100*(M39/M38)))</f>
        <v>0</v>
      </c>
      <c r="N40" s="235" t="s">
        <v>95</v>
      </c>
      <c r="O40" s="230" t="str">
        <f>IF(O38="","0",100-(100*(O39/O38)))</f>
        <v>0</v>
      </c>
      <c r="P40" s="235" t="s">
        <v>95</v>
      </c>
      <c r="Q40" s="230" t="str">
        <f t="shared" ref="Q40" si="34">IF(Q38="","0",100-(100*(Q39/Q38)))</f>
        <v>0</v>
      </c>
      <c r="R40" s="235" t="s">
        <v>95</v>
      </c>
      <c r="S40" s="230" t="str">
        <f t="shared" ref="S40" si="35">IF(S38="","0",100-(100*(S39/S38)))</f>
        <v>0</v>
      </c>
      <c r="T40" s="235" t="s">
        <v>95</v>
      </c>
      <c r="U40" s="230" t="str">
        <f t="shared" ref="U40" si="36">IF(U38="","0",100-(100*(U39/U38)))</f>
        <v>0</v>
      </c>
      <c r="V40" s="235" t="s">
        <v>95</v>
      </c>
      <c r="W40" s="230" t="str">
        <f t="shared" ref="W40" si="37">IF(W38="","0",100-(100*(W39/W38)))</f>
        <v>0</v>
      </c>
    </row>
    <row r="41" spans="2:23" ht="46.5" customHeight="1" thickTop="1" thickBot="1" x14ac:dyDescent="0.3">
      <c r="B41" s="241"/>
      <c r="C41" s="247"/>
      <c r="D41" s="250"/>
      <c r="E41" s="263" t="str">
        <f>"Crédit Mutuel : " &amp; Comptes_Banques!$H$4 &amp; "€"</f>
        <v>Crédit Mutuel : 2637.28€</v>
      </c>
      <c r="F41" s="128" t="s">
        <v>112</v>
      </c>
      <c r="G41" s="238" t="str">
        <f>IF(AND(I41="",K41="",M41="",O41="",Q41="",S41="",U41="",W41=""),"",SUM(I41:W41))</f>
        <v/>
      </c>
      <c r="H41" s="226" t="s">
        <v>124</v>
      </c>
      <c r="I41" s="227"/>
      <c r="J41" s="126" t="s">
        <v>101</v>
      </c>
      <c r="K41" s="228"/>
      <c r="L41" s="126" t="s">
        <v>101</v>
      </c>
      <c r="M41" s="228"/>
      <c r="N41" s="126" t="s">
        <v>110</v>
      </c>
      <c r="O41" s="262"/>
      <c r="P41" s="126" t="s">
        <v>110</v>
      </c>
      <c r="Q41" s="262"/>
      <c r="R41" s="126" t="s">
        <v>110</v>
      </c>
      <c r="S41" s="262"/>
      <c r="T41" s="126" t="s">
        <v>110</v>
      </c>
      <c r="U41" s="262"/>
      <c r="V41" s="126" t="s">
        <v>110</v>
      </c>
      <c r="W41" s="262"/>
    </row>
    <row r="42" spans="2:23" ht="30.75" thickBot="1" x14ac:dyDescent="0.3">
      <c r="B42" s="241"/>
      <c r="C42" s="243" t="s">
        <v>100</v>
      </c>
      <c r="D42" s="245" t="e">
        <f>IF(D38="","",100-(100*(D40/D38)))</f>
        <v>#DIV/0!</v>
      </c>
      <c r="E42" s="256"/>
      <c r="F42" s="217" t="s">
        <v>112</v>
      </c>
      <c r="G42" s="223" t="str">
        <f>IF(G41="","",G41-Comptes_Banques!$H$4)</f>
        <v/>
      </c>
      <c r="H42" s="217" t="s">
        <v>112</v>
      </c>
      <c r="I42" s="224" t="str">
        <f>IF(I41="","",I41-(Comptes_Detaillés!$B$60+IF(Comptes_Detaillés!$P$62="",0,Comptes_Detaillés!$P$62)))</f>
        <v/>
      </c>
      <c r="J42" s="129" t="s">
        <v>112</v>
      </c>
      <c r="K42" s="219" t="str">
        <f>IF(K41="","",K41-Comptes_Detaillés!V91)</f>
        <v/>
      </c>
      <c r="L42" s="129" t="s">
        <v>112</v>
      </c>
      <c r="M42" s="219" t="str">
        <f>IF(M41="","",M41-Comptes_Detaillés!X91)</f>
        <v/>
      </c>
      <c r="N42" s="129" t="s">
        <v>112</v>
      </c>
      <c r="O42" s="221" t="str">
        <f>IF(O41="","",O41-Comptes_Detaillés!T91)</f>
        <v/>
      </c>
      <c r="P42" s="129" t="s">
        <v>112</v>
      </c>
      <c r="Q42" s="221" t="str">
        <f>IF(Q41="","",Q41-Comptes_Detaillés!V91)</f>
        <v/>
      </c>
      <c r="R42" s="129" t="s">
        <v>112</v>
      </c>
      <c r="S42" s="221" t="str">
        <f>IF(S41="","",S41-Comptes_Detaillés!X91)</f>
        <v/>
      </c>
      <c r="T42" s="129" t="s">
        <v>112</v>
      </c>
      <c r="U42" s="221" t="str">
        <f>IF(U41="","",U41-Comptes_Detaillés!Z91)</f>
        <v/>
      </c>
      <c r="V42" s="129" t="s">
        <v>112</v>
      </c>
      <c r="W42" s="221" t="str">
        <f>IF(W41="","",W41-Comptes_Detaillés!AB91)</f>
        <v/>
      </c>
    </row>
    <row r="43" spans="2:23" ht="60.75" customHeight="1" thickBot="1" x14ac:dyDescent="0.3">
      <c r="B43" s="242"/>
      <c r="C43" s="244"/>
      <c r="D43" s="246"/>
      <c r="E43" s="264"/>
      <c r="F43" s="260" t="s">
        <v>100</v>
      </c>
      <c r="G43" s="261" t="str">
        <f>IF(G41="","0",100-(100*(G42/G41)))</f>
        <v>0</v>
      </c>
      <c r="H43" s="218" t="s">
        <v>100</v>
      </c>
      <c r="I43" s="115" t="str">
        <f>IF(I41="","",100-(100*(I42/I41)))</f>
        <v/>
      </c>
      <c r="J43" s="126" t="s">
        <v>100</v>
      </c>
      <c r="K43" s="127" t="str">
        <f>IF(K41="","0",100-(100*(K42/K41)))</f>
        <v>0</v>
      </c>
      <c r="L43" s="126" t="s">
        <v>100</v>
      </c>
      <c r="M43" s="127" t="str">
        <f>IF(M41="","0",100-(100*(M42/M41)))</f>
        <v>0</v>
      </c>
      <c r="N43" s="126" t="s">
        <v>100</v>
      </c>
      <c r="O43" s="123" t="str">
        <f>IF(O41="","0",100-(100*(O42/O41)))</f>
        <v>0</v>
      </c>
      <c r="P43" s="126" t="s">
        <v>100</v>
      </c>
      <c r="Q43" s="123" t="str">
        <f t="shared" ref="Q43" si="38">IF(Q41="","0",100-(100*(Q42/Q41)))</f>
        <v>0</v>
      </c>
      <c r="R43" s="126" t="s">
        <v>100</v>
      </c>
      <c r="S43" s="123" t="str">
        <f t="shared" ref="S43" si="39">IF(S41="","0",100-(100*(S42/S41)))</f>
        <v>0</v>
      </c>
      <c r="T43" s="126" t="s">
        <v>100</v>
      </c>
      <c r="U43" s="123" t="str">
        <f t="shared" ref="U43" si="40">IF(U41="","0",100-(100*(U42/U41)))</f>
        <v>0</v>
      </c>
      <c r="V43" s="126" t="s">
        <v>100</v>
      </c>
      <c r="W43" s="123" t="str">
        <f t="shared" ref="W43" si="41">IF(W41="","0",100-(100*(W42/W41)))</f>
        <v>0</v>
      </c>
    </row>
    <row r="49" spans="1:23" x14ac:dyDescent="0.25">
      <c r="A49" s="349"/>
      <c r="B49" s="318"/>
      <c r="C49" s="317"/>
      <c r="D49" s="318"/>
      <c r="E49" s="317"/>
      <c r="F49" s="318"/>
      <c r="G49" s="317"/>
      <c r="H49" s="318"/>
      <c r="I49" s="317"/>
      <c r="J49" s="342"/>
      <c r="K49" s="317"/>
      <c r="L49" s="367"/>
      <c r="M49" s="317"/>
      <c r="N49" s="367"/>
      <c r="O49" s="317"/>
      <c r="P49" s="367"/>
      <c r="Q49" s="317"/>
      <c r="R49" s="367"/>
      <c r="S49" s="317"/>
      <c r="T49" s="367"/>
      <c r="U49" s="317"/>
      <c r="V49" s="367"/>
      <c r="W49" s="317"/>
    </row>
    <row r="50" spans="1:23" x14ac:dyDescent="0.25">
      <c r="A50" s="349"/>
      <c r="B50" s="318"/>
      <c r="C50" s="317"/>
      <c r="D50" s="342"/>
      <c r="E50" s="317"/>
      <c r="F50" s="342"/>
      <c r="G50" s="315"/>
      <c r="H50" s="342"/>
      <c r="I50" s="317"/>
      <c r="J50" s="342"/>
      <c r="K50" s="317"/>
      <c r="L50" s="342"/>
      <c r="M50" s="317"/>
      <c r="N50" s="342"/>
      <c r="O50" s="317"/>
      <c r="P50" s="342"/>
      <c r="Q50" s="317"/>
      <c r="R50" s="342"/>
      <c r="S50" s="317"/>
      <c r="T50" s="342"/>
      <c r="U50" s="317"/>
      <c r="V50" s="342"/>
      <c r="W50" s="317"/>
    </row>
    <row r="51" spans="1:23" x14ac:dyDescent="0.25">
      <c r="A51" s="349"/>
      <c r="B51" s="342"/>
      <c r="C51" s="317"/>
      <c r="D51" s="342"/>
      <c r="E51" s="317"/>
      <c r="F51" s="342"/>
      <c r="G51" s="315"/>
      <c r="H51" s="342"/>
      <c r="I51" s="317"/>
      <c r="J51" s="342"/>
      <c r="K51" s="315"/>
      <c r="L51" s="367"/>
      <c r="M51" s="315"/>
      <c r="N51" s="367"/>
      <c r="O51" s="315"/>
      <c r="P51" s="367"/>
      <c r="Q51" s="315"/>
      <c r="R51" s="367"/>
      <c r="S51" s="315"/>
      <c r="T51" s="367"/>
      <c r="U51" s="315"/>
      <c r="V51" s="367"/>
      <c r="W51" s="315"/>
    </row>
    <row r="54" spans="1:23" x14ac:dyDescent="0.25">
      <c r="A54" s="349"/>
      <c r="B54" s="318"/>
      <c r="C54" s="317"/>
      <c r="D54" s="318"/>
      <c r="E54" s="317"/>
      <c r="F54" s="318"/>
      <c r="G54" s="317"/>
      <c r="H54" s="318"/>
      <c r="I54" s="317"/>
      <c r="J54" s="342"/>
      <c r="K54" s="317"/>
      <c r="L54" s="367"/>
      <c r="M54" s="317"/>
      <c r="N54" s="367"/>
      <c r="O54" s="317"/>
      <c r="P54" s="367"/>
      <c r="Q54" s="317"/>
      <c r="R54" s="367"/>
      <c r="S54" s="317"/>
      <c r="T54" s="367"/>
      <c r="U54" s="317"/>
      <c r="V54" s="367"/>
      <c r="W54" s="317"/>
    </row>
    <row r="55" spans="1:23" x14ac:dyDescent="0.25">
      <c r="A55" s="349"/>
      <c r="B55" s="318"/>
      <c r="C55" s="317"/>
      <c r="D55" s="342"/>
      <c r="E55" s="317"/>
      <c r="F55" s="342"/>
      <c r="G55" s="315"/>
      <c r="H55" s="342"/>
      <c r="I55" s="317"/>
      <c r="J55" s="342"/>
      <c r="K55" s="317"/>
      <c r="L55" s="342"/>
      <c r="M55" s="317"/>
      <c r="N55" s="342"/>
      <c r="O55" s="317"/>
      <c r="P55" s="342"/>
      <c r="Q55" s="317"/>
      <c r="R55" s="342"/>
      <c r="S55" s="317"/>
      <c r="T55" s="342"/>
      <c r="U55" s="317"/>
      <c r="V55" s="342"/>
      <c r="W55" s="317"/>
    </row>
    <row r="56" spans="1:23" x14ac:dyDescent="0.25">
      <c r="A56" s="349"/>
      <c r="B56" s="342"/>
      <c r="C56" s="317"/>
      <c r="D56" s="342"/>
      <c r="E56" s="317"/>
      <c r="F56" s="342"/>
      <c r="G56" s="315"/>
      <c r="H56" s="342"/>
      <c r="I56" s="317"/>
      <c r="J56" s="342"/>
      <c r="K56" s="315"/>
      <c r="L56" s="367"/>
      <c r="M56" s="315"/>
      <c r="N56" s="367"/>
      <c r="O56" s="315"/>
      <c r="P56" s="367"/>
      <c r="Q56" s="315"/>
      <c r="R56" s="367"/>
      <c r="S56" s="315"/>
      <c r="T56" s="367"/>
      <c r="U56" s="315"/>
      <c r="V56" s="367"/>
      <c r="W56" s="315"/>
    </row>
    <row r="59" spans="1:23" x14ac:dyDescent="0.25">
      <c r="A59" s="348"/>
      <c r="B59" s="368"/>
      <c r="C59" s="369"/>
      <c r="D59" s="368"/>
      <c r="E59" s="369"/>
      <c r="F59" s="368"/>
      <c r="G59" s="369"/>
      <c r="H59" s="368"/>
      <c r="I59" s="369"/>
      <c r="J59" s="348"/>
      <c r="K59" s="369"/>
      <c r="L59" s="370"/>
      <c r="M59" s="369"/>
      <c r="N59" s="370"/>
      <c r="O59" s="369"/>
      <c r="P59" s="370"/>
      <c r="Q59" s="369"/>
      <c r="R59" s="370"/>
      <c r="S59" s="369"/>
      <c r="T59" s="370"/>
      <c r="U59" s="369"/>
      <c r="V59" s="370"/>
      <c r="W59" s="369"/>
    </row>
    <row r="60" spans="1:23" x14ac:dyDescent="0.25">
      <c r="A60" s="348"/>
      <c r="B60" s="368"/>
      <c r="C60" s="369"/>
      <c r="D60" s="348"/>
      <c r="E60" s="369"/>
      <c r="F60" s="348"/>
      <c r="G60" s="368"/>
      <c r="H60" s="348"/>
      <c r="I60" s="369"/>
      <c r="J60" s="348"/>
      <c r="K60" s="369"/>
      <c r="L60" s="348"/>
      <c r="M60" s="369"/>
      <c r="N60" s="348"/>
      <c r="O60" s="369"/>
      <c r="P60" s="348"/>
      <c r="Q60" s="369"/>
      <c r="R60" s="348"/>
      <c r="S60" s="369"/>
      <c r="T60" s="348"/>
      <c r="U60" s="369"/>
      <c r="V60" s="348"/>
      <c r="W60" s="369"/>
    </row>
    <row r="61" spans="1:23" x14ac:dyDescent="0.25">
      <c r="A61" s="348"/>
      <c r="B61" s="348"/>
      <c r="C61" s="369"/>
      <c r="D61" s="348"/>
      <c r="E61" s="369"/>
      <c r="F61" s="348"/>
      <c r="G61" s="368"/>
      <c r="H61" s="348"/>
      <c r="I61" s="369"/>
      <c r="J61" s="348"/>
      <c r="K61" s="368"/>
      <c r="L61" s="370"/>
      <c r="M61" s="368"/>
      <c r="N61" s="370"/>
      <c r="O61" s="368"/>
      <c r="P61" s="370"/>
      <c r="Q61" s="368"/>
      <c r="R61" s="370"/>
      <c r="S61" s="368"/>
      <c r="T61" s="370"/>
      <c r="U61" s="368"/>
      <c r="V61" s="370"/>
      <c r="W61" s="368"/>
    </row>
    <row r="64" spans="1:23" x14ac:dyDescent="0.25">
      <c r="A64" s="349"/>
      <c r="B64" s="371"/>
      <c r="C64" s="372"/>
      <c r="D64" s="371"/>
      <c r="E64" s="372"/>
      <c r="F64" s="371"/>
      <c r="G64" s="372"/>
      <c r="H64" s="371"/>
      <c r="I64" s="372"/>
      <c r="J64" s="349"/>
      <c r="K64" s="372"/>
      <c r="L64" s="352"/>
      <c r="M64" s="372"/>
      <c r="N64" s="352"/>
      <c r="O64" s="372"/>
      <c r="P64" s="352"/>
      <c r="Q64" s="372"/>
      <c r="R64" s="352"/>
      <c r="S64" s="372"/>
      <c r="T64" s="352"/>
      <c r="U64" s="372"/>
      <c r="V64" s="352"/>
      <c r="W64" s="372"/>
    </row>
    <row r="65" spans="1:23" x14ac:dyDescent="0.25">
      <c r="A65" s="349"/>
      <c r="B65" s="371"/>
      <c r="C65" s="372"/>
      <c r="D65" s="349"/>
      <c r="E65" s="372"/>
      <c r="F65" s="349"/>
      <c r="G65" s="371"/>
      <c r="H65" s="349"/>
      <c r="I65" s="372"/>
      <c r="J65" s="349"/>
      <c r="K65" s="372"/>
      <c r="L65" s="349"/>
      <c r="M65" s="372"/>
      <c r="N65" s="349"/>
      <c r="O65" s="372"/>
      <c r="P65" s="349"/>
      <c r="Q65" s="372"/>
      <c r="R65" s="349"/>
      <c r="S65" s="372"/>
      <c r="T65" s="349"/>
      <c r="U65" s="372"/>
      <c r="V65" s="349"/>
      <c r="W65" s="372"/>
    </row>
    <row r="66" spans="1:23" x14ac:dyDescent="0.25">
      <c r="A66" s="349"/>
      <c r="B66" s="349"/>
      <c r="C66" s="372"/>
      <c r="D66" s="349"/>
      <c r="E66" s="372"/>
      <c r="F66" s="349"/>
      <c r="G66" s="371"/>
      <c r="H66" s="349"/>
      <c r="I66" s="372"/>
      <c r="J66" s="349"/>
      <c r="K66" s="371"/>
      <c r="L66" s="352"/>
      <c r="M66" s="371"/>
      <c r="N66" s="352"/>
      <c r="O66" s="371"/>
      <c r="P66" s="352"/>
      <c r="Q66" s="371"/>
      <c r="R66" s="352"/>
      <c r="S66" s="371"/>
      <c r="T66" s="352"/>
      <c r="U66" s="371"/>
      <c r="V66" s="352"/>
      <c r="W66" s="371"/>
    </row>
    <row r="69" spans="1:23" x14ac:dyDescent="0.25">
      <c r="A69" s="349"/>
      <c r="B69" s="371"/>
      <c r="C69" s="372"/>
      <c r="D69" s="371"/>
      <c r="E69" s="372"/>
      <c r="F69" s="371"/>
      <c r="G69" s="372"/>
      <c r="H69" s="371"/>
      <c r="I69" s="372"/>
      <c r="J69" s="349"/>
      <c r="K69" s="372"/>
      <c r="L69" s="352"/>
      <c r="M69" s="372"/>
      <c r="N69" s="352"/>
      <c r="O69" s="372"/>
      <c r="P69" s="352"/>
      <c r="Q69" s="372"/>
      <c r="R69" s="352"/>
      <c r="S69" s="372"/>
      <c r="T69" s="352"/>
      <c r="U69" s="372"/>
      <c r="V69" s="352"/>
      <c r="W69" s="372"/>
    </row>
    <row r="70" spans="1:23" x14ac:dyDescent="0.25">
      <c r="A70" s="349"/>
      <c r="B70" s="371"/>
      <c r="C70" s="372"/>
      <c r="D70" s="349"/>
      <c r="E70" s="372"/>
      <c r="F70" s="349"/>
      <c r="G70" s="371"/>
      <c r="H70" s="349"/>
      <c r="I70" s="372"/>
      <c r="J70" s="349"/>
      <c r="K70" s="372"/>
      <c r="L70" s="349"/>
      <c r="M70" s="372"/>
      <c r="N70" s="349"/>
      <c r="O70" s="372"/>
      <c r="P70" s="349"/>
      <c r="Q70" s="372"/>
      <c r="R70" s="349"/>
      <c r="S70" s="372"/>
      <c r="T70" s="349"/>
      <c r="U70" s="372"/>
      <c r="V70" s="349"/>
      <c r="W70" s="372"/>
    </row>
    <row r="71" spans="1:23" x14ac:dyDescent="0.25">
      <c r="A71" s="349"/>
      <c r="B71" s="349"/>
      <c r="C71" s="372"/>
      <c r="D71" s="349"/>
      <c r="E71" s="372"/>
      <c r="F71" s="349"/>
      <c r="G71" s="371"/>
      <c r="H71" s="349"/>
      <c r="I71" s="372"/>
      <c r="J71" s="349"/>
      <c r="K71" s="371"/>
      <c r="L71" s="352"/>
      <c r="M71" s="371"/>
      <c r="N71" s="352"/>
      <c r="O71" s="371"/>
      <c r="P71" s="352"/>
      <c r="Q71" s="371"/>
      <c r="R71" s="352"/>
      <c r="S71" s="371"/>
      <c r="T71" s="352"/>
      <c r="U71" s="371"/>
      <c r="V71" s="352"/>
      <c r="W71" s="371"/>
    </row>
  </sheetData>
  <mergeCells count="54">
    <mergeCell ref="C38:C39"/>
    <mergeCell ref="D38:D39"/>
    <mergeCell ref="E38:E40"/>
    <mergeCell ref="C40:C41"/>
    <mergeCell ref="D40:D41"/>
    <mergeCell ref="E41:E43"/>
    <mergeCell ref="C42:C43"/>
    <mergeCell ref="D42:D43"/>
    <mergeCell ref="C31:C32"/>
    <mergeCell ref="D31:D32"/>
    <mergeCell ref="E31:E33"/>
    <mergeCell ref="C33:C34"/>
    <mergeCell ref="D33:D34"/>
    <mergeCell ref="E34:E36"/>
    <mergeCell ref="C35:C36"/>
    <mergeCell ref="D35:D36"/>
    <mergeCell ref="C24:C25"/>
    <mergeCell ref="D24:D25"/>
    <mergeCell ref="E24:E26"/>
    <mergeCell ref="C26:C27"/>
    <mergeCell ref="D26:D27"/>
    <mergeCell ref="E27:E29"/>
    <mergeCell ref="C28:C29"/>
    <mergeCell ref="D28:D29"/>
    <mergeCell ref="E10:E12"/>
    <mergeCell ref="E13:E15"/>
    <mergeCell ref="B17:B22"/>
    <mergeCell ref="C17:C18"/>
    <mergeCell ref="D17:D18"/>
    <mergeCell ref="E17:E19"/>
    <mergeCell ref="C19:C20"/>
    <mergeCell ref="D19:D20"/>
    <mergeCell ref="E20:E22"/>
    <mergeCell ref="C21:C22"/>
    <mergeCell ref="D21:D22"/>
    <mergeCell ref="D3:D4"/>
    <mergeCell ref="B10:B15"/>
    <mergeCell ref="C10:C11"/>
    <mergeCell ref="D10:D11"/>
    <mergeCell ref="C12:C13"/>
    <mergeCell ref="D12:D13"/>
    <mergeCell ref="C14:C15"/>
    <mergeCell ref="D14:D15"/>
    <mergeCell ref="E3:E5"/>
    <mergeCell ref="E6:E8"/>
    <mergeCell ref="B3:B8"/>
    <mergeCell ref="C7:C8"/>
    <mergeCell ref="D7:D8"/>
    <mergeCell ref="C5:C6"/>
    <mergeCell ref="D5:D6"/>
    <mergeCell ref="C3:C4"/>
    <mergeCell ref="B24:B29"/>
    <mergeCell ref="B31:B36"/>
    <mergeCell ref="B38:B43"/>
  </mergeCells>
  <conditionalFormatting sqref="I7 E50 E55 E60 E65 E70">
    <cfRule type="colorScale" priority="400">
      <colorScale>
        <cfvo type="num" val="0"/>
        <cfvo type="num" val="0.5*$I$6"/>
        <cfvo type="num" val="$I$6"/>
        <color rgb="FF63BE7B"/>
        <color rgb="FFFFEB84"/>
        <color rgb="FFF8696B"/>
      </colorScale>
    </cfRule>
  </conditionalFormatting>
  <conditionalFormatting sqref="D5 C50 C55 C60 C65 C70">
    <cfRule type="colorScale" priority="399">
      <colorScale>
        <cfvo type="num" val="0"/>
        <cfvo type="num" val="0.5*$D$3"/>
        <cfvo type="num" val="$D$3"/>
        <color rgb="FF63BE7B"/>
        <color rgb="FFFFEB84"/>
        <color rgb="FFF8696B"/>
      </colorScale>
    </cfRule>
  </conditionalFormatting>
  <conditionalFormatting sqref="D7 I8 K5 I5 K8 M8 M5 G5 G8 O5 O8 Q8 Q5 S5 S8 U8 U5 W5 W8">
    <cfRule type="colorScale" priority="398">
      <colorScale>
        <cfvo type="num" val="0"/>
        <cfvo type="num" val="50"/>
        <cfvo type="num" val="100"/>
        <color rgb="FFF8696B"/>
        <color rgb="FFFFEB84"/>
        <color rgb="FF63BE7B"/>
      </colorScale>
    </cfRule>
  </conditionalFormatting>
  <conditionalFormatting sqref="K4 G50 G55 G60 G65 G70">
    <cfRule type="colorScale" priority="395">
      <colorScale>
        <cfvo type="num" val="0"/>
        <cfvo type="num" val="0.5*$K$3"/>
        <cfvo type="num" val="$K$3"/>
        <color rgb="FF63BE7B"/>
        <color rgb="FFFFEB84"/>
        <color rgb="FFF8696B"/>
      </colorScale>
    </cfRule>
  </conditionalFormatting>
  <conditionalFormatting sqref="I4 I50 I55 I60 I65 I70">
    <cfRule type="colorScale" priority="387">
      <colorScale>
        <cfvo type="num" val="0"/>
        <cfvo type="num" val="0.5*$I$3"/>
        <cfvo type="num" val="$I$3"/>
        <color rgb="FF63BE7B"/>
        <color rgb="FFFFEB84"/>
        <color rgb="FFF8696B"/>
      </colorScale>
    </cfRule>
  </conditionalFormatting>
  <conditionalFormatting sqref="O4 Q4 S4 U4 W4">
    <cfRule type="colorScale" priority="386">
      <colorScale>
        <cfvo type="num" val="0"/>
        <cfvo type="num" val="0.5*$O$3"/>
        <cfvo type="num" val="&quot;$K$2&quot;"/>
        <color rgb="FF63BE7B"/>
        <color rgb="FFFFEB84"/>
        <color rgb="FFF8696B"/>
      </colorScale>
    </cfRule>
  </conditionalFormatting>
  <conditionalFormatting sqref="O7 Q7 S7 U7 W7">
    <cfRule type="colorScale" priority="385">
      <colorScale>
        <cfvo type="num" val="0"/>
        <cfvo type="num" val="0.5*$O$6"/>
        <cfvo type="num" val="$O$6"/>
        <color rgb="FF63BE7B"/>
        <color rgb="FFFFEB84"/>
        <color rgb="FFF8696B"/>
      </colorScale>
    </cfRule>
  </conditionalFormatting>
  <conditionalFormatting sqref="K7">
    <cfRule type="colorScale" priority="384">
      <colorScale>
        <cfvo type="num" val="0"/>
        <cfvo type="num" val="0.5*$K$6"/>
        <cfvo type="num" val="$K$6"/>
        <color rgb="FF63BE7B"/>
        <color rgb="FFFFEB84"/>
        <color rgb="FFF8696B"/>
      </colorScale>
    </cfRule>
  </conditionalFormatting>
  <conditionalFormatting sqref="M7">
    <cfRule type="colorScale" priority="383">
      <colorScale>
        <cfvo type="num" val="0"/>
        <cfvo type="num" val="0.5*$M$6"/>
        <cfvo type="num" val="$M$6"/>
        <color rgb="FF63BE7B"/>
        <color rgb="FFFFEB84"/>
        <color rgb="FFF8696B"/>
      </colorScale>
    </cfRule>
  </conditionalFormatting>
  <conditionalFormatting sqref="M4">
    <cfRule type="colorScale" priority="382">
      <colorScale>
        <cfvo type="num" val="0"/>
        <cfvo type="num" val="0.5*$M$3"/>
        <cfvo type="num" val="$M$3"/>
        <color rgb="FF63BE7B"/>
        <color rgb="FFFFEB84"/>
        <color rgb="FFF8696B"/>
      </colorScale>
    </cfRule>
  </conditionalFormatting>
  <conditionalFormatting sqref="G4 U50 U55 U60 U65 U70">
    <cfRule type="colorScale" priority="381">
      <colorScale>
        <cfvo type="num" val="0"/>
        <cfvo type="num" val="0.5*$G$3"/>
        <cfvo type="num" val="$G$3"/>
        <color rgb="FF63BE7B"/>
        <color rgb="FFFFEB84"/>
        <color rgb="FFF8696B"/>
      </colorScale>
    </cfRule>
  </conditionalFormatting>
  <conditionalFormatting sqref="G7 W50 W55 W60 W65 W70">
    <cfRule type="colorScale" priority="380">
      <colorScale>
        <cfvo type="num" val="0"/>
        <cfvo type="num" val="0.5*$G$6"/>
        <cfvo type="num" val="$G$6"/>
        <color rgb="FF63BE7B"/>
        <color rgb="FFFFEB84"/>
        <color rgb="FFF8696B"/>
      </colorScale>
    </cfRule>
  </conditionalFormatting>
  <conditionalFormatting sqref="C51 E51 G51 I51 K51 M51 O51 Q51 S51 U51 W51">
    <cfRule type="colorScale" priority="207">
      <colorScale>
        <cfvo type="num" val="0"/>
        <cfvo type="num" val="50"/>
        <cfvo type="num" val="100"/>
        <color rgb="FFF8696B"/>
        <color rgb="FFFFEB84"/>
        <color rgb="FF63BE7B"/>
      </colorScale>
    </cfRule>
  </conditionalFormatting>
  <conditionalFormatting sqref="K50">
    <cfRule type="colorScale" priority="199">
      <colorScale>
        <cfvo type="num" val="0"/>
        <cfvo type="num" val="0.5*$K$50"/>
        <cfvo type="num" val="$K$50"/>
        <color rgb="FF63BE7B"/>
        <color rgb="FFFFEB84"/>
        <color rgb="FFF8696B"/>
      </colorScale>
    </cfRule>
  </conditionalFormatting>
  <conditionalFormatting sqref="M50">
    <cfRule type="colorScale" priority="198">
      <colorScale>
        <cfvo type="num" val="0"/>
        <cfvo type="num" val="0.5*$M$50"/>
        <cfvo type="num" val="$M$50"/>
        <color rgb="FF63BE7B"/>
        <color rgb="FFFFEB84"/>
        <color rgb="FFF8696B"/>
      </colorScale>
    </cfRule>
  </conditionalFormatting>
  <conditionalFormatting sqref="O50">
    <cfRule type="colorScale" priority="197">
      <colorScale>
        <cfvo type="num" val="0"/>
        <cfvo type="num" val="0.5*$O$50"/>
        <cfvo type="num" val="$O$50"/>
        <color rgb="FF63BE7B"/>
        <color rgb="FFFFEB84"/>
        <color rgb="FFF8696B"/>
      </colorScale>
    </cfRule>
  </conditionalFormatting>
  <conditionalFormatting sqref="Q50">
    <cfRule type="colorScale" priority="196">
      <colorScale>
        <cfvo type="num" val="0"/>
        <cfvo type="num" val="0.5*$Q$50"/>
        <cfvo type="num" val="$Q$50"/>
        <color rgb="FF63BE7B"/>
        <color rgb="FFFFEB84"/>
        <color rgb="FFF8696B"/>
      </colorScale>
    </cfRule>
  </conditionalFormatting>
  <conditionalFormatting sqref="S50">
    <cfRule type="colorScale" priority="195">
      <colorScale>
        <cfvo type="num" val="0"/>
        <cfvo type="num" val="0.5*$S$50"/>
        <cfvo type="num" val="$S$50"/>
        <color rgb="FF63BE7B"/>
        <color rgb="FFFFEB84"/>
        <color rgb="FFF8696B"/>
      </colorScale>
    </cfRule>
  </conditionalFormatting>
  <conditionalFormatting sqref="C56 E56 G56 I56 K56 M56 O56 Q56 S56 U56 W56">
    <cfRule type="colorScale" priority="190">
      <colorScale>
        <cfvo type="num" val="0"/>
        <cfvo type="num" val="50"/>
        <cfvo type="num" val="100"/>
        <color rgb="FFF8696B"/>
        <color rgb="FFFFEB84"/>
        <color rgb="FF63BE7B"/>
      </colorScale>
    </cfRule>
  </conditionalFormatting>
  <conditionalFormatting sqref="K55">
    <cfRule type="colorScale" priority="182">
      <colorScale>
        <cfvo type="num" val="0"/>
        <cfvo type="num" val="0.5*$K$54"/>
        <cfvo type="num" val="$K$54"/>
        <color rgb="FF63BE7B"/>
        <color rgb="FFFFEB84"/>
        <color rgb="FFF8696B"/>
      </colorScale>
    </cfRule>
  </conditionalFormatting>
  <conditionalFormatting sqref="M55">
    <cfRule type="colorScale" priority="181">
      <colorScale>
        <cfvo type="num" val="0"/>
        <cfvo type="num" val="0.5*$M$54"/>
        <cfvo type="num" val="$M$54"/>
        <color rgb="FF63BE7B"/>
        <color rgb="FFFFEB84"/>
        <color rgb="FFF8696B"/>
      </colorScale>
    </cfRule>
  </conditionalFormatting>
  <conditionalFormatting sqref="O55">
    <cfRule type="colorScale" priority="180">
      <colorScale>
        <cfvo type="num" val="0"/>
        <cfvo type="num" val="0.5*$O$54"/>
        <cfvo type="num" val="$O$54"/>
        <color rgb="FF63BE7B"/>
        <color rgb="FFFFEB84"/>
        <color rgb="FFF8696B"/>
      </colorScale>
    </cfRule>
  </conditionalFormatting>
  <conditionalFormatting sqref="Q55">
    <cfRule type="colorScale" priority="179">
      <colorScale>
        <cfvo type="num" val="0"/>
        <cfvo type="num" val="0.5*$Q$54"/>
        <cfvo type="num" val="$Q$54"/>
        <color rgb="FF63BE7B"/>
        <color rgb="FFFFEB84"/>
        <color rgb="FFF8696B"/>
      </colorScale>
    </cfRule>
  </conditionalFormatting>
  <conditionalFormatting sqref="S55">
    <cfRule type="colorScale" priority="178">
      <colorScale>
        <cfvo type="num" val="0"/>
        <cfvo type="num" val="0.5*$S$54"/>
        <cfvo type="num" val="$S$54"/>
        <color rgb="FF63BE7B"/>
        <color rgb="FFFFEB84"/>
        <color rgb="FFF8696B"/>
      </colorScale>
    </cfRule>
  </conditionalFormatting>
  <conditionalFormatting sqref="C61 E61 G61 I61 K61 M61 O61 Q61 S61 U61 W61">
    <cfRule type="colorScale" priority="173">
      <colorScale>
        <cfvo type="num" val="0"/>
        <cfvo type="num" val="50"/>
        <cfvo type="num" val="100"/>
        <color rgb="FFF8696B"/>
        <color rgb="FFFFEB84"/>
        <color rgb="FF63BE7B"/>
      </colorScale>
    </cfRule>
  </conditionalFormatting>
  <conditionalFormatting sqref="K60">
    <cfRule type="colorScale" priority="165">
      <colorScale>
        <cfvo type="num" val="0"/>
        <cfvo type="num" val="0.5*$K$59"/>
        <cfvo type="num" val="&quot;$K$20&quot;"/>
        <color rgb="FF63BE7B"/>
        <color rgb="FFFFEB84"/>
        <color rgb="FFF8696B"/>
      </colorScale>
    </cfRule>
  </conditionalFormatting>
  <conditionalFormatting sqref="M60">
    <cfRule type="colorScale" priority="164">
      <colorScale>
        <cfvo type="num" val="0"/>
        <cfvo type="num" val="0.5*$M$59"/>
        <cfvo type="num" val="$M$59"/>
        <color rgb="FF63BE7B"/>
        <color rgb="FFFFEB84"/>
        <color rgb="FFF8696B"/>
      </colorScale>
    </cfRule>
  </conditionalFormatting>
  <conditionalFormatting sqref="O60">
    <cfRule type="colorScale" priority="163">
      <colorScale>
        <cfvo type="num" val="0"/>
        <cfvo type="num" val="0.5*$O$59"/>
        <cfvo type="num" val="$O$59"/>
        <color rgb="FF63BE7B"/>
        <color rgb="FFFFEB84"/>
        <color rgb="FFF8696B"/>
      </colorScale>
    </cfRule>
  </conditionalFormatting>
  <conditionalFormatting sqref="Q60">
    <cfRule type="colorScale" priority="162">
      <colorScale>
        <cfvo type="num" val="0"/>
        <cfvo type="num" val="0.5*$Q$59"/>
        <cfvo type="num" val="$Q$59"/>
        <color rgb="FF63BE7B"/>
        <color rgb="FFFFEB84"/>
        <color rgb="FFF8696B"/>
      </colorScale>
    </cfRule>
  </conditionalFormatting>
  <conditionalFormatting sqref="S60">
    <cfRule type="colorScale" priority="161">
      <colorScale>
        <cfvo type="num" val="0"/>
        <cfvo type="num" val="0.5*$S$59"/>
        <cfvo type="num" val="$S$59"/>
        <color rgb="FF63BE7B"/>
        <color rgb="FFFFEB84"/>
        <color rgb="FFF8696B"/>
      </colorScale>
    </cfRule>
  </conditionalFormatting>
  <conditionalFormatting sqref="C66 E66 G66 I66 K66 M66 O66 Q66 S66 U66 W66">
    <cfRule type="colorScale" priority="156">
      <colorScale>
        <cfvo type="num" val="0"/>
        <cfvo type="num" val="50"/>
        <cfvo type="num" val="100"/>
        <color rgb="FFF8696B"/>
        <color rgb="FFFFEB84"/>
        <color rgb="FF63BE7B"/>
      </colorScale>
    </cfRule>
  </conditionalFormatting>
  <conditionalFormatting sqref="K65">
    <cfRule type="colorScale" priority="148">
      <colorScale>
        <cfvo type="num" val="0"/>
        <cfvo type="num" val="0.5*$K$64"/>
        <cfvo type="num" val="&quot;$K$26&quot;"/>
        <color rgb="FF63BE7B"/>
        <color rgb="FFFFEB84"/>
        <color rgb="FFF8696B"/>
      </colorScale>
    </cfRule>
  </conditionalFormatting>
  <conditionalFormatting sqref="M65">
    <cfRule type="colorScale" priority="147">
      <colorScale>
        <cfvo type="num" val="0"/>
        <cfvo type="num" val="0.5*$M$64"/>
        <cfvo type="num" val="$M$64"/>
        <color rgb="FF63BE7B"/>
        <color rgb="FFFFEB84"/>
        <color rgb="FFF8696B"/>
      </colorScale>
    </cfRule>
  </conditionalFormatting>
  <conditionalFormatting sqref="O65">
    <cfRule type="colorScale" priority="146">
      <colorScale>
        <cfvo type="num" val="0"/>
        <cfvo type="num" val="0.5*$O$64"/>
        <cfvo type="num" val="$O$64"/>
        <color rgb="FF63BE7B"/>
        <color rgb="FFFFEB84"/>
        <color rgb="FFF8696B"/>
      </colorScale>
    </cfRule>
  </conditionalFormatting>
  <conditionalFormatting sqref="Q65">
    <cfRule type="colorScale" priority="145">
      <colorScale>
        <cfvo type="num" val="0"/>
        <cfvo type="num" val="0.5*$Q$64"/>
        <cfvo type="num" val="$Q$64"/>
        <color rgb="FF63BE7B"/>
        <color rgb="FFFFEB84"/>
        <color rgb="FFF8696B"/>
      </colorScale>
    </cfRule>
  </conditionalFormatting>
  <conditionalFormatting sqref="S65">
    <cfRule type="colorScale" priority="144">
      <colorScale>
        <cfvo type="num" val="0"/>
        <cfvo type="num" val="0.5*$S$64"/>
        <cfvo type="num" val="$S$64"/>
        <color rgb="FF63BE7B"/>
        <color rgb="FFFFEB84"/>
        <color rgb="FFF8696B"/>
      </colorScale>
    </cfRule>
  </conditionalFormatting>
  <conditionalFormatting sqref="C71 E71 G71 I71 K71 M71 O71 Q71 S71 U71 W71">
    <cfRule type="colorScale" priority="139">
      <colorScale>
        <cfvo type="num" val="0"/>
        <cfvo type="num" val="50"/>
        <cfvo type="num" val="100"/>
        <color rgb="FFF8696B"/>
        <color rgb="FFFFEB84"/>
        <color rgb="FF63BE7B"/>
      </colorScale>
    </cfRule>
  </conditionalFormatting>
  <conditionalFormatting sqref="K70">
    <cfRule type="colorScale" priority="131">
      <colorScale>
        <cfvo type="num" val="0"/>
        <cfvo type="num" val="0.5*$K$69"/>
        <cfvo type="num" val="$K$69"/>
        <color rgb="FF63BE7B"/>
        <color rgb="FFFFEB84"/>
        <color rgb="FFF8696B"/>
      </colorScale>
    </cfRule>
  </conditionalFormatting>
  <conditionalFormatting sqref="M70">
    <cfRule type="colorScale" priority="130">
      <colorScale>
        <cfvo type="num" val="0"/>
        <cfvo type="num" val="0.5*$M$69"/>
        <cfvo type="num" val="$M$69"/>
        <color rgb="FF63BE7B"/>
        <color rgb="FFFFEB84"/>
        <color rgb="FFF8696B"/>
      </colorScale>
    </cfRule>
  </conditionalFormatting>
  <conditionalFormatting sqref="O70">
    <cfRule type="colorScale" priority="129">
      <colorScale>
        <cfvo type="num" val="0"/>
        <cfvo type="num" val="0.5*$O$69"/>
        <cfvo type="num" val="$O$69"/>
        <color rgb="FF63BE7B"/>
        <color rgb="FFFFEB84"/>
        <color rgb="FFF8696B"/>
      </colorScale>
    </cfRule>
  </conditionalFormatting>
  <conditionalFormatting sqref="Q70">
    <cfRule type="colorScale" priority="128">
      <colorScale>
        <cfvo type="num" val="0"/>
        <cfvo type="num" val="0.5*$Q$69"/>
        <cfvo type="num" val="$Q$69"/>
        <color rgb="FF63BE7B"/>
        <color rgb="FFFFEB84"/>
        <color rgb="FFF8696B"/>
      </colorScale>
    </cfRule>
  </conditionalFormatting>
  <conditionalFormatting sqref="S70">
    <cfRule type="colorScale" priority="127">
      <colorScale>
        <cfvo type="num" val="0"/>
        <cfvo type="num" val="0.5*$S$69"/>
        <cfvo type="num" val="$S$69"/>
        <color rgb="FF63BE7B"/>
        <color rgb="FFFFEB84"/>
        <color rgb="FFF8696B"/>
      </colorScale>
    </cfRule>
  </conditionalFormatting>
  <conditionalFormatting sqref="I21">
    <cfRule type="colorScale" priority="96">
      <colorScale>
        <cfvo type="num" val="0"/>
        <cfvo type="num" val="0.5*$I$6"/>
        <cfvo type="num" val="$I$6"/>
        <color rgb="FF63BE7B"/>
        <color rgb="FFFFEB84"/>
        <color rgb="FFF8696B"/>
      </colorScale>
    </cfRule>
  </conditionalFormatting>
  <conditionalFormatting sqref="D21 I22 K19 I19 K22 M22 M19 G19 G22 O19 O22 Q22 Q19 S19 S22 U22 U19 W19 W22">
    <cfRule type="colorScale" priority="94">
      <colorScale>
        <cfvo type="num" val="0"/>
        <cfvo type="num" val="50"/>
        <cfvo type="num" val="100"/>
        <color rgb="FFF8696B"/>
        <color rgb="FFFFEB84"/>
        <color rgb="FF63BE7B"/>
      </colorScale>
    </cfRule>
  </conditionalFormatting>
  <conditionalFormatting sqref="K18">
    <cfRule type="colorScale" priority="93">
      <colorScale>
        <cfvo type="num" val="0"/>
        <cfvo type="num" val="0.5*$K$3"/>
        <cfvo type="num" val="$K$3"/>
        <color rgb="FF63BE7B"/>
        <color rgb="FFFFEB84"/>
        <color rgb="FFF8696B"/>
      </colorScale>
    </cfRule>
  </conditionalFormatting>
  <conditionalFormatting sqref="I18">
    <cfRule type="colorScale" priority="92">
      <colorScale>
        <cfvo type="num" val="0"/>
        <cfvo type="num" val="0.5*$I$3"/>
        <cfvo type="num" val="$I$3"/>
        <color rgb="FF63BE7B"/>
        <color rgb="FFFFEB84"/>
        <color rgb="FFF8696B"/>
      </colorScale>
    </cfRule>
  </conditionalFormatting>
  <conditionalFormatting sqref="Q18 O18 S18 U18 W18">
    <cfRule type="colorScale" priority="91">
      <colorScale>
        <cfvo type="num" val="0"/>
        <cfvo type="num" val="0.5*$O$3"/>
        <cfvo type="num" val="&quot;$K$2&quot;"/>
        <color rgb="FF63BE7B"/>
        <color rgb="FFFFEB84"/>
        <color rgb="FFF8696B"/>
      </colorScale>
    </cfRule>
  </conditionalFormatting>
  <conditionalFormatting sqref="Q21 O21 S21 U21 W21">
    <cfRule type="colorScale" priority="90">
      <colorScale>
        <cfvo type="num" val="0"/>
        <cfvo type="num" val="0.5*$O$6"/>
        <cfvo type="num" val="$O$6"/>
        <color rgb="FF63BE7B"/>
        <color rgb="FFFFEB84"/>
        <color rgb="FFF8696B"/>
      </colorScale>
    </cfRule>
  </conditionalFormatting>
  <conditionalFormatting sqref="K21">
    <cfRule type="colorScale" priority="89">
      <colorScale>
        <cfvo type="num" val="0"/>
        <cfvo type="num" val="0.5*$K$6"/>
        <cfvo type="num" val="$K$6"/>
        <color rgb="FF63BE7B"/>
        <color rgb="FFFFEB84"/>
        <color rgb="FFF8696B"/>
      </colorScale>
    </cfRule>
  </conditionalFormatting>
  <conditionalFormatting sqref="M21">
    <cfRule type="colorScale" priority="88">
      <colorScale>
        <cfvo type="num" val="0"/>
        <cfvo type="num" val="0.5*$M$6"/>
        <cfvo type="num" val="$M$6"/>
        <color rgb="FF63BE7B"/>
        <color rgb="FFFFEB84"/>
        <color rgb="FFF8696B"/>
      </colorScale>
    </cfRule>
  </conditionalFormatting>
  <conditionalFormatting sqref="M18">
    <cfRule type="colorScale" priority="87">
      <colorScale>
        <cfvo type="num" val="0"/>
        <cfvo type="num" val="0.5*$M$3"/>
        <cfvo type="num" val="$M$3"/>
        <color rgb="FF63BE7B"/>
        <color rgb="FFFFEB84"/>
        <color rgb="FFF8696B"/>
      </colorScale>
    </cfRule>
  </conditionalFormatting>
  <conditionalFormatting sqref="I28">
    <cfRule type="colorScale" priority="84">
      <colorScale>
        <cfvo type="num" val="0"/>
        <cfvo type="num" val="0.5*$I$6"/>
        <cfvo type="num" val="$I$6"/>
        <color rgb="FF63BE7B"/>
        <color rgb="FFFFEB84"/>
        <color rgb="FFF8696B"/>
      </colorScale>
    </cfRule>
  </conditionalFormatting>
  <conditionalFormatting sqref="D28 I29 K26 I26 K29 M29 M26 G26 G29 O26 O29 Q29 Q26 S26 S29 U29 U26 W26 W29">
    <cfRule type="colorScale" priority="82">
      <colorScale>
        <cfvo type="num" val="0"/>
        <cfvo type="num" val="50"/>
        <cfvo type="num" val="100"/>
        <color rgb="FFF8696B"/>
        <color rgb="FFFFEB84"/>
        <color rgb="FF63BE7B"/>
      </colorScale>
    </cfRule>
  </conditionalFormatting>
  <conditionalFormatting sqref="K25">
    <cfRule type="colorScale" priority="81">
      <colorScale>
        <cfvo type="num" val="0"/>
        <cfvo type="num" val="0.5*$K$3"/>
        <cfvo type="num" val="$K$3"/>
        <color rgb="FF63BE7B"/>
        <color rgb="FFFFEB84"/>
        <color rgb="FFF8696B"/>
      </colorScale>
    </cfRule>
  </conditionalFormatting>
  <conditionalFormatting sqref="I25">
    <cfRule type="colorScale" priority="80">
      <colorScale>
        <cfvo type="num" val="0"/>
        <cfvo type="num" val="0.5*$I$3"/>
        <cfvo type="num" val="$I$3"/>
        <color rgb="FF63BE7B"/>
        <color rgb="FFFFEB84"/>
        <color rgb="FFF8696B"/>
      </colorScale>
    </cfRule>
  </conditionalFormatting>
  <conditionalFormatting sqref="O25 Q25 S25 U25 W25">
    <cfRule type="colorScale" priority="79">
      <colorScale>
        <cfvo type="num" val="0"/>
        <cfvo type="num" val="0.5*$O$3"/>
        <cfvo type="num" val="&quot;$K$2&quot;"/>
        <color rgb="FF63BE7B"/>
        <color rgb="FFFFEB84"/>
        <color rgb="FFF8696B"/>
      </colorScale>
    </cfRule>
  </conditionalFormatting>
  <conditionalFormatting sqref="Q28 O28 S28 U28 W28">
    <cfRule type="colorScale" priority="78">
      <colorScale>
        <cfvo type="num" val="0"/>
        <cfvo type="num" val="0.5*$O$6"/>
        <cfvo type="num" val="$O$6"/>
        <color rgb="FF63BE7B"/>
        <color rgb="FFFFEB84"/>
        <color rgb="FFF8696B"/>
      </colorScale>
    </cfRule>
  </conditionalFormatting>
  <conditionalFormatting sqref="K28">
    <cfRule type="colorScale" priority="77">
      <colorScale>
        <cfvo type="num" val="0"/>
        <cfvo type="num" val="0.5*$K$6"/>
        <cfvo type="num" val="$K$6"/>
        <color rgb="FF63BE7B"/>
        <color rgb="FFFFEB84"/>
        <color rgb="FFF8696B"/>
      </colorScale>
    </cfRule>
  </conditionalFormatting>
  <conditionalFormatting sqref="M28">
    <cfRule type="colorScale" priority="76">
      <colorScale>
        <cfvo type="num" val="0"/>
        <cfvo type="num" val="0.5*$M$6"/>
        <cfvo type="num" val="$M$6"/>
        <color rgb="FF63BE7B"/>
        <color rgb="FFFFEB84"/>
        <color rgb="FFF8696B"/>
      </colorScale>
    </cfRule>
  </conditionalFormatting>
  <conditionalFormatting sqref="M25">
    <cfRule type="colorScale" priority="75">
      <colorScale>
        <cfvo type="num" val="0"/>
        <cfvo type="num" val="0.5*$M$3"/>
        <cfvo type="num" val="$M$3"/>
        <color rgb="FF63BE7B"/>
        <color rgb="FFFFEB84"/>
        <color rgb="FFF8696B"/>
      </colorScale>
    </cfRule>
  </conditionalFormatting>
  <conditionalFormatting sqref="I35">
    <cfRule type="colorScale" priority="72">
      <colorScale>
        <cfvo type="num" val="0"/>
        <cfvo type="num" val="0.5*$I$6"/>
        <cfvo type="num" val="$I$6"/>
        <color rgb="FF63BE7B"/>
        <color rgb="FFFFEB84"/>
        <color rgb="FFF8696B"/>
      </colorScale>
    </cfRule>
  </conditionalFormatting>
  <conditionalFormatting sqref="I36 D35 K33 I33 K36 M36 M33 G33 G36 O33 O36 Q36 Q33 S33 S36 U36 U33 W33 W36">
    <cfRule type="colorScale" priority="70">
      <colorScale>
        <cfvo type="num" val="0"/>
        <cfvo type="num" val="50"/>
        <cfvo type="num" val="100"/>
        <color rgb="FFF8696B"/>
        <color rgb="FFFFEB84"/>
        <color rgb="FF63BE7B"/>
      </colorScale>
    </cfRule>
  </conditionalFormatting>
  <conditionalFormatting sqref="K32">
    <cfRule type="colorScale" priority="69">
      <colorScale>
        <cfvo type="num" val="0"/>
        <cfvo type="num" val="0.5*$K$3"/>
        <cfvo type="num" val="$K$3"/>
        <color rgb="FF63BE7B"/>
        <color rgb="FFFFEB84"/>
        <color rgb="FFF8696B"/>
      </colorScale>
    </cfRule>
  </conditionalFormatting>
  <conditionalFormatting sqref="I32">
    <cfRule type="colorScale" priority="68">
      <colorScale>
        <cfvo type="num" val="0"/>
        <cfvo type="num" val="0.5*$I$3"/>
        <cfvo type="num" val="$I$3"/>
        <color rgb="FF63BE7B"/>
        <color rgb="FFFFEB84"/>
        <color rgb="FFF8696B"/>
      </colorScale>
    </cfRule>
  </conditionalFormatting>
  <conditionalFormatting sqref="O32 Q32 S32 U32 W32">
    <cfRule type="colorScale" priority="67">
      <colorScale>
        <cfvo type="num" val="0"/>
        <cfvo type="num" val="0.5*$O$3"/>
        <cfvo type="num" val="&quot;$K$2&quot;"/>
        <color rgb="FF63BE7B"/>
        <color rgb="FFFFEB84"/>
        <color rgb="FFF8696B"/>
      </colorScale>
    </cfRule>
  </conditionalFormatting>
  <conditionalFormatting sqref="O35 Q35 S35 U35 W35">
    <cfRule type="colorScale" priority="66">
      <colorScale>
        <cfvo type="num" val="0"/>
        <cfvo type="num" val="0.5*$O$6"/>
        <cfvo type="num" val="$O$6"/>
        <color rgb="FF63BE7B"/>
        <color rgb="FFFFEB84"/>
        <color rgb="FFF8696B"/>
      </colorScale>
    </cfRule>
  </conditionalFormatting>
  <conditionalFormatting sqref="K35">
    <cfRule type="colorScale" priority="65">
      <colorScale>
        <cfvo type="num" val="0"/>
        <cfvo type="num" val="0.5*$K$6"/>
        <cfvo type="num" val="$K$6"/>
        <color rgb="FF63BE7B"/>
        <color rgb="FFFFEB84"/>
        <color rgb="FFF8696B"/>
      </colorScale>
    </cfRule>
  </conditionalFormatting>
  <conditionalFormatting sqref="M35">
    <cfRule type="colorScale" priority="64">
      <colorScale>
        <cfvo type="num" val="0"/>
        <cfvo type="num" val="0.5*$M$6"/>
        <cfvo type="num" val="$M$6"/>
        <color rgb="FF63BE7B"/>
        <color rgb="FFFFEB84"/>
        <color rgb="FFF8696B"/>
      </colorScale>
    </cfRule>
  </conditionalFormatting>
  <conditionalFormatting sqref="M32">
    <cfRule type="colorScale" priority="63">
      <colorScale>
        <cfvo type="num" val="0"/>
        <cfvo type="num" val="0.5*$M$3"/>
        <cfvo type="num" val="$M$3"/>
        <color rgb="FF63BE7B"/>
        <color rgb="FFFFEB84"/>
        <color rgb="FFF8696B"/>
      </colorScale>
    </cfRule>
  </conditionalFormatting>
  <conditionalFormatting sqref="I42">
    <cfRule type="colorScale" priority="60">
      <colorScale>
        <cfvo type="num" val="0"/>
        <cfvo type="num" val="0.5*$I$6"/>
        <cfvo type="num" val="$I$6"/>
        <color rgb="FF63BE7B"/>
        <color rgb="FFFFEB84"/>
        <color rgb="FFF8696B"/>
      </colorScale>
    </cfRule>
  </conditionalFormatting>
  <conditionalFormatting sqref="I43 D42 K40 I40 K43 M43 M40 G40 G43 O40 O43 Q43 Q40 S40 S43 U43 U40 W40 W43">
    <cfRule type="colorScale" priority="58">
      <colorScale>
        <cfvo type="num" val="0"/>
        <cfvo type="num" val="50"/>
        <cfvo type="num" val="100"/>
        <color rgb="FFF8696B"/>
        <color rgb="FFFFEB84"/>
        <color rgb="FF63BE7B"/>
      </colorScale>
    </cfRule>
  </conditionalFormatting>
  <conditionalFormatting sqref="K39">
    <cfRule type="colorScale" priority="57">
      <colorScale>
        <cfvo type="num" val="0"/>
        <cfvo type="num" val="0.5*$K$3"/>
        <cfvo type="num" val="$K$3"/>
        <color rgb="FF63BE7B"/>
        <color rgb="FFFFEB84"/>
        <color rgb="FFF8696B"/>
      </colorScale>
    </cfRule>
  </conditionalFormatting>
  <conditionalFormatting sqref="I39">
    <cfRule type="colorScale" priority="56">
      <colorScale>
        <cfvo type="num" val="0"/>
        <cfvo type="num" val="0.5*$I$3"/>
        <cfvo type="num" val="$I$3"/>
        <color rgb="FF63BE7B"/>
        <color rgb="FFFFEB84"/>
        <color rgb="FFF8696B"/>
      </colorScale>
    </cfRule>
  </conditionalFormatting>
  <conditionalFormatting sqref="O39 Q39 S39 U39 W39">
    <cfRule type="colorScale" priority="55">
      <colorScale>
        <cfvo type="num" val="0"/>
        <cfvo type="num" val="0.5*$O$3"/>
        <cfvo type="num" val="&quot;$K$2&quot;"/>
        <color rgb="FF63BE7B"/>
        <color rgb="FFFFEB84"/>
        <color rgb="FFF8696B"/>
      </colorScale>
    </cfRule>
  </conditionalFormatting>
  <conditionalFormatting sqref="O42 Q42 S42 U42 W42">
    <cfRule type="colorScale" priority="54">
      <colorScale>
        <cfvo type="num" val="0"/>
        <cfvo type="num" val="0.5*$O$6"/>
        <cfvo type="num" val="$O$6"/>
        <color rgb="FF63BE7B"/>
        <color rgb="FFFFEB84"/>
        <color rgb="FFF8696B"/>
      </colorScale>
    </cfRule>
  </conditionalFormatting>
  <conditionalFormatting sqref="K42">
    <cfRule type="colorScale" priority="53">
      <colorScale>
        <cfvo type="num" val="0"/>
        <cfvo type="num" val="0.5*$K$6"/>
        <cfvo type="num" val="$K$6"/>
        <color rgb="FF63BE7B"/>
        <color rgb="FFFFEB84"/>
        <color rgb="FFF8696B"/>
      </colorScale>
    </cfRule>
  </conditionalFormatting>
  <conditionalFormatting sqref="M42">
    <cfRule type="colorScale" priority="52">
      <colorScale>
        <cfvo type="num" val="0"/>
        <cfvo type="num" val="0.5*$M$6"/>
        <cfvo type="num" val="$M$6"/>
        <color rgb="FF63BE7B"/>
        <color rgb="FFFFEB84"/>
        <color rgb="FFF8696B"/>
      </colorScale>
    </cfRule>
  </conditionalFormatting>
  <conditionalFormatting sqref="M39">
    <cfRule type="colorScale" priority="51">
      <colorScale>
        <cfvo type="num" val="0"/>
        <cfvo type="num" val="0.5*$M$3"/>
        <cfvo type="num" val="$M$3"/>
        <color rgb="FF63BE7B"/>
        <color rgb="FFFFEB84"/>
        <color rgb="FFF8696B"/>
      </colorScale>
    </cfRule>
  </conditionalFormatting>
  <conditionalFormatting sqref="I14">
    <cfRule type="colorScale" priority="48">
      <colorScale>
        <cfvo type="num" val="0"/>
        <cfvo type="num" val="0.5*$I$6"/>
        <cfvo type="num" val="$I$6"/>
        <color rgb="FF63BE7B"/>
        <color rgb="FFFFEB84"/>
        <color rgb="FFF8696B"/>
      </colorScale>
    </cfRule>
  </conditionalFormatting>
  <conditionalFormatting sqref="D14 I15 K12 I12 K15 M15 M12 G12 G15 O12 O15 Q15 Q12 S12 S15 U15 U12 W12 W15">
    <cfRule type="colorScale" priority="46">
      <colorScale>
        <cfvo type="num" val="0"/>
        <cfvo type="num" val="50"/>
        <cfvo type="num" val="100"/>
        <color rgb="FFF8696B"/>
        <color rgb="FFFFEB84"/>
        <color rgb="FF63BE7B"/>
      </colorScale>
    </cfRule>
  </conditionalFormatting>
  <conditionalFormatting sqref="K11">
    <cfRule type="colorScale" priority="45">
      <colorScale>
        <cfvo type="num" val="0"/>
        <cfvo type="num" val="0.5*$K$3"/>
        <cfvo type="num" val="$K$3"/>
        <color rgb="FF63BE7B"/>
        <color rgb="FFFFEB84"/>
        <color rgb="FFF8696B"/>
      </colorScale>
    </cfRule>
  </conditionalFormatting>
  <conditionalFormatting sqref="I11">
    <cfRule type="colorScale" priority="44">
      <colorScale>
        <cfvo type="num" val="0"/>
        <cfvo type="num" val="0.5*$I$3"/>
        <cfvo type="num" val="$I$3"/>
        <color rgb="FF63BE7B"/>
        <color rgb="FFFFEB84"/>
        <color rgb="FFF8696B"/>
      </colorScale>
    </cfRule>
  </conditionalFormatting>
  <conditionalFormatting sqref="O11 Q11 S11 U11 W11">
    <cfRule type="colorScale" priority="43">
      <colorScale>
        <cfvo type="num" val="0"/>
        <cfvo type="num" val="0.5*$O$3"/>
        <cfvo type="num" val="$K$2"/>
        <color rgb="FF63BE7B"/>
        <color rgb="FFFFEB84"/>
        <color rgb="FFF8696B"/>
      </colorScale>
    </cfRule>
  </conditionalFormatting>
  <conditionalFormatting sqref="O14 Q14 S14 U14 W14">
    <cfRule type="colorScale" priority="42">
      <colorScale>
        <cfvo type="num" val="0"/>
        <cfvo type="num" val="0.5*$O$6"/>
        <cfvo type="num" val="$O$6"/>
        <color rgb="FF63BE7B"/>
        <color rgb="FFFFEB84"/>
        <color rgb="FFF8696B"/>
      </colorScale>
    </cfRule>
  </conditionalFormatting>
  <conditionalFormatting sqref="K14">
    <cfRule type="colorScale" priority="41">
      <colorScale>
        <cfvo type="num" val="0"/>
        <cfvo type="num" val="0.5*$K$6"/>
        <cfvo type="num" val="$K$6"/>
        <color rgb="FF63BE7B"/>
        <color rgb="FFFFEB84"/>
        <color rgb="FFF8696B"/>
      </colorScale>
    </cfRule>
  </conditionalFormatting>
  <conditionalFormatting sqref="M14">
    <cfRule type="colorScale" priority="40">
      <colorScale>
        <cfvo type="num" val="0"/>
        <cfvo type="num" val="0.5*$M$6"/>
        <cfvo type="num" val="$M$6"/>
        <color rgb="FF63BE7B"/>
        <color rgb="FFFFEB84"/>
        <color rgb="FFF8696B"/>
      </colorScale>
    </cfRule>
  </conditionalFormatting>
  <conditionalFormatting sqref="M11">
    <cfRule type="colorScale" priority="39">
      <colorScale>
        <cfvo type="num" val="0"/>
        <cfvo type="num" val="0.5*$M$3"/>
        <cfvo type="num" val="$M$3"/>
        <color rgb="FF63BE7B"/>
        <color rgb="FFFFEB84"/>
        <color rgb="FFF8696B"/>
      </colorScale>
    </cfRule>
  </conditionalFormatting>
  <conditionalFormatting sqref="D12">
    <cfRule type="colorScale" priority="21">
      <colorScale>
        <cfvo type="num" val="0"/>
        <cfvo type="num" val="0.5*$D$3"/>
        <cfvo type="num" val="$D$3"/>
        <color rgb="FF63BE7B"/>
        <color rgb="FFFFEB84"/>
        <color rgb="FFF8696B"/>
      </colorScale>
    </cfRule>
  </conditionalFormatting>
  <conditionalFormatting sqref="D19">
    <cfRule type="colorScale" priority="20">
      <colorScale>
        <cfvo type="num" val="0"/>
        <cfvo type="num" val="0.5*$D$3"/>
        <cfvo type="num" val="$D$3"/>
        <color rgb="FF63BE7B"/>
        <color rgb="FFFFEB84"/>
        <color rgb="FFF8696B"/>
      </colorScale>
    </cfRule>
  </conditionalFormatting>
  <conditionalFormatting sqref="D26">
    <cfRule type="colorScale" priority="19">
      <colorScale>
        <cfvo type="num" val="0"/>
        <cfvo type="num" val="0.5*$D$3"/>
        <cfvo type="num" val="$D$3"/>
        <color rgb="FF63BE7B"/>
        <color rgb="FFFFEB84"/>
        <color rgb="FFF8696B"/>
      </colorScale>
    </cfRule>
  </conditionalFormatting>
  <conditionalFormatting sqref="D33">
    <cfRule type="colorScale" priority="18">
      <colorScale>
        <cfvo type="num" val="0"/>
        <cfvo type="num" val="0.5*$D$3"/>
        <cfvo type="num" val="$D$3"/>
        <color rgb="FF63BE7B"/>
        <color rgb="FFFFEB84"/>
        <color rgb="FFF8696B"/>
      </colorScale>
    </cfRule>
  </conditionalFormatting>
  <conditionalFormatting sqref="D40">
    <cfRule type="colorScale" priority="17">
      <colorScale>
        <cfvo type="num" val="0"/>
        <cfvo type="num" val="0.5*$D$3"/>
        <cfvo type="num" val="$D$3"/>
        <color rgb="FF63BE7B"/>
        <color rgb="FFFFEB84"/>
        <color rgb="FFF8696B"/>
      </colorScale>
    </cfRule>
  </conditionalFormatting>
  <conditionalFormatting sqref="G11">
    <cfRule type="colorScale" priority="10">
      <colorScale>
        <cfvo type="num" val="0"/>
        <cfvo type="num" val="0.5*$G$3"/>
        <cfvo type="num" val="$G$3"/>
        <color rgb="FF63BE7B"/>
        <color rgb="FFFFEB84"/>
        <color rgb="FFF8696B"/>
      </colorScale>
    </cfRule>
  </conditionalFormatting>
  <conditionalFormatting sqref="G18">
    <cfRule type="colorScale" priority="9">
      <colorScale>
        <cfvo type="num" val="0"/>
        <cfvo type="num" val="0.5*$G$3"/>
        <cfvo type="num" val="$G$3"/>
        <color rgb="FF63BE7B"/>
        <color rgb="FFFFEB84"/>
        <color rgb="FFF8696B"/>
      </colorScale>
    </cfRule>
  </conditionalFormatting>
  <conditionalFormatting sqref="G25">
    <cfRule type="colorScale" priority="8">
      <colorScale>
        <cfvo type="num" val="0"/>
        <cfvo type="num" val="0.5*$G$3"/>
        <cfvo type="num" val="$G$3"/>
        <color rgb="FF63BE7B"/>
        <color rgb="FFFFEB84"/>
        <color rgb="FFF8696B"/>
      </colorScale>
    </cfRule>
  </conditionalFormatting>
  <conditionalFormatting sqref="G32">
    <cfRule type="colorScale" priority="7">
      <colorScale>
        <cfvo type="num" val="0"/>
        <cfvo type="num" val="0.5*$G$3"/>
        <cfvo type="num" val="$G$3"/>
        <color rgb="FF63BE7B"/>
        <color rgb="FFFFEB84"/>
        <color rgb="FFF8696B"/>
      </colorScale>
    </cfRule>
  </conditionalFormatting>
  <conditionalFormatting sqref="G39">
    <cfRule type="colorScale" priority="6">
      <colorScale>
        <cfvo type="num" val="0"/>
        <cfvo type="num" val="0.5*$G$3"/>
        <cfvo type="num" val="$G$3"/>
        <color rgb="FF63BE7B"/>
        <color rgb="FFFFEB84"/>
        <color rgb="FFF8696B"/>
      </colorScale>
    </cfRule>
  </conditionalFormatting>
  <conditionalFormatting sqref="G14">
    <cfRule type="colorScale" priority="5">
      <colorScale>
        <cfvo type="num" val="0"/>
        <cfvo type="num" val="0.5*$G$6"/>
        <cfvo type="num" val="$G$6"/>
        <color rgb="FF63BE7B"/>
        <color rgb="FFFFEB84"/>
        <color rgb="FFF8696B"/>
      </colorScale>
    </cfRule>
  </conditionalFormatting>
  <conditionalFormatting sqref="G21">
    <cfRule type="colorScale" priority="4">
      <colorScale>
        <cfvo type="num" val="0"/>
        <cfvo type="num" val="0.5*$G$6"/>
        <cfvo type="num" val="$G$6"/>
        <color rgb="FF63BE7B"/>
        <color rgb="FFFFEB84"/>
        <color rgb="FFF8696B"/>
      </colorScale>
    </cfRule>
  </conditionalFormatting>
  <conditionalFormatting sqref="G28">
    <cfRule type="colorScale" priority="3">
      <colorScale>
        <cfvo type="num" val="0"/>
        <cfvo type="num" val="0.5*$G$6"/>
        <cfvo type="num" val="$G$6"/>
        <color rgb="FF63BE7B"/>
        <color rgb="FFFFEB84"/>
        <color rgb="FFF8696B"/>
      </colorScale>
    </cfRule>
  </conditionalFormatting>
  <conditionalFormatting sqref="G35">
    <cfRule type="colorScale" priority="2">
      <colorScale>
        <cfvo type="num" val="0"/>
        <cfvo type="num" val="0.5*$G$6"/>
        <cfvo type="num" val="$G$6"/>
        <color rgb="FF63BE7B"/>
        <color rgb="FFFFEB84"/>
        <color rgb="FFF8696B"/>
      </colorScale>
    </cfRule>
  </conditionalFormatting>
  <conditionalFormatting sqref="G42">
    <cfRule type="colorScale" priority="1">
      <colorScale>
        <cfvo type="num" val="0"/>
        <cfvo type="num" val="0.5*$G$6"/>
        <cfvo type="num" val="$G$6"/>
        <color rgb="FF63BE7B"/>
        <color rgb="FFFFEB84"/>
        <color rgb="FFF8696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1"/>
  <sheetViews>
    <sheetView workbookViewId="0">
      <selection activeCell="F18" sqref="F18"/>
    </sheetView>
  </sheetViews>
  <sheetFormatPr baseColWidth="10" defaultRowHeight="15" x14ac:dyDescent="0.25"/>
  <sheetData>
    <row r="1" spans="2:12" ht="15.75" thickBot="1" x14ac:dyDescent="0.3"/>
    <row r="2" spans="2:12" ht="32.25" thickBot="1" x14ac:dyDescent="0.3">
      <c r="B2" s="215" t="s">
        <v>116</v>
      </c>
      <c r="C2" s="354" t="s">
        <v>79</v>
      </c>
      <c r="D2" s="305">
        <v>0</v>
      </c>
      <c r="E2" s="355" t="s">
        <v>36</v>
      </c>
      <c r="F2" s="221">
        <f>Comptes_Detaillés!P56</f>
        <v>1200</v>
      </c>
      <c r="G2" s="343" t="s">
        <v>117</v>
      </c>
      <c r="H2" s="248">
        <f>SUM(F2:F3,D2:D3)</f>
        <v>3200</v>
      </c>
      <c r="I2" s="356" t="s">
        <v>121</v>
      </c>
      <c r="J2" s="248">
        <f>SUM(H2:H4)</f>
        <v>5837.2800000000007</v>
      </c>
      <c r="K2" s="353" t="s">
        <v>88</v>
      </c>
      <c r="L2" s="344">
        <f ca="1">Comptes_Detaillés!B65</f>
        <v>6578.5</v>
      </c>
    </row>
    <row r="3" spans="2:12" ht="32.25" thickBot="1" x14ac:dyDescent="0.3">
      <c r="B3" s="365"/>
      <c r="C3" s="362" t="s">
        <v>97</v>
      </c>
      <c r="D3" s="363">
        <v>0</v>
      </c>
      <c r="E3" s="362" t="s">
        <v>96</v>
      </c>
      <c r="F3" s="364">
        <f>Comptes_Detaillés!P57</f>
        <v>2000</v>
      </c>
      <c r="G3" s="343"/>
      <c r="H3" s="249"/>
      <c r="I3" s="356"/>
      <c r="J3" s="343"/>
      <c r="K3" s="353"/>
      <c r="L3" s="344"/>
    </row>
    <row r="4" spans="2:12" ht="33" thickTop="1" thickBot="1" x14ac:dyDescent="0.3">
      <c r="B4" s="121" t="s">
        <v>115</v>
      </c>
      <c r="C4" s="359" t="s">
        <v>84</v>
      </c>
      <c r="D4" s="360">
        <v>2627.28</v>
      </c>
      <c r="E4" s="361" t="s">
        <v>83</v>
      </c>
      <c r="F4" s="225">
        <f>Comptes_Detaillés!P60</f>
        <v>10</v>
      </c>
      <c r="G4" s="343"/>
      <c r="H4" s="262">
        <f>SUM(F4,D4)</f>
        <v>2637.28</v>
      </c>
      <c r="I4" s="356"/>
      <c r="J4" s="343"/>
      <c r="K4" s="353"/>
      <c r="L4" s="344"/>
    </row>
    <row r="22" spans="2:6" x14ac:dyDescent="0.25">
      <c r="B22" s="99"/>
      <c r="C22" s="99"/>
      <c r="D22" s="99"/>
      <c r="E22" s="99"/>
      <c r="F22" s="99"/>
    </row>
    <row r="23" spans="2:6" ht="15.75" x14ac:dyDescent="0.25">
      <c r="B23" s="345"/>
      <c r="C23" s="346"/>
      <c r="D23" s="345"/>
      <c r="E23" s="99"/>
      <c r="F23" s="99"/>
    </row>
    <row r="24" spans="2:6" x14ac:dyDescent="0.25">
      <c r="B24" s="99"/>
      <c r="C24" s="99"/>
      <c r="D24" s="99"/>
      <c r="E24" s="99"/>
      <c r="F24" s="99"/>
    </row>
    <row r="25" spans="2:6" s="350" customFormat="1" ht="15" customHeight="1" x14ac:dyDescent="0.25">
      <c r="B25" s="351"/>
      <c r="C25" s="351"/>
      <c r="D25" s="351"/>
      <c r="E25" s="352"/>
      <c r="F25" s="352"/>
    </row>
    <row r="26" spans="2:6" x14ac:dyDescent="0.25">
      <c r="B26" s="339"/>
      <c r="C26" s="347"/>
      <c r="D26" s="339"/>
      <c r="E26" s="99"/>
      <c r="F26" s="99"/>
    </row>
    <row r="27" spans="2:6" x14ac:dyDescent="0.25">
      <c r="B27" s="339"/>
      <c r="C27" s="347"/>
      <c r="D27" s="318"/>
      <c r="E27" s="99"/>
      <c r="F27" s="99"/>
    </row>
    <row r="28" spans="2:6" x14ac:dyDescent="0.25">
      <c r="B28" s="99"/>
      <c r="C28" s="99"/>
      <c r="D28" s="99"/>
      <c r="E28" s="99"/>
      <c r="F28" s="99"/>
    </row>
    <row r="29" spans="2:6" x14ac:dyDescent="0.25">
      <c r="B29" s="99"/>
      <c r="C29" s="99"/>
      <c r="D29" s="99"/>
      <c r="E29" s="99"/>
      <c r="F29" s="99"/>
    </row>
    <row r="30" spans="2:6" x14ac:dyDescent="0.25">
      <c r="B30" s="99"/>
      <c r="C30" s="99"/>
      <c r="D30" s="99"/>
      <c r="E30" s="99"/>
      <c r="F30" s="99"/>
    </row>
    <row r="31" spans="2:6" x14ac:dyDescent="0.25">
      <c r="B31" s="99"/>
      <c r="C31" s="99"/>
      <c r="D31" s="99"/>
      <c r="E31" s="99"/>
      <c r="F31" s="99"/>
    </row>
  </sheetData>
  <protectedRanges>
    <protectedRange sqref="D2" name="Janvier 1ère case solde"/>
    <protectedRange sqref="B25:D25 C2" name="Texte_28"/>
  </protectedRanges>
  <mergeCells count="7">
    <mergeCell ref="K2:K4"/>
    <mergeCell ref="L2:L4"/>
    <mergeCell ref="B2:B3"/>
    <mergeCell ref="G2:G4"/>
    <mergeCell ref="H2:H3"/>
    <mergeCell ref="I2:I4"/>
    <mergeCell ref="J2:J4"/>
  </mergeCells>
  <conditionalFormatting sqref="C26:C27 C23 D2:D4">
    <cfRule type="cellIs" dxfId="2" priority="1" operator="greaterThan">
      <formula>200</formula>
    </cfRule>
  </conditionalFormatting>
  <conditionalFormatting sqref="C26:C27 C23 D2:D4">
    <cfRule type="cellIs" dxfId="1" priority="2" operator="between">
      <formula>0</formula>
      <formula>200</formula>
    </cfRule>
    <cfRule type="cellIs" dxfId="0" priority="3" operator="lessThan">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6"/>
  <sheetViews>
    <sheetView workbookViewId="0">
      <selection activeCell="G14" sqref="G14"/>
    </sheetView>
  </sheetViews>
  <sheetFormatPr baseColWidth="10" defaultRowHeight="15" x14ac:dyDescent="0.25"/>
  <sheetData>
    <row r="1" spans="2:6" ht="15.75" thickBot="1" x14ac:dyDescent="0.3"/>
    <row r="2" spans="2:6" ht="30.75" thickBot="1" x14ac:dyDescent="0.3">
      <c r="B2" s="119" t="s">
        <v>57</v>
      </c>
      <c r="C2" s="118" t="s">
        <v>58</v>
      </c>
      <c r="D2" s="118" t="s">
        <v>59</v>
      </c>
      <c r="E2" s="118" t="s">
        <v>60</v>
      </c>
      <c r="F2" s="131" t="s">
        <v>113</v>
      </c>
    </row>
    <row r="3" spans="2:6" ht="15.75" thickBot="1" x14ac:dyDescent="0.3">
      <c r="B3" s="122">
        <v>2018</v>
      </c>
      <c r="C3" s="130">
        <f>Comptes_Detaillés!P50</f>
        <v>14570.440000000004</v>
      </c>
      <c r="D3" s="130">
        <f>Comptes_Detaillés!P13</f>
        <v>4998.13</v>
      </c>
      <c r="E3" s="130">
        <f>Comptes_Detaillés!B66</f>
        <v>0</v>
      </c>
      <c r="F3" s="130">
        <f>Comptes_Detaillés!Q51</f>
        <v>384.83999999999992</v>
      </c>
    </row>
    <row r="4" spans="2:6" ht="15.75" thickBot="1" x14ac:dyDescent="0.3">
      <c r="B4" s="122">
        <v>2019</v>
      </c>
      <c r="C4" s="130"/>
      <c r="D4" s="130"/>
      <c r="E4" s="130"/>
      <c r="F4" s="130"/>
    </row>
    <row r="5" spans="2:6" ht="15.75" thickBot="1" x14ac:dyDescent="0.3">
      <c r="B5" s="122">
        <v>2020</v>
      </c>
      <c r="C5" s="130"/>
      <c r="D5" s="130"/>
      <c r="E5" s="130"/>
      <c r="F5" s="130"/>
    </row>
    <row r="6" spans="2:6" ht="15.75" thickBot="1" x14ac:dyDescent="0.3">
      <c r="B6" s="122">
        <v>2021</v>
      </c>
      <c r="C6" s="130"/>
      <c r="D6" s="130"/>
      <c r="E6" s="130"/>
      <c r="F6" s="1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Suivi des dépenses</vt:lpstr>
      <vt:lpstr>Comptes_Detaillés</vt:lpstr>
      <vt:lpstr>Objectifs</vt:lpstr>
      <vt:lpstr>Comptes_Banques</vt:lpstr>
      <vt:lpstr>récapitulatif</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jojo et amel</dc:creator>
  <cp:lastModifiedBy>JEROME</cp:lastModifiedBy>
  <cp:lastPrinted>2007-03-22T10:53:35Z</cp:lastPrinted>
  <dcterms:created xsi:type="dcterms:W3CDTF">2006-12-01T13:57:23Z</dcterms:created>
  <dcterms:modified xsi:type="dcterms:W3CDTF">2018-03-10T17:49:33Z</dcterms:modified>
</cp:coreProperties>
</file>