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cal\Desktop\"/>
    </mc:Choice>
  </mc:AlternateContent>
  <bookViews>
    <workbookView xWindow="0" yWindow="0" windowWidth="15348" windowHeight="7500" activeTab="3" xr2:uid="{00000000-000D-0000-FFFF-FFFF00000000}"/>
  </bookViews>
  <sheets>
    <sheet name="Comptabilité" sheetId="2" r:id="rId1"/>
    <sheet name="Facture" sheetId="6" r:id="rId2"/>
    <sheet name="Contact" sheetId="1" r:id="rId3"/>
    <sheet name="Horaire" sheetId="4" r:id="rId4"/>
    <sheet name="Préstation" sheetId="3" r:id="rId5"/>
    <sheet name="Etat" sheetId="5" r:id="rId6"/>
  </sheets>
  <definedNames>
    <definedName name="Contact">OFFSET(Contact!$A$2:$E$2,,,COUNTA(Nom_Contact))</definedName>
    <definedName name="Etat">OFFSET(Etat!$A$2,,,COUNTA(Nom_Etat))</definedName>
    <definedName name="Facture_numéro">Facture!$E$3</definedName>
    <definedName name="Horaire">OFFSET(Horaire!$A$2:$C$2,,,COUNTA(Quantité_Horaire))</definedName>
    <definedName name="Nom_Contact">OFFSET(Contact!$A$2,,,COUNTA(Contact!$A:$A)-1)</definedName>
    <definedName name="Nom_Etat">OFFSET(Etat!$A$2,,,COUNTA(Etat!$A:$A)-1)</definedName>
    <definedName name="Nom_Préstation">OFFSET(Préstation!$A$2,,,COUNTA(Préstation!$A:$A)-1)</definedName>
    <definedName name="Présation">OFFSET(Préstation!$A$2:$A$2,,,COUNTA(Nom_Préstation))</definedName>
    <definedName name="Quantité_Horaire">OFFSET(Horaire!$A$2,,,COUNTA(Horaire!$A:$A)-1)</definedName>
    <definedName name="Type_préstation">Facture!$B$16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2" l="1"/>
  <c r="H2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G2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E2" i="2"/>
  <c r="E3" i="2"/>
  <c r="E4" i="2"/>
  <c r="E5" i="2"/>
  <c r="E6" i="2"/>
  <c r="E8" i="2"/>
  <c r="E9" i="2"/>
  <c r="E10" i="2"/>
  <c r="E11" i="2"/>
  <c r="E12" i="2"/>
  <c r="E13" i="2"/>
  <c r="E14" i="2"/>
  <c r="E15" i="2"/>
  <c r="E16" i="2"/>
  <c r="E17" i="2"/>
  <c r="N2" i="2"/>
  <c r="N4" i="2"/>
  <c r="N5" i="2"/>
  <c r="N6" i="2"/>
  <c r="N8" i="2"/>
  <c r="N9" i="2"/>
  <c r="N10" i="2"/>
  <c r="N11" i="2"/>
  <c r="N12" i="2"/>
  <c r="N13" i="2"/>
  <c r="N14" i="2"/>
  <c r="N15" i="2"/>
  <c r="N16" i="2"/>
  <c r="N17" i="2"/>
  <c r="Q2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A20" i="6" l="1"/>
  <c r="C2" i="4" l="1"/>
  <c r="C3" i="4"/>
  <c r="C4" i="4"/>
  <c r="C5" i="4"/>
  <c r="C6" i="4"/>
  <c r="C7" i="4"/>
  <c r="C8" i="4"/>
  <c r="C9" i="4"/>
  <c r="C10" i="4"/>
  <c r="C11" i="4"/>
  <c r="C12" i="4"/>
  <c r="E4" i="6" l="1"/>
  <c r="D20" i="6"/>
  <c r="B17" i="6" l="1"/>
  <c r="B16" i="6"/>
  <c r="C20" i="6" s="1"/>
  <c r="D8" i="6"/>
  <c r="D12" i="6" s="1"/>
  <c r="C19" i="6" l="1"/>
  <c r="A19" i="6"/>
  <c r="D19" i="6"/>
  <c r="E20" i="6"/>
  <c r="E22" i="6" l="1"/>
  <c r="D9" i="6" l="1"/>
  <c r="D11" i="6"/>
  <c r="D10" i="6"/>
</calcChain>
</file>

<file path=xl/sharedStrings.xml><?xml version="1.0" encoding="utf-8"?>
<sst xmlns="http://schemas.openxmlformats.org/spreadsheetml/2006/main" count="66" uniqueCount="48">
  <si>
    <t>Nom</t>
  </si>
  <si>
    <t>Adresse</t>
  </si>
  <si>
    <t>Ville</t>
  </si>
  <si>
    <t>Code Postal</t>
  </si>
  <si>
    <t>Téléphone</t>
  </si>
  <si>
    <t>Mail</t>
  </si>
  <si>
    <t>Statut</t>
  </si>
  <si>
    <t>Numéro facture</t>
  </si>
  <si>
    <t>Préstation</t>
  </si>
  <si>
    <t>Etat</t>
  </si>
  <si>
    <t>Particulier</t>
  </si>
  <si>
    <t>Prix</t>
  </si>
  <si>
    <t>Quantité Horaire</t>
  </si>
  <si>
    <t>Service</t>
  </si>
  <si>
    <t>Prix Vente</t>
  </si>
  <si>
    <t>Prix Achat</t>
  </si>
  <si>
    <t>Commerciale</t>
  </si>
  <si>
    <t>Prix Total</t>
  </si>
  <si>
    <t>attente</t>
  </si>
  <si>
    <t>payé</t>
  </si>
  <si>
    <t>Etat payement</t>
  </si>
  <si>
    <t>Date Facturation</t>
  </si>
  <si>
    <t>Date Préstation</t>
  </si>
  <si>
    <t>Trimestre</t>
  </si>
  <si>
    <t>Nom et Adresse du client:</t>
  </si>
  <si>
    <t>Détail</t>
  </si>
  <si>
    <t>Quantité</t>
  </si>
  <si>
    <t>Prix Premium</t>
  </si>
  <si>
    <t>Service Premium</t>
  </si>
  <si>
    <t>Facture numéro:</t>
  </si>
  <si>
    <t>Type de préstation:</t>
  </si>
  <si>
    <t>Date de la préstation:</t>
  </si>
  <si>
    <t xml:space="preserve">11b, rue d'italie </t>
  </si>
  <si>
    <t>21, rue du printemp</t>
  </si>
  <si>
    <t>Date de facturation:</t>
  </si>
  <si>
    <t>Justificatifs</t>
  </si>
  <si>
    <t>A Payer :</t>
  </si>
  <si>
    <t>reçu</t>
  </si>
  <si>
    <t>Configuration</t>
  </si>
  <si>
    <t>DUPONT Jean</t>
  </si>
  <si>
    <t>Strasbourg</t>
  </si>
  <si>
    <t>06 00 00 00 00</t>
  </si>
  <si>
    <t>contact@natixservice.fr</t>
  </si>
  <si>
    <t>MERLIN Francois</t>
  </si>
  <si>
    <t>03 00 00 00 00</t>
  </si>
  <si>
    <t>Windows 10 Home</t>
  </si>
  <si>
    <t>Web</t>
  </si>
  <si>
    <t>n° SIRET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</si>
</sst>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1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vertical="top"/>
    </xf>
    <xf numFmtId="0" fontId="0" fillId="0" borderId="0" xfId="0" applyNumberFormat="1" applyAlignment="1">
      <alignment horizontal="left"/>
    </xf>
    <xf numFmtId="164" fontId="0" fillId="0" borderId="0" xfId="0" applyNumberFormat="1" applyAlignment="1">
      <alignment horizontal="right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3" fillId="0" borderId="0" xfId="0" applyFont="1"/>
    <xf numFmtId="0" fontId="4" fillId="2" borderId="6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9" xfId="0" applyFont="1" applyBorder="1" applyAlignment="1">
      <alignment horizontal="right" vertical="center"/>
    </xf>
    <xf numFmtId="164" fontId="3" fillId="0" borderId="7" xfId="0" applyNumberFormat="1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1" fillId="0" borderId="0" xfId="1" applyNumberFormat="1" applyAlignment="1">
      <alignment horizontal="right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4" fillId="2" borderId="6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</cellXfs>
  <cellStyles count="2">
    <cellStyle name="Lien hypertexte" xfId="1" builtinId="8"/>
    <cellStyle name="Normal" xfId="0" builtinId="0"/>
  </cellStyles>
  <dxfs count="22">
    <dxf>
      <numFmt numFmtId="164" formatCode="#,##0.00\ &quot;€&quot;"/>
    </dxf>
    <dxf>
      <numFmt numFmtId="164" formatCode="#,##0.00\ &quot;€&quot;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#,##0.00\ &quot;€&quot;"/>
      <alignment horizontal="right" vertical="bottom" textRotation="0" wrapText="0" indent="0" justifyLastLine="0" shrinkToFit="0" readingOrder="0"/>
    </dxf>
    <dxf>
      <numFmt numFmtId="164" formatCode="#,##0.00\ &quot;€&quot;"/>
      <alignment horizontal="right" vertical="bottom" textRotation="0" wrapText="0" indent="0" justifyLastLine="0" shrinkToFit="0" readingOrder="0"/>
    </dxf>
    <dxf>
      <numFmt numFmtId="164" formatCode="#,##0.00\ &quot;€&quot;"/>
      <alignment horizontal="left" vertical="bottom" textRotation="0" indent="0" justifyLastLine="0" shrinkToFit="0" readingOrder="0"/>
    </dxf>
    <dxf>
      <numFmt numFmtId="164" formatCode="#,##0.00\ &quot;€&quot;"/>
      <alignment horizontal="left" vertical="bottom" textRotation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numFmt numFmtId="0" formatCode="General"/>
      <alignment horizontal="left" vertical="bottom" textRotation="0" indent="0" justifyLastLine="0" shrinkToFit="0" readingOrder="0"/>
    </dxf>
    <dxf>
      <numFmt numFmtId="0" formatCode="General"/>
      <alignment horizontal="left" vertical="bottom" textRotation="0" indent="0" justifyLastLine="0" shrinkToFit="0" readingOrder="0"/>
    </dxf>
    <dxf>
      <numFmt numFmtId="0" formatCode="General"/>
      <alignment horizontal="left" vertical="bottom" textRotation="0" indent="0" justifyLastLine="0" shrinkToFit="0" readingOrder="0"/>
    </dxf>
    <dxf>
      <numFmt numFmtId="0" formatCode="General"/>
      <alignment horizontal="left" vertical="bottom" textRotation="0" indent="0" justifyLastLine="0" shrinkToFit="0" readingOrder="0"/>
    </dxf>
    <dxf>
      <alignment horizontal="left" vertical="bottom" textRotation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</xdr:colOff>
          <xdr:row>0</xdr:row>
          <xdr:rowOff>15240</xdr:rowOff>
        </xdr:from>
        <xdr:to>
          <xdr:col>7</xdr:col>
          <xdr:colOff>777240</xdr:colOff>
          <xdr:row>1</xdr:row>
          <xdr:rowOff>190500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_Comptabilité" displayName="Tableau_Comptabilité" ref="A1:Q17" totalsRowShown="0" dataDxfId="21">
  <autoFilter ref="A1:Q17" xr:uid="{00000000-0009-0000-0100-000002000000}"/>
  <tableColumns count="17">
    <tableColumn id="1" xr3:uid="{00000000-0010-0000-0000-000001000000}" name="Numéro facture" dataDxfId="20"/>
    <tableColumn id="17" xr3:uid="{00000000-0010-0000-0000-000011000000}" name="Date Facturation" dataDxfId="19"/>
    <tableColumn id="16" xr3:uid="{00000000-0010-0000-0000-000010000000}" name="Date Préstation" dataDxfId="18"/>
    <tableColumn id="2" xr3:uid="{00000000-0010-0000-0000-000002000000}" name="Nom" dataDxfId="17"/>
    <tableColumn id="3" xr3:uid="{00000000-0010-0000-0000-000003000000}" name="Statut" dataDxfId="16">
      <calculatedColumnFormula>IF(ISBLANK(Tableau_Comptabilité[[#This Row],[Nom]]),"",VLOOKUP(Tableau_Comptabilité[[#This Row],[Nom]],Contact,2, FALSE))</calculatedColumnFormula>
    </tableColumn>
    <tableColumn id="4" xr3:uid="{00000000-0010-0000-0000-000004000000}" name="Adresse" dataDxfId="15">
      <calculatedColumnFormula>IF(ISBLANK(Tableau_Comptabilité[[#This Row],[Nom]]),"",VLOOKUP(Tableau_Comptabilité[[#This Row],[Nom]],Contact,3,FALSE))</calculatedColumnFormula>
    </tableColumn>
    <tableColumn id="5" xr3:uid="{00000000-0010-0000-0000-000005000000}" name="Ville" dataDxfId="14">
      <calculatedColumnFormula>IF(ISBLANK(Tableau_Comptabilité[[#This Row],[Nom]]),"",VLOOKUP(Tableau_Comptabilité[[#This Row],[Nom]],Contact,4,FALSE))</calculatedColumnFormula>
    </tableColumn>
    <tableColumn id="6" xr3:uid="{00000000-0010-0000-0000-000006000000}" name="Code Postal" dataDxfId="13">
      <calculatedColumnFormula>IF(ISBLANK(Tableau_Comptabilité[[#This Row],[Nom]]),"",VLOOKUP(Tableau_Comptabilité[[#This Row],[Nom]],Contact,5,FALSE))</calculatedColumnFormula>
    </tableColumn>
    <tableColumn id="7" xr3:uid="{00000000-0010-0000-0000-000007000000}" name="Préstation" dataDxfId="12"/>
    <tableColumn id="20" xr3:uid="{00000000-0010-0000-0000-000014000000}" name="Détail" dataDxfId="11"/>
    <tableColumn id="8" xr3:uid="{00000000-0010-0000-0000-000008000000}" name="Quantité" dataDxfId="10"/>
    <tableColumn id="14" xr3:uid="{00000000-0010-0000-0000-00000E000000}" name="Prix Achat" dataDxfId="9"/>
    <tableColumn id="15" xr3:uid="{00000000-0010-0000-0000-00000F000000}" name="Prix Vente" dataDxfId="8"/>
    <tableColumn id="13" xr3:uid="{00000000-0010-0000-0000-00000D000000}" name="Prix Total" dataDxfId="7">
      <calculatedColumnFormula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calculatedColumnFormula>
    </tableColumn>
    <tableColumn id="18" xr3:uid="{00000000-0010-0000-0000-000012000000}" name="Justificatifs" dataDxfId="6"/>
    <tableColumn id="9" xr3:uid="{00000000-0010-0000-0000-000009000000}" name="Etat payement" dataDxfId="5"/>
    <tableColumn id="10" xr3:uid="{00000000-0010-0000-0000-00000A000000}" name="Trimestre" dataDxfId="4">
      <calculatedColumnFormula>IF(ISBLANK(Tableau_Comptabilité[[#This Row],[Date Facturation]]),"","Trimestre " &amp;INT((MONTH(Tableau_Comptabilité[[#This Row],[Date Facturation]])+2)/3) &amp;" "&amp;YEAR(Tableau_Comptabilité[[#This Row],[Date Facturation]]))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_Contact" displayName="Tableau_Contact" ref="A1:G10" totalsRowShown="0">
  <autoFilter ref="A1:G10" xr:uid="{00000000-0009-0000-0100-000001000000}"/>
  <sortState ref="A2:G3">
    <sortCondition ref="A1:A3"/>
  </sortState>
  <tableColumns count="7">
    <tableColumn id="1" xr3:uid="{00000000-0010-0000-0100-000001000000}" name="Nom"/>
    <tableColumn id="2" xr3:uid="{00000000-0010-0000-0100-000002000000}" name="Statut"/>
    <tableColumn id="3" xr3:uid="{00000000-0010-0000-0100-000003000000}" name="Adresse"/>
    <tableColumn id="4" xr3:uid="{00000000-0010-0000-0100-000004000000}" name="Ville"/>
    <tableColumn id="5" xr3:uid="{00000000-0010-0000-0100-000005000000}" name="Code Postal" dataDxfId="3"/>
    <tableColumn id="6" xr3:uid="{00000000-0010-0000-0100-000006000000}" name="Téléphone" dataDxfId="2"/>
    <tableColumn id="7" xr3:uid="{00000000-0010-0000-0100-000007000000}" name="Mai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_Horaire" displayName="Tableau_Horaire" ref="A1:C12" totalsRowShown="0">
  <autoFilter ref="A1:C12" xr:uid="{00000000-0009-0000-0100-000004000000}"/>
  <tableColumns count="3">
    <tableColumn id="1" xr3:uid="{00000000-0010-0000-0200-000001000000}" name="Quantité Horaire"/>
    <tableColumn id="2" xr3:uid="{00000000-0010-0000-0200-000002000000}" name="Prix" dataDxfId="1"/>
    <tableColumn id="3" xr3:uid="{00000000-0010-0000-0200-000003000000}" name="Prix Premium" dataDxfId="0">
      <calculatedColumnFormula>(Tableau_Horaire[[#This Row],[Prix]]*2)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_Préstation" displayName="Tableau_Préstation" ref="A1:A4" totalsRowShown="0">
  <autoFilter ref="A1:A4" xr:uid="{00000000-0009-0000-0100-000003000000}"/>
  <tableColumns count="1">
    <tableColumn id="1" xr3:uid="{00000000-0010-0000-0300-000001000000}" name="Préstat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_Etat" displayName="Tableau_Etat" ref="A1:A4" totalsRowShown="0">
  <autoFilter ref="A1:A4" xr:uid="{00000000-0009-0000-0100-000005000000}"/>
  <tableColumns count="1">
    <tableColumn id="1" xr3:uid="{00000000-0010-0000-0400-000001000000}" name="Eta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hyperlink" Target="mailto:contact@natixservice.fr" TargetMode="External"/><Relationship Id="rId1" Type="http://schemas.openxmlformats.org/officeDocument/2006/relationships/hyperlink" Target="mailto:contact@natixservice.fr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A1:Q18"/>
  <sheetViews>
    <sheetView workbookViewId="0">
      <selection activeCell="P3" sqref="P3"/>
    </sheetView>
  </sheetViews>
  <sheetFormatPr baseColWidth="10" defaultRowHeight="14.4" outlineLevelCol="1" x14ac:dyDescent="0.3"/>
  <cols>
    <col min="1" max="1" width="4.109375" customWidth="1"/>
    <col min="2" max="3" width="11.88671875" style="2" customWidth="1"/>
    <col min="4" max="4" width="20.109375" customWidth="1"/>
    <col min="5" max="5" width="10.109375" customWidth="1"/>
    <col min="6" max="6" width="21.88671875" customWidth="1" outlineLevel="1"/>
    <col min="7" max="7" width="11.88671875" customWidth="1" outlineLevel="1"/>
    <col min="8" max="8" width="7.109375" customWidth="1" outlineLevel="1"/>
    <col min="9" max="9" width="14.109375" customWidth="1"/>
    <col min="10" max="10" width="31.88671875" customWidth="1"/>
    <col min="11" max="11" width="10" style="3" customWidth="1"/>
    <col min="12" max="13" width="11.88671875" style="4" customWidth="1" outlineLevel="1"/>
    <col min="14" max="14" width="13.44140625" style="4" customWidth="1"/>
    <col min="15" max="15" width="19.5546875" style="4" customWidth="1"/>
    <col min="16" max="16" width="10.44140625" customWidth="1"/>
    <col min="17" max="17" width="16.44140625" customWidth="1"/>
  </cols>
  <sheetData>
    <row r="1" spans="1:17" x14ac:dyDescent="0.3">
      <c r="A1" t="s">
        <v>7</v>
      </c>
      <c r="B1" s="2" t="s">
        <v>21</v>
      </c>
      <c r="C1" s="2" t="s">
        <v>22</v>
      </c>
      <c r="D1" t="s">
        <v>0</v>
      </c>
      <c r="E1" t="s">
        <v>6</v>
      </c>
      <c r="F1" t="s">
        <v>1</v>
      </c>
      <c r="G1" t="s">
        <v>2</v>
      </c>
      <c r="H1" t="s">
        <v>3</v>
      </c>
      <c r="I1" t="s">
        <v>8</v>
      </c>
      <c r="J1" t="s">
        <v>25</v>
      </c>
      <c r="K1" s="3" t="s">
        <v>26</v>
      </c>
      <c r="L1" s="4" t="s">
        <v>15</v>
      </c>
      <c r="M1" s="4" t="s">
        <v>14</v>
      </c>
      <c r="N1" s="4" t="s">
        <v>17</v>
      </c>
      <c r="O1" s="4" t="s">
        <v>35</v>
      </c>
      <c r="P1" t="s">
        <v>20</v>
      </c>
      <c r="Q1" t="s">
        <v>23</v>
      </c>
    </row>
    <row r="2" spans="1:17" ht="15" customHeight="1" x14ac:dyDescent="0.3">
      <c r="A2" s="13">
        <v>1</v>
      </c>
      <c r="B2" s="12">
        <v>43104</v>
      </c>
      <c r="C2" s="12">
        <v>43104</v>
      </c>
      <c r="D2" s="5" t="s">
        <v>39</v>
      </c>
      <c r="E2" s="5" t="str">
        <f ca="1">IF(ISBLANK(Tableau_Comptabilité[[#This Row],[Nom]]),"",VLOOKUP(Tableau_Comptabilité[[#This Row],[Nom]],Contact,2, FALSE))</f>
        <v>Particulier</v>
      </c>
      <c r="F2" s="5" t="str">
        <f ca="1">IF(ISBLANK(Tableau_Comptabilité[[#This Row],[Nom]]),"",VLOOKUP(Tableau_Comptabilité[[#This Row],[Nom]],Contact,3,FALSE))</f>
        <v>21, rue du printemp</v>
      </c>
      <c r="G2" s="5" t="str">
        <f ca="1">IF(ISBLANK(Tableau_Comptabilité[[#This Row],[Nom]]),"",VLOOKUP(Tableau_Comptabilité[[#This Row],[Nom]],Contact,4,FALSE))</f>
        <v>Strasbourg</v>
      </c>
      <c r="H2" s="5">
        <f ca="1">IF(ISBLANK(Tableau_Comptabilité[[#This Row],[Nom]]),"",VLOOKUP(Tableau_Comptabilité[[#This Row],[Nom]],Contact,5,FALSE))</f>
        <v>67000</v>
      </c>
      <c r="I2" s="5" t="s">
        <v>16</v>
      </c>
      <c r="J2" s="5" t="s">
        <v>45</v>
      </c>
      <c r="K2" s="11">
        <v>1</v>
      </c>
      <c r="L2" s="6">
        <v>50.57</v>
      </c>
      <c r="M2" s="6">
        <v>54</v>
      </c>
      <c r="N2" s="10">
        <f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>3.4299999999999997</v>
      </c>
      <c r="O2" s="27"/>
      <c r="P2" s="13" t="s">
        <v>37</v>
      </c>
      <c r="Q2" s="7" t="str">
        <f>IF(ISBLANK(Tableau_Comptabilité[[#This Row],[Date Facturation]]),"","Trimestre " &amp;INT((MONTH(Tableau_Comptabilité[[#This Row],[Date Facturation]])+2)/3) &amp;" "&amp;YEAR(Tableau_Comptabilité[[#This Row],[Date Facturation]]))</f>
        <v>Trimestre 1 2018</v>
      </c>
    </row>
    <row r="3" spans="1:17" x14ac:dyDescent="0.3">
      <c r="A3" s="13">
        <v>2</v>
      </c>
      <c r="B3" s="12">
        <v>43105</v>
      </c>
      <c r="C3" s="12">
        <v>43105</v>
      </c>
      <c r="D3" s="5" t="s">
        <v>43</v>
      </c>
      <c r="E3" s="5" t="str">
        <f ca="1">IF(ISBLANK(Tableau_Comptabilité[[#This Row],[Nom]]),"",VLOOKUP(Tableau_Comptabilité[[#This Row],[Nom]],Contact,2, FALSE))</f>
        <v>Particulier</v>
      </c>
      <c r="F3" s="5" t="str">
        <f ca="1">IF(ISBLANK(Tableau_Comptabilité[[#This Row],[Nom]]),"",VLOOKUP(Tableau_Comptabilité[[#This Row],[Nom]],Contact,3,FALSE))</f>
        <v xml:space="preserve">11b, rue d'italie </v>
      </c>
      <c r="G3" s="5" t="str">
        <f ca="1">IF(ISBLANK(Tableau_Comptabilité[[#This Row],[Nom]]),"",VLOOKUP(Tableau_Comptabilité[[#This Row],[Nom]],Contact,4,FALSE))</f>
        <v>Strasbourg</v>
      </c>
      <c r="H3" s="5">
        <f ca="1">IF(ISBLANK(Tableau_Comptabilité[[#This Row],[Nom]]),"",VLOOKUP(Tableau_Comptabilité[[#This Row],[Nom]],Contact,5,FALSE))</f>
        <v>67000</v>
      </c>
      <c r="I3" s="5" t="s">
        <v>13</v>
      </c>
      <c r="J3" s="5" t="s">
        <v>38</v>
      </c>
      <c r="K3" s="11">
        <v>2</v>
      </c>
      <c r="L3" s="6"/>
      <c r="M3" s="6"/>
      <c r="N3" s="10">
        <f ca="1"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>80</v>
      </c>
      <c r="O3" s="10"/>
      <c r="P3" s="13" t="s">
        <v>37</v>
      </c>
      <c r="Q3" s="5" t="str">
        <f>IF(ISBLANK(Tableau_Comptabilité[[#This Row],[Date Facturation]]),"","Trimestre " &amp;INT((MONTH(Tableau_Comptabilité[[#This Row],[Date Facturation]])+2)/3) &amp;" "&amp;YEAR(Tableau_Comptabilité[[#This Row],[Date Facturation]]))</f>
        <v>Trimestre 1 2018</v>
      </c>
    </row>
    <row r="4" spans="1:17" x14ac:dyDescent="0.3">
      <c r="A4" s="13">
        <v>3</v>
      </c>
      <c r="B4" s="12"/>
      <c r="C4" s="12"/>
      <c r="D4" s="5"/>
      <c r="E4" s="5" t="str">
        <f>IF(ISBLANK(Tableau_Comptabilité[[#This Row],[Nom]]),"",VLOOKUP(Tableau_Comptabilité[[#This Row],[Nom]],Contact,2, FALSE))</f>
        <v/>
      </c>
      <c r="F4" s="5" t="str">
        <f>IF(ISBLANK(Tableau_Comptabilité[[#This Row],[Nom]]),"",VLOOKUP(Tableau_Comptabilité[[#This Row],[Nom]],Contact,3,FALSE))</f>
        <v/>
      </c>
      <c r="G4" s="5" t="str">
        <f>IF(ISBLANK(Tableau_Comptabilité[[#This Row],[Nom]]),"",VLOOKUP(Tableau_Comptabilité[[#This Row],[Nom]],Contact,4,FALSE))</f>
        <v/>
      </c>
      <c r="H4" s="5" t="str">
        <f>IF(ISBLANK(Tableau_Comptabilité[[#This Row],[Nom]]),"",VLOOKUP(Tableau_Comptabilité[[#This Row],[Nom]],Contact,5,FALSE))</f>
        <v/>
      </c>
      <c r="I4" s="5"/>
      <c r="J4" s="5"/>
      <c r="K4" s="11"/>
      <c r="L4" s="6"/>
      <c r="M4" s="6"/>
      <c r="N4" s="10" t="str">
        <f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/>
      </c>
      <c r="O4" s="27"/>
      <c r="P4" s="13"/>
      <c r="Q4" s="5" t="str">
        <f>IF(ISBLANK(Tableau_Comptabilité[[#This Row],[Date Facturation]]),"","Trimestre " &amp;INT((MONTH(Tableau_Comptabilité[[#This Row],[Date Facturation]])+2)/3) &amp;" "&amp;YEAR(Tableau_Comptabilité[[#This Row],[Date Facturation]]))</f>
        <v/>
      </c>
    </row>
    <row r="5" spans="1:17" x14ac:dyDescent="0.3">
      <c r="A5" s="13">
        <v>4</v>
      </c>
      <c r="B5" s="12"/>
      <c r="C5" s="12"/>
      <c r="D5" s="5"/>
      <c r="E5" s="5" t="str">
        <f>IF(ISBLANK(Tableau_Comptabilité[[#This Row],[Nom]]),"",VLOOKUP(Tableau_Comptabilité[[#This Row],[Nom]],Contact,2, FALSE))</f>
        <v/>
      </c>
      <c r="F5" s="5" t="str">
        <f>IF(ISBLANK(Tableau_Comptabilité[[#This Row],[Nom]]),"",VLOOKUP(Tableau_Comptabilité[[#This Row],[Nom]],Contact,3,FALSE))</f>
        <v/>
      </c>
      <c r="G5" s="5" t="str">
        <f>IF(ISBLANK(Tableau_Comptabilité[[#This Row],[Nom]]),"",VLOOKUP(Tableau_Comptabilité[[#This Row],[Nom]],Contact,4,FALSE))</f>
        <v/>
      </c>
      <c r="H5" s="5" t="str">
        <f>IF(ISBLANK(Tableau_Comptabilité[[#This Row],[Nom]]),"",VLOOKUP(Tableau_Comptabilité[[#This Row],[Nom]],Contact,5,FALSE))</f>
        <v/>
      </c>
      <c r="I5" s="5"/>
      <c r="J5" s="5"/>
      <c r="K5" s="11"/>
      <c r="L5" s="6"/>
      <c r="M5" s="6"/>
      <c r="N5" s="10" t="str">
        <f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/>
      </c>
      <c r="O5" s="27"/>
      <c r="P5" s="13"/>
      <c r="Q5" s="5" t="str">
        <f>IF(ISBLANK(Tableau_Comptabilité[[#This Row],[Date Facturation]]),"","Trimestre " &amp;INT((MONTH(Tableau_Comptabilité[[#This Row],[Date Facturation]])+2)/3) &amp;" "&amp;YEAR(Tableau_Comptabilité[[#This Row],[Date Facturation]]))</f>
        <v/>
      </c>
    </row>
    <row r="6" spans="1:17" x14ac:dyDescent="0.3">
      <c r="A6" s="13">
        <v>5</v>
      </c>
      <c r="B6" s="12"/>
      <c r="C6" s="12"/>
      <c r="D6" s="5"/>
      <c r="E6" s="5" t="str">
        <f>IF(ISBLANK(Tableau_Comptabilité[[#This Row],[Nom]]),"",VLOOKUP(Tableau_Comptabilité[[#This Row],[Nom]],Contact,2, FALSE))</f>
        <v/>
      </c>
      <c r="F6" s="5" t="str">
        <f>IF(ISBLANK(Tableau_Comptabilité[[#This Row],[Nom]]),"",VLOOKUP(Tableau_Comptabilité[[#This Row],[Nom]],Contact,3,FALSE))</f>
        <v/>
      </c>
      <c r="G6" s="5" t="str">
        <f>IF(ISBLANK(Tableau_Comptabilité[[#This Row],[Nom]]),"",VLOOKUP(Tableau_Comptabilité[[#This Row],[Nom]],Contact,4,FALSE))</f>
        <v/>
      </c>
      <c r="H6" s="5" t="str">
        <f>IF(ISBLANK(Tableau_Comptabilité[[#This Row],[Nom]]),"",VLOOKUP(Tableau_Comptabilité[[#This Row],[Nom]],Contact,5,FALSE))</f>
        <v/>
      </c>
      <c r="I6" s="5"/>
      <c r="J6" s="5"/>
      <c r="K6" s="11"/>
      <c r="L6" s="6"/>
      <c r="M6" s="6"/>
      <c r="N6" s="10" t="str">
        <f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/>
      </c>
      <c r="O6" s="10"/>
      <c r="P6" s="13"/>
      <c r="Q6" s="5" t="str">
        <f>IF(ISBLANK(Tableau_Comptabilité[[#This Row],[Date Facturation]]),"","Trimestre " &amp;INT((MONTH(Tableau_Comptabilité[[#This Row],[Date Facturation]])+2)/3) &amp;" "&amp;YEAR(Tableau_Comptabilité[[#This Row],[Date Facturation]]))</f>
        <v/>
      </c>
    </row>
    <row r="7" spans="1:17" x14ac:dyDescent="0.3">
      <c r="A7" s="13">
        <v>6</v>
      </c>
      <c r="B7" s="12"/>
      <c r="C7" s="12"/>
      <c r="D7" s="5"/>
      <c r="E7" s="5"/>
      <c r="F7" s="5" t="str">
        <f>IF(ISBLANK(Tableau_Comptabilité[[#This Row],[Nom]]),"",VLOOKUP(Tableau_Comptabilité[[#This Row],[Nom]],Contact,3,FALSE))</f>
        <v/>
      </c>
      <c r="G7" s="5" t="str">
        <f>IF(ISBLANK(Tableau_Comptabilité[[#This Row],[Nom]]),"",VLOOKUP(Tableau_Comptabilité[[#This Row],[Nom]],Contact,4,FALSE))</f>
        <v/>
      </c>
      <c r="H7" s="5" t="str">
        <f>IF(ISBLANK(Tableau_Comptabilité[[#This Row],[Nom]]),"",VLOOKUP(Tableau_Comptabilité[[#This Row],[Nom]],Contact,5,FALSE))</f>
        <v/>
      </c>
      <c r="I7" s="5"/>
      <c r="J7" s="5"/>
      <c r="K7" s="11"/>
      <c r="L7" s="6"/>
      <c r="M7" s="6"/>
      <c r="N7" s="10"/>
      <c r="O7" s="10"/>
      <c r="P7" s="13"/>
      <c r="Q7" s="5" t="str">
        <f>IF(ISBLANK(Tableau_Comptabilité[[#This Row],[Date Facturation]]),"","Trimestre " &amp;INT((MONTH(Tableau_Comptabilité[[#This Row],[Date Facturation]])+2)/3) &amp;" "&amp;YEAR(Tableau_Comptabilité[[#This Row],[Date Facturation]]))</f>
        <v/>
      </c>
    </row>
    <row r="8" spans="1:17" x14ac:dyDescent="0.3">
      <c r="A8" s="13">
        <v>7</v>
      </c>
      <c r="B8" s="12"/>
      <c r="C8" s="12"/>
      <c r="D8" s="5"/>
      <c r="E8" s="5" t="str">
        <f>IF(ISBLANK(Tableau_Comptabilité[[#This Row],[Nom]]),"",VLOOKUP(Tableau_Comptabilité[[#This Row],[Nom]],Contact,2, FALSE))</f>
        <v/>
      </c>
      <c r="F8" s="5" t="str">
        <f>IF(ISBLANK(Tableau_Comptabilité[[#This Row],[Nom]]),"",VLOOKUP(Tableau_Comptabilité[[#This Row],[Nom]],Contact,3,FALSE))</f>
        <v/>
      </c>
      <c r="G8" s="5" t="str">
        <f>IF(ISBLANK(Tableau_Comptabilité[[#This Row],[Nom]]),"",VLOOKUP(Tableau_Comptabilité[[#This Row],[Nom]],Contact,4,FALSE))</f>
        <v/>
      </c>
      <c r="H8" s="5" t="str">
        <f>IF(ISBLANK(Tableau_Comptabilité[[#This Row],[Nom]]),"",VLOOKUP(Tableau_Comptabilité[[#This Row],[Nom]],Contact,5,FALSE))</f>
        <v/>
      </c>
      <c r="I8" s="5"/>
      <c r="J8" s="5"/>
      <c r="K8" s="11"/>
      <c r="L8" s="6"/>
      <c r="M8" s="6"/>
      <c r="N8" s="10" t="str">
        <f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/>
      </c>
      <c r="O8" s="10"/>
      <c r="P8" s="13"/>
      <c r="Q8" s="5" t="str">
        <f>IF(ISBLANK(Tableau_Comptabilité[[#This Row],[Date Facturation]]),"","Trimestre " &amp;INT((MONTH(Tableau_Comptabilité[[#This Row],[Date Facturation]])+2)/3) &amp;" "&amp;YEAR(Tableau_Comptabilité[[#This Row],[Date Facturation]]))</f>
        <v/>
      </c>
    </row>
    <row r="9" spans="1:17" x14ac:dyDescent="0.3">
      <c r="A9" s="13">
        <v>8</v>
      </c>
      <c r="B9" s="12"/>
      <c r="C9" s="12"/>
      <c r="D9" s="5"/>
      <c r="E9" s="5" t="str">
        <f>IF(ISBLANK(Tableau_Comptabilité[[#This Row],[Nom]]),"",VLOOKUP(Tableau_Comptabilité[[#This Row],[Nom]],Contact,2, FALSE))</f>
        <v/>
      </c>
      <c r="F9" s="5" t="str">
        <f>IF(ISBLANK(Tableau_Comptabilité[[#This Row],[Nom]]),"",VLOOKUP(Tableau_Comptabilité[[#This Row],[Nom]],Contact,3,FALSE))</f>
        <v/>
      </c>
      <c r="G9" s="5" t="str">
        <f>IF(ISBLANK(Tableau_Comptabilité[[#This Row],[Nom]]),"",VLOOKUP(Tableau_Comptabilité[[#This Row],[Nom]],Contact,4,FALSE))</f>
        <v/>
      </c>
      <c r="H9" s="5" t="str">
        <f>IF(ISBLANK(Tableau_Comptabilité[[#This Row],[Nom]]),"",VLOOKUP(Tableau_Comptabilité[[#This Row],[Nom]],Contact,5,FALSE))</f>
        <v/>
      </c>
      <c r="I9" s="5"/>
      <c r="J9" s="5"/>
      <c r="K9" s="11"/>
      <c r="L9" s="6"/>
      <c r="M9" s="6"/>
      <c r="N9" s="10" t="str">
        <f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/>
      </c>
      <c r="O9" s="10"/>
      <c r="P9" s="13"/>
      <c r="Q9" s="5" t="str">
        <f>IF(ISBLANK(Tableau_Comptabilité[[#This Row],[Date Facturation]]),"","Trimestre " &amp;INT((MONTH(Tableau_Comptabilité[[#This Row],[Date Facturation]])+2)/3) &amp;" "&amp;YEAR(Tableau_Comptabilité[[#This Row],[Date Facturation]]))</f>
        <v/>
      </c>
    </row>
    <row r="10" spans="1:17" x14ac:dyDescent="0.3">
      <c r="A10" s="13">
        <v>9</v>
      </c>
      <c r="B10" s="12"/>
      <c r="C10" s="12"/>
      <c r="D10" s="5"/>
      <c r="E10" s="5" t="str">
        <f>IF(ISBLANK(Tableau_Comptabilité[[#This Row],[Nom]]),"",VLOOKUP(Tableau_Comptabilité[[#This Row],[Nom]],Contact,2, FALSE))</f>
        <v/>
      </c>
      <c r="F10" s="5" t="str">
        <f>IF(ISBLANK(Tableau_Comptabilité[[#This Row],[Nom]]),"",VLOOKUP(Tableau_Comptabilité[[#This Row],[Nom]],Contact,3,FALSE))</f>
        <v/>
      </c>
      <c r="G10" s="5" t="str">
        <f>IF(ISBLANK(Tableau_Comptabilité[[#This Row],[Nom]]),"",VLOOKUP(Tableau_Comptabilité[[#This Row],[Nom]],Contact,4,FALSE))</f>
        <v/>
      </c>
      <c r="H10" s="5" t="str">
        <f>IF(ISBLANK(Tableau_Comptabilité[[#This Row],[Nom]]),"",VLOOKUP(Tableau_Comptabilité[[#This Row],[Nom]],Contact,5,FALSE))</f>
        <v/>
      </c>
      <c r="I10" s="5"/>
      <c r="J10" s="5"/>
      <c r="K10" s="11"/>
      <c r="L10" s="6"/>
      <c r="M10" s="6"/>
      <c r="N10" s="10" t="str">
        <f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/>
      </c>
      <c r="O10" s="10"/>
      <c r="P10" s="13"/>
      <c r="Q10" s="5" t="str">
        <f>IF(ISBLANK(Tableau_Comptabilité[[#This Row],[Date Facturation]]),"","Trimestre " &amp;INT((MONTH(Tableau_Comptabilité[[#This Row],[Date Facturation]])+2)/3) &amp;" "&amp;YEAR(Tableau_Comptabilité[[#This Row],[Date Facturation]]))</f>
        <v/>
      </c>
    </row>
    <row r="11" spans="1:17" x14ac:dyDescent="0.3">
      <c r="A11" s="13">
        <v>10</v>
      </c>
      <c r="B11" s="12"/>
      <c r="C11" s="12"/>
      <c r="D11" s="5"/>
      <c r="E11" s="5" t="str">
        <f>IF(ISBLANK(Tableau_Comptabilité[[#This Row],[Nom]]),"",VLOOKUP(Tableau_Comptabilité[[#This Row],[Nom]],Contact,2, FALSE))</f>
        <v/>
      </c>
      <c r="F11" s="5" t="str">
        <f>IF(ISBLANK(Tableau_Comptabilité[[#This Row],[Nom]]),"",VLOOKUP(Tableau_Comptabilité[[#This Row],[Nom]],Contact,3,FALSE))</f>
        <v/>
      </c>
      <c r="G11" s="5" t="str">
        <f>IF(ISBLANK(Tableau_Comptabilité[[#This Row],[Nom]]),"",VLOOKUP(Tableau_Comptabilité[[#This Row],[Nom]],Contact,4,FALSE))</f>
        <v/>
      </c>
      <c r="H11" s="5" t="str">
        <f>IF(ISBLANK(Tableau_Comptabilité[[#This Row],[Nom]]),"",VLOOKUP(Tableau_Comptabilité[[#This Row],[Nom]],Contact,5,FALSE))</f>
        <v/>
      </c>
      <c r="I11" s="5"/>
      <c r="J11" s="5"/>
      <c r="K11" s="11"/>
      <c r="L11" s="6"/>
      <c r="M11" s="6"/>
      <c r="N11" s="10" t="str">
        <f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/>
      </c>
      <c r="O11" s="10"/>
      <c r="P11" s="13"/>
      <c r="Q11" s="5" t="str">
        <f>IF(ISBLANK(Tableau_Comptabilité[[#This Row],[Date Facturation]]),"","Trimestre " &amp;INT((MONTH(Tableau_Comptabilité[[#This Row],[Date Facturation]])+2)/3) &amp;" "&amp;YEAR(Tableau_Comptabilité[[#This Row],[Date Facturation]]))</f>
        <v/>
      </c>
    </row>
    <row r="12" spans="1:17" x14ac:dyDescent="0.3">
      <c r="A12" s="13">
        <v>11</v>
      </c>
      <c r="B12" s="12"/>
      <c r="C12" s="12"/>
      <c r="D12" s="5"/>
      <c r="E12" s="5" t="str">
        <f>IF(ISBLANK(Tableau_Comptabilité[[#This Row],[Nom]]),"",VLOOKUP(Tableau_Comptabilité[[#This Row],[Nom]],Contact,2, FALSE))</f>
        <v/>
      </c>
      <c r="F12" s="5" t="str">
        <f>IF(ISBLANK(Tableau_Comptabilité[[#This Row],[Nom]]),"",VLOOKUP(Tableau_Comptabilité[[#This Row],[Nom]],Contact,3,FALSE))</f>
        <v/>
      </c>
      <c r="G12" s="5" t="str">
        <f>IF(ISBLANK(Tableau_Comptabilité[[#This Row],[Nom]]),"",VLOOKUP(Tableau_Comptabilité[[#This Row],[Nom]],Contact,4,FALSE))</f>
        <v/>
      </c>
      <c r="H12" s="5" t="str">
        <f>IF(ISBLANK(Tableau_Comptabilité[[#This Row],[Nom]]),"",VLOOKUP(Tableau_Comptabilité[[#This Row],[Nom]],Contact,5,FALSE))</f>
        <v/>
      </c>
      <c r="I12" s="5"/>
      <c r="J12" s="5"/>
      <c r="K12" s="11"/>
      <c r="L12" s="6"/>
      <c r="M12" s="6"/>
      <c r="N12" s="10" t="str">
        <f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/>
      </c>
      <c r="O12" s="10"/>
      <c r="P12" s="13"/>
      <c r="Q12" s="5" t="str">
        <f>IF(ISBLANK(Tableau_Comptabilité[[#This Row],[Date Facturation]]),"","Trimestre " &amp;INT((MONTH(Tableau_Comptabilité[[#This Row],[Date Facturation]])+2)/3) &amp;" "&amp;YEAR(Tableau_Comptabilité[[#This Row],[Date Facturation]]))</f>
        <v/>
      </c>
    </row>
    <row r="13" spans="1:17" x14ac:dyDescent="0.3">
      <c r="A13" s="13">
        <v>12</v>
      </c>
      <c r="B13" s="12"/>
      <c r="C13" s="12"/>
      <c r="D13" s="5"/>
      <c r="E13" s="5" t="str">
        <f>IF(ISBLANK(Tableau_Comptabilité[[#This Row],[Nom]]),"",VLOOKUP(Tableau_Comptabilité[[#This Row],[Nom]],Contact,2, FALSE))</f>
        <v/>
      </c>
      <c r="F13" s="5" t="str">
        <f>IF(ISBLANK(Tableau_Comptabilité[[#This Row],[Nom]]),"",VLOOKUP(Tableau_Comptabilité[[#This Row],[Nom]],Contact,3,FALSE))</f>
        <v/>
      </c>
      <c r="G13" s="5" t="str">
        <f>IF(ISBLANK(Tableau_Comptabilité[[#This Row],[Nom]]),"",VLOOKUP(Tableau_Comptabilité[[#This Row],[Nom]],Contact,4,FALSE))</f>
        <v/>
      </c>
      <c r="H13" s="5" t="str">
        <f>IF(ISBLANK(Tableau_Comptabilité[[#This Row],[Nom]]),"",VLOOKUP(Tableau_Comptabilité[[#This Row],[Nom]],Contact,5,FALSE))</f>
        <v/>
      </c>
      <c r="I13" s="5"/>
      <c r="J13" s="5"/>
      <c r="K13" s="11"/>
      <c r="L13" s="6"/>
      <c r="M13" s="6"/>
      <c r="N13" s="10" t="str">
        <f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/>
      </c>
      <c r="O13" s="10"/>
      <c r="P13" s="13"/>
      <c r="Q13" s="5" t="str">
        <f>IF(ISBLANK(Tableau_Comptabilité[[#This Row],[Date Facturation]]),"","Trimestre " &amp;INT((MONTH(Tableau_Comptabilité[[#This Row],[Date Facturation]])+2)/3) &amp;" "&amp;YEAR(Tableau_Comptabilité[[#This Row],[Date Facturation]]))</f>
        <v/>
      </c>
    </row>
    <row r="14" spans="1:17" x14ac:dyDescent="0.3">
      <c r="A14" s="13">
        <v>13</v>
      </c>
      <c r="B14" s="12"/>
      <c r="C14" s="12"/>
      <c r="D14" s="5"/>
      <c r="E14" s="5" t="str">
        <f>IF(ISBLANK(Tableau_Comptabilité[[#This Row],[Nom]]),"",VLOOKUP(Tableau_Comptabilité[[#This Row],[Nom]],Contact,2, FALSE))</f>
        <v/>
      </c>
      <c r="F14" s="5" t="str">
        <f>IF(ISBLANK(Tableau_Comptabilité[[#This Row],[Nom]]),"",VLOOKUP(Tableau_Comptabilité[[#This Row],[Nom]],Contact,3,FALSE))</f>
        <v/>
      </c>
      <c r="G14" s="5" t="str">
        <f>IF(ISBLANK(Tableau_Comptabilité[[#This Row],[Nom]]),"",VLOOKUP(Tableau_Comptabilité[[#This Row],[Nom]],Contact,4,FALSE))</f>
        <v/>
      </c>
      <c r="H14" s="5" t="str">
        <f>IF(ISBLANK(Tableau_Comptabilité[[#This Row],[Nom]]),"",VLOOKUP(Tableau_Comptabilité[[#This Row],[Nom]],Contact,5,FALSE))</f>
        <v/>
      </c>
      <c r="I14" s="5"/>
      <c r="J14" s="5"/>
      <c r="K14" s="11"/>
      <c r="L14" s="6"/>
      <c r="M14" s="6"/>
      <c r="N14" s="10" t="str">
        <f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/>
      </c>
      <c r="O14" s="10"/>
      <c r="P14" s="13"/>
      <c r="Q14" s="5" t="str">
        <f>IF(ISBLANK(Tableau_Comptabilité[[#This Row],[Date Facturation]]),"","Trimestre " &amp;INT((MONTH(Tableau_Comptabilité[[#This Row],[Date Facturation]])+2)/3) &amp;" "&amp;YEAR(Tableau_Comptabilité[[#This Row],[Date Facturation]]))</f>
        <v/>
      </c>
    </row>
    <row r="15" spans="1:17" x14ac:dyDescent="0.3">
      <c r="A15" s="13">
        <v>14</v>
      </c>
      <c r="B15" s="12"/>
      <c r="C15" s="12"/>
      <c r="D15" s="5"/>
      <c r="E15" s="5" t="str">
        <f>IF(ISBLANK(Tableau_Comptabilité[[#This Row],[Nom]]),"",VLOOKUP(Tableau_Comptabilité[[#This Row],[Nom]],Contact,2, FALSE))</f>
        <v/>
      </c>
      <c r="F15" s="5" t="str">
        <f>IF(ISBLANK(Tableau_Comptabilité[[#This Row],[Nom]]),"",VLOOKUP(Tableau_Comptabilité[[#This Row],[Nom]],Contact,3,FALSE))</f>
        <v/>
      </c>
      <c r="G15" s="5" t="str">
        <f>IF(ISBLANK(Tableau_Comptabilité[[#This Row],[Nom]]),"",VLOOKUP(Tableau_Comptabilité[[#This Row],[Nom]],Contact,4,FALSE))</f>
        <v/>
      </c>
      <c r="H15" s="5" t="str">
        <f>IF(ISBLANK(Tableau_Comptabilité[[#This Row],[Nom]]),"",VLOOKUP(Tableau_Comptabilité[[#This Row],[Nom]],Contact,5,FALSE))</f>
        <v/>
      </c>
      <c r="I15" s="5"/>
      <c r="J15" s="5"/>
      <c r="K15" s="11"/>
      <c r="L15" s="6"/>
      <c r="M15" s="6"/>
      <c r="N15" s="10" t="str">
        <f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/>
      </c>
      <c r="O15" s="10"/>
      <c r="P15" s="13"/>
      <c r="Q15" s="5" t="str">
        <f>IF(ISBLANK(Tableau_Comptabilité[[#This Row],[Date Facturation]]),"","Trimestre " &amp;INT((MONTH(Tableau_Comptabilité[[#This Row],[Date Facturation]])+2)/3) &amp;" "&amp;YEAR(Tableau_Comptabilité[[#This Row],[Date Facturation]]))</f>
        <v/>
      </c>
    </row>
    <row r="16" spans="1:17" x14ac:dyDescent="0.3">
      <c r="A16" s="13">
        <v>15</v>
      </c>
      <c r="B16" s="12"/>
      <c r="C16" s="12"/>
      <c r="D16" s="5"/>
      <c r="E16" s="5" t="str">
        <f>IF(ISBLANK(Tableau_Comptabilité[[#This Row],[Nom]]),"",VLOOKUP(Tableau_Comptabilité[[#This Row],[Nom]],Contact,2, FALSE))</f>
        <v/>
      </c>
      <c r="F16" s="5" t="str">
        <f>IF(ISBLANK(Tableau_Comptabilité[[#This Row],[Nom]]),"",VLOOKUP(Tableau_Comptabilité[[#This Row],[Nom]],Contact,3,FALSE))</f>
        <v/>
      </c>
      <c r="G16" s="5" t="str">
        <f>IF(ISBLANK(Tableau_Comptabilité[[#This Row],[Nom]]),"",VLOOKUP(Tableau_Comptabilité[[#This Row],[Nom]],Contact,4,FALSE))</f>
        <v/>
      </c>
      <c r="H16" s="5" t="str">
        <f>IF(ISBLANK(Tableau_Comptabilité[[#This Row],[Nom]]),"",VLOOKUP(Tableau_Comptabilité[[#This Row],[Nom]],Contact,5,FALSE))</f>
        <v/>
      </c>
      <c r="I16" s="5"/>
      <c r="J16" s="5"/>
      <c r="K16" s="11"/>
      <c r="L16" s="6"/>
      <c r="M16" s="6"/>
      <c r="N16" s="10" t="str">
        <f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/>
      </c>
      <c r="O16" s="10"/>
      <c r="P16" s="13"/>
      <c r="Q16" s="5" t="str">
        <f>IF(ISBLANK(Tableau_Comptabilité[[#This Row],[Date Facturation]]),"","Trimestre " &amp;INT((MONTH(Tableau_Comptabilité[[#This Row],[Date Facturation]])+2)/3) &amp;" "&amp;YEAR(Tableau_Comptabilité[[#This Row],[Date Facturation]]))</f>
        <v/>
      </c>
    </row>
    <row r="17" spans="1:17" x14ac:dyDescent="0.3">
      <c r="A17" s="13">
        <v>16</v>
      </c>
      <c r="B17" s="12"/>
      <c r="C17" s="12"/>
      <c r="D17" s="5"/>
      <c r="E17" s="5" t="str">
        <f>IF(ISBLANK(Tableau_Comptabilité[[#This Row],[Nom]]),"",VLOOKUP(Tableau_Comptabilité[[#This Row],[Nom]],Contact,2, FALSE))</f>
        <v/>
      </c>
      <c r="F17" s="5" t="str">
        <f>IF(ISBLANK(Tableau_Comptabilité[[#This Row],[Nom]]),"",VLOOKUP(Tableau_Comptabilité[[#This Row],[Nom]],Contact,3,FALSE))</f>
        <v/>
      </c>
      <c r="G17" s="5" t="str">
        <f>IF(ISBLANK(Tableau_Comptabilité[[#This Row],[Nom]]),"",VLOOKUP(Tableau_Comptabilité[[#This Row],[Nom]],Contact,4,FALSE))</f>
        <v/>
      </c>
      <c r="H17" s="5" t="str">
        <f>IF(ISBLANK(Tableau_Comptabilité[[#This Row],[Nom]]),"",VLOOKUP(Tableau_Comptabilité[[#This Row],[Nom]],Contact,5,FALSE))</f>
        <v/>
      </c>
      <c r="I17" s="5"/>
      <c r="J17" s="5"/>
      <c r="K17" s="11"/>
      <c r="L17" s="6"/>
      <c r="M17" s="6"/>
      <c r="N17" s="10" t="str">
        <f>IF(ISBLANK(Tableau_Comptabilité[[#This Row],[Nom]]),"",IF(Tableau_Comptabilité[[#This Row],[Préstation]]="Service",VLOOKUP(Tableau_Comptabilité[Quantité],Horaire,2,FALSE),IF(Tableau_Comptabilité[[#This Row],[Préstation]]="Service Premium",VLOOKUP(Tableau_Comptabilité[Quantité],Horaire,3,FALSE),IF(Tableau_Comptabilité[[#This Row],[Préstation]]="Commerciale",Tableau_Comptabilité[Prix Vente]-Tableau_Comptabilité[Prix Achat],FALSE))))</f>
        <v/>
      </c>
      <c r="O17" s="10"/>
      <c r="P17" s="13"/>
      <c r="Q17" s="5" t="str">
        <f>IF(ISBLANK(Tableau_Comptabilité[[#This Row],[Date Facturation]]),"","Trimestre " &amp;INT((MONTH(Tableau_Comptabilité[[#This Row],[Date Facturation]])+2)/3) &amp;" "&amp;YEAR(Tableau_Comptabilité[[#This Row],[Date Facturation]]))</f>
        <v/>
      </c>
    </row>
    <row r="18" spans="1:17" x14ac:dyDescent="0.3">
      <c r="A18" s="13"/>
      <c r="B18" s="12"/>
      <c r="C18" s="12"/>
      <c r="D18" s="5"/>
      <c r="E18" s="9"/>
      <c r="F18" s="9"/>
      <c r="G18" s="9"/>
      <c r="H18" s="9"/>
      <c r="I18" s="5"/>
      <c r="J18" s="5"/>
      <c r="K18" s="11"/>
      <c r="L18" s="6"/>
      <c r="M18" s="6"/>
      <c r="N18" s="10"/>
      <c r="O18" s="10"/>
      <c r="P18" s="11"/>
      <c r="Q18" s="9"/>
    </row>
  </sheetData>
  <dataValidations count="3">
    <dataValidation type="list" allowBlank="1" showInputMessage="1" showErrorMessage="1" sqref="D2:D17" xr:uid="{00000000-0002-0000-0000-000000000000}">
      <formula1>Nom_Contact</formula1>
    </dataValidation>
    <dataValidation type="list" allowBlank="1" showInputMessage="1" showErrorMessage="1" sqref="I2:I17" xr:uid="{00000000-0002-0000-0000-000001000000}">
      <formula1>Nom_Préstation</formula1>
    </dataValidation>
    <dataValidation type="list" allowBlank="1" showInputMessage="1" showErrorMessage="1" sqref="P2:P17" xr:uid="{00000000-0002-0000-0000-000002000000}">
      <formula1>Nom_Etat</formula1>
    </dataValidation>
  </dataValidation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E41"/>
  <sheetViews>
    <sheetView workbookViewId="0">
      <selection activeCell="F7" sqref="F7"/>
    </sheetView>
  </sheetViews>
  <sheetFormatPr baseColWidth="10" defaultRowHeight="14.4" x14ac:dyDescent="0.3"/>
  <cols>
    <col min="1" max="1" width="20.88671875" customWidth="1"/>
    <col min="2" max="2" width="17.88671875" customWidth="1"/>
    <col min="3" max="3" width="10.21875" customWidth="1"/>
    <col min="4" max="4" width="19.44140625" customWidth="1"/>
    <col min="5" max="5" width="16.44140625" customWidth="1"/>
    <col min="6" max="6" width="11.109375" customWidth="1"/>
  </cols>
  <sheetData>
    <row r="1" spans="1:5" ht="15.6" x14ac:dyDescent="0.3">
      <c r="A1" s="18"/>
      <c r="B1" s="18"/>
      <c r="C1" s="18"/>
      <c r="D1" s="18"/>
      <c r="E1" s="18"/>
    </row>
    <row r="2" spans="1:5" ht="15.6" x14ac:dyDescent="0.3">
      <c r="A2" s="18"/>
      <c r="B2" s="18"/>
      <c r="C2" s="18"/>
      <c r="D2" s="18"/>
      <c r="E2" s="18"/>
    </row>
    <row r="3" spans="1:5" ht="15.6" x14ac:dyDescent="0.3">
      <c r="A3" s="18"/>
      <c r="B3" s="18"/>
      <c r="C3" s="18"/>
      <c r="D3" s="18" t="s">
        <v>29</v>
      </c>
      <c r="E3" s="19">
        <v>2</v>
      </c>
    </row>
    <row r="4" spans="1:5" ht="15.6" x14ac:dyDescent="0.3">
      <c r="A4" s="18"/>
      <c r="B4" s="18"/>
      <c r="C4" s="18"/>
      <c r="D4" s="18" t="s">
        <v>34</v>
      </c>
      <c r="E4" s="20">
        <f>VLOOKUP(Facture_numéro,Tableau_Comptabilité[],2,FALSE)</f>
        <v>43105</v>
      </c>
    </row>
    <row r="5" spans="1:5" ht="15.6" x14ac:dyDescent="0.3">
      <c r="A5" s="18"/>
      <c r="B5" s="18"/>
      <c r="C5" s="18"/>
      <c r="D5" s="18"/>
      <c r="E5" s="18"/>
    </row>
    <row r="6" spans="1:5" ht="16.2" thickBot="1" x14ac:dyDescent="0.35">
      <c r="A6" s="29"/>
      <c r="B6" s="29"/>
      <c r="C6" s="18"/>
      <c r="D6" s="18"/>
      <c r="E6" s="18"/>
    </row>
    <row r="7" spans="1:5" ht="16.2" thickBot="1" x14ac:dyDescent="0.35">
      <c r="A7" s="29"/>
      <c r="B7" s="29"/>
      <c r="C7" s="18"/>
      <c r="D7" s="32" t="s">
        <v>24</v>
      </c>
      <c r="E7" s="33"/>
    </row>
    <row r="8" spans="1:5" ht="15.6" x14ac:dyDescent="0.3">
      <c r="A8" s="29"/>
      <c r="B8" s="29"/>
      <c r="C8" s="18"/>
      <c r="D8" s="34" t="str">
        <f>VLOOKUP(Facture_numéro,Tableau_Comptabilité[],4,FALSE)</f>
        <v>MERLIN Francois</v>
      </c>
      <c r="E8" s="35"/>
    </row>
    <row r="9" spans="1:5" ht="15.6" x14ac:dyDescent="0.3">
      <c r="A9" s="29"/>
      <c r="B9" s="29"/>
      <c r="C9" s="18"/>
      <c r="D9" s="36" t="str">
        <f ca="1">VLOOKUP(Facture_numéro,Tableau_Comptabilité[],6,FALSE)</f>
        <v xml:space="preserve">11b, rue d'italie </v>
      </c>
      <c r="E9" s="37"/>
    </row>
    <row r="10" spans="1:5" ht="15.6" x14ac:dyDescent="0.3">
      <c r="A10" s="29" t="s">
        <v>4</v>
      </c>
      <c r="B10" s="29"/>
      <c r="C10" s="18"/>
      <c r="D10" s="36" t="str">
        <f ca="1">VLOOKUP(Facture_numéro,Tableau_Comptabilité[],7,FALSE)</f>
        <v>Strasbourg</v>
      </c>
      <c r="E10" s="37"/>
    </row>
    <row r="11" spans="1:5" ht="15.6" x14ac:dyDescent="0.3">
      <c r="A11" s="29" t="s">
        <v>5</v>
      </c>
      <c r="B11" s="29"/>
      <c r="C11" s="18"/>
      <c r="D11" s="36">
        <f ca="1">VLOOKUP(Facture_numéro,Tableau_Comptabilité[],8,FALSE)</f>
        <v>67000</v>
      </c>
      <c r="E11" s="37"/>
    </row>
    <row r="12" spans="1:5" ht="16.2" thickBot="1" x14ac:dyDescent="0.35">
      <c r="A12" s="29" t="s">
        <v>46</v>
      </c>
      <c r="B12" s="29"/>
      <c r="C12" s="18"/>
      <c r="D12" s="43" t="str">
        <f>VLOOKUP(D8,Tableau_Contact[],7,FALSE)</f>
        <v>contact@natixservice.fr</v>
      </c>
      <c r="E12" s="44"/>
    </row>
    <row r="13" spans="1:5" s="14" customFormat="1" ht="15.6" x14ac:dyDescent="0.3">
      <c r="A13" s="18" t="s">
        <v>47</v>
      </c>
      <c r="B13" s="18"/>
      <c r="C13" s="18"/>
      <c r="D13" s="28"/>
      <c r="E13" s="28"/>
    </row>
    <row r="14" spans="1:5" ht="15.6" x14ac:dyDescent="0.3">
      <c r="A14" s="18"/>
      <c r="B14" s="18"/>
      <c r="C14" s="18"/>
      <c r="D14" s="18"/>
      <c r="E14" s="18"/>
    </row>
    <row r="15" spans="1:5" ht="15.6" x14ac:dyDescent="0.3">
      <c r="A15" s="18"/>
      <c r="B15" s="18"/>
      <c r="C15" s="18"/>
      <c r="D15" s="18"/>
      <c r="E15" s="18"/>
    </row>
    <row r="16" spans="1:5" ht="15.6" x14ac:dyDescent="0.3">
      <c r="A16" s="18" t="s">
        <v>30</v>
      </c>
      <c r="B16" s="19" t="str">
        <f>VLOOKUP(Facture_numéro,Tableau_Comptabilité[],9,FALSE)</f>
        <v>Service</v>
      </c>
      <c r="C16" s="18"/>
      <c r="D16" s="18"/>
      <c r="E16" s="18"/>
    </row>
    <row r="17" spans="1:5" ht="15.6" x14ac:dyDescent="0.3">
      <c r="A17" s="18" t="s">
        <v>31</v>
      </c>
      <c r="B17" s="20">
        <f>VLOOKUP(Facture_numéro,Tableau_Comptabilité[],3,FALSE)</f>
        <v>43105</v>
      </c>
      <c r="C17" s="18"/>
      <c r="D17" s="18"/>
      <c r="E17" s="18"/>
    </row>
    <row r="18" spans="1:5" ht="16.2" thickBot="1" x14ac:dyDescent="0.35">
      <c r="A18" s="18"/>
      <c r="B18" s="18"/>
      <c r="C18" s="18"/>
      <c r="D18" s="18"/>
      <c r="E18" s="18"/>
    </row>
    <row r="19" spans="1:5" ht="19.5" customHeight="1" thickBot="1" x14ac:dyDescent="0.35">
      <c r="A19" s="38" t="str">
        <f>IF(COUNTIF(B16,"*Service*"),"Préstations","Matériels")</f>
        <v>Préstations</v>
      </c>
      <c r="B19" s="39"/>
      <c r="C19" s="16" t="str">
        <f>IF(COUNTIF(B16,"*Service*"),"Prix Horaire","Prix")</f>
        <v>Prix Horaire</v>
      </c>
      <c r="D19" s="16" t="str">
        <f>IF(COUNTIF(B16,"*Service*"),"Quantité Horaire","Quantité")</f>
        <v>Quantité Horaire</v>
      </c>
      <c r="E19" s="17" t="s">
        <v>17</v>
      </c>
    </row>
    <row r="20" spans="1:5" s="8" customFormat="1" ht="74.099999999999994" customHeight="1" thickBot="1" x14ac:dyDescent="0.35">
      <c r="A20" s="40" t="str">
        <f>VLOOKUP(Facture_numéro,Tableau_Comptabilité[],10,FALSE)</f>
        <v>Configuration</v>
      </c>
      <c r="B20" s="41"/>
      <c r="C20" s="25">
        <f>IF(COUNTIF(Type_préstation,"*Service*"),Horaire!B3,(VLOOKUP(Facture_numéro,Tableau_Comptabilité[],13,FALSE)/VLOOKUP(Facture_numéro,Tableau_Comptabilité[],11,FALSE)))</f>
        <v>40</v>
      </c>
      <c r="D20" s="26">
        <f>VLOOKUP(Facture_numéro,Tableau_Comptabilité[],11,FALSE)</f>
        <v>2</v>
      </c>
      <c r="E20" s="25">
        <f ca="1">IF(COUNTIF(Type_préstation,"*Service*"),VLOOKUP(Facture_numéro,Tableau_Comptabilité[],14,FALSE),VLOOKUP(Facture_numéro,Tableau_Comptabilité[],13,FALSE))</f>
        <v>80</v>
      </c>
    </row>
    <row r="21" spans="1:5" ht="16.2" thickBot="1" x14ac:dyDescent="0.35">
      <c r="A21" s="19"/>
      <c r="B21" s="18"/>
      <c r="C21" s="19"/>
      <c r="D21" s="21"/>
      <c r="E21" s="21"/>
    </row>
    <row r="22" spans="1:5" ht="16.2" thickBot="1" x14ac:dyDescent="0.35">
      <c r="A22" s="19"/>
      <c r="B22" s="18"/>
      <c r="C22" s="22"/>
      <c r="D22" s="23" t="s">
        <v>36</v>
      </c>
      <c r="E22" s="24">
        <f ca="1">IF(COUNTIF(Type_préstation,"*Service*"),VLOOKUP(Facture_numéro,Tableau_Comptabilité[],14,FALSE),VLOOKUP(Facture_numéro,Tableau_Comptabilité[],13,FALSE))</f>
        <v>80</v>
      </c>
    </row>
    <row r="23" spans="1:5" ht="15.6" customHeight="1" x14ac:dyDescent="0.3">
      <c r="A23" s="15"/>
      <c r="B23" s="15"/>
      <c r="C23" s="15"/>
      <c r="D23" s="42"/>
      <c r="E23" s="42"/>
    </row>
    <row r="24" spans="1:5" ht="15.6" customHeight="1" x14ac:dyDescent="0.3">
      <c r="A24" s="15"/>
      <c r="B24" s="15"/>
      <c r="C24" s="15"/>
      <c r="D24" s="31"/>
      <c r="E24" s="31"/>
    </row>
    <row r="25" spans="1:5" ht="15.6" x14ac:dyDescent="0.3">
      <c r="A25" s="15"/>
      <c r="B25" s="15"/>
      <c r="C25" s="15"/>
      <c r="D25" s="15"/>
      <c r="E25" s="15"/>
    </row>
    <row r="26" spans="1:5" ht="15.6" x14ac:dyDescent="0.3">
      <c r="A26" s="15"/>
      <c r="B26" s="15"/>
      <c r="C26" s="15"/>
      <c r="D26" s="15"/>
      <c r="E26" s="15"/>
    </row>
    <row r="27" spans="1:5" ht="15.6" x14ac:dyDescent="0.3">
      <c r="A27" s="15"/>
      <c r="B27" s="15"/>
      <c r="C27" s="15"/>
      <c r="D27" s="15"/>
      <c r="E27" s="15"/>
    </row>
    <row r="28" spans="1:5" ht="15.6" x14ac:dyDescent="0.3">
      <c r="A28" s="15"/>
      <c r="B28" s="15"/>
      <c r="C28" s="15"/>
      <c r="D28" s="15"/>
      <c r="E28" s="15"/>
    </row>
    <row r="29" spans="1:5" ht="15.6" x14ac:dyDescent="0.3">
      <c r="A29" s="15"/>
      <c r="B29" s="15"/>
      <c r="C29" s="15"/>
      <c r="D29" s="15"/>
      <c r="E29" s="15"/>
    </row>
    <row r="30" spans="1:5" ht="15.6" x14ac:dyDescent="0.3">
      <c r="A30" s="15"/>
      <c r="B30" s="15"/>
      <c r="C30" s="15"/>
      <c r="D30" s="15"/>
      <c r="E30" s="15"/>
    </row>
    <row r="31" spans="1:5" ht="15.6" x14ac:dyDescent="0.3">
      <c r="A31" s="15"/>
      <c r="B31" s="15"/>
      <c r="C31" s="15"/>
      <c r="D31" s="15"/>
      <c r="E31" s="15"/>
    </row>
    <row r="32" spans="1:5" ht="15.6" x14ac:dyDescent="0.3">
      <c r="A32" s="15"/>
      <c r="B32" s="15"/>
      <c r="C32" s="15"/>
      <c r="D32" s="15"/>
      <c r="E32" s="15"/>
    </row>
    <row r="33" spans="1:5" ht="15.6" x14ac:dyDescent="0.3">
      <c r="A33" s="15"/>
      <c r="B33" s="15"/>
      <c r="C33" s="15"/>
      <c r="D33" s="15"/>
      <c r="E33" s="15"/>
    </row>
    <row r="34" spans="1:5" ht="15.6" x14ac:dyDescent="0.3">
      <c r="A34" s="15"/>
      <c r="B34" s="15"/>
      <c r="C34" s="15"/>
      <c r="D34" s="15"/>
      <c r="E34" s="15"/>
    </row>
    <row r="35" spans="1:5" ht="15.6" x14ac:dyDescent="0.3">
      <c r="A35" s="15"/>
      <c r="B35" s="15"/>
      <c r="C35" s="15"/>
      <c r="D35" s="15"/>
      <c r="E35" s="15"/>
    </row>
    <row r="36" spans="1:5" ht="15.6" x14ac:dyDescent="0.3">
      <c r="A36" s="15"/>
      <c r="B36" s="15"/>
      <c r="C36" s="15"/>
      <c r="D36" s="15"/>
      <c r="E36" s="15"/>
    </row>
    <row r="37" spans="1:5" ht="15.6" x14ac:dyDescent="0.3">
      <c r="A37" s="15"/>
      <c r="B37" s="15"/>
      <c r="C37" s="15"/>
      <c r="D37" s="15"/>
      <c r="E37" s="15"/>
    </row>
    <row r="38" spans="1:5" ht="15.6" x14ac:dyDescent="0.3">
      <c r="A38" s="15"/>
      <c r="B38" s="15"/>
      <c r="C38" s="15"/>
      <c r="D38" s="15"/>
      <c r="E38" s="15"/>
    </row>
    <row r="39" spans="1:5" ht="15.6" x14ac:dyDescent="0.3">
      <c r="A39" s="15"/>
      <c r="B39" s="15"/>
      <c r="C39" s="15"/>
      <c r="D39" s="15"/>
      <c r="E39" s="15"/>
    </row>
    <row r="40" spans="1:5" ht="15.6" x14ac:dyDescent="0.3">
      <c r="A40" s="15"/>
      <c r="B40" s="15"/>
      <c r="C40" s="15"/>
      <c r="D40" s="15"/>
      <c r="E40" s="15"/>
    </row>
    <row r="41" spans="1:5" ht="33" customHeight="1" x14ac:dyDescent="0.3">
      <c r="A41" s="30"/>
      <c r="B41" s="30"/>
      <c r="C41" s="30"/>
      <c r="D41" s="30"/>
      <c r="E41" s="30"/>
    </row>
  </sheetData>
  <mergeCells count="18">
    <mergeCell ref="A41:E41"/>
    <mergeCell ref="D24:E24"/>
    <mergeCell ref="D7:E7"/>
    <mergeCell ref="D8:E8"/>
    <mergeCell ref="D9:E9"/>
    <mergeCell ref="D10:E10"/>
    <mergeCell ref="D11:E11"/>
    <mergeCell ref="A11:B11"/>
    <mergeCell ref="A12:B12"/>
    <mergeCell ref="A19:B19"/>
    <mergeCell ref="A20:B20"/>
    <mergeCell ref="D23:E23"/>
    <mergeCell ref="D12:E12"/>
    <mergeCell ref="A6:B6"/>
    <mergeCell ref="A7:B7"/>
    <mergeCell ref="A8:B8"/>
    <mergeCell ref="A9:B9"/>
    <mergeCell ref="A10:B10"/>
  </mergeCells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6</xdr:col>
                <xdr:colOff>15240</xdr:colOff>
                <xdr:row>0</xdr:row>
                <xdr:rowOff>15240</xdr:rowOff>
              </from>
              <to>
                <xdr:col>7</xdr:col>
                <xdr:colOff>777240</xdr:colOff>
                <xdr:row>1</xdr:row>
                <xdr:rowOff>190500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10"/>
  <sheetViews>
    <sheetView workbookViewId="0">
      <selection activeCell="C45" sqref="C45"/>
    </sheetView>
  </sheetViews>
  <sheetFormatPr baseColWidth="10" defaultRowHeight="14.4" x14ac:dyDescent="0.3"/>
  <cols>
    <col min="1" max="1" width="20.5546875" customWidth="1"/>
    <col min="2" max="2" width="10.109375" customWidth="1"/>
    <col min="3" max="3" width="26.5546875" customWidth="1"/>
    <col min="4" max="4" width="14.109375" customWidth="1"/>
    <col min="5" max="5" width="14.5546875" customWidth="1"/>
    <col min="6" max="6" width="14.44140625" customWidth="1"/>
    <col min="7" max="7" width="32.88671875" customWidth="1"/>
  </cols>
  <sheetData>
    <row r="1" spans="1:7" x14ac:dyDescent="0.3">
      <c r="A1" t="s">
        <v>0</v>
      </c>
      <c r="B1" t="s">
        <v>6</v>
      </c>
      <c r="C1" t="s">
        <v>1</v>
      </c>
      <c r="D1" t="s">
        <v>2</v>
      </c>
      <c r="E1" t="s">
        <v>3</v>
      </c>
      <c r="F1" t="s">
        <v>4</v>
      </c>
      <c r="G1" t="s">
        <v>5</v>
      </c>
    </row>
    <row r="2" spans="1:7" x14ac:dyDescent="0.3">
      <c r="A2" t="s">
        <v>39</v>
      </c>
      <c r="B2" t="s">
        <v>10</v>
      </c>
      <c r="C2" t="s">
        <v>33</v>
      </c>
      <c r="D2" t="s">
        <v>40</v>
      </c>
      <c r="E2" s="5">
        <v>67000</v>
      </c>
      <c r="F2" s="5" t="s">
        <v>41</v>
      </c>
      <c r="G2" s="1" t="s">
        <v>42</v>
      </c>
    </row>
    <row r="3" spans="1:7" x14ac:dyDescent="0.3">
      <c r="A3" t="s">
        <v>43</v>
      </c>
      <c r="B3" t="s">
        <v>10</v>
      </c>
      <c r="C3" t="s">
        <v>32</v>
      </c>
      <c r="D3" t="s">
        <v>40</v>
      </c>
      <c r="E3" s="5">
        <v>67000</v>
      </c>
      <c r="F3" s="5" t="s">
        <v>44</v>
      </c>
      <c r="G3" s="1" t="s">
        <v>42</v>
      </c>
    </row>
    <row r="4" spans="1:7" x14ac:dyDescent="0.3">
      <c r="E4" s="5"/>
      <c r="F4" s="5"/>
      <c r="G4" s="1"/>
    </row>
    <row r="5" spans="1:7" x14ac:dyDescent="0.3">
      <c r="E5" s="5"/>
      <c r="F5" s="5"/>
      <c r="G5" s="1"/>
    </row>
    <row r="6" spans="1:7" x14ac:dyDescent="0.3">
      <c r="E6" s="5"/>
      <c r="F6" s="5"/>
      <c r="G6" s="1"/>
    </row>
    <row r="7" spans="1:7" x14ac:dyDescent="0.3">
      <c r="E7" s="5"/>
      <c r="F7" s="5"/>
      <c r="G7" s="1"/>
    </row>
    <row r="8" spans="1:7" x14ac:dyDescent="0.3">
      <c r="E8" s="5"/>
      <c r="F8" s="5"/>
    </row>
    <row r="9" spans="1:7" x14ac:dyDescent="0.3">
      <c r="E9" s="5"/>
      <c r="F9" s="5"/>
      <c r="G9" s="1"/>
    </row>
    <row r="10" spans="1:7" x14ac:dyDescent="0.3">
      <c r="E10" s="5"/>
      <c r="F10" s="5"/>
      <c r="G10" s="1"/>
    </row>
  </sheetData>
  <hyperlinks>
    <hyperlink ref="G3" r:id="rId1" xr:uid="{00000000-0004-0000-0200-000000000000}"/>
    <hyperlink ref="G2" r:id="rId2" xr:uid="{00000000-0004-0000-0200-000001000000}"/>
  </hyperlinks>
  <pageMargins left="0.7" right="0.7" top="0.75" bottom="0.75" header="0.3" footer="0.3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C12"/>
  <sheetViews>
    <sheetView tabSelected="1" workbookViewId="0">
      <selection activeCell="B3" sqref="B3"/>
    </sheetView>
  </sheetViews>
  <sheetFormatPr baseColWidth="10" defaultRowHeight="14.4" x14ac:dyDescent="0.3"/>
  <cols>
    <col min="1" max="1" width="16.88671875" customWidth="1"/>
    <col min="2" max="2" width="11.44140625" style="4" customWidth="1"/>
    <col min="3" max="3" width="13.109375" customWidth="1"/>
  </cols>
  <sheetData>
    <row r="1" spans="1:3" x14ac:dyDescent="0.3">
      <c r="A1" t="s">
        <v>12</v>
      </c>
      <c r="B1" s="4" t="s">
        <v>11</v>
      </c>
      <c r="C1" t="s">
        <v>27</v>
      </c>
    </row>
    <row r="2" spans="1:3" x14ac:dyDescent="0.3">
      <c r="A2">
        <v>0</v>
      </c>
      <c r="B2" s="4">
        <v>0</v>
      </c>
      <c r="C2" s="4">
        <f>(Tableau_Horaire[[#This Row],[Prix]]*2)</f>
        <v>0</v>
      </c>
    </row>
    <row r="3" spans="1:3" x14ac:dyDescent="0.3">
      <c r="A3">
        <v>1</v>
      </c>
      <c r="B3" s="4">
        <v>40</v>
      </c>
      <c r="C3" s="4">
        <f>(Tableau_Horaire[[#This Row],[Prix]]*2)</f>
        <v>80</v>
      </c>
    </row>
    <row r="4" spans="1:3" x14ac:dyDescent="0.3">
      <c r="A4">
        <v>2</v>
      </c>
      <c r="B4" s="4">
        <v>80</v>
      </c>
      <c r="C4" s="4">
        <f>(Tableau_Horaire[[#This Row],[Prix]]*2)</f>
        <v>160</v>
      </c>
    </row>
    <row r="5" spans="1:3" x14ac:dyDescent="0.3">
      <c r="A5">
        <v>3</v>
      </c>
      <c r="B5" s="4">
        <v>120</v>
      </c>
      <c r="C5" s="4">
        <f>(Tableau_Horaire[[#This Row],[Prix]]*2)</f>
        <v>240</v>
      </c>
    </row>
    <row r="6" spans="1:3" x14ac:dyDescent="0.3">
      <c r="A6">
        <v>4</v>
      </c>
      <c r="B6" s="4">
        <v>160</v>
      </c>
      <c r="C6" s="4">
        <f>(Tableau_Horaire[[#This Row],[Prix]]*2)</f>
        <v>320</v>
      </c>
    </row>
    <row r="7" spans="1:3" x14ac:dyDescent="0.3">
      <c r="A7">
        <v>5</v>
      </c>
      <c r="B7" s="4">
        <v>200</v>
      </c>
      <c r="C7" s="4">
        <f>(Tableau_Horaire[[#This Row],[Prix]]*2)</f>
        <v>400</v>
      </c>
    </row>
    <row r="8" spans="1:3" x14ac:dyDescent="0.3">
      <c r="A8">
        <v>6</v>
      </c>
      <c r="B8" s="4">
        <v>240</v>
      </c>
      <c r="C8" s="4">
        <f>(Tableau_Horaire[[#This Row],[Prix]]*2)</f>
        <v>480</v>
      </c>
    </row>
    <row r="9" spans="1:3" x14ac:dyDescent="0.3">
      <c r="A9">
        <v>7</v>
      </c>
      <c r="B9" s="4">
        <v>280</v>
      </c>
      <c r="C9" s="4">
        <f>(Tableau_Horaire[[#This Row],[Prix]]*2)</f>
        <v>560</v>
      </c>
    </row>
    <row r="10" spans="1:3" x14ac:dyDescent="0.3">
      <c r="A10">
        <v>8</v>
      </c>
      <c r="B10" s="4">
        <v>320</v>
      </c>
      <c r="C10" s="4">
        <f>(Tableau_Horaire[[#This Row],[Prix]]*2)</f>
        <v>640</v>
      </c>
    </row>
    <row r="11" spans="1:3" x14ac:dyDescent="0.3">
      <c r="A11">
        <v>9</v>
      </c>
      <c r="B11" s="4">
        <v>360</v>
      </c>
      <c r="C11" s="4">
        <f>(Tableau_Horaire[[#This Row],[Prix]]*2)</f>
        <v>720</v>
      </c>
    </row>
    <row r="12" spans="1:3" x14ac:dyDescent="0.3">
      <c r="A12">
        <v>10</v>
      </c>
      <c r="B12" s="4">
        <v>400</v>
      </c>
      <c r="C12" s="4">
        <f>(Tableau_Horaire[[#This Row],[Prix]]*2)</f>
        <v>800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4"/>
  <sheetViews>
    <sheetView workbookViewId="0">
      <selection activeCell="A3" sqref="A3"/>
    </sheetView>
  </sheetViews>
  <sheetFormatPr baseColWidth="10" defaultRowHeight="14.4" x14ac:dyDescent="0.3"/>
  <cols>
    <col min="1" max="1" width="16.109375" customWidth="1"/>
  </cols>
  <sheetData>
    <row r="1" spans="1:1" x14ac:dyDescent="0.3">
      <c r="A1" t="s">
        <v>8</v>
      </c>
    </row>
    <row r="2" spans="1:1" x14ac:dyDescent="0.3">
      <c r="A2" t="s">
        <v>13</v>
      </c>
    </row>
    <row r="3" spans="1:1" x14ac:dyDescent="0.3">
      <c r="A3" t="s">
        <v>28</v>
      </c>
    </row>
    <row r="4" spans="1:1" x14ac:dyDescent="0.3">
      <c r="A4" t="s">
        <v>16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A4"/>
  <sheetViews>
    <sheetView workbookViewId="0">
      <selection activeCell="A10" sqref="A10"/>
    </sheetView>
  </sheetViews>
  <sheetFormatPr baseColWidth="10" defaultRowHeight="14.4" x14ac:dyDescent="0.3"/>
  <cols>
    <col min="1" max="1" width="18.88671875" customWidth="1"/>
  </cols>
  <sheetData>
    <row r="1" spans="1:1" x14ac:dyDescent="0.3">
      <c r="A1" t="s">
        <v>9</v>
      </c>
    </row>
    <row r="2" spans="1:1" x14ac:dyDescent="0.3">
      <c r="A2" t="s">
        <v>18</v>
      </c>
    </row>
    <row r="3" spans="1:1" x14ac:dyDescent="0.3">
      <c r="A3" t="s">
        <v>37</v>
      </c>
    </row>
    <row r="4" spans="1:1" x14ac:dyDescent="0.3">
      <c r="A4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Comptabilité</vt:lpstr>
      <vt:lpstr>Facture</vt:lpstr>
      <vt:lpstr>Contact</vt:lpstr>
      <vt:lpstr>Horaire</vt:lpstr>
      <vt:lpstr>Préstation</vt:lpstr>
      <vt:lpstr>Etat</vt:lpstr>
      <vt:lpstr>Facture_numéro</vt:lpstr>
      <vt:lpstr>Type_préstation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cp:lastPrinted>2018-02-04T11:18:47Z</cp:lastPrinted>
  <dcterms:created xsi:type="dcterms:W3CDTF">2017-11-25T16:11:20Z</dcterms:created>
  <dcterms:modified xsi:type="dcterms:W3CDTF">2018-02-04T11:37:30Z</dcterms:modified>
</cp:coreProperties>
</file>