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ZZZZ CALCUL DES QUANTITES S-ETE ET S-HIVER\"/>
    </mc:Choice>
  </mc:AlternateContent>
  <xr:revisionPtr revIDLastSave="0" documentId="13_ncr:1_{38E9D29F-88C3-4688-BE17-274564BF5D10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ISTE DES INGREDIENTS" sheetId="5" r:id="rId1"/>
    <sheet name="SEMAINE 1 HIVER LUNDI" sheetId="4" r:id="rId2"/>
    <sheet name="S1 HIVER MARDI" sheetId="6" r:id="rId3"/>
    <sheet name="S1 HIVER MERCREDI" sheetId="8" r:id="rId4"/>
    <sheet name="S1 HIVER JEUDI" sheetId="9" r:id="rId5"/>
    <sheet name="S1 HIVER VENDREDI" sheetId="10" r:id="rId6"/>
    <sheet name="S1 HIVER SAMEDI" sheetId="11" r:id="rId7"/>
    <sheet name="SI HIVER DIMANCHE" sheetId="12" r:id="rId8"/>
    <sheet name="TABLEAU VIERGE" sheetId="7" r:id="rId9"/>
    <sheet name="Quantités en distribution" sheetId="2" r:id="rId10"/>
    <sheet name="TAUX DE FREINTE + CONSERVES" sheetId="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31" i="12" l="1"/>
  <c r="O31" i="12"/>
  <c r="G31" i="12"/>
  <c r="K30" i="12"/>
  <c r="P40" i="11"/>
  <c r="O43" i="9"/>
  <c r="Q43" i="9" s="1"/>
  <c r="Q39" i="9" s="1"/>
  <c r="O42" i="9"/>
  <c r="Q42" i="9" s="1"/>
  <c r="O41" i="9"/>
  <c r="Q41" i="9" s="1"/>
  <c r="O40" i="9"/>
  <c r="Q40" i="9" s="1"/>
  <c r="K39" i="9"/>
  <c r="O39" i="4"/>
  <c r="Q39" i="4" s="1"/>
  <c r="O38" i="4"/>
  <c r="Q38" i="4" s="1"/>
  <c r="O40" i="4"/>
  <c r="Q40" i="4" s="1"/>
  <c r="O69" i="4"/>
  <c r="Q69" i="4" s="1"/>
  <c r="O68" i="4"/>
  <c r="Q68" i="4" s="1"/>
  <c r="O67" i="4"/>
  <c r="Q67" i="4" s="1"/>
  <c r="K66" i="4"/>
  <c r="G51" i="12"/>
  <c r="Q40" i="12"/>
  <c r="O46" i="12"/>
  <c r="Q46" i="12" s="1"/>
  <c r="G46" i="12"/>
  <c r="O45" i="12"/>
  <c r="G45" i="12"/>
  <c r="O44" i="12"/>
  <c r="Q44" i="12" s="1"/>
  <c r="G44" i="12"/>
  <c r="O43" i="12"/>
  <c r="G43" i="12"/>
  <c r="K42" i="12"/>
  <c r="P27" i="11"/>
  <c r="O27" i="11"/>
  <c r="G28" i="11"/>
  <c r="P28" i="11" s="1"/>
  <c r="G27" i="11"/>
  <c r="O28" i="11"/>
  <c r="O38" i="11"/>
  <c r="Q38" i="11" s="1"/>
  <c r="O37" i="11"/>
  <c r="Q37" i="11" s="1"/>
  <c r="K36" i="11"/>
  <c r="O35" i="11"/>
  <c r="Q35" i="11" s="1"/>
  <c r="O34" i="11"/>
  <c r="Q34" i="11" s="1"/>
  <c r="O33" i="11"/>
  <c r="Q33" i="11" s="1"/>
  <c r="O32" i="11"/>
  <c r="Q32" i="11" s="1"/>
  <c r="K31" i="11"/>
  <c r="Q31" i="12" l="1"/>
  <c r="Q27" i="11"/>
  <c r="Q28" i="11"/>
  <c r="Q66" i="4"/>
  <c r="Q43" i="12"/>
  <c r="Q45" i="12"/>
  <c r="Q36" i="11"/>
  <c r="Q31" i="11"/>
  <c r="Q42" i="12" l="1"/>
  <c r="O48" i="8"/>
  <c r="Q48" i="8" s="1"/>
  <c r="O47" i="8"/>
  <c r="Q47" i="8" s="1"/>
  <c r="K46" i="8"/>
  <c r="O45" i="8"/>
  <c r="G45" i="8"/>
  <c r="Q45" i="8" s="1"/>
  <c r="O44" i="8"/>
  <c r="G44" i="8"/>
  <c r="O43" i="8"/>
  <c r="G43" i="8"/>
  <c r="Q43" i="8" s="1"/>
  <c r="O42" i="8"/>
  <c r="G42" i="8"/>
  <c r="K41" i="8"/>
  <c r="O40" i="8"/>
  <c r="G40" i="8"/>
  <c r="P40" i="8" s="1"/>
  <c r="K39" i="8"/>
  <c r="O38" i="8"/>
  <c r="G38" i="8"/>
  <c r="P38" i="8" s="1"/>
  <c r="O37" i="8"/>
  <c r="G37" i="8"/>
  <c r="P37" i="8" s="1"/>
  <c r="O36" i="8"/>
  <c r="G36" i="8"/>
  <c r="P36" i="8" s="1"/>
  <c r="O35" i="8"/>
  <c r="G35" i="8"/>
  <c r="P35" i="8" s="1"/>
  <c r="K34" i="8"/>
  <c r="G35" i="10"/>
  <c r="P35" i="10" s="1"/>
  <c r="O35" i="10"/>
  <c r="G34" i="10"/>
  <c r="P34" i="10" s="1"/>
  <c r="O34" i="10"/>
  <c r="G33" i="10"/>
  <c r="P33" i="10" s="1"/>
  <c r="O33" i="10"/>
  <c r="O36" i="10"/>
  <c r="G36" i="10"/>
  <c r="P36" i="10" s="1"/>
  <c r="O45" i="9"/>
  <c r="Q45" i="9" s="1"/>
  <c r="O46" i="9"/>
  <c r="P46" i="9"/>
  <c r="K44" i="9"/>
  <c r="O31" i="9"/>
  <c r="Q31" i="9" s="1"/>
  <c r="O33" i="9"/>
  <c r="Q33" i="9" s="1"/>
  <c r="O32" i="9"/>
  <c r="Q32" i="9" s="1"/>
  <c r="K30" i="9"/>
  <c r="O50" i="8"/>
  <c r="O52" i="8"/>
  <c r="G50" i="8"/>
  <c r="P50" i="8" s="1"/>
  <c r="K49" i="8"/>
  <c r="Q46" i="8" l="1"/>
  <c r="Q42" i="8"/>
  <c r="Q44" i="8"/>
  <c r="Q40" i="8"/>
  <c r="Q39" i="8" s="1"/>
  <c r="Q37" i="8"/>
  <c r="Q35" i="8"/>
  <c r="Q38" i="8"/>
  <c r="Q36" i="8"/>
  <c r="Q34" i="10"/>
  <c r="Q35" i="10"/>
  <c r="Q36" i="10"/>
  <c r="Q33" i="10"/>
  <c r="Q46" i="9"/>
  <c r="Q50" i="8"/>
  <c r="Q49" i="8" s="1"/>
  <c r="O74" i="4"/>
  <c r="G74" i="4"/>
  <c r="P74" i="4" s="1"/>
  <c r="K73" i="4"/>
  <c r="P36" i="4"/>
  <c r="O36" i="4"/>
  <c r="K35" i="4"/>
  <c r="G99" i="8"/>
  <c r="P99" i="8" s="1"/>
  <c r="O40" i="11"/>
  <c r="Q74" i="4" l="1"/>
  <c r="Q73" i="4" s="1"/>
  <c r="Q34" i="8"/>
  <c r="Q41" i="8"/>
  <c r="Q36" i="4"/>
  <c r="Q35" i="4" s="1"/>
  <c r="G66" i="12"/>
  <c r="P66" i="12" s="1"/>
  <c r="G65" i="12"/>
  <c r="P65" i="12" s="1"/>
  <c r="G64" i="12"/>
  <c r="P64" i="12" s="1"/>
  <c r="G63" i="12"/>
  <c r="P63" i="12" s="1"/>
  <c r="G62" i="12"/>
  <c r="G61" i="12"/>
  <c r="P61" i="12" s="1"/>
  <c r="F82" i="12"/>
  <c r="O82" i="12" s="1"/>
  <c r="Q82" i="12" s="1"/>
  <c r="Q81" i="12" s="1"/>
  <c r="K81" i="12"/>
  <c r="O80" i="12"/>
  <c r="Q80" i="12" s="1"/>
  <c r="G80" i="12"/>
  <c r="O79" i="12"/>
  <c r="Q79" i="12" s="1"/>
  <c r="G79" i="12"/>
  <c r="K78" i="12"/>
  <c r="O77" i="12"/>
  <c r="G77" i="12"/>
  <c r="K76" i="12"/>
  <c r="O75" i="12"/>
  <c r="G75" i="12"/>
  <c r="P75" i="12" s="1"/>
  <c r="O74" i="12"/>
  <c r="G74" i="12"/>
  <c r="P74" i="12" s="1"/>
  <c r="K73" i="12"/>
  <c r="P72" i="12"/>
  <c r="O72" i="12"/>
  <c r="K72" i="12"/>
  <c r="O71" i="12"/>
  <c r="Q71" i="12" s="1"/>
  <c r="K71" i="12"/>
  <c r="F70" i="12"/>
  <c r="O70" i="12" s="1"/>
  <c r="F68" i="12"/>
  <c r="O68" i="12" s="1"/>
  <c r="Q68" i="12" s="1"/>
  <c r="Q67" i="12" s="1"/>
  <c r="K67" i="12"/>
  <c r="O66" i="12"/>
  <c r="O65" i="12"/>
  <c r="O64" i="12"/>
  <c r="O63" i="12"/>
  <c r="O62" i="12"/>
  <c r="P62" i="12"/>
  <c r="O61" i="12"/>
  <c r="O60" i="12"/>
  <c r="G60" i="12"/>
  <c r="P60" i="12" s="1"/>
  <c r="K59" i="12"/>
  <c r="O58" i="12"/>
  <c r="G58" i="12"/>
  <c r="P58" i="12" s="1"/>
  <c r="K57" i="12"/>
  <c r="O56" i="12"/>
  <c r="G56" i="12"/>
  <c r="P56" i="12" s="1"/>
  <c r="K55" i="12"/>
  <c r="Q72" i="12" l="1"/>
  <c r="Q75" i="12"/>
  <c r="Q62" i="12"/>
  <c r="Q74" i="12"/>
  <c r="Q64" i="12"/>
  <c r="Q56" i="12"/>
  <c r="Q55" i="12" s="1"/>
  <c r="Q58" i="12"/>
  <c r="Q57" i="12" s="1"/>
  <c r="G70" i="12"/>
  <c r="P70" i="12" s="1"/>
  <c r="Q70" i="12" s="1"/>
  <c r="Q69" i="12" s="1"/>
  <c r="Q78" i="12"/>
  <c r="Q65" i="12"/>
  <c r="Q66" i="12"/>
  <c r="Q77" i="12"/>
  <c r="Q61" i="12"/>
  <c r="Q63" i="12"/>
  <c r="Q60" i="12"/>
  <c r="Q73" i="12" l="1"/>
  <c r="Q76" i="12"/>
  <c r="Q59" i="12"/>
  <c r="G42" i="11"/>
  <c r="O30" i="11"/>
  <c r="O29" i="11"/>
  <c r="O26" i="11"/>
  <c r="O25" i="11"/>
  <c r="O24" i="11"/>
  <c r="G30" i="11"/>
  <c r="P30" i="11" s="1"/>
  <c r="G29" i="11"/>
  <c r="P29" i="11" s="1"/>
  <c r="G26" i="11"/>
  <c r="P26" i="11" s="1"/>
  <c r="G25" i="11"/>
  <c r="P25" i="11" s="1"/>
  <c r="G24" i="11"/>
  <c r="P24" i="11" s="1"/>
  <c r="O29" i="12"/>
  <c r="O28" i="12"/>
  <c r="O27" i="12"/>
  <c r="O26" i="12"/>
  <c r="O25" i="12"/>
  <c r="O23" i="12"/>
  <c r="O24" i="12"/>
  <c r="O22" i="12"/>
  <c r="G29" i="12"/>
  <c r="P29" i="12" s="1"/>
  <c r="G28" i="12"/>
  <c r="P28" i="12" s="1"/>
  <c r="G27" i="12"/>
  <c r="P27" i="12" s="1"/>
  <c r="Q27" i="12" s="1"/>
  <c r="G26" i="12"/>
  <c r="P26" i="12" s="1"/>
  <c r="G25" i="12"/>
  <c r="P25" i="12" s="1"/>
  <c r="G24" i="12"/>
  <c r="P24" i="12" s="1"/>
  <c r="G23" i="12"/>
  <c r="P23" i="12" s="1"/>
  <c r="G22" i="12"/>
  <c r="Q24" i="12" l="1"/>
  <c r="Q23" i="12"/>
  <c r="Q28" i="12"/>
  <c r="Q26" i="12"/>
  <c r="Q24" i="11"/>
  <c r="Q25" i="12"/>
  <c r="Q29" i="12"/>
  <c r="Q26" i="11"/>
  <c r="Q25" i="11"/>
  <c r="O20" i="12"/>
  <c r="Q20" i="12" s="1"/>
  <c r="F19" i="12"/>
  <c r="O19" i="12" s="1"/>
  <c r="K18" i="12"/>
  <c r="O15" i="12"/>
  <c r="K12" i="12"/>
  <c r="G15" i="12"/>
  <c r="P15" i="12" s="1"/>
  <c r="K4" i="12"/>
  <c r="P22" i="12"/>
  <c r="Q22" i="12" s="1"/>
  <c r="O10" i="12"/>
  <c r="O9" i="12"/>
  <c r="G10" i="12"/>
  <c r="P10" i="12" s="1"/>
  <c r="G9" i="12"/>
  <c r="P9" i="12" s="1"/>
  <c r="O53" i="11"/>
  <c r="P52" i="11"/>
  <c r="O52" i="11"/>
  <c r="K53" i="11"/>
  <c r="K52" i="11"/>
  <c r="Q23" i="11"/>
  <c r="O12" i="11"/>
  <c r="O11" i="11"/>
  <c r="O10" i="11"/>
  <c r="O9" i="11"/>
  <c r="P42" i="11"/>
  <c r="G41" i="11"/>
  <c r="P41" i="11" s="1"/>
  <c r="G40" i="11"/>
  <c r="O41" i="11"/>
  <c r="G47" i="11"/>
  <c r="P47" i="11" s="1"/>
  <c r="F47" i="11"/>
  <c r="O47" i="11" s="1"/>
  <c r="O60" i="6"/>
  <c r="P52" i="6"/>
  <c r="F56" i="11"/>
  <c r="O56" i="11" s="1"/>
  <c r="G58" i="11"/>
  <c r="P58" i="11" s="1"/>
  <c r="F58" i="11"/>
  <c r="O58" i="11" s="1"/>
  <c r="Q58" i="11" s="1"/>
  <c r="F53" i="11"/>
  <c r="F52" i="11"/>
  <c r="G52" i="11"/>
  <c r="G12" i="11"/>
  <c r="P12" i="11" s="1"/>
  <c r="G11" i="11"/>
  <c r="P11" i="11" s="1"/>
  <c r="G10" i="11"/>
  <c r="P10" i="11" s="1"/>
  <c r="G9" i="11"/>
  <c r="P9" i="11" s="1"/>
  <c r="O53" i="12"/>
  <c r="G53" i="12"/>
  <c r="P53" i="12" s="1"/>
  <c r="K52" i="12"/>
  <c r="P51" i="12"/>
  <c r="O51" i="12"/>
  <c r="K50" i="12"/>
  <c r="O49" i="12"/>
  <c r="Q49" i="12" s="1"/>
  <c r="O48" i="12"/>
  <c r="Q48" i="12" s="1"/>
  <c r="K47" i="12"/>
  <c r="O41" i="12"/>
  <c r="G41" i="12"/>
  <c r="P41" i="12" s="1"/>
  <c r="K40" i="12"/>
  <c r="O39" i="12"/>
  <c r="Q39" i="12" s="1"/>
  <c r="K39" i="12"/>
  <c r="O38" i="12"/>
  <c r="Q38" i="12" s="1"/>
  <c r="Q37" i="12" s="1"/>
  <c r="K37" i="12"/>
  <c r="O36" i="12"/>
  <c r="Q36" i="12" s="1"/>
  <c r="O35" i="12"/>
  <c r="Q35" i="12" s="1"/>
  <c r="O34" i="12"/>
  <c r="Q34" i="12" s="1"/>
  <c r="O33" i="12"/>
  <c r="Q33" i="12" s="1"/>
  <c r="K32" i="12"/>
  <c r="K21" i="12"/>
  <c r="K20" i="12"/>
  <c r="O17" i="12"/>
  <c r="G17" i="12"/>
  <c r="P17" i="12" s="1"/>
  <c r="O16" i="12"/>
  <c r="G16" i="12"/>
  <c r="P16" i="12" s="1"/>
  <c r="O14" i="12"/>
  <c r="G14" i="12"/>
  <c r="P14" i="12" s="1"/>
  <c r="O13" i="12"/>
  <c r="G13" i="12"/>
  <c r="P13" i="12" s="1"/>
  <c r="O11" i="12"/>
  <c r="G11" i="12"/>
  <c r="P11" i="12" s="1"/>
  <c r="O8" i="12"/>
  <c r="G8" i="12"/>
  <c r="P8" i="12" s="1"/>
  <c r="O7" i="12"/>
  <c r="G7" i="12"/>
  <c r="P7" i="12" s="1"/>
  <c r="O6" i="12"/>
  <c r="G6" i="12"/>
  <c r="P6" i="12" s="1"/>
  <c r="O5" i="12"/>
  <c r="G5" i="12"/>
  <c r="P5" i="12" s="1"/>
  <c r="K57" i="11"/>
  <c r="K55" i="11"/>
  <c r="O54" i="11"/>
  <c r="K54" i="11"/>
  <c r="O51" i="11"/>
  <c r="Q51" i="11" s="1"/>
  <c r="O50" i="11"/>
  <c r="Q50" i="11" s="1"/>
  <c r="O49" i="11"/>
  <c r="Q49" i="11" s="1"/>
  <c r="K48" i="11"/>
  <c r="K46" i="11"/>
  <c r="O45" i="11"/>
  <c r="G45" i="11"/>
  <c r="P45" i="11" s="1"/>
  <c r="K44" i="11"/>
  <c r="O42" i="11"/>
  <c r="K39" i="11"/>
  <c r="K23" i="11"/>
  <c r="O22" i="11"/>
  <c r="Q22" i="11" s="1"/>
  <c r="K22" i="11"/>
  <c r="P21" i="11"/>
  <c r="O21" i="11"/>
  <c r="K20" i="11"/>
  <c r="O19" i="11"/>
  <c r="Q19" i="11" s="1"/>
  <c r="Q18" i="11" s="1"/>
  <c r="K18" i="11"/>
  <c r="O17" i="11"/>
  <c r="Q17" i="11" s="1"/>
  <c r="O16" i="11"/>
  <c r="Q16" i="11" s="1"/>
  <c r="O15" i="11"/>
  <c r="Q15" i="11" s="1"/>
  <c r="O14" i="11"/>
  <c r="Q14" i="11" s="1"/>
  <c r="K13" i="11"/>
  <c r="K8" i="11"/>
  <c r="O7" i="11"/>
  <c r="G7" i="11"/>
  <c r="P7" i="11" s="1"/>
  <c r="O6" i="11"/>
  <c r="G6" i="11"/>
  <c r="P6" i="11" s="1"/>
  <c r="O5" i="11"/>
  <c r="G5" i="11"/>
  <c r="P5" i="11" s="1"/>
  <c r="O101" i="10"/>
  <c r="O99" i="10"/>
  <c r="O98" i="10"/>
  <c r="O97" i="10"/>
  <c r="O96" i="10"/>
  <c r="O94" i="10"/>
  <c r="O93" i="10"/>
  <c r="O92" i="10"/>
  <c r="O91" i="10"/>
  <c r="O89" i="10"/>
  <c r="O86" i="10"/>
  <c r="O85" i="10"/>
  <c r="O84" i="10"/>
  <c r="P82" i="10"/>
  <c r="O80" i="10"/>
  <c r="O78" i="10"/>
  <c r="Q78" i="10" s="1"/>
  <c r="O77" i="10"/>
  <c r="Q77" i="10" s="1"/>
  <c r="O76" i="10"/>
  <c r="Q76" i="10" s="1"/>
  <c r="O75" i="10"/>
  <c r="Q75" i="10" s="1"/>
  <c r="O73" i="10"/>
  <c r="O71" i="10"/>
  <c r="O68" i="10"/>
  <c r="O67" i="10"/>
  <c r="O66" i="10"/>
  <c r="O65" i="10"/>
  <c r="O64" i="10"/>
  <c r="O63" i="10"/>
  <c r="O62" i="10"/>
  <c r="O61" i="10"/>
  <c r="O59" i="10"/>
  <c r="O58" i="10"/>
  <c r="O57" i="10"/>
  <c r="O56" i="10"/>
  <c r="O53" i="10"/>
  <c r="O51" i="10"/>
  <c r="O50" i="10"/>
  <c r="O49" i="10"/>
  <c r="O48" i="10"/>
  <c r="O47" i="10"/>
  <c r="O45" i="10"/>
  <c r="Q45" i="10" s="1"/>
  <c r="O44" i="10"/>
  <c r="Q44" i="10" s="1"/>
  <c r="O42" i="10"/>
  <c r="Q42" i="10" s="1"/>
  <c r="O41" i="10"/>
  <c r="Q41" i="10" s="1"/>
  <c r="O40" i="10"/>
  <c r="Q40" i="10" s="1"/>
  <c r="O39" i="10"/>
  <c r="Q39" i="10" s="1"/>
  <c r="O37" i="10"/>
  <c r="O30" i="10"/>
  <c r="Q30" i="10" s="1"/>
  <c r="O29" i="10"/>
  <c r="Q29" i="10" s="1"/>
  <c r="O28" i="10"/>
  <c r="Q28" i="10" s="1"/>
  <c r="O27" i="10"/>
  <c r="Q27" i="10" s="1"/>
  <c r="O25" i="10"/>
  <c r="O24" i="10"/>
  <c r="O23" i="10"/>
  <c r="O22" i="10"/>
  <c r="O21" i="10"/>
  <c r="O20" i="10"/>
  <c r="O19" i="10"/>
  <c r="O18" i="10"/>
  <c r="O16" i="10"/>
  <c r="O14" i="10"/>
  <c r="Q14" i="10" s="1"/>
  <c r="O13" i="10"/>
  <c r="Q13" i="10" s="1"/>
  <c r="O12" i="10"/>
  <c r="Q12" i="10" s="1"/>
  <c r="O10" i="10"/>
  <c r="O9" i="10"/>
  <c r="O8" i="10"/>
  <c r="O7" i="10"/>
  <c r="O6" i="10"/>
  <c r="O5" i="10"/>
  <c r="G101" i="10"/>
  <c r="P101" i="10" s="1"/>
  <c r="K100" i="10"/>
  <c r="G99" i="10"/>
  <c r="P99" i="10" s="1"/>
  <c r="G98" i="10"/>
  <c r="P98" i="10" s="1"/>
  <c r="G97" i="10"/>
  <c r="P97" i="10" s="1"/>
  <c r="G96" i="10"/>
  <c r="P96" i="10" s="1"/>
  <c r="K95" i="10"/>
  <c r="G94" i="10"/>
  <c r="P94" i="10" s="1"/>
  <c r="G93" i="10"/>
  <c r="P93" i="10" s="1"/>
  <c r="G92" i="10"/>
  <c r="P92" i="10" s="1"/>
  <c r="G91" i="10"/>
  <c r="P91" i="10" s="1"/>
  <c r="K90" i="10"/>
  <c r="G89" i="10"/>
  <c r="P89" i="10" s="1"/>
  <c r="G86" i="10"/>
  <c r="P86" i="10" s="1"/>
  <c r="G85" i="10"/>
  <c r="P85" i="10" s="1"/>
  <c r="G84" i="10"/>
  <c r="P84" i="10" s="1"/>
  <c r="K83" i="10"/>
  <c r="K82" i="10"/>
  <c r="K81" i="10"/>
  <c r="O81" i="10" s="1"/>
  <c r="Q81" i="10" s="1"/>
  <c r="G80" i="10"/>
  <c r="P80" i="10" s="1"/>
  <c r="K79" i="10"/>
  <c r="K74" i="10"/>
  <c r="G73" i="10"/>
  <c r="P73" i="10" s="1"/>
  <c r="K72" i="10"/>
  <c r="G71" i="10"/>
  <c r="P71" i="10" s="1"/>
  <c r="K70" i="10"/>
  <c r="G68" i="10"/>
  <c r="P68" i="10" s="1"/>
  <c r="G67" i="10"/>
  <c r="P67" i="10" s="1"/>
  <c r="G66" i="10"/>
  <c r="P66" i="10" s="1"/>
  <c r="G65" i="10"/>
  <c r="P65" i="10" s="1"/>
  <c r="G64" i="10"/>
  <c r="P64" i="10" s="1"/>
  <c r="G63" i="10"/>
  <c r="P63" i="10" s="1"/>
  <c r="G62" i="10"/>
  <c r="P62" i="10" s="1"/>
  <c r="G61" i="10"/>
  <c r="P61" i="10" s="1"/>
  <c r="G59" i="10"/>
  <c r="P59" i="10" s="1"/>
  <c r="G58" i="10"/>
  <c r="P58" i="10" s="1"/>
  <c r="G57" i="10"/>
  <c r="P57" i="10" s="1"/>
  <c r="G56" i="10"/>
  <c r="P56" i="10" s="1"/>
  <c r="K55" i="10"/>
  <c r="G53" i="10"/>
  <c r="P53" i="10" s="1"/>
  <c r="K52" i="10"/>
  <c r="G51" i="10"/>
  <c r="P51" i="10" s="1"/>
  <c r="G50" i="10"/>
  <c r="P50" i="10" s="1"/>
  <c r="G49" i="10"/>
  <c r="P49" i="10" s="1"/>
  <c r="G48" i="10"/>
  <c r="P48" i="10" s="1"/>
  <c r="G47" i="10"/>
  <c r="P47" i="10" s="1"/>
  <c r="K46" i="10"/>
  <c r="K43" i="10"/>
  <c r="K38" i="10"/>
  <c r="G37" i="10"/>
  <c r="P37" i="10" s="1"/>
  <c r="K32" i="10"/>
  <c r="O31" i="10"/>
  <c r="Q31" i="10" s="1"/>
  <c r="K31" i="10"/>
  <c r="K26" i="10"/>
  <c r="G25" i="10"/>
  <c r="P25" i="10" s="1"/>
  <c r="G24" i="10"/>
  <c r="P24" i="10" s="1"/>
  <c r="G23" i="10"/>
  <c r="P23" i="10" s="1"/>
  <c r="G22" i="10"/>
  <c r="P22" i="10" s="1"/>
  <c r="G21" i="10"/>
  <c r="P21" i="10" s="1"/>
  <c r="G20" i="10"/>
  <c r="P20" i="10" s="1"/>
  <c r="G19" i="10"/>
  <c r="P19" i="10" s="1"/>
  <c r="G18" i="10"/>
  <c r="P18" i="10" s="1"/>
  <c r="K17" i="10"/>
  <c r="G16" i="10"/>
  <c r="P16" i="10" s="1"/>
  <c r="K15" i="10"/>
  <c r="K11" i="10"/>
  <c r="G10" i="10"/>
  <c r="P10" i="10" s="1"/>
  <c r="G9" i="10"/>
  <c r="P9" i="10" s="1"/>
  <c r="G8" i="10"/>
  <c r="P8" i="10" s="1"/>
  <c r="G7" i="10"/>
  <c r="P7" i="10" s="1"/>
  <c r="G6" i="10"/>
  <c r="P6" i="10" s="1"/>
  <c r="G5" i="10"/>
  <c r="P5" i="10" s="1"/>
  <c r="K4" i="10"/>
  <c r="O76" i="8"/>
  <c r="Q76" i="8" s="1"/>
  <c r="O75" i="8"/>
  <c r="Q75" i="8" s="1"/>
  <c r="O22" i="8"/>
  <c r="O77" i="9"/>
  <c r="Q77" i="9" s="1"/>
  <c r="O76" i="9"/>
  <c r="Q76" i="9" s="1"/>
  <c r="O74" i="9"/>
  <c r="Q74" i="9" s="1"/>
  <c r="O73" i="9"/>
  <c r="Q73" i="9" s="1"/>
  <c r="O72" i="9"/>
  <c r="Q72" i="9" s="1"/>
  <c r="P69" i="9"/>
  <c r="O70" i="9"/>
  <c r="O69" i="9"/>
  <c r="P67" i="9"/>
  <c r="Q67" i="9" s="1"/>
  <c r="O66" i="9"/>
  <c r="O65" i="9"/>
  <c r="Q65" i="9" s="1"/>
  <c r="O64" i="9"/>
  <c r="Q64" i="9" s="1"/>
  <c r="O63" i="9"/>
  <c r="Q63" i="9" s="1"/>
  <c r="O62" i="9"/>
  <c r="Q62" i="9" s="1"/>
  <c r="O61" i="9"/>
  <c r="Q61" i="9" s="1"/>
  <c r="O59" i="9"/>
  <c r="O57" i="9"/>
  <c r="O56" i="9"/>
  <c r="O55" i="9"/>
  <c r="O54" i="9"/>
  <c r="O53" i="9"/>
  <c r="O52" i="9"/>
  <c r="O51" i="9"/>
  <c r="O49" i="9"/>
  <c r="O38" i="9"/>
  <c r="O36" i="9"/>
  <c r="Q36" i="9" s="1"/>
  <c r="O35" i="9"/>
  <c r="Q35" i="9" s="1"/>
  <c r="O29" i="9"/>
  <c r="O27" i="9"/>
  <c r="P26" i="9"/>
  <c r="O26" i="9"/>
  <c r="O24" i="9"/>
  <c r="Q24" i="9" s="1"/>
  <c r="O22" i="9"/>
  <c r="Q22" i="9" s="1"/>
  <c r="O21" i="9"/>
  <c r="Q21" i="9" s="1"/>
  <c r="O20" i="9"/>
  <c r="Q20" i="9" s="1"/>
  <c r="O19" i="9"/>
  <c r="Q19" i="9" s="1"/>
  <c r="O17" i="9"/>
  <c r="O15" i="9"/>
  <c r="O14" i="9"/>
  <c r="O13" i="9"/>
  <c r="O12" i="9"/>
  <c r="O11" i="9"/>
  <c r="O10" i="9"/>
  <c r="O9" i="9"/>
  <c r="O8" i="9"/>
  <c r="O7" i="9"/>
  <c r="O6" i="9"/>
  <c r="O5" i="9"/>
  <c r="K75" i="9"/>
  <c r="K71" i="9"/>
  <c r="K68" i="9"/>
  <c r="K67" i="9"/>
  <c r="K66" i="9"/>
  <c r="K60" i="9"/>
  <c r="K58" i="9"/>
  <c r="K50" i="9"/>
  <c r="K48" i="9"/>
  <c r="K37" i="9"/>
  <c r="K34" i="9"/>
  <c r="K28" i="9"/>
  <c r="K27" i="9"/>
  <c r="K25" i="9"/>
  <c r="K23" i="9"/>
  <c r="K18" i="9"/>
  <c r="K16" i="9"/>
  <c r="K4" i="9"/>
  <c r="G70" i="9"/>
  <c r="P70" i="9" s="1"/>
  <c r="G59" i="9"/>
  <c r="P59" i="9" s="1"/>
  <c r="G57" i="9"/>
  <c r="P57" i="9" s="1"/>
  <c r="G56" i="9"/>
  <c r="P56" i="9" s="1"/>
  <c r="G54" i="9"/>
  <c r="P54" i="9" s="1"/>
  <c r="G55" i="9"/>
  <c r="P55" i="9" s="1"/>
  <c r="G53" i="9"/>
  <c r="P53" i="9" s="1"/>
  <c r="G52" i="9"/>
  <c r="P52" i="9" s="1"/>
  <c r="G51" i="9"/>
  <c r="P51" i="9" s="1"/>
  <c r="G49" i="9"/>
  <c r="P49" i="9" s="1"/>
  <c r="Q49" i="9" s="1"/>
  <c r="G38" i="9"/>
  <c r="P38" i="9" s="1"/>
  <c r="G29" i="9"/>
  <c r="P29" i="9" s="1"/>
  <c r="G17" i="9"/>
  <c r="P17" i="9" s="1"/>
  <c r="G15" i="9"/>
  <c r="P15" i="9" s="1"/>
  <c r="G14" i="9"/>
  <c r="P14" i="9" s="1"/>
  <c r="G13" i="9"/>
  <c r="P13" i="9" s="1"/>
  <c r="G12" i="9"/>
  <c r="P12" i="9" s="1"/>
  <c r="G11" i="9"/>
  <c r="P11" i="9" s="1"/>
  <c r="G10" i="9"/>
  <c r="P10" i="9" s="1"/>
  <c r="G9" i="9"/>
  <c r="P9" i="9" s="1"/>
  <c r="G8" i="9"/>
  <c r="P8" i="9" s="1"/>
  <c r="G7" i="9"/>
  <c r="P7" i="9" s="1"/>
  <c r="G6" i="9"/>
  <c r="P6" i="9" s="1"/>
  <c r="G5" i="9"/>
  <c r="P5" i="9" s="1"/>
  <c r="O99" i="8"/>
  <c r="Q99" i="8" s="1"/>
  <c r="Q98" i="8" s="1"/>
  <c r="O97" i="8"/>
  <c r="O96" i="8"/>
  <c r="O95" i="8"/>
  <c r="O94" i="8"/>
  <c r="O93" i="8"/>
  <c r="O89" i="8"/>
  <c r="Q89" i="8" s="1"/>
  <c r="O88" i="8"/>
  <c r="Q88" i="8" s="1"/>
  <c r="O87" i="8"/>
  <c r="Q87" i="8" s="1"/>
  <c r="O85" i="8"/>
  <c r="O83" i="8"/>
  <c r="O82" i="8"/>
  <c r="O81" i="8"/>
  <c r="O80" i="8"/>
  <c r="O79" i="8"/>
  <c r="O78" i="8"/>
  <c r="P76" i="8"/>
  <c r="O74" i="8"/>
  <c r="Q74" i="8" s="1"/>
  <c r="Q73" i="8" s="1"/>
  <c r="O72" i="8"/>
  <c r="O70" i="8"/>
  <c r="Q70" i="8" s="1"/>
  <c r="O69" i="8"/>
  <c r="Q69" i="8" s="1"/>
  <c r="O68" i="8"/>
  <c r="Q68" i="8" s="1"/>
  <c r="O67" i="8"/>
  <c r="Q67" i="8" s="1"/>
  <c r="O65" i="8"/>
  <c r="O63" i="8"/>
  <c r="O60" i="8"/>
  <c r="O59" i="8"/>
  <c r="O58" i="8"/>
  <c r="G58" i="8"/>
  <c r="P58" i="8" s="1"/>
  <c r="O57" i="8"/>
  <c r="O54" i="8"/>
  <c r="O32" i="8"/>
  <c r="Q32" i="8" s="1"/>
  <c r="O31" i="8"/>
  <c r="Q31" i="8" s="1"/>
  <c r="O30" i="8"/>
  <c r="Q30" i="8" s="1"/>
  <c r="O29" i="8"/>
  <c r="Q29" i="8" s="1"/>
  <c r="O27" i="8"/>
  <c r="O26" i="8"/>
  <c r="O25" i="8"/>
  <c r="O24" i="8"/>
  <c r="O18" i="8"/>
  <c r="O17" i="8"/>
  <c r="O15" i="8"/>
  <c r="O14" i="8"/>
  <c r="O13" i="8"/>
  <c r="O12" i="8"/>
  <c r="O11" i="8"/>
  <c r="O9" i="8"/>
  <c r="O8" i="8"/>
  <c r="O7" i="8"/>
  <c r="O6" i="8"/>
  <c r="O5" i="8"/>
  <c r="Q33" i="8"/>
  <c r="Q77" i="8"/>
  <c r="G97" i="8"/>
  <c r="P97" i="8" s="1"/>
  <c r="G96" i="8"/>
  <c r="P96" i="8" s="1"/>
  <c r="G95" i="8"/>
  <c r="P95" i="8" s="1"/>
  <c r="G94" i="8"/>
  <c r="P94" i="8" s="1"/>
  <c r="G93" i="8"/>
  <c r="P93" i="8" s="1"/>
  <c r="K98" i="8"/>
  <c r="K92" i="8"/>
  <c r="K90" i="8"/>
  <c r="K86" i="8"/>
  <c r="K84" i="8"/>
  <c r="G85" i="8"/>
  <c r="P85" i="8" s="1"/>
  <c r="G83" i="8"/>
  <c r="P83" i="8" s="1"/>
  <c r="G82" i="8"/>
  <c r="P82" i="8" s="1"/>
  <c r="G81" i="8"/>
  <c r="P81" i="8" s="1"/>
  <c r="G80" i="8"/>
  <c r="P80" i="8" s="1"/>
  <c r="G79" i="8"/>
  <c r="P79" i="8" s="1"/>
  <c r="G78" i="8"/>
  <c r="P78" i="8" s="1"/>
  <c r="K77" i="8"/>
  <c r="K76" i="8"/>
  <c r="K75" i="8"/>
  <c r="K73" i="8"/>
  <c r="K71" i="8"/>
  <c r="G72" i="8"/>
  <c r="P72" i="8" s="1"/>
  <c r="K66" i="8"/>
  <c r="K64" i="8"/>
  <c r="K62" i="8"/>
  <c r="K56" i="8"/>
  <c r="G65" i="8"/>
  <c r="P65" i="8" s="1"/>
  <c r="G63" i="8"/>
  <c r="P63" i="8" s="1"/>
  <c r="G60" i="8"/>
  <c r="P60" i="8" s="1"/>
  <c r="G59" i="8"/>
  <c r="P59" i="8" s="1"/>
  <c r="G57" i="8"/>
  <c r="P57" i="8" s="1"/>
  <c r="K53" i="8"/>
  <c r="K51" i="8"/>
  <c r="G54" i="8"/>
  <c r="P54" i="8" s="1"/>
  <c r="G52" i="8"/>
  <c r="P52" i="8" s="1"/>
  <c r="K33" i="8"/>
  <c r="K28" i="8"/>
  <c r="G27" i="8"/>
  <c r="P27" i="8" s="1"/>
  <c r="G26" i="8"/>
  <c r="P26" i="8" s="1"/>
  <c r="G25" i="8"/>
  <c r="P25" i="8" s="1"/>
  <c r="G24" i="8"/>
  <c r="P24" i="8" s="1"/>
  <c r="G22" i="8"/>
  <c r="P22" i="8" s="1"/>
  <c r="G18" i="8"/>
  <c r="P18" i="8" s="1"/>
  <c r="G17" i="8"/>
  <c r="P17" i="8" s="1"/>
  <c r="K23" i="8"/>
  <c r="K21" i="8"/>
  <c r="K19" i="8"/>
  <c r="K16" i="8"/>
  <c r="G15" i="8"/>
  <c r="P15" i="8" s="1"/>
  <c r="G14" i="8"/>
  <c r="P14" i="8" s="1"/>
  <c r="G13" i="8"/>
  <c r="P13" i="8" s="1"/>
  <c r="G12" i="8"/>
  <c r="P12" i="8" s="1"/>
  <c r="G11" i="8"/>
  <c r="P11" i="8" s="1"/>
  <c r="G9" i="8"/>
  <c r="P9" i="8" s="1"/>
  <c r="G8" i="8"/>
  <c r="P8" i="8" s="1"/>
  <c r="G7" i="8"/>
  <c r="P7" i="8" s="1"/>
  <c r="G6" i="8"/>
  <c r="P6" i="8" s="1"/>
  <c r="G5" i="8"/>
  <c r="P5" i="8" s="1"/>
  <c r="K10" i="8"/>
  <c r="K4" i="8"/>
  <c r="G91" i="8"/>
  <c r="P91" i="8" s="1"/>
  <c r="R33" i="6"/>
  <c r="F91" i="8"/>
  <c r="O91" i="8" s="1"/>
  <c r="F20" i="8"/>
  <c r="O20" i="8" s="1"/>
  <c r="Q20" i="8" s="1"/>
  <c r="Q19" i="8" s="1"/>
  <c r="O35" i="6"/>
  <c r="O76" i="4"/>
  <c r="O57" i="4"/>
  <c r="Q57" i="4" s="1"/>
  <c r="O56" i="4"/>
  <c r="Q56" i="4" s="1"/>
  <c r="P75" i="6"/>
  <c r="O76" i="6"/>
  <c r="O75" i="6"/>
  <c r="O74" i="6"/>
  <c r="O73" i="6"/>
  <c r="O71" i="6"/>
  <c r="Q71" i="6" s="1"/>
  <c r="Q70" i="6" s="1"/>
  <c r="O69" i="6"/>
  <c r="Q69" i="6" s="1"/>
  <c r="O68" i="6"/>
  <c r="Q68" i="6" s="1"/>
  <c r="O67" i="6"/>
  <c r="Q67" i="6" s="1"/>
  <c r="Q66" i="6" s="1"/>
  <c r="O65" i="6"/>
  <c r="O64" i="6"/>
  <c r="O63" i="6"/>
  <c r="O59" i="6"/>
  <c r="Q59" i="6" s="1"/>
  <c r="Q58" i="6" s="1"/>
  <c r="O57" i="6"/>
  <c r="Q57" i="6" s="1"/>
  <c r="O56" i="6"/>
  <c r="Q56" i="6" s="1"/>
  <c r="O55" i="6"/>
  <c r="Q55" i="6" s="1"/>
  <c r="O54" i="6"/>
  <c r="Q54" i="6" s="1"/>
  <c r="O52" i="6"/>
  <c r="P50" i="6"/>
  <c r="Q50" i="6" s="1"/>
  <c r="P49" i="6"/>
  <c r="Q49" i="6" s="1"/>
  <c r="P47" i="6"/>
  <c r="P46" i="6"/>
  <c r="P41" i="6"/>
  <c r="Q41" i="6" s="1"/>
  <c r="O50" i="6"/>
  <c r="O49" i="6"/>
  <c r="O48" i="6"/>
  <c r="O47" i="6"/>
  <c r="O46" i="6"/>
  <c r="O45" i="6"/>
  <c r="O41" i="6"/>
  <c r="O38" i="6"/>
  <c r="O37" i="6"/>
  <c r="O36" i="6"/>
  <c r="O33" i="6"/>
  <c r="Q33" i="6" s="1"/>
  <c r="O32" i="6"/>
  <c r="Q32" i="6" s="1"/>
  <c r="O31" i="6"/>
  <c r="Q31" i="6" s="1"/>
  <c r="O29" i="6"/>
  <c r="O28" i="6"/>
  <c r="O25" i="6"/>
  <c r="P23" i="6"/>
  <c r="O23" i="6"/>
  <c r="P16" i="6"/>
  <c r="O17" i="6"/>
  <c r="O15" i="6"/>
  <c r="O14" i="6"/>
  <c r="O13" i="6"/>
  <c r="O12" i="6"/>
  <c r="O11" i="6"/>
  <c r="O16" i="6"/>
  <c r="O10" i="6"/>
  <c r="O8" i="6"/>
  <c r="O7" i="6"/>
  <c r="Q7" i="6" s="1"/>
  <c r="O6" i="6"/>
  <c r="Q6" i="6" s="1"/>
  <c r="O5" i="6"/>
  <c r="Q5" i="6" s="1"/>
  <c r="F71" i="6"/>
  <c r="G76" i="6"/>
  <c r="P76" i="6" s="1"/>
  <c r="G75" i="6"/>
  <c r="G74" i="6"/>
  <c r="P74" i="6" s="1"/>
  <c r="G73" i="6"/>
  <c r="P73" i="6" s="1"/>
  <c r="G65" i="6"/>
  <c r="P65" i="6" s="1"/>
  <c r="G64" i="6"/>
  <c r="P64" i="6" s="1"/>
  <c r="G63" i="6"/>
  <c r="P63" i="6" s="1"/>
  <c r="Q40" i="6"/>
  <c r="G50" i="6"/>
  <c r="G49" i="6"/>
  <c r="G48" i="6"/>
  <c r="P48" i="6" s="1"/>
  <c r="G47" i="6"/>
  <c r="G46" i="6"/>
  <c r="G45" i="6"/>
  <c r="P45" i="6" s="1"/>
  <c r="G38" i="6"/>
  <c r="P38" i="6" s="1"/>
  <c r="G37" i="6"/>
  <c r="P37" i="6" s="1"/>
  <c r="G36" i="6"/>
  <c r="P36" i="6" s="1"/>
  <c r="G35" i="6"/>
  <c r="P35" i="6" s="1"/>
  <c r="G29" i="6"/>
  <c r="P29" i="6" s="1"/>
  <c r="G28" i="6"/>
  <c r="P28" i="6" s="1"/>
  <c r="Q25" i="6"/>
  <c r="F25" i="6"/>
  <c r="G23" i="6"/>
  <c r="F23" i="6"/>
  <c r="G17" i="6"/>
  <c r="P17" i="6" s="1"/>
  <c r="G16" i="6"/>
  <c r="G15" i="6"/>
  <c r="P15" i="6" s="1"/>
  <c r="G14" i="6"/>
  <c r="P14" i="6" s="1"/>
  <c r="Q14" i="6" s="1"/>
  <c r="G13" i="6"/>
  <c r="P13" i="6" s="1"/>
  <c r="G12" i="6"/>
  <c r="P12" i="6" s="1"/>
  <c r="G11" i="6"/>
  <c r="P11" i="6" s="1"/>
  <c r="G10" i="6"/>
  <c r="P10" i="6" s="1"/>
  <c r="Q8" i="6"/>
  <c r="G10" i="4"/>
  <c r="G9" i="4"/>
  <c r="G8" i="4"/>
  <c r="G7" i="4"/>
  <c r="P7" i="4" s="1"/>
  <c r="P63" i="4"/>
  <c r="O63" i="4"/>
  <c r="O62" i="4"/>
  <c r="P61" i="4"/>
  <c r="O61" i="4"/>
  <c r="P71" i="4"/>
  <c r="P72" i="4"/>
  <c r="O72" i="4"/>
  <c r="O71" i="4"/>
  <c r="O65" i="4"/>
  <c r="O60" i="4"/>
  <c r="Q60" i="4" s="1"/>
  <c r="O59" i="4"/>
  <c r="Q59" i="4" s="1"/>
  <c r="O58" i="4"/>
  <c r="Q58" i="4" s="1"/>
  <c r="O54" i="4"/>
  <c r="O53" i="4"/>
  <c r="O52" i="4"/>
  <c r="O51" i="4"/>
  <c r="O50" i="4"/>
  <c r="O49" i="4"/>
  <c r="O48" i="4"/>
  <c r="O47" i="4"/>
  <c r="O46" i="4"/>
  <c r="P44" i="4"/>
  <c r="O44" i="4"/>
  <c r="K43" i="4"/>
  <c r="O41" i="4"/>
  <c r="O34" i="4"/>
  <c r="Q34" i="4" s="1"/>
  <c r="O33" i="4"/>
  <c r="Q33" i="4" s="1"/>
  <c r="R33" i="4" s="1"/>
  <c r="O31" i="4"/>
  <c r="Q31" i="4" s="1"/>
  <c r="O30" i="4"/>
  <c r="Q30" i="4" s="1"/>
  <c r="O29" i="4"/>
  <c r="Q29" i="4" s="1"/>
  <c r="O28" i="4"/>
  <c r="Q28" i="4" s="1"/>
  <c r="O27" i="4"/>
  <c r="Q27" i="4" s="1"/>
  <c r="R27" i="4" s="1"/>
  <c r="O20" i="4"/>
  <c r="Q20" i="4" s="1"/>
  <c r="G54" i="4"/>
  <c r="P54" i="4" s="1"/>
  <c r="G53" i="4"/>
  <c r="P53" i="4" s="1"/>
  <c r="G52" i="4"/>
  <c r="P52" i="4" s="1"/>
  <c r="G51" i="4"/>
  <c r="P51" i="4" s="1"/>
  <c r="G50" i="4"/>
  <c r="P50" i="4" s="1"/>
  <c r="G49" i="4"/>
  <c r="P49" i="4" s="1"/>
  <c r="G48" i="4"/>
  <c r="P48" i="4" s="1"/>
  <c r="G47" i="4"/>
  <c r="P47" i="4" s="1"/>
  <c r="G46" i="4"/>
  <c r="P46" i="4" s="1"/>
  <c r="P22" i="4"/>
  <c r="O22" i="4"/>
  <c r="G23" i="4"/>
  <c r="P23" i="4" s="1"/>
  <c r="G22" i="4"/>
  <c r="F25" i="4"/>
  <c r="O25" i="4" s="1"/>
  <c r="Q25" i="4" s="1"/>
  <c r="G19" i="4"/>
  <c r="P19" i="4" s="1"/>
  <c r="F19" i="4"/>
  <c r="O19" i="4" s="1"/>
  <c r="O7" i="4"/>
  <c r="G5" i="4"/>
  <c r="G52" i="6"/>
  <c r="F52" i="6"/>
  <c r="G43" i="6"/>
  <c r="P43" i="6" s="1"/>
  <c r="F43" i="6"/>
  <c r="O43" i="6" s="1"/>
  <c r="E29" i="1"/>
  <c r="E28" i="1"/>
  <c r="K70" i="6"/>
  <c r="K72" i="6"/>
  <c r="K66" i="6"/>
  <c r="F59" i="6"/>
  <c r="K58" i="6"/>
  <c r="K60" i="6"/>
  <c r="K61" i="6"/>
  <c r="K62" i="6"/>
  <c r="K53" i="6"/>
  <c r="K51" i="6"/>
  <c r="K44" i="6"/>
  <c r="K42" i="6"/>
  <c r="K40" i="6"/>
  <c r="K34" i="6"/>
  <c r="K30" i="6"/>
  <c r="K27" i="6"/>
  <c r="K26" i="6"/>
  <c r="K24" i="6"/>
  <c r="K18" i="6"/>
  <c r="K9" i="6"/>
  <c r="K4" i="6"/>
  <c r="Q65" i="6" l="1"/>
  <c r="Q48" i="6"/>
  <c r="Q47" i="6"/>
  <c r="Q23" i="6"/>
  <c r="R23" i="6" s="1"/>
  <c r="G19" i="12"/>
  <c r="P19" i="12" s="1"/>
  <c r="Q19" i="12" s="1"/>
  <c r="Q18" i="12" s="1"/>
  <c r="Q21" i="12"/>
  <c r="Q47" i="12"/>
  <c r="Q10" i="11"/>
  <c r="Q101" i="10"/>
  <c r="Q100" i="10" s="1"/>
  <c r="Q68" i="10"/>
  <c r="Q5" i="10"/>
  <c r="Q53" i="10"/>
  <c r="Q52" i="10" s="1"/>
  <c r="Q63" i="10"/>
  <c r="Q92" i="10"/>
  <c r="Q61" i="10"/>
  <c r="Q64" i="10"/>
  <c r="Q73" i="10"/>
  <c r="Q72" i="10" s="1"/>
  <c r="Q49" i="10"/>
  <c r="Q99" i="10"/>
  <c r="Q7" i="10"/>
  <c r="Q9" i="10"/>
  <c r="Q50" i="10"/>
  <c r="Q96" i="10"/>
  <c r="Q23" i="10"/>
  <c r="Q57" i="10"/>
  <c r="Q62" i="10"/>
  <c r="Q6" i="10"/>
  <c r="Q97" i="10"/>
  <c r="Q26" i="9"/>
  <c r="Q51" i="9"/>
  <c r="Q54" i="9"/>
  <c r="Q38" i="9"/>
  <c r="Q71" i="4"/>
  <c r="Q46" i="4"/>
  <c r="Q44" i="4"/>
  <c r="Q43" i="4" s="1"/>
  <c r="Q7" i="8"/>
  <c r="Q8" i="8"/>
  <c r="Q63" i="8"/>
  <c r="Q62" i="8" s="1"/>
  <c r="Q54" i="8"/>
  <c r="Q53" i="8" s="1"/>
  <c r="Q91" i="8"/>
  <c r="Q90" i="8" s="1"/>
  <c r="Q85" i="8"/>
  <c r="Q84" i="8" s="1"/>
  <c r="Q57" i="8"/>
  <c r="Q13" i="8"/>
  <c r="Q52" i="8"/>
  <c r="Q51" i="8" s="1"/>
  <c r="Q95" i="8"/>
  <c r="Q12" i="8"/>
  <c r="Q14" i="8"/>
  <c r="Q17" i="9"/>
  <c r="Q93" i="10"/>
  <c r="Q94" i="10"/>
  <c r="Q91" i="10"/>
  <c r="Q85" i="10"/>
  <c r="Q86" i="10"/>
  <c r="Q84" i="10"/>
  <c r="Q82" i="10"/>
  <c r="Q80" i="10"/>
  <c r="Q79" i="10" s="1"/>
  <c r="Q71" i="10"/>
  <c r="Q70" i="10" s="1"/>
  <c r="Q65" i="10"/>
  <c r="Q59" i="10"/>
  <c r="Q56" i="10"/>
  <c r="Q47" i="10"/>
  <c r="Q48" i="10"/>
  <c r="Q43" i="10"/>
  <c r="Q37" i="10"/>
  <c r="Q32" i="10" s="1"/>
  <c r="Q24" i="10"/>
  <c r="Q19" i="10"/>
  <c r="Q18" i="10"/>
  <c r="Q20" i="10"/>
  <c r="Q16" i="10"/>
  <c r="Q15" i="10" s="1"/>
  <c r="Q10" i="10"/>
  <c r="Q8" i="10"/>
  <c r="Q70" i="9"/>
  <c r="Q59" i="9"/>
  <c r="Q53" i="9"/>
  <c r="Q56" i="9"/>
  <c r="Q52" i="9"/>
  <c r="Q55" i="9"/>
  <c r="Q13" i="11"/>
  <c r="Q9" i="11"/>
  <c r="Q12" i="11"/>
  <c r="Q11" i="11"/>
  <c r="Q40" i="11"/>
  <c r="Q52" i="11"/>
  <c r="Q15" i="12"/>
  <c r="Q32" i="12"/>
  <c r="Q30" i="12" s="1"/>
  <c r="Q9" i="12"/>
  <c r="Q14" i="12"/>
  <c r="Q10" i="12"/>
  <c r="Q5" i="12"/>
  <c r="Q7" i="12"/>
  <c r="Q11" i="12"/>
  <c r="Q51" i="12"/>
  <c r="Q50" i="12" s="1"/>
  <c r="Q53" i="12"/>
  <c r="Q52" i="12" s="1"/>
  <c r="Q41" i="12"/>
  <c r="Q6" i="12"/>
  <c r="Q8" i="12"/>
  <c r="Q13" i="12"/>
  <c r="Q16" i="12"/>
  <c r="Q17" i="12"/>
  <c r="Q41" i="11"/>
  <c r="Q5" i="11"/>
  <c r="Q29" i="11"/>
  <c r="Q42" i="11"/>
  <c r="Q7" i="11"/>
  <c r="Q21" i="11"/>
  <c r="Q20" i="11" s="1"/>
  <c r="Q6" i="11"/>
  <c r="Q56" i="11"/>
  <c r="Q45" i="11"/>
  <c r="Q47" i="11"/>
  <c r="Q30" i="11"/>
  <c r="Q98" i="10"/>
  <c r="Q89" i="10"/>
  <c r="Q74" i="10"/>
  <c r="Q67" i="10"/>
  <c r="Q66" i="10"/>
  <c r="Q58" i="10"/>
  <c r="Q51" i="10"/>
  <c r="Q38" i="10"/>
  <c r="Q22" i="10"/>
  <c r="Q21" i="10"/>
  <c r="Q25" i="10"/>
  <c r="Q11" i="10"/>
  <c r="Q29" i="9"/>
  <c r="Q14" i="9"/>
  <c r="Q15" i="9"/>
  <c r="Q11" i="9"/>
  <c r="Q10" i="9"/>
  <c r="Q9" i="9"/>
  <c r="Q7" i="9"/>
  <c r="Q94" i="8"/>
  <c r="Q93" i="8"/>
  <c r="Q79" i="8"/>
  <c r="Q81" i="8"/>
  <c r="Q82" i="8"/>
  <c r="Q78" i="8"/>
  <c r="Q22" i="8"/>
  <c r="Q18" i="8"/>
  <c r="Q17" i="8"/>
  <c r="Q15" i="8"/>
  <c r="Q11" i="8"/>
  <c r="Q9" i="8"/>
  <c r="R9" i="8" s="1"/>
  <c r="Q6" i="8"/>
  <c r="Q5" i="8"/>
  <c r="Q69" i="9"/>
  <c r="Q57" i="9"/>
  <c r="Q6" i="9"/>
  <c r="Q8" i="9"/>
  <c r="Q12" i="9"/>
  <c r="Q13" i="9"/>
  <c r="Q5" i="9"/>
  <c r="Q96" i="8"/>
  <c r="Q97" i="8"/>
  <c r="Q86" i="8"/>
  <c r="Q80" i="8"/>
  <c r="Q83" i="8"/>
  <c r="Q72" i="8"/>
  <c r="Q71" i="8" s="1"/>
  <c r="Q66" i="8"/>
  <c r="Q65" i="8"/>
  <c r="Q64" i="8" s="1"/>
  <c r="Q59" i="8"/>
  <c r="Q58" i="8"/>
  <c r="Q60" i="8"/>
  <c r="Q28" i="8"/>
  <c r="Q47" i="4"/>
  <c r="Q73" i="6"/>
  <c r="Q45" i="6"/>
  <c r="Q44" i="6" s="1"/>
  <c r="Q38" i="6"/>
  <c r="Q37" i="6"/>
  <c r="Q36" i="6"/>
  <c r="Q13" i="6"/>
  <c r="Q17" i="6"/>
  <c r="Q15" i="6"/>
  <c r="Q12" i="6"/>
  <c r="Q72" i="4"/>
  <c r="Q51" i="4"/>
  <c r="Q54" i="4"/>
  <c r="Q52" i="4"/>
  <c r="Q50" i="4"/>
  <c r="Q48" i="4"/>
  <c r="Q41" i="4"/>
  <c r="Q19" i="4"/>
  <c r="Q63" i="6"/>
  <c r="Q62" i="6" s="1"/>
  <c r="Q75" i="6"/>
  <c r="Q74" i="6"/>
  <c r="Q76" i="6"/>
  <c r="Q64" i="6"/>
  <c r="Q53" i="6"/>
  <c r="Q52" i="6"/>
  <c r="Q51" i="6" s="1"/>
  <c r="Q46" i="6"/>
  <c r="Q43" i="6"/>
  <c r="Q42" i="6" s="1"/>
  <c r="Q35" i="6"/>
  <c r="Q30" i="6"/>
  <c r="Q29" i="6"/>
  <c r="Q28" i="6"/>
  <c r="Q16" i="6"/>
  <c r="Q11" i="6"/>
  <c r="Q10" i="6"/>
  <c r="Q49" i="4"/>
  <c r="Q53" i="4"/>
  <c r="Q24" i="6"/>
  <c r="Q4" i="6"/>
  <c r="Q39" i="11" l="1"/>
  <c r="Q72" i="6"/>
  <c r="Q34" i="6"/>
  <c r="Q18" i="6"/>
  <c r="Q4" i="12"/>
  <c r="Q95" i="10"/>
  <c r="Q90" i="10"/>
  <c r="Q4" i="10"/>
  <c r="Q46" i="10"/>
  <c r="Q21" i="8"/>
  <c r="Q10" i="8"/>
  <c r="Q8" i="11"/>
  <c r="Q4" i="11"/>
  <c r="Q83" i="10"/>
  <c r="Q17" i="10"/>
  <c r="Q12" i="12"/>
  <c r="Q55" i="10"/>
  <c r="Q92" i="8"/>
  <c r="Q56" i="8"/>
  <c r="Q16" i="8"/>
  <c r="Q4" i="8"/>
  <c r="Q27" i="6"/>
  <c r="R27" i="6" s="1"/>
  <c r="Q9" i="6"/>
  <c r="G17" i="4"/>
  <c r="P17" i="4" s="1"/>
  <c r="F17" i="4"/>
  <c r="O17" i="4" s="1"/>
  <c r="Q70" i="4"/>
  <c r="Q64" i="4"/>
  <c r="Q55" i="4"/>
  <c r="Q45" i="4"/>
  <c r="Q37" i="4"/>
  <c r="Q32" i="4"/>
  <c r="Q26" i="4"/>
  <c r="Q24" i="4"/>
  <c r="Q18" i="4"/>
  <c r="Q16" i="4"/>
  <c r="K16" i="4"/>
  <c r="K18" i="4"/>
  <c r="K21" i="4"/>
  <c r="K24" i="4"/>
  <c r="K20" i="4"/>
  <c r="K26" i="4"/>
  <c r="K32" i="4"/>
  <c r="K37" i="4"/>
  <c r="K45" i="4"/>
  <c r="K55" i="4"/>
  <c r="G65" i="4"/>
  <c r="P65" i="4" s="1"/>
  <c r="K62" i="4"/>
  <c r="K63" i="4"/>
  <c r="K64" i="4"/>
  <c r="K61" i="4"/>
  <c r="K75" i="4"/>
  <c r="K70" i="4"/>
  <c r="G76" i="4"/>
  <c r="P76" i="4" s="1"/>
  <c r="Q76" i="4" s="1"/>
  <c r="Q75" i="4" s="1"/>
  <c r="O15" i="4"/>
  <c r="O14" i="4"/>
  <c r="O13" i="4"/>
  <c r="O12" i="4" l="1"/>
  <c r="K11" i="4"/>
  <c r="G15" i="4"/>
  <c r="P15" i="4" s="1"/>
  <c r="G14" i="4"/>
  <c r="P14" i="4" s="1"/>
  <c r="G13" i="4"/>
  <c r="P13" i="4" s="1"/>
  <c r="G12" i="4"/>
  <c r="O23" i="4"/>
  <c r="Q23" i="4" s="1"/>
  <c r="R23" i="4" s="1"/>
  <c r="Q22" i="4"/>
  <c r="Q21" i="4" s="1"/>
  <c r="P10" i="4"/>
  <c r="O10" i="4"/>
  <c r="P9" i="4"/>
  <c r="O9" i="4"/>
  <c r="P8" i="4"/>
  <c r="O8" i="4"/>
  <c r="K6" i="4"/>
  <c r="P5" i="4"/>
  <c r="O5" i="4"/>
  <c r="F5" i="4"/>
  <c r="K4" i="4"/>
  <c r="P12" i="4" l="1"/>
  <c r="Q12" i="4" s="1"/>
  <c r="Q13" i="4"/>
  <c r="Q15" i="4"/>
  <c r="Q14" i="4"/>
  <c r="Q8" i="4"/>
  <c r="Q7" i="4"/>
  <c r="Q9" i="4"/>
  <c r="Q10" i="4"/>
  <c r="Q5" i="4"/>
  <c r="Q4" i="4" s="1"/>
  <c r="Q6" i="4" l="1"/>
  <c r="Q11" i="4"/>
  <c r="E27" i="1"/>
  <c r="E25" i="1"/>
  <c r="E26" i="1"/>
  <c r="E18" i="1"/>
  <c r="E24" i="1"/>
  <c r="E23" i="1"/>
  <c r="E3" i="1"/>
  <c r="E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9" i="1"/>
  <c r="E36" i="1"/>
  <c r="E20" i="1"/>
  <c r="E21" i="1"/>
  <c r="E22" i="1"/>
  <c r="E30" i="1"/>
  <c r="E31" i="1"/>
  <c r="E32" i="1"/>
  <c r="E33" i="1"/>
  <c r="E34" i="1"/>
  <c r="E35" i="1"/>
  <c r="Q24" i="8"/>
  <c r="Q26" i="8"/>
  <c r="Q25" i="8"/>
  <c r="Q27" i="8"/>
  <c r="Q23" i="8" l="1"/>
</calcChain>
</file>

<file path=xl/sharedStrings.xml><?xml version="1.0" encoding="utf-8"?>
<sst xmlns="http://schemas.openxmlformats.org/spreadsheetml/2006/main" count="1070" uniqueCount="463">
  <si>
    <t>Catégorie</t>
  </si>
  <si>
    <t>Produit</t>
  </si>
  <si>
    <t>Taux de freinte (%)</t>
  </si>
  <si>
    <t>Poids net souhaité (g)</t>
  </si>
  <si>
    <t>Poids brut à sortir (g)</t>
  </si>
  <si>
    <t>Viande</t>
  </si>
  <si>
    <t>Poisson</t>
  </si>
  <si>
    <t>Légumes</t>
  </si>
  <si>
    <t>Féculents</t>
  </si>
  <si>
    <t>Boeuf haché</t>
  </si>
  <si>
    <t>Cuisse de poulet</t>
  </si>
  <si>
    <t>Rôti de porc</t>
  </si>
  <si>
    <t>Émincé de dinde</t>
  </si>
  <si>
    <t>Steak haché</t>
  </si>
  <si>
    <t>Saucisse de Toulouse</t>
  </si>
  <si>
    <t>Côte de porc</t>
  </si>
  <si>
    <t>Filet de colin</t>
  </si>
  <si>
    <t>Dos de cabillaud</t>
  </si>
  <si>
    <t>Pavé de saumon</t>
  </si>
  <si>
    <t>Carottes fraîches</t>
  </si>
  <si>
    <t>Brocolis</t>
  </si>
  <si>
    <t>Haricots verts</t>
  </si>
  <si>
    <t>Poêlée de légumes</t>
  </si>
  <si>
    <t>Courgettes</t>
  </si>
  <si>
    <t>Épinards</t>
  </si>
  <si>
    <t>Pommes de terre épluchées</t>
  </si>
  <si>
    <t>Betteraves cuites</t>
  </si>
  <si>
    <t>Petits pois</t>
  </si>
  <si>
    <t>Chou-fleur</t>
  </si>
  <si>
    <t>Riz</t>
  </si>
  <si>
    <t>Pâtes</t>
  </si>
  <si>
    <t>Semoule</t>
  </si>
  <si>
    <t>Pommes de terre vapeur</t>
  </si>
  <si>
    <t>Purée maison</t>
  </si>
  <si>
    <t>Lentilles</t>
  </si>
  <si>
    <t>Pois chiches</t>
  </si>
  <si>
    <t>Bœuf en sauté</t>
  </si>
  <si>
    <t>Légume</t>
  </si>
  <si>
    <t>LUNDI</t>
  </si>
  <si>
    <t>MARDI</t>
  </si>
  <si>
    <t>Plat complet</t>
  </si>
  <si>
    <t>Grammage par personne</t>
  </si>
  <si>
    <t>MERCREDI</t>
  </si>
  <si>
    <t>JEUDI</t>
  </si>
  <si>
    <t>Ratatouille</t>
  </si>
  <si>
    <t>VENDREDI</t>
  </si>
  <si>
    <t xml:space="preserve">SAMEDI </t>
  </si>
  <si>
    <t>DIMANCHE</t>
  </si>
  <si>
    <t>Nb de patients</t>
  </si>
  <si>
    <t>Tajine de légumes</t>
  </si>
  <si>
    <t>Aubergines</t>
  </si>
  <si>
    <t>Champignons</t>
  </si>
  <si>
    <t>Chou fleur</t>
  </si>
  <si>
    <t>Haricots plats</t>
  </si>
  <si>
    <t>Poireaux</t>
  </si>
  <si>
    <t>PUREE</t>
  </si>
  <si>
    <t xml:space="preserve">SALADE VERTE </t>
  </si>
  <si>
    <t>RATATOUILLE</t>
  </si>
  <si>
    <t>ROTI DE BŒUF</t>
  </si>
  <si>
    <t>SEMOULE</t>
  </si>
  <si>
    <t>RAVIOLIS</t>
  </si>
  <si>
    <t>MIDI</t>
  </si>
  <si>
    <t>SOIR</t>
  </si>
  <si>
    <t>POELEE DE CHAMPIGNONS</t>
  </si>
  <si>
    <t>SALADE VERTE</t>
  </si>
  <si>
    <t>RISOTTO</t>
  </si>
  <si>
    <t>SAUCISSE DE TOULOUSE</t>
  </si>
  <si>
    <t>COQUILLETTES</t>
  </si>
  <si>
    <t xml:space="preserve">Entrée </t>
  </si>
  <si>
    <t>BETTERAVES ROUGES</t>
  </si>
  <si>
    <t>CELERI REMOULADE</t>
  </si>
  <si>
    <t>CARBONADE FLAMANDE</t>
  </si>
  <si>
    <t>POMMES NOISETTE</t>
  </si>
  <si>
    <t>GN1/4</t>
  </si>
  <si>
    <t>GN 1/2</t>
  </si>
  <si>
    <t>GASTRO 1/1</t>
  </si>
  <si>
    <t xml:space="preserve">Nb de parts </t>
  </si>
  <si>
    <t>Poid (g)</t>
  </si>
  <si>
    <t>Nb de parts</t>
  </si>
  <si>
    <t xml:space="preserve">QUANTITES </t>
  </si>
  <si>
    <t>STEAK DE POULET SAUCE CREME</t>
  </si>
  <si>
    <t>LAITUE</t>
  </si>
  <si>
    <t>FILET DE POULET SAUCE MAROILLES</t>
  </si>
  <si>
    <t>CHILI CON CARNE</t>
  </si>
  <si>
    <t>RIZ</t>
  </si>
  <si>
    <t>FILET DE POISSON SAUCE OSEILLE</t>
  </si>
  <si>
    <t>BROCOLIS</t>
  </si>
  <si>
    <t>EBLY ANDALOUSE</t>
  </si>
  <si>
    <t>DINDONNEAU ORLOFF SAUCE CREME</t>
  </si>
  <si>
    <t>PUREE POIS CASSES</t>
  </si>
  <si>
    <t>TIMBALE DE VOLAILLE</t>
  </si>
  <si>
    <t>POTATO ROTY</t>
  </si>
  <si>
    <t>POTAGE</t>
  </si>
  <si>
    <t>APPAREIL AUX POISSONS</t>
  </si>
  <si>
    <t>CORDON BLEU SAUCE FROMAGERE</t>
  </si>
  <si>
    <t>CHOU ROUGE AUX POMMES</t>
  </si>
  <si>
    <t>POMMES DE TERRE ROTI AUX OIGNONS</t>
  </si>
  <si>
    <t xml:space="preserve">POTAGE </t>
  </si>
  <si>
    <t xml:space="preserve">FLAMMEKUECHE </t>
  </si>
  <si>
    <t>HARICOTS VERTS A L'AIL</t>
  </si>
  <si>
    <t>PENNE A LA TOMATE ET BASILIC</t>
  </si>
  <si>
    <t>TARTE AUX FROMAGES</t>
  </si>
  <si>
    <t xml:space="preserve">VIANDE DU HACHIS PARMENTIER </t>
  </si>
  <si>
    <t>PUREE DU HACHIS PARMENTIER</t>
  </si>
  <si>
    <t xml:space="preserve"> </t>
  </si>
  <si>
    <t>QUANTITES produits finis nécessaire</t>
  </si>
  <si>
    <t>SAUCE CREME</t>
  </si>
  <si>
    <t>FARINE</t>
  </si>
  <si>
    <t>OIGNONS</t>
  </si>
  <si>
    <t>CREME LIQUIDE</t>
  </si>
  <si>
    <t>FOND DE VOLAILLE</t>
  </si>
  <si>
    <t>STEAK HACHE DE POULET</t>
  </si>
  <si>
    <t>TERRINE DE DINDONNEAU</t>
  </si>
  <si>
    <t>DINDONNEAU</t>
  </si>
  <si>
    <t>OMELETTE NATURE</t>
  </si>
  <si>
    <t>MIXE LISSE JAMBON BRAISE</t>
  </si>
  <si>
    <t>RATATOUILLE SURG</t>
  </si>
  <si>
    <t>RATATOUILLE EN BOITE</t>
  </si>
  <si>
    <t>RATATOUILLE NATURE</t>
  </si>
  <si>
    <t>FLAN DE RATATOUILLE</t>
  </si>
  <si>
    <t>MIXE DE RATATOUILLE</t>
  </si>
  <si>
    <t>DEJEUNER</t>
  </si>
  <si>
    <t>GOUTER</t>
  </si>
  <si>
    <t>DINER</t>
  </si>
  <si>
    <t>FLAN DE TAGLIATELLES POISSONS</t>
  </si>
  <si>
    <t>FILET DE POISSON NATURE + CITRON</t>
  </si>
  <si>
    <t>MIXE LISSE FRICASSE DE POULET A L'ANCIENNE</t>
  </si>
  <si>
    <t>SAUCISSON A L'AIL</t>
  </si>
  <si>
    <t>EPINARDS HACHES VAPEUR</t>
  </si>
  <si>
    <t>MIXE D'EPINARDS</t>
  </si>
  <si>
    <t>PATIENTS</t>
  </si>
  <si>
    <t>DINDONNEAU SAUCE CREME + NATURE</t>
  </si>
  <si>
    <t xml:space="preserve">PATIENTS </t>
  </si>
  <si>
    <t>CLIENTS</t>
  </si>
  <si>
    <t xml:space="preserve">CLIENTS </t>
  </si>
  <si>
    <t>GRAMMAGES (en G)</t>
  </si>
  <si>
    <t>TOTAL</t>
  </si>
  <si>
    <t xml:space="preserve">RATATOUILLE </t>
  </si>
  <si>
    <t>AIL</t>
  </si>
  <si>
    <t>EPAISSISSANT</t>
  </si>
  <si>
    <t>OMELETTE SURG</t>
  </si>
  <si>
    <t>TAUX DE FREINTE (en %) ET/OU POIDS PAR BOITE (en G)</t>
  </si>
  <si>
    <t>EFFECTIF</t>
  </si>
  <si>
    <t xml:space="preserve">TOTAL </t>
  </si>
  <si>
    <r>
      <t xml:space="preserve">APPAREIL AUX POISSONS </t>
    </r>
    <r>
      <rPr>
        <sz val="11"/>
        <color rgb="FFFF0000"/>
        <rFont val="Calibri"/>
        <family val="2"/>
        <scheme val="minor"/>
      </rPr>
      <t>+ GRUYERE ET SANS GRUYERE</t>
    </r>
  </si>
  <si>
    <t>SAUMON CUBE</t>
  </si>
  <si>
    <t>CIBOULETTE</t>
  </si>
  <si>
    <t xml:space="preserve">ECHALOTES </t>
  </si>
  <si>
    <t xml:space="preserve">CREME LIQUIDE </t>
  </si>
  <si>
    <t>FUMET DE POISSON</t>
  </si>
  <si>
    <t xml:space="preserve">VIN BLANC </t>
  </si>
  <si>
    <t>POISSON BLANC CUBE</t>
  </si>
  <si>
    <t>ANETH</t>
  </si>
  <si>
    <t>TAGLIATELLE</t>
  </si>
  <si>
    <t>POISSON</t>
  </si>
  <si>
    <t>EPINARDS</t>
  </si>
  <si>
    <r>
      <t xml:space="preserve">QUANTITES en PRODUCTION  </t>
    </r>
    <r>
      <rPr>
        <b/>
        <sz val="12"/>
        <color theme="1"/>
        <rFont val="Calibri"/>
        <family val="2"/>
        <scheme val="minor"/>
      </rPr>
      <t>Calcul: =(Qté KG* eff /100)+((Qté KG*eff t/100)* Taux de freinte/100)</t>
    </r>
  </si>
  <si>
    <t xml:space="preserve">Liste des ingrédients </t>
  </si>
  <si>
    <t xml:space="preserve">OEUFS </t>
  </si>
  <si>
    <t xml:space="preserve">FARINE </t>
  </si>
  <si>
    <t>TERRINE D'HACHIS PARMENTIER</t>
  </si>
  <si>
    <t>VIANDE HACHIS PARMENTIER</t>
  </si>
  <si>
    <t>PAIN DE MIE SANS CROUTE</t>
  </si>
  <si>
    <t>HACHIS PARMENTIER MAISON + S/GRUYERE</t>
  </si>
  <si>
    <t>VIANDE EGRENEE</t>
  </si>
  <si>
    <t>VIN BLANC</t>
  </si>
  <si>
    <t>TOMATE PELEE</t>
  </si>
  <si>
    <t>PERSIL</t>
  </si>
  <si>
    <t>FOND BRUN</t>
  </si>
  <si>
    <t>ECHALOTE</t>
  </si>
  <si>
    <t>CONCENTRE TOMATE</t>
  </si>
  <si>
    <t>ROTI DE BŒUF + SAUCE + NATURE</t>
  </si>
  <si>
    <t>EGRENE DE BŒUF + SAUCE + NATURE</t>
  </si>
  <si>
    <t>MIXE LISSE DE PORC MOUTARDE ESTRAGON</t>
  </si>
  <si>
    <t>FLAN DE PATATE DOUCE</t>
  </si>
  <si>
    <t xml:space="preserve">ICEBERG </t>
  </si>
  <si>
    <t xml:space="preserve">ŒUFS DURS </t>
  </si>
  <si>
    <t>PATATE DOUCE</t>
  </si>
  <si>
    <t>ŒUF LIQUIDE</t>
  </si>
  <si>
    <t>SAUCE CREME OIGNONS</t>
  </si>
  <si>
    <t xml:space="preserve">PUREE </t>
  </si>
  <si>
    <t>LAIT ENTIER</t>
  </si>
  <si>
    <t xml:space="preserve">GRUYERE </t>
  </si>
  <si>
    <t xml:space="preserve">CORDON BLEU </t>
  </si>
  <si>
    <t>SAUCE FROMAGE</t>
  </si>
  <si>
    <t>BLOC BLEU</t>
  </si>
  <si>
    <t>FROMAGE RAPE</t>
  </si>
  <si>
    <t>MARGARINE</t>
  </si>
  <si>
    <t>LAIT</t>
  </si>
  <si>
    <t>DINDONNEAU HACHE NATURE</t>
  </si>
  <si>
    <t>QUENELLE DE VOLAILLE</t>
  </si>
  <si>
    <t>MIXE LISSE SAUMON A L'OSEILLE</t>
  </si>
  <si>
    <t>MOUSSE DE FOIE</t>
  </si>
  <si>
    <t xml:space="preserve">POELEE DE CHAMPIGNONS </t>
  </si>
  <si>
    <t>CHAMPIGNONS SURG</t>
  </si>
  <si>
    <t>FLAN DE POELEE DE LEGUMES</t>
  </si>
  <si>
    <t>POELEE DE LEGUMES</t>
  </si>
  <si>
    <t>MIXE DE 3 LEGUMES</t>
  </si>
  <si>
    <t>PUREE DE 3 LEGUMES SURG</t>
  </si>
  <si>
    <t>FROMAGE ITALIEN</t>
  </si>
  <si>
    <t>CELERI</t>
  </si>
  <si>
    <t>4000 G</t>
  </si>
  <si>
    <t>2210 G</t>
  </si>
  <si>
    <t>ENDIVES</t>
  </si>
  <si>
    <t>2655G</t>
  </si>
  <si>
    <t>MAIS</t>
  </si>
  <si>
    <t>1870G</t>
  </si>
  <si>
    <t>1775G</t>
  </si>
  <si>
    <t>MACEDOINNE</t>
  </si>
  <si>
    <t>4000G</t>
  </si>
  <si>
    <t>SALSIFIS</t>
  </si>
  <si>
    <t>2505G</t>
  </si>
  <si>
    <t>HARICOT ROUGE</t>
  </si>
  <si>
    <t>CAROTTES</t>
  </si>
  <si>
    <t>HARICOT VERT</t>
  </si>
  <si>
    <t>2210G</t>
  </si>
  <si>
    <t>CHAMPIGNONS</t>
  </si>
  <si>
    <t>2300G</t>
  </si>
  <si>
    <t>CHAMPIGNONS GRECQUE</t>
  </si>
  <si>
    <t>PATITS POIS</t>
  </si>
  <si>
    <t>2805G</t>
  </si>
  <si>
    <t>HARICOT BLANC</t>
  </si>
  <si>
    <t>FLAGEOLET</t>
  </si>
  <si>
    <t>4000g</t>
  </si>
  <si>
    <t>2055G</t>
  </si>
  <si>
    <t>75-88 PC</t>
  </si>
  <si>
    <t>QUENELLE DE VEAU</t>
  </si>
  <si>
    <t>TOMATE PELEES</t>
  </si>
  <si>
    <t>3825G</t>
  </si>
  <si>
    <t>CONCENTRE DE TOMATES</t>
  </si>
  <si>
    <t>4500G</t>
  </si>
  <si>
    <t>SAUCE PIZZA</t>
  </si>
  <si>
    <t>ENDIVES S/SEL</t>
  </si>
  <si>
    <t>4250G</t>
  </si>
  <si>
    <t>4100G</t>
  </si>
  <si>
    <t>CHOUCROUTE</t>
  </si>
  <si>
    <t>THON</t>
  </si>
  <si>
    <t>2400G</t>
  </si>
  <si>
    <t>1800G</t>
  </si>
  <si>
    <t>THON S/SEL</t>
  </si>
  <si>
    <t>800G</t>
  </si>
  <si>
    <t>600G</t>
  </si>
  <si>
    <t>ASPERGES</t>
  </si>
  <si>
    <t>660G</t>
  </si>
  <si>
    <t>425G</t>
  </si>
  <si>
    <t>OIGNONS BLANC</t>
  </si>
  <si>
    <t>CORNICHONS</t>
  </si>
  <si>
    <t>2120G</t>
  </si>
  <si>
    <t>OLIVES VERTES</t>
  </si>
  <si>
    <t>2000G</t>
  </si>
  <si>
    <t>OLIVES NOIRES</t>
  </si>
  <si>
    <t>PÊCHES</t>
  </si>
  <si>
    <t>4040G</t>
  </si>
  <si>
    <t>PÊCHES S/SUCRE</t>
  </si>
  <si>
    <t>2335G</t>
  </si>
  <si>
    <t>POIRES</t>
  </si>
  <si>
    <t>COMPOTE DE POMMES</t>
  </si>
  <si>
    <t>COCKTAIL DE FRUITS</t>
  </si>
  <si>
    <t>ANANAS MORCEAUX</t>
  </si>
  <si>
    <t>3050G</t>
  </si>
  <si>
    <t>1840G</t>
  </si>
  <si>
    <t>ANANAS TRANCHES</t>
  </si>
  <si>
    <t>2790G</t>
  </si>
  <si>
    <t>1795G</t>
  </si>
  <si>
    <t>ABRICOTS</t>
  </si>
  <si>
    <t>POIREAUX</t>
  </si>
  <si>
    <t>2495g</t>
  </si>
  <si>
    <t>1560G</t>
  </si>
  <si>
    <t>LENTILLES</t>
  </si>
  <si>
    <t>POIS CHICHE</t>
  </si>
  <si>
    <t>2650G</t>
  </si>
  <si>
    <t>GARNITURE TABOULE</t>
  </si>
  <si>
    <t>POIVRONS 3 COULEURS</t>
  </si>
  <si>
    <t>2700G</t>
  </si>
  <si>
    <t>PRODUIT</t>
  </si>
  <si>
    <t>PIECE</t>
  </si>
  <si>
    <t xml:space="preserve"> BRUT</t>
  </si>
  <si>
    <t xml:space="preserve"> NET</t>
  </si>
  <si>
    <t xml:space="preserve">MERCREDI </t>
  </si>
  <si>
    <r>
      <t xml:space="preserve">RECETTE QUANTITES POUR 100 PRS (en Kg)   </t>
    </r>
    <r>
      <rPr>
        <b/>
        <sz val="12"/>
        <color theme="1"/>
        <rFont val="Calibri"/>
        <family val="2"/>
        <scheme val="minor"/>
      </rPr>
      <t>Calcul pour le client: =Qté KG patient* Gram client/Gram patient</t>
    </r>
  </si>
  <si>
    <t>CHAMPIGNONS EN BOITE</t>
  </si>
  <si>
    <t xml:space="preserve">CELERI REMOULADE </t>
  </si>
  <si>
    <t>CELERI VINAIGRETTE + NATURE</t>
  </si>
  <si>
    <t>CELERI REMOULADE MIXE</t>
  </si>
  <si>
    <t>TERRINE DE LEGULES S/DECOR</t>
  </si>
  <si>
    <t>SAUCE MAROILLES</t>
  </si>
  <si>
    <t>MIXE LISSE DINDE A L'ESTRAGON</t>
  </si>
  <si>
    <t xml:space="preserve">PERSIL </t>
  </si>
  <si>
    <t xml:space="preserve">MAYONNAISE </t>
  </si>
  <si>
    <t xml:space="preserve">OLIVES NOIRES </t>
  </si>
  <si>
    <t>CELERI EN BOITE</t>
  </si>
  <si>
    <t>CELERI FRAIS</t>
  </si>
  <si>
    <t xml:space="preserve">HUILE </t>
  </si>
  <si>
    <t>VINAIGRE</t>
  </si>
  <si>
    <t>MAYONNAISE</t>
  </si>
  <si>
    <t>TERRINE DE LEGUMES</t>
  </si>
  <si>
    <t>MAROILLES</t>
  </si>
  <si>
    <t>TERRINE DE VOLAILLE SAUCE MAROILLES</t>
  </si>
  <si>
    <t>POMMES NOISETTES</t>
  </si>
  <si>
    <t xml:space="preserve">POMMES DE TERRE VAPEUR </t>
  </si>
  <si>
    <t xml:space="preserve">POMMES DE TERRE </t>
  </si>
  <si>
    <t xml:space="preserve">PAIN PERDU </t>
  </si>
  <si>
    <t>PAIN PLATINE</t>
  </si>
  <si>
    <t xml:space="preserve">LAIT </t>
  </si>
  <si>
    <t>SUCRE</t>
  </si>
  <si>
    <t xml:space="preserve">SAUCISSE DE TOULOUSE </t>
  </si>
  <si>
    <t>TERRINE DE SAUCISSE</t>
  </si>
  <si>
    <t>LAMELLE DE KEBAB</t>
  </si>
  <si>
    <t>HACHE FIN DE PORC</t>
  </si>
  <si>
    <t>SALAMI</t>
  </si>
  <si>
    <t xml:space="preserve">CHOU ROUGE AUX POMMES </t>
  </si>
  <si>
    <t>CHOU ROUGE NATURE</t>
  </si>
  <si>
    <t>FLAN DE CHOU ROUGE AUX POMMES</t>
  </si>
  <si>
    <t>POMMES DE TERRE VAPEUR</t>
  </si>
  <si>
    <t>COMPOTE DE POMME</t>
  </si>
  <si>
    <t>CHOU ROUGE</t>
  </si>
  <si>
    <t>CASSONADE</t>
  </si>
  <si>
    <t>HUILE</t>
  </si>
  <si>
    <t>HERBES DE PROVENCE</t>
  </si>
  <si>
    <t>POMMES DE TERRE QUARTIER</t>
  </si>
  <si>
    <t>NBRE DE BOITES</t>
  </si>
  <si>
    <r>
      <t xml:space="preserve">RECETTE QUANTITES POUR 100 PRS (en Kg)  </t>
    </r>
    <r>
      <rPr>
        <b/>
        <sz val="12"/>
        <color theme="1"/>
        <rFont val="Calibri"/>
        <family val="2"/>
        <scheme val="minor"/>
      </rPr>
      <t>Calcul pour le client: =Qté KG patient* Gram client/Gram patient</t>
    </r>
  </si>
  <si>
    <t>EGRENE DE BŒUF</t>
  </si>
  <si>
    <t>CONCENTRE DE TOMATE</t>
  </si>
  <si>
    <t>CONCASSE DE TOMATE</t>
  </si>
  <si>
    <t>CORIANDRE</t>
  </si>
  <si>
    <t>BOUILLON DE LEGUMES</t>
  </si>
  <si>
    <t>EPICE CHILI</t>
  </si>
  <si>
    <t>POIVRON</t>
  </si>
  <si>
    <t>OIGNON</t>
  </si>
  <si>
    <t>STEAK HACHE</t>
  </si>
  <si>
    <t xml:space="preserve">STEAK HACHE + SAUCE </t>
  </si>
  <si>
    <t>TERRINE DE CHILI CON CARNE</t>
  </si>
  <si>
    <t>VIANDE DU CHILI</t>
  </si>
  <si>
    <t xml:space="preserve">EGRENE DE BŒUF + NATURE + SAUCE </t>
  </si>
  <si>
    <t>OMELETTE</t>
  </si>
  <si>
    <t>MIXE LISSE MERLU BEURRE BLANC CITRON</t>
  </si>
  <si>
    <t>CHOU FLEUR NATURE</t>
  </si>
  <si>
    <t>MIXE CHOU FLEUR</t>
  </si>
  <si>
    <t>CHOU FLEUR</t>
  </si>
  <si>
    <t>RIZ NATURE</t>
  </si>
  <si>
    <t>FLAMMEKUECHE</t>
  </si>
  <si>
    <t>CROUSTI FROMAGE</t>
  </si>
  <si>
    <t>QUICHE AU FOMAGE SANS PATE</t>
  </si>
  <si>
    <t>MIXE LISSE BŒUF BOURGUIGNON</t>
  </si>
  <si>
    <t>CHORIZO</t>
  </si>
  <si>
    <t>SALADE VERTE + NATURE</t>
  </si>
  <si>
    <t xml:space="preserve">MIXE SALADE CUITE </t>
  </si>
  <si>
    <t>MOUTARDE</t>
  </si>
  <si>
    <t>LARDON</t>
  </si>
  <si>
    <t xml:space="preserve">BETTERAVE </t>
  </si>
  <si>
    <t>ORANGE</t>
  </si>
  <si>
    <t>BETTERAVES ROUGES VINAIGRETTE + NATURE</t>
  </si>
  <si>
    <t xml:space="preserve">MIXE DE BETTERAVES ROUGES </t>
  </si>
  <si>
    <t xml:space="preserve">BETTERAVE ROUGES </t>
  </si>
  <si>
    <t xml:space="preserve">VINAIGRETTE </t>
  </si>
  <si>
    <t xml:space="preserve">FILET DE COLIN </t>
  </si>
  <si>
    <t>SAUCE OSEILLE</t>
  </si>
  <si>
    <t>ECHALOTES</t>
  </si>
  <si>
    <t>OSEILLE</t>
  </si>
  <si>
    <t>TERRINE DE POISSON SAUCE OSEILLE</t>
  </si>
  <si>
    <t>FILET DE POISSON SAUCE A L'OSEILLE + NATURE</t>
  </si>
  <si>
    <t>MIXE LISSE ŒUF FROMAGE</t>
  </si>
  <si>
    <t>EBLY NATURE</t>
  </si>
  <si>
    <t>EBLY</t>
  </si>
  <si>
    <t>EPICES PAELLA</t>
  </si>
  <si>
    <t>TARTE AUX FRAMBOISES (FOND TARTE)</t>
  </si>
  <si>
    <t>SUCRE EN POUDRE</t>
  </si>
  <si>
    <t>TARTE AUX FRAMBOISES (GARNITURE)</t>
  </si>
  <si>
    <t>AMANDE EN POUDRE</t>
  </si>
  <si>
    <t>FRAMBOISE SURG</t>
  </si>
  <si>
    <t>GELATINE</t>
  </si>
  <si>
    <t xml:space="preserve">ROTI DE BŒUF </t>
  </si>
  <si>
    <t xml:space="preserve">TERRINE DE BŒUF  </t>
  </si>
  <si>
    <t xml:space="preserve">ŒUF LIQUIDE </t>
  </si>
  <si>
    <t>JAMBON SEC</t>
  </si>
  <si>
    <t xml:space="preserve">HARICOTS VERTS SURG </t>
  </si>
  <si>
    <t>HARICOTS VERTS VAPEUR</t>
  </si>
  <si>
    <t xml:space="preserve">FLAN D'HARICOTS VERTS </t>
  </si>
  <si>
    <t>HARICOTS VERTS EN BOITE</t>
  </si>
  <si>
    <t>TOMATE CONCENTRE</t>
  </si>
  <si>
    <t>DINDONNEAU ORLOFF + NATURE + S/BACON</t>
  </si>
  <si>
    <t>TERRINE DE DINDONNEAU SCE CREME</t>
  </si>
  <si>
    <t>TORTILLA AUX OIGNONS</t>
  </si>
  <si>
    <t>MIXE LISSE AGNEAU DINDE NAVARIN</t>
  </si>
  <si>
    <t>MIXE HARICOTS VERTS FRAIS</t>
  </si>
  <si>
    <t>RAVIOLIS + GRUYERE</t>
  </si>
  <si>
    <t>FLAN DE RAVIOLIS</t>
  </si>
  <si>
    <t>JAMBON BLANC</t>
  </si>
  <si>
    <t>JAMBON HACHE</t>
  </si>
  <si>
    <t>MIXE PATATES DOUCES</t>
  </si>
  <si>
    <t>MACRONIS</t>
  </si>
  <si>
    <t>MACARONIS</t>
  </si>
  <si>
    <t>TOMATES VINAIGRETTE</t>
  </si>
  <si>
    <t>TERRINE DE POISSON</t>
  </si>
  <si>
    <t>SALADE DE PATES TOMATE BASILIC MIXEE</t>
  </si>
  <si>
    <t>TERRINE DE CARBONADE FLAMANDE</t>
  </si>
  <si>
    <t>EGRENE DE BŒUF NATURE + SAUCE</t>
  </si>
  <si>
    <t>CAROTTES VICHY</t>
  </si>
  <si>
    <t>MIXE CAROTTES FRAIS</t>
  </si>
  <si>
    <t>QUICHE AU FROMAGE MIXEE</t>
  </si>
  <si>
    <t>MIXE LISSE CANARD DINDE VIGNERONNE</t>
  </si>
  <si>
    <t>ROULADE DE VOLAILLE</t>
  </si>
  <si>
    <t>POMEMES DE TERRE VAPEUR</t>
  </si>
  <si>
    <t>BACON</t>
  </si>
  <si>
    <t>EMMENTHAL EN BLOC</t>
  </si>
  <si>
    <t>FOND VOLAILLE</t>
  </si>
  <si>
    <t xml:space="preserve">PUREE PATATE DOUCE SURG </t>
  </si>
  <si>
    <t>EMMENTHAL RAPE</t>
  </si>
  <si>
    <t>TOMATE</t>
  </si>
  <si>
    <t>SAUTE DE BŒUF</t>
  </si>
  <si>
    <t>BIERE</t>
  </si>
  <si>
    <t>PAIN D’EPICE</t>
  </si>
  <si>
    <t xml:space="preserve">SAUTE DE BŒUF </t>
  </si>
  <si>
    <t>SAUCE DE LA CARBONADE</t>
  </si>
  <si>
    <t>CAROTTES 0</t>
  </si>
  <si>
    <t>TARTE AUX FROMAGES (CS)</t>
  </si>
  <si>
    <t>TARTE AUX FROMAGES SURG</t>
  </si>
  <si>
    <t>QUICHE AUX FROMAGES MAISON + S/PATE (LS)</t>
  </si>
  <si>
    <t>FROMAGE BLANC</t>
  </si>
  <si>
    <t>FROMAGE RAPEE</t>
  </si>
  <si>
    <t>MIMOLETTE</t>
  </si>
  <si>
    <t>QUICHE FROMAGE MIXEE SURG</t>
  </si>
  <si>
    <t>CHOU FLEUR SURG</t>
  </si>
  <si>
    <t>SOUFFLE DE POMMES DE TERRE</t>
  </si>
  <si>
    <t>FLAN D'EPINARDS</t>
  </si>
  <si>
    <t>TAGLIATELLES (CS)</t>
  </si>
  <si>
    <t>COQUILLETTES (LS)</t>
  </si>
  <si>
    <t>FILET DE POULET SAUCE MAROILLES + NATURE</t>
  </si>
  <si>
    <t>FILET DE POULET</t>
  </si>
  <si>
    <t>FRITES</t>
  </si>
  <si>
    <t>FLAN DE CHOU FLEUR</t>
  </si>
  <si>
    <t>SALADE DE FRUITS FRAIS</t>
  </si>
  <si>
    <t>SALADE DE FRUITS EN SEAU</t>
  </si>
  <si>
    <t>CHOU FLEUR BECHAMEL</t>
  </si>
  <si>
    <t>MIXE DE CHOU FLEUR</t>
  </si>
  <si>
    <t>CHOOU FLEUR</t>
  </si>
  <si>
    <t>POELEE DE FEVES</t>
  </si>
  <si>
    <t>FLAN DE FEVES</t>
  </si>
  <si>
    <t>POMMES DE TERRE ROTI AU THYM</t>
  </si>
  <si>
    <t>POMMES DE TERRE NATURE</t>
  </si>
  <si>
    <t>THYM</t>
  </si>
  <si>
    <t>DINDONNEAU NATURE + HACHE</t>
  </si>
  <si>
    <t>FLAN DE BROCOLIS</t>
  </si>
  <si>
    <t>MIXE DE BROCOLIS FRAIS</t>
  </si>
  <si>
    <t>TOMATE CONCASSE</t>
  </si>
  <si>
    <t>BROCOLIS PROVENCALE + NATURE</t>
  </si>
  <si>
    <t>FLAN DE CAROTTES</t>
  </si>
  <si>
    <t>CAROTTES EN BOITE</t>
  </si>
  <si>
    <t xml:space="preserve">FLAN 3 LEGUMES </t>
  </si>
  <si>
    <t>PUREE 3 LEGUMES</t>
  </si>
  <si>
    <t>EPINARD SURG</t>
  </si>
  <si>
    <t>POMMES DE TERRE</t>
  </si>
  <si>
    <t>CHOU ROUGE AUIX POMMES</t>
  </si>
  <si>
    <t>STEAK HACHE DE POULET  + NATURE GRILLE</t>
  </si>
  <si>
    <t>FEVES</t>
  </si>
  <si>
    <t>OIGNONS EMINCES</t>
  </si>
  <si>
    <t>POIVRONS EN DES</t>
  </si>
  <si>
    <t>AIL HACHE</t>
  </si>
  <si>
    <t xml:space="preserve">HACHE PORC NATURE </t>
  </si>
  <si>
    <t xml:space="preserve">POELEE DE FEVES  </t>
  </si>
  <si>
    <t>CARBONADE FLAMANDE  NATURE</t>
  </si>
  <si>
    <t xml:space="preserve">CARBONADE FLAMANDE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</si>
</sst>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4"/>
      <color rgb="FF7030A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/>
      <top style="thick">
        <color indexed="64"/>
      </top>
      <bottom style="thin">
        <color auto="1"/>
      </bottom>
      <diagonal/>
    </border>
    <border>
      <left/>
      <right style="medium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ck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/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 style="medium">
        <color auto="1"/>
      </right>
      <top style="thick">
        <color indexed="64"/>
      </top>
      <bottom/>
      <diagonal/>
    </border>
    <border>
      <left style="medium">
        <color auto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indexed="64"/>
      </bottom>
      <diagonal/>
    </border>
    <border>
      <left style="medium">
        <color indexed="64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auto="1"/>
      </left>
      <right/>
      <top style="medium">
        <color indexed="64"/>
      </top>
      <bottom style="thick">
        <color indexed="64"/>
      </bottom>
      <diagonal/>
    </border>
    <border>
      <left style="medium">
        <color auto="1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/>
      <bottom style="thick">
        <color indexed="64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indexed="64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medium">
        <color indexed="64"/>
      </left>
      <right style="thick">
        <color indexed="64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indexed="64"/>
      </top>
      <bottom style="thick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/>
      <top/>
      <bottom style="thick">
        <color indexed="64"/>
      </bottom>
      <diagonal/>
    </border>
  </borders>
  <cellStyleXfs count="1">
    <xf numFmtId="0" fontId="0" fillId="0" borderId="0"/>
  </cellStyleXfs>
  <cellXfs count="91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4" fillId="0" borderId="2" xfId="0" applyFont="1" applyBorder="1"/>
    <xf numFmtId="0" fontId="7" fillId="0" borderId="1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9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2" fillId="2" borderId="10" xfId="0" applyFont="1" applyFill="1" applyBorder="1"/>
    <xf numFmtId="0" fontId="3" fillId="2" borderId="9" xfId="0" applyFont="1" applyFill="1" applyBorder="1"/>
    <xf numFmtId="0" fontId="3" fillId="2" borderId="1" xfId="0" applyFont="1" applyFill="1" applyBorder="1"/>
    <xf numFmtId="0" fontId="3" fillId="2" borderId="10" xfId="0" applyFont="1" applyFill="1" applyBorder="1"/>
    <xf numFmtId="0" fontId="4" fillId="2" borderId="9" xfId="0" applyFont="1" applyFill="1" applyBorder="1"/>
    <xf numFmtId="0" fontId="4" fillId="2" borderId="1" xfId="0" applyFont="1" applyFill="1" applyBorder="1"/>
    <xf numFmtId="0" fontId="4" fillId="2" borderId="10" xfId="0" applyFont="1" applyFill="1" applyBorder="1"/>
    <xf numFmtId="0" fontId="2" fillId="2" borderId="9" xfId="0" applyFont="1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10" xfId="0" applyFill="1" applyBorder="1"/>
    <xf numFmtId="0" fontId="4" fillId="2" borderId="12" xfId="0" applyFont="1" applyFill="1" applyBorder="1"/>
    <xf numFmtId="0" fontId="4" fillId="2" borderId="13" xfId="0" applyFont="1" applyFill="1" applyBorder="1"/>
    <xf numFmtId="0" fontId="4" fillId="2" borderId="14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/>
    </xf>
    <xf numFmtId="0" fontId="2" fillId="2" borderId="2" xfId="0" applyFont="1" applyFill="1" applyBorder="1"/>
    <xf numFmtId="0" fontId="3" fillId="2" borderId="2" xfId="0" applyFont="1" applyFill="1" applyBorder="1"/>
    <xf numFmtId="0" fontId="4" fillId="2" borderId="2" xfId="0" applyFont="1" applyFill="1" applyBorder="1"/>
    <xf numFmtId="0" fontId="0" fillId="2" borderId="2" xfId="0" applyFill="1" applyBorder="1"/>
    <xf numFmtId="0" fontId="4" fillId="2" borderId="19" xfId="0" applyFont="1" applyFill="1" applyBorder="1"/>
    <xf numFmtId="0" fontId="7" fillId="0" borderId="4" xfId="0" applyFont="1" applyBorder="1" applyAlignment="1">
      <alignment horizontal="left" vertical="top"/>
    </xf>
    <xf numFmtId="0" fontId="2" fillId="0" borderId="4" xfId="0" applyFont="1" applyBorder="1"/>
    <xf numFmtId="0" fontId="3" fillId="0" borderId="4" xfId="0" applyFont="1" applyBorder="1"/>
    <xf numFmtId="0" fontId="4" fillId="0" borderId="4" xfId="0" applyFont="1" applyBorder="1"/>
    <xf numFmtId="0" fontId="5" fillId="3" borderId="10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left" vertical="top"/>
    </xf>
    <xf numFmtId="0" fontId="0" fillId="3" borderId="9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0" fillId="3" borderId="10" xfId="0" applyFill="1" applyBorder="1"/>
    <xf numFmtId="0" fontId="0" fillId="3" borderId="13" xfId="0" applyFill="1" applyBorder="1"/>
    <xf numFmtId="0" fontId="0" fillId="3" borderId="14" xfId="0" applyFill="1" applyBorder="1"/>
    <xf numFmtId="0" fontId="1" fillId="4" borderId="9" xfId="0" applyFont="1" applyFill="1" applyBorder="1" applyAlignment="1">
      <alignment horizontal="left" vertical="top"/>
    </xf>
    <xf numFmtId="0" fontId="1" fillId="4" borderId="9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top"/>
    </xf>
    <xf numFmtId="0" fontId="1" fillId="4" borderId="2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0" fillId="3" borderId="9" xfId="0" applyFill="1" applyBorder="1" applyAlignment="1">
      <alignment horizontal="center" vertical="top"/>
    </xf>
    <xf numFmtId="0" fontId="0" fillId="4" borderId="9" xfId="0" applyFill="1" applyBorder="1"/>
    <xf numFmtId="0" fontId="0" fillId="4" borderId="12" xfId="0" applyFill="1" applyBorder="1"/>
    <xf numFmtId="0" fontId="0" fillId="3" borderId="4" xfId="0" applyFill="1" applyBorder="1"/>
    <xf numFmtId="0" fontId="0" fillId="3" borderId="26" xfId="0" applyFill="1" applyBorder="1"/>
    <xf numFmtId="0" fontId="1" fillId="4" borderId="10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 vertical="center" wrapText="1"/>
    </xf>
    <xf numFmtId="0" fontId="11" fillId="0" borderId="2" xfId="0" applyFont="1" applyBorder="1"/>
    <xf numFmtId="0" fontId="0" fillId="0" borderId="1" xfId="0" applyBorder="1"/>
    <xf numFmtId="0" fontId="0" fillId="7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1" fillId="0" borderId="3" xfId="0" applyFont="1" applyBorder="1" applyAlignment="1">
      <alignment horizontal="left"/>
    </xf>
    <xf numFmtId="0" fontId="1" fillId="6" borderId="10" xfId="0" applyFon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28" xfId="0" applyBorder="1"/>
    <xf numFmtId="0" fontId="0" fillId="7" borderId="28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0" fillId="8" borderId="10" xfId="0" applyFill="1" applyBorder="1" applyAlignment="1">
      <alignment horizontal="center"/>
    </xf>
    <xf numFmtId="0" fontId="0" fillId="8" borderId="30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" fillId="9" borderId="36" xfId="0" applyFont="1" applyFill="1" applyBorder="1" applyAlignment="1">
      <alignment horizontal="center"/>
    </xf>
    <xf numFmtId="0" fontId="1" fillId="9" borderId="10" xfId="0" applyFont="1" applyFill="1" applyBorder="1" applyAlignment="1">
      <alignment horizontal="center"/>
    </xf>
    <xf numFmtId="0" fontId="0" fillId="9" borderId="36" xfId="0" applyFont="1" applyFill="1" applyBorder="1" applyAlignment="1">
      <alignment horizontal="center"/>
    </xf>
    <xf numFmtId="0" fontId="0" fillId="9" borderId="10" xfId="0" applyFont="1" applyFill="1" applyBorder="1" applyAlignment="1">
      <alignment horizontal="center"/>
    </xf>
    <xf numFmtId="0" fontId="0" fillId="3" borderId="1" xfId="0" applyFill="1" applyBorder="1" applyAlignment="1"/>
    <xf numFmtId="0" fontId="0" fillId="3" borderId="1" xfId="0" applyFill="1" applyBorder="1" applyAlignment="1">
      <alignment horizontal="center"/>
    </xf>
    <xf numFmtId="0" fontId="16" fillId="9" borderId="4" xfId="0" applyFont="1" applyFill="1" applyBorder="1" applyAlignment="1">
      <alignment horizontal="center"/>
    </xf>
    <xf numFmtId="0" fontId="18" fillId="0" borderId="3" xfId="0" applyFont="1" applyBorder="1" applyAlignment="1">
      <alignment horizontal="left"/>
    </xf>
    <xf numFmtId="0" fontId="0" fillId="11" borderId="9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1" borderId="11" xfId="0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10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10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3" borderId="13" xfId="0" applyFill="1" applyBorder="1" applyAlignment="1"/>
    <xf numFmtId="0" fontId="20" fillId="0" borderId="41" xfId="0" applyFont="1" applyBorder="1" applyAlignment="1">
      <alignment horizontal="left"/>
    </xf>
    <xf numFmtId="0" fontId="11" fillId="0" borderId="41" xfId="0" applyFont="1" applyBorder="1" applyAlignment="1">
      <alignment horizontal="left"/>
    </xf>
    <xf numFmtId="0" fontId="1" fillId="11" borderId="43" xfId="0" applyFont="1" applyFill="1" applyBorder="1" applyAlignment="1">
      <alignment horizontal="center"/>
    </xf>
    <xf numFmtId="0" fontId="1" fillId="11" borderId="44" xfId="0" applyFont="1" applyFill="1" applyBorder="1" applyAlignment="1">
      <alignment horizontal="center"/>
    </xf>
    <xf numFmtId="0" fontId="0" fillId="11" borderId="46" xfId="0" applyFill="1" applyBorder="1" applyAlignment="1">
      <alignment horizontal="center"/>
    </xf>
    <xf numFmtId="0" fontId="0" fillId="8" borderId="44" xfId="0" applyFill="1" applyBorder="1" applyAlignment="1">
      <alignment horizontal="center"/>
    </xf>
    <xf numFmtId="0" fontId="11" fillId="0" borderId="28" xfId="0" applyFont="1" applyBorder="1" applyAlignment="1">
      <alignment horizontal="left"/>
    </xf>
    <xf numFmtId="0" fontId="11" fillId="0" borderId="46" xfId="0" applyFont="1" applyBorder="1" applyAlignment="1">
      <alignment horizontal="left"/>
    </xf>
    <xf numFmtId="0" fontId="0" fillId="6" borderId="44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0" fontId="0" fillId="3" borderId="28" xfId="0" applyFill="1" applyBorder="1" applyAlignment="1"/>
    <xf numFmtId="0" fontId="0" fillId="8" borderId="28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46" xfId="0" applyFill="1" applyBorder="1" applyAlignment="1"/>
    <xf numFmtId="0" fontId="2" fillId="0" borderId="9" xfId="0" applyFont="1" applyBorder="1"/>
    <xf numFmtId="0" fontId="2" fillId="0" borderId="36" xfId="0" applyFont="1" applyBorder="1" applyAlignment="1">
      <alignment horizontal="left"/>
    </xf>
    <xf numFmtId="0" fontId="3" fillId="0" borderId="9" xfId="0" applyFont="1" applyBorder="1"/>
    <xf numFmtId="0" fontId="18" fillId="0" borderId="36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4" fillId="0" borderId="45" xfId="0" applyFont="1" applyBorder="1" applyAlignment="1">
      <alignment horizontal="left"/>
    </xf>
    <xf numFmtId="0" fontId="0" fillId="0" borderId="25" xfId="0" applyBorder="1"/>
    <xf numFmtId="0" fontId="0" fillId="0" borderId="9" xfId="0" applyBorder="1"/>
    <xf numFmtId="0" fontId="0" fillId="0" borderId="43" xfId="0" applyBorder="1"/>
    <xf numFmtId="0" fontId="20" fillId="0" borderId="4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0" fillId="0" borderId="12" xfId="0" applyBorder="1"/>
    <xf numFmtId="0" fontId="0" fillId="11" borderId="28" xfId="0" applyFill="1" applyBorder="1" applyAlignment="1">
      <alignment horizontal="center"/>
    </xf>
    <xf numFmtId="0" fontId="0" fillId="11" borderId="1" xfId="0" applyFill="1" applyBorder="1" applyAlignment="1"/>
    <xf numFmtId="0" fontId="0" fillId="0" borderId="13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11" borderId="48" xfId="0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13" borderId="36" xfId="0" applyFont="1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0" fillId="13" borderId="9" xfId="0" applyFill="1" applyBorder="1" applyAlignment="1">
      <alignment horizontal="center"/>
    </xf>
    <xf numFmtId="0" fontId="0" fillId="13" borderId="43" xfId="0" applyFill="1" applyBorder="1" applyAlignment="1">
      <alignment horizontal="center"/>
    </xf>
    <xf numFmtId="0" fontId="0" fillId="3" borderId="11" xfId="0" applyFill="1" applyBorder="1" applyAlignment="1"/>
    <xf numFmtId="0" fontId="0" fillId="14" borderId="1" xfId="0" applyFill="1" applyBorder="1" applyAlignment="1">
      <alignment horizontal="center"/>
    </xf>
    <xf numFmtId="0" fontId="0" fillId="14" borderId="36" xfId="0" applyFill="1" applyBorder="1" applyAlignment="1">
      <alignment horizontal="center"/>
    </xf>
    <xf numFmtId="0" fontId="0" fillId="14" borderId="28" xfId="0" applyFill="1" applyBorder="1" applyAlignment="1"/>
    <xf numFmtId="0" fontId="0" fillId="14" borderId="1" xfId="0" applyFill="1" applyBorder="1" applyAlignment="1"/>
    <xf numFmtId="0" fontId="0" fillId="14" borderId="46" xfId="0" applyFill="1" applyBorder="1" applyAlignment="1"/>
    <xf numFmtId="0" fontId="0" fillId="14" borderId="13" xfId="0" applyFill="1" applyBorder="1" applyAlignment="1"/>
    <xf numFmtId="0" fontId="0" fillId="15" borderId="9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15" borderId="53" xfId="0" applyFill="1" applyBorder="1" applyAlignment="1">
      <alignment horizontal="center"/>
    </xf>
    <xf numFmtId="0" fontId="0" fillId="15" borderId="48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16" borderId="10" xfId="0" applyFill="1" applyBorder="1" applyAlignment="1">
      <alignment horizontal="center"/>
    </xf>
    <xf numFmtId="0" fontId="0" fillId="16" borderId="30" xfId="0" applyFill="1" applyBorder="1" applyAlignment="1">
      <alignment horizontal="center"/>
    </xf>
    <xf numFmtId="0" fontId="0" fillId="16" borderId="44" xfId="0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46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18" borderId="9" xfId="0" applyFill="1" applyBorder="1" applyAlignment="1">
      <alignment horizontal="center"/>
    </xf>
    <xf numFmtId="0" fontId="0" fillId="18" borderId="43" xfId="0" applyFill="1" applyBorder="1" applyAlignment="1">
      <alignment horizontal="center"/>
    </xf>
    <xf numFmtId="0" fontId="0" fillId="18" borderId="25" xfId="0" applyFill="1" applyBorder="1" applyAlignment="1">
      <alignment horizontal="center"/>
    </xf>
    <xf numFmtId="0" fontId="0" fillId="18" borderId="28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18" borderId="46" xfId="0" applyFill="1" applyBorder="1" applyAlignment="1">
      <alignment horizontal="center"/>
    </xf>
    <xf numFmtId="0" fontId="0" fillId="18" borderId="13" xfId="0" applyFill="1" applyBorder="1" applyAlignment="1">
      <alignment horizontal="center"/>
    </xf>
    <xf numFmtId="0" fontId="1" fillId="17" borderId="14" xfId="0" applyFont="1" applyFill="1" applyBorder="1" applyAlignment="1">
      <alignment horizontal="center"/>
    </xf>
    <xf numFmtId="0" fontId="1" fillId="17" borderId="10" xfId="0" applyFont="1" applyFill="1" applyBorder="1" applyAlignment="1">
      <alignment horizontal="center"/>
    </xf>
    <xf numFmtId="0" fontId="1" fillId="17" borderId="30" xfId="0" applyFont="1" applyFill="1" applyBorder="1" applyAlignment="1">
      <alignment horizontal="center"/>
    </xf>
    <xf numFmtId="0" fontId="1" fillId="17" borderId="39" xfId="0" applyFont="1" applyFill="1" applyBorder="1" applyAlignment="1">
      <alignment horizontal="center"/>
    </xf>
    <xf numFmtId="0" fontId="1" fillId="17" borderId="37" xfId="0" applyFont="1" applyFill="1" applyBorder="1" applyAlignment="1">
      <alignment horizontal="center"/>
    </xf>
    <xf numFmtId="0" fontId="1" fillId="17" borderId="38" xfId="0" applyFont="1" applyFill="1" applyBorder="1" applyAlignment="1">
      <alignment horizontal="center"/>
    </xf>
    <xf numFmtId="1" fontId="1" fillId="17" borderId="39" xfId="0" applyNumberFormat="1" applyFont="1" applyFill="1" applyBorder="1" applyAlignment="1">
      <alignment horizontal="center"/>
    </xf>
    <xf numFmtId="1" fontId="1" fillId="17" borderId="37" xfId="0" applyNumberFormat="1" applyFont="1" applyFill="1" applyBorder="1" applyAlignment="1">
      <alignment horizontal="center"/>
    </xf>
    <xf numFmtId="0" fontId="17" fillId="0" borderId="36" xfId="0" applyFont="1" applyBorder="1" applyAlignment="1">
      <alignment horizontal="left"/>
    </xf>
    <xf numFmtId="0" fontId="0" fillId="14" borderId="46" xfId="0" applyFill="1" applyBorder="1" applyAlignment="1">
      <alignment horizontal="center"/>
    </xf>
    <xf numFmtId="0" fontId="0" fillId="3" borderId="46" xfId="0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11" borderId="11" xfId="0" applyFont="1" applyFill="1" applyBorder="1" applyAlignment="1">
      <alignment horizontal="center"/>
    </xf>
    <xf numFmtId="0" fontId="1" fillId="11" borderId="28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46" xfId="0" applyFont="1" applyFill="1" applyBorder="1" applyAlignment="1">
      <alignment horizontal="center"/>
    </xf>
    <xf numFmtId="0" fontId="11" fillId="0" borderId="41" xfId="0" applyFont="1" applyBorder="1" applyAlignment="1">
      <alignment horizontal="left" vertical="center"/>
    </xf>
    <xf numFmtId="0" fontId="1" fillId="11" borderId="36" xfId="0" applyFont="1" applyFill="1" applyBorder="1" applyAlignment="1">
      <alignment horizontal="center"/>
    </xf>
    <xf numFmtId="0" fontId="1" fillId="11" borderId="37" xfId="0" applyFont="1" applyFill="1" applyBorder="1" applyAlignment="1">
      <alignment horizontal="center"/>
    </xf>
    <xf numFmtId="1" fontId="11" fillId="10" borderId="31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left" vertical="center"/>
    </xf>
    <xf numFmtId="0" fontId="0" fillId="11" borderId="46" xfId="0" applyFill="1" applyBorder="1" applyAlignment="1"/>
    <xf numFmtId="0" fontId="17" fillId="0" borderId="36" xfId="0" applyFont="1" applyBorder="1" applyAlignment="1"/>
    <xf numFmtId="0" fontId="17" fillId="0" borderId="11" xfId="0" applyFont="1" applyBorder="1" applyAlignment="1"/>
    <xf numFmtId="0" fontId="11" fillId="0" borderId="2" xfId="0" applyFont="1" applyBorder="1" applyAlignment="1">
      <alignment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0" fillId="0" borderId="55" xfId="0" applyBorder="1"/>
    <xf numFmtId="0" fontId="0" fillId="0" borderId="56" xfId="0" applyBorder="1"/>
    <xf numFmtId="0" fontId="0" fillId="0" borderId="1" xfId="0" applyBorder="1" applyAlignment="1">
      <alignment horizontal="left"/>
    </xf>
    <xf numFmtId="0" fontId="0" fillId="0" borderId="57" xfId="0" applyBorder="1"/>
    <xf numFmtId="0" fontId="0" fillId="0" borderId="27" xfId="0" applyBorder="1"/>
    <xf numFmtId="0" fontId="0" fillId="0" borderId="58" xfId="0" applyBorder="1"/>
    <xf numFmtId="0" fontId="21" fillId="0" borderId="31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Border="1"/>
    <xf numFmtId="0" fontId="0" fillId="11" borderId="28" xfId="0" applyFill="1" applyBorder="1" applyAlignment="1"/>
    <xf numFmtId="0" fontId="1" fillId="2" borderId="28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46" xfId="0" applyFont="1" applyFill="1" applyBorder="1" applyAlignment="1">
      <alignment horizontal="center"/>
    </xf>
    <xf numFmtId="0" fontId="2" fillId="11" borderId="11" xfId="0" applyFont="1" applyFill="1" applyBorder="1" applyAlignment="1">
      <alignment horizontal="center"/>
    </xf>
    <xf numFmtId="0" fontId="1" fillId="13" borderId="16" xfId="0" applyFont="1" applyFill="1" applyBorder="1" applyAlignment="1">
      <alignment horizontal="center"/>
    </xf>
    <xf numFmtId="0" fontId="1" fillId="6" borderId="30" xfId="0" applyFont="1" applyFill="1" applyBorder="1" applyAlignment="1">
      <alignment horizontal="center"/>
    </xf>
    <xf numFmtId="0" fontId="2" fillId="0" borderId="12" xfId="0" applyFont="1" applyBorder="1"/>
    <xf numFmtId="0" fontId="0" fillId="15" borderId="25" xfId="0" applyFill="1" applyBorder="1" applyAlignment="1">
      <alignment horizontal="center"/>
    </xf>
    <xf numFmtId="0" fontId="0" fillId="7" borderId="53" xfId="0" applyFill="1" applyBorder="1" applyAlignment="1">
      <alignment horizontal="center"/>
    </xf>
    <xf numFmtId="0" fontId="1" fillId="16" borderId="23" xfId="0" applyFont="1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0" fillId="9" borderId="25" xfId="0" applyFont="1" applyFill="1" applyBorder="1" applyAlignment="1">
      <alignment horizontal="center"/>
    </xf>
    <xf numFmtId="0" fontId="0" fillId="18" borderId="37" xfId="0" applyFill="1" applyBorder="1" applyAlignment="1">
      <alignment horizontal="center"/>
    </xf>
    <xf numFmtId="0" fontId="12" fillId="18" borderId="37" xfId="0" applyFont="1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12" fillId="8" borderId="37" xfId="0" applyFont="1" applyFill="1" applyBorder="1" applyAlignment="1">
      <alignment horizontal="center"/>
    </xf>
    <xf numFmtId="0" fontId="16" fillId="9" borderId="9" xfId="0" applyFont="1" applyFill="1" applyBorder="1" applyAlignment="1">
      <alignment horizontal="center"/>
    </xf>
    <xf numFmtId="0" fontId="0" fillId="11" borderId="53" xfId="0" applyFill="1" applyBorder="1" applyAlignment="1">
      <alignment horizontal="center"/>
    </xf>
    <xf numFmtId="0" fontId="0" fillId="11" borderId="25" xfId="0" applyFill="1" applyBorder="1" applyAlignment="1">
      <alignment horizontal="center"/>
    </xf>
    <xf numFmtId="0" fontId="2" fillId="0" borderId="45" xfId="0" applyFont="1" applyBorder="1" applyAlignment="1">
      <alignment horizontal="left"/>
    </xf>
    <xf numFmtId="0" fontId="1" fillId="9" borderId="67" xfId="0" applyFont="1" applyFill="1" applyBorder="1" applyAlignment="1">
      <alignment horizontal="center"/>
    </xf>
    <xf numFmtId="0" fontId="1" fillId="9" borderId="45" xfId="0" applyFont="1" applyFill="1" applyBorder="1" applyAlignment="1">
      <alignment horizontal="center"/>
    </xf>
    <xf numFmtId="0" fontId="1" fillId="13" borderId="68" xfId="0" applyFont="1" applyFill="1" applyBorder="1" applyAlignment="1">
      <alignment horizontal="center"/>
    </xf>
    <xf numFmtId="0" fontId="0" fillId="14" borderId="69" xfId="0" applyFill="1" applyBorder="1" applyAlignment="1">
      <alignment horizontal="center"/>
    </xf>
    <xf numFmtId="0" fontId="0" fillId="3" borderId="44" xfId="0" applyFill="1" applyBorder="1" applyAlignment="1">
      <alignment horizontal="center"/>
    </xf>
    <xf numFmtId="0" fontId="0" fillId="9" borderId="70" xfId="0" applyFill="1" applyBorder="1" applyAlignment="1"/>
    <xf numFmtId="0" fontId="0" fillId="11" borderId="43" xfId="0" applyFill="1" applyBorder="1" applyAlignment="1">
      <alignment horizontal="center"/>
    </xf>
    <xf numFmtId="0" fontId="0" fillId="15" borderId="68" xfId="0" applyFill="1" applyBorder="1" applyAlignment="1">
      <alignment horizontal="center"/>
    </xf>
    <xf numFmtId="0" fontId="0" fillId="11" borderId="61" xfId="0" applyFill="1" applyBorder="1" applyAlignment="1">
      <alignment horizontal="center"/>
    </xf>
    <xf numFmtId="0" fontId="1" fillId="11" borderId="42" xfId="0" applyFont="1" applyFill="1" applyBorder="1" applyAlignment="1">
      <alignment horizontal="center"/>
    </xf>
    <xf numFmtId="0" fontId="1" fillId="16" borderId="70" xfId="0" applyFont="1" applyFill="1" applyBorder="1" applyAlignment="1">
      <alignment horizontal="center"/>
    </xf>
    <xf numFmtId="0" fontId="0" fillId="11" borderId="64" xfId="0" applyFill="1" applyBorder="1" applyAlignment="1">
      <alignment horizontal="center"/>
    </xf>
    <xf numFmtId="0" fontId="0" fillId="18" borderId="38" xfId="0" applyFill="1" applyBorder="1" applyAlignment="1">
      <alignment horizontal="center"/>
    </xf>
    <xf numFmtId="0" fontId="0" fillId="8" borderId="71" xfId="0" applyFill="1" applyBorder="1" applyAlignment="1">
      <alignment horizontal="center"/>
    </xf>
    <xf numFmtId="0" fontId="2" fillId="0" borderId="43" xfId="0" applyFont="1" applyBorder="1"/>
    <xf numFmtId="0" fontId="11" fillId="0" borderId="72" xfId="0" applyFont="1" applyBorder="1"/>
    <xf numFmtId="0" fontId="1" fillId="9" borderId="44" xfId="0" applyFont="1" applyFill="1" applyBorder="1" applyAlignment="1">
      <alignment horizontal="center"/>
    </xf>
    <xf numFmtId="0" fontId="1" fillId="6" borderId="70" xfId="0" applyFont="1" applyFill="1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7" borderId="73" xfId="0" applyFill="1" applyBorder="1" applyAlignment="1">
      <alignment horizontal="center"/>
    </xf>
    <xf numFmtId="0" fontId="0" fillId="9" borderId="64" xfId="0" applyFill="1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0" fillId="8" borderId="67" xfId="0" applyFill="1" applyBorder="1" applyAlignment="1">
      <alignment horizontal="center"/>
    </xf>
    <xf numFmtId="0" fontId="1" fillId="13" borderId="76" xfId="0" applyFont="1" applyFill="1" applyBorder="1" applyAlignment="1">
      <alignment horizontal="center"/>
    </xf>
    <xf numFmtId="0" fontId="1" fillId="11" borderId="77" xfId="0" applyFont="1" applyFill="1" applyBorder="1" applyAlignment="1">
      <alignment horizontal="center"/>
    </xf>
    <xf numFmtId="0" fontId="0" fillId="9" borderId="78" xfId="0" applyFill="1" applyBorder="1" applyAlignment="1">
      <alignment horizontal="center"/>
    </xf>
    <xf numFmtId="0" fontId="0" fillId="9" borderId="79" xfId="0" applyFill="1" applyBorder="1" applyAlignment="1"/>
    <xf numFmtId="0" fontId="0" fillId="15" borderId="76" xfId="0" applyFill="1" applyBorder="1" applyAlignment="1">
      <alignment horizontal="center"/>
    </xf>
    <xf numFmtId="0" fontId="0" fillId="11" borderId="50" xfId="0" applyFill="1" applyBorder="1" applyAlignment="1">
      <alignment horizontal="center"/>
    </xf>
    <xf numFmtId="0" fontId="1" fillId="16" borderId="79" xfId="0" applyFont="1" applyFill="1" applyBorder="1" applyAlignment="1">
      <alignment horizontal="center"/>
    </xf>
    <xf numFmtId="0" fontId="0" fillId="11" borderId="80" xfId="0" applyFill="1" applyBorder="1" applyAlignment="1">
      <alignment horizontal="center"/>
    </xf>
    <xf numFmtId="0" fontId="10" fillId="9" borderId="64" xfId="0" applyFont="1" applyFill="1" applyBorder="1" applyAlignment="1">
      <alignment horizontal="center"/>
    </xf>
    <xf numFmtId="0" fontId="0" fillId="18" borderId="76" xfId="0" applyFill="1" applyBorder="1" applyAlignment="1">
      <alignment horizontal="center"/>
    </xf>
    <xf numFmtId="0" fontId="10" fillId="9" borderId="68" xfId="0" applyFont="1" applyFill="1" applyBorder="1" applyAlignment="1">
      <alignment horizontal="center"/>
    </xf>
    <xf numFmtId="0" fontId="0" fillId="11" borderId="77" xfId="0" applyFill="1" applyBorder="1" applyAlignment="1">
      <alignment horizontal="center"/>
    </xf>
    <xf numFmtId="0" fontId="10" fillId="9" borderId="70" xfId="0" applyFont="1" applyFill="1" applyBorder="1" applyAlignment="1">
      <alignment horizontal="center"/>
    </xf>
    <xf numFmtId="0" fontId="1" fillId="9" borderId="69" xfId="0" applyFont="1" applyFill="1" applyBorder="1" applyAlignment="1">
      <alignment horizontal="center"/>
    </xf>
    <xf numFmtId="0" fontId="0" fillId="14" borderId="45" xfId="0" applyFill="1" applyBorder="1" applyAlignment="1">
      <alignment horizontal="center"/>
    </xf>
    <xf numFmtId="0" fontId="16" fillId="9" borderId="43" xfId="0" applyFont="1" applyFill="1" applyBorder="1" applyAlignment="1">
      <alignment horizontal="center"/>
    </xf>
    <xf numFmtId="0" fontId="16" fillId="9" borderId="48" xfId="0" applyFont="1" applyFill="1" applyBorder="1" applyAlignment="1">
      <alignment horizontal="center"/>
    </xf>
    <xf numFmtId="0" fontId="1" fillId="9" borderId="42" xfId="0" applyFont="1" applyFill="1" applyBorder="1" applyAlignment="1">
      <alignment horizontal="center"/>
    </xf>
    <xf numFmtId="0" fontId="0" fillId="9" borderId="68" xfId="0" applyFill="1" applyBorder="1" applyAlignment="1">
      <alignment horizontal="center"/>
    </xf>
    <xf numFmtId="0" fontId="0" fillId="9" borderId="70" xfId="0" applyFill="1" applyBorder="1" applyAlignment="1">
      <alignment horizontal="center"/>
    </xf>
    <xf numFmtId="0" fontId="0" fillId="9" borderId="65" xfId="0" applyFill="1" applyBorder="1" applyAlignment="1">
      <alignment horizontal="center"/>
    </xf>
    <xf numFmtId="0" fontId="0" fillId="9" borderId="66" xfId="0" applyFill="1" applyBorder="1" applyAlignment="1">
      <alignment horizontal="center"/>
    </xf>
    <xf numFmtId="0" fontId="0" fillId="9" borderId="69" xfId="0" applyFill="1" applyBorder="1" applyAlignment="1">
      <alignment horizontal="center"/>
    </xf>
    <xf numFmtId="0" fontId="0" fillId="9" borderId="48" xfId="0" applyFill="1" applyBorder="1" applyAlignment="1">
      <alignment horizontal="center"/>
    </xf>
    <xf numFmtId="0" fontId="1" fillId="2" borderId="71" xfId="0" applyFont="1" applyFill="1" applyBorder="1" applyAlignment="1">
      <alignment horizontal="center"/>
    </xf>
    <xf numFmtId="0" fontId="0" fillId="18" borderId="71" xfId="0" applyFill="1" applyBorder="1" applyAlignment="1">
      <alignment horizontal="center"/>
    </xf>
    <xf numFmtId="0" fontId="0" fillId="8" borderId="38" xfId="0" applyFill="1" applyBorder="1" applyAlignment="1">
      <alignment horizontal="center"/>
    </xf>
    <xf numFmtId="0" fontId="11" fillId="0" borderId="67" xfId="0" applyFont="1" applyBorder="1"/>
    <xf numFmtId="0" fontId="0" fillId="3" borderId="67" xfId="0" applyFill="1" applyBorder="1" applyAlignment="1">
      <alignment horizontal="center"/>
    </xf>
    <xf numFmtId="0" fontId="0" fillId="18" borderId="69" xfId="0" applyFill="1" applyBorder="1" applyAlignment="1">
      <alignment horizontal="center"/>
    </xf>
    <xf numFmtId="0" fontId="12" fillId="9" borderId="25" xfId="0" applyFont="1" applyFill="1" applyBorder="1" applyAlignment="1">
      <alignment horizontal="center"/>
    </xf>
    <xf numFmtId="0" fontId="12" fillId="9" borderId="30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2" fillId="11" borderId="25" xfId="0" applyFont="1" applyFill="1" applyBorder="1" applyAlignment="1">
      <alignment horizontal="center"/>
    </xf>
    <xf numFmtId="0" fontId="12" fillId="11" borderId="30" xfId="0" applyFont="1" applyFill="1" applyBorder="1" applyAlignment="1">
      <alignment horizontal="center"/>
    </xf>
    <xf numFmtId="0" fontId="3" fillId="0" borderId="43" xfId="0" applyFont="1" applyBorder="1"/>
    <xf numFmtId="0" fontId="18" fillId="0" borderId="65" xfId="0" applyFont="1" applyBorder="1" applyAlignment="1">
      <alignment horizontal="left"/>
    </xf>
    <xf numFmtId="0" fontId="18" fillId="0" borderId="66" xfId="0" applyFont="1" applyBorder="1" applyAlignment="1">
      <alignment horizontal="left"/>
    </xf>
    <xf numFmtId="0" fontId="0" fillId="9" borderId="45" xfId="0" applyFont="1" applyFill="1" applyBorder="1" applyAlignment="1">
      <alignment horizontal="center"/>
    </xf>
    <xf numFmtId="0" fontId="0" fillId="9" borderId="44" xfId="0" applyFont="1" applyFill="1" applyBorder="1" applyAlignment="1">
      <alignment horizontal="center"/>
    </xf>
    <xf numFmtId="0" fontId="1" fillId="11" borderId="70" xfId="0" applyFont="1" applyFill="1" applyBorder="1" applyAlignment="1">
      <alignment horizontal="center"/>
    </xf>
    <xf numFmtId="0" fontId="0" fillId="14" borderId="61" xfId="0" applyFill="1" applyBorder="1" applyAlignment="1">
      <alignment horizontal="center"/>
    </xf>
    <xf numFmtId="0" fontId="0" fillId="11" borderId="73" xfId="0" applyFill="1" applyBorder="1" applyAlignment="1"/>
    <xf numFmtId="0" fontId="0" fillId="11" borderId="83" xfId="0" applyFill="1" applyBorder="1" applyAlignment="1">
      <alignment horizontal="center"/>
    </xf>
    <xf numFmtId="0" fontId="0" fillId="11" borderId="68" xfId="0" applyFill="1" applyBorder="1" applyAlignment="1">
      <alignment horizontal="center"/>
    </xf>
    <xf numFmtId="0" fontId="0" fillId="11" borderId="70" xfId="0" applyFill="1" applyBorder="1" applyAlignment="1">
      <alignment horizontal="center"/>
    </xf>
    <xf numFmtId="0" fontId="3" fillId="0" borderId="45" xfId="0" applyFont="1" applyBorder="1" applyAlignment="1">
      <alignment horizontal="left"/>
    </xf>
    <xf numFmtId="0" fontId="1" fillId="9" borderId="41" xfId="0" applyFont="1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0" fillId="11" borderId="44" xfId="0" applyFill="1" applyBorder="1" applyAlignment="1">
      <alignment horizontal="center"/>
    </xf>
    <xf numFmtId="0" fontId="18" fillId="0" borderId="16" xfId="0" applyFont="1" applyBorder="1" applyAlignment="1">
      <alignment horizontal="left"/>
    </xf>
    <xf numFmtId="0" fontId="3" fillId="0" borderId="69" xfId="0" applyFont="1" applyBorder="1" applyAlignment="1">
      <alignment horizontal="left"/>
    </xf>
    <xf numFmtId="0" fontId="1" fillId="11" borderId="41" xfId="0" applyFont="1" applyFill="1" applyBorder="1" applyAlignment="1">
      <alignment horizontal="center"/>
    </xf>
    <xf numFmtId="0" fontId="1" fillId="16" borderId="30" xfId="0" applyFont="1" applyFill="1" applyBorder="1" applyAlignment="1">
      <alignment horizontal="center"/>
    </xf>
    <xf numFmtId="0" fontId="1" fillId="11" borderId="67" xfId="0" applyFont="1" applyFill="1" applyBorder="1" applyAlignment="1">
      <alignment horizontal="center"/>
    </xf>
    <xf numFmtId="0" fontId="1" fillId="11" borderId="45" xfId="0" applyFont="1" applyFill="1" applyBorder="1" applyAlignment="1">
      <alignment horizontal="center"/>
    </xf>
    <xf numFmtId="0" fontId="0" fillId="15" borderId="73" xfId="0" applyFill="1" applyBorder="1" applyAlignment="1">
      <alignment horizontal="center"/>
    </xf>
    <xf numFmtId="0" fontId="1" fillId="16" borderId="73" xfId="0" applyFont="1" applyFill="1" applyBorder="1" applyAlignment="1">
      <alignment horizontal="center"/>
    </xf>
    <xf numFmtId="0" fontId="11" fillId="11" borderId="73" xfId="0" applyFont="1" applyFill="1" applyBorder="1" applyAlignment="1">
      <alignment horizontal="center"/>
    </xf>
    <xf numFmtId="0" fontId="0" fillId="8" borderId="61" xfId="0" applyFill="1" applyBorder="1" applyAlignment="1">
      <alignment horizontal="center"/>
    </xf>
    <xf numFmtId="0" fontId="0" fillId="18" borderId="61" xfId="0" applyFill="1" applyBorder="1" applyAlignment="1">
      <alignment horizontal="center"/>
    </xf>
    <xf numFmtId="0" fontId="0" fillId="8" borderId="46" xfId="0" applyFill="1" applyBorder="1" applyAlignment="1">
      <alignment horizontal="center"/>
    </xf>
    <xf numFmtId="0" fontId="17" fillId="0" borderId="43" xfId="0" applyFont="1" applyBorder="1" applyAlignment="1">
      <alignment horizontal="left"/>
    </xf>
    <xf numFmtId="0" fontId="1" fillId="6" borderId="79" xfId="0" applyFont="1" applyFill="1" applyBorder="1" applyAlignment="1">
      <alignment horizontal="center"/>
    </xf>
    <xf numFmtId="0" fontId="0" fillId="11" borderId="85" xfId="0" applyFill="1" applyBorder="1" applyAlignment="1">
      <alignment horizontal="center"/>
    </xf>
    <xf numFmtId="0" fontId="0" fillId="11" borderId="86" xfId="0" applyFill="1" applyBorder="1" applyAlignment="1">
      <alignment horizontal="left"/>
    </xf>
    <xf numFmtId="0" fontId="0" fillId="15" borderId="87" xfId="0" applyFill="1" applyBorder="1" applyAlignment="1">
      <alignment horizontal="left"/>
    </xf>
    <xf numFmtId="0" fontId="0" fillId="7" borderId="87" xfId="0" applyFill="1" applyBorder="1" applyAlignment="1">
      <alignment horizontal="left"/>
    </xf>
    <xf numFmtId="0" fontId="1" fillId="16" borderId="87" xfId="0" applyFont="1" applyFill="1" applyBorder="1" applyAlignment="1">
      <alignment horizontal="center"/>
    </xf>
    <xf numFmtId="0" fontId="11" fillId="11" borderId="87" xfId="0" applyFont="1" applyFill="1" applyBorder="1" applyAlignment="1">
      <alignment horizontal="left"/>
    </xf>
    <xf numFmtId="0" fontId="0" fillId="18" borderId="87" xfId="0" applyFill="1" applyBorder="1" applyAlignment="1">
      <alignment horizontal="center"/>
    </xf>
    <xf numFmtId="0" fontId="0" fillId="8" borderId="79" xfId="0" applyFill="1" applyBorder="1" applyAlignment="1">
      <alignment horizontal="center"/>
    </xf>
    <xf numFmtId="0" fontId="1" fillId="13" borderId="78" xfId="0" applyFont="1" applyFill="1" applyBorder="1" applyAlignment="1">
      <alignment horizontal="center"/>
    </xf>
    <xf numFmtId="0" fontId="1" fillId="13" borderId="15" xfId="0" applyFont="1" applyFill="1" applyBorder="1" applyAlignment="1">
      <alignment horizontal="center"/>
    </xf>
    <xf numFmtId="0" fontId="1" fillId="11" borderId="79" xfId="0" applyFont="1" applyFill="1" applyBorder="1" applyAlignment="1">
      <alignment horizontal="center"/>
    </xf>
    <xf numFmtId="0" fontId="0" fillId="11" borderId="87" xfId="0" applyFill="1" applyBorder="1" applyAlignment="1">
      <alignment horizontal="center"/>
    </xf>
    <xf numFmtId="0" fontId="0" fillId="11" borderId="85" xfId="0" applyFill="1" applyBorder="1" applyAlignment="1"/>
    <xf numFmtId="0" fontId="0" fillId="11" borderId="87" xfId="0" applyFill="1" applyBorder="1" applyAlignment="1"/>
    <xf numFmtId="0" fontId="0" fillId="15" borderId="87" xfId="0" applyFill="1" applyBorder="1" applyAlignment="1">
      <alignment horizontal="center"/>
    </xf>
    <xf numFmtId="0" fontId="0" fillId="7" borderId="87" xfId="0" applyFill="1" applyBorder="1" applyAlignment="1">
      <alignment horizontal="center"/>
    </xf>
    <xf numFmtId="0" fontId="11" fillId="11" borderId="87" xfId="0" applyFont="1" applyFill="1" applyBorder="1" applyAlignment="1">
      <alignment horizontal="center"/>
    </xf>
    <xf numFmtId="0" fontId="0" fillId="11" borderId="79" xfId="0" applyFill="1" applyBorder="1" applyAlignment="1">
      <alignment horizontal="center"/>
    </xf>
    <xf numFmtId="0" fontId="1" fillId="6" borderId="23" xfId="0" applyFont="1" applyFill="1" applyBorder="1" applyAlignment="1">
      <alignment horizontal="center"/>
    </xf>
    <xf numFmtId="0" fontId="1" fillId="9" borderId="90" xfId="0" applyFont="1" applyFill="1" applyBorder="1" applyAlignment="1">
      <alignment horizontal="center"/>
    </xf>
    <xf numFmtId="0" fontId="0" fillId="19" borderId="0" xfId="0" applyFill="1"/>
    <xf numFmtId="1" fontId="1" fillId="10" borderId="52" xfId="0" applyNumberFormat="1" applyFont="1" applyFill="1" applyBorder="1" applyAlignment="1">
      <alignment horizontal="center"/>
    </xf>
    <xf numFmtId="0" fontId="1" fillId="17" borderId="45" xfId="0" applyFont="1" applyFill="1" applyBorder="1" applyAlignment="1">
      <alignment horizontal="center"/>
    </xf>
    <xf numFmtId="0" fontId="0" fillId="19" borderId="46" xfId="0" applyFill="1" applyBorder="1"/>
    <xf numFmtId="0" fontId="0" fillId="19" borderId="1" xfId="0" applyFill="1" applyBorder="1"/>
    <xf numFmtId="1" fontId="1" fillId="10" borderId="84" xfId="0" applyNumberFormat="1" applyFont="1" applyFill="1" applyBorder="1" applyAlignment="1">
      <alignment horizontal="center"/>
    </xf>
    <xf numFmtId="1" fontId="1" fillId="17" borderId="16" xfId="0" applyNumberFormat="1" applyFont="1" applyFill="1" applyBorder="1" applyAlignment="1">
      <alignment horizontal="center"/>
    </xf>
    <xf numFmtId="1" fontId="1" fillId="17" borderId="36" xfId="0" applyNumberFormat="1" applyFont="1" applyFill="1" applyBorder="1" applyAlignment="1">
      <alignment horizontal="center"/>
    </xf>
    <xf numFmtId="1" fontId="1" fillId="17" borderId="45" xfId="0" applyNumberFormat="1" applyFont="1" applyFill="1" applyBorder="1" applyAlignment="1">
      <alignment horizontal="center"/>
    </xf>
    <xf numFmtId="1" fontId="1" fillId="10" borderId="74" xfId="0" applyNumberFormat="1" applyFont="1" applyFill="1" applyBorder="1" applyAlignment="1">
      <alignment horizontal="center"/>
    </xf>
    <xf numFmtId="0" fontId="1" fillId="17" borderId="36" xfId="0" applyFont="1" applyFill="1" applyBorder="1" applyAlignment="1">
      <alignment horizontal="center"/>
    </xf>
    <xf numFmtId="0" fontId="1" fillId="17" borderId="91" xfId="0" applyFont="1" applyFill="1" applyBorder="1" applyAlignment="1">
      <alignment horizontal="center"/>
    </xf>
    <xf numFmtId="0" fontId="1" fillId="17" borderId="92" xfId="0" applyFont="1" applyFill="1" applyBorder="1" applyAlignment="1">
      <alignment horizontal="center"/>
    </xf>
    <xf numFmtId="0" fontId="1" fillId="8" borderId="16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/>
    </xf>
    <xf numFmtId="0" fontId="1" fillId="8" borderId="45" xfId="0" applyFont="1" applyFill="1" applyBorder="1" applyAlignment="1">
      <alignment horizontal="center"/>
    </xf>
    <xf numFmtId="0" fontId="1" fillId="17" borderId="93" xfId="0" applyFont="1" applyFill="1" applyBorder="1" applyAlignment="1">
      <alignment horizontal="center"/>
    </xf>
    <xf numFmtId="0" fontId="1" fillId="17" borderId="2" xfId="0" applyFont="1" applyFill="1" applyBorder="1" applyAlignment="1">
      <alignment horizontal="center"/>
    </xf>
    <xf numFmtId="0" fontId="1" fillId="17" borderId="60" xfId="0" applyFont="1" applyFill="1" applyBorder="1" applyAlignment="1">
      <alignment horizontal="center"/>
    </xf>
    <xf numFmtId="0" fontId="1" fillId="17" borderId="72" xfId="0" applyFont="1" applyFill="1" applyBorder="1" applyAlignment="1">
      <alignment horizontal="center"/>
    </xf>
    <xf numFmtId="1" fontId="1" fillId="10" borderId="94" xfId="0" applyNumberFormat="1" applyFont="1" applyFill="1" applyBorder="1" applyAlignment="1">
      <alignment horizontal="center"/>
    </xf>
    <xf numFmtId="1" fontId="1" fillId="10" borderId="15" xfId="0" applyNumberFormat="1" applyFont="1" applyFill="1" applyBorder="1" applyAlignment="1">
      <alignment horizontal="center"/>
    </xf>
    <xf numFmtId="0" fontId="0" fillId="19" borderId="1" xfId="0" applyFill="1" applyBorder="1" applyAlignment="1">
      <alignment horizontal="left"/>
    </xf>
    <xf numFmtId="1" fontId="1" fillId="19" borderId="1" xfId="0" applyNumberFormat="1" applyFont="1" applyFill="1" applyBorder="1" applyAlignment="1">
      <alignment horizontal="center"/>
    </xf>
    <xf numFmtId="1" fontId="1" fillId="19" borderId="1" xfId="0" applyNumberFormat="1" applyFont="1" applyFill="1" applyBorder="1" applyAlignment="1">
      <alignment horizontal="center" vertical="center"/>
    </xf>
    <xf numFmtId="2" fontId="0" fillId="3" borderId="1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17" fillId="0" borderId="36" xfId="0" applyFont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17" fillId="0" borderId="95" xfId="0" applyFont="1" applyBorder="1" applyAlignment="1">
      <alignment horizontal="left"/>
    </xf>
    <xf numFmtId="0" fontId="11" fillId="0" borderId="19" xfId="0" applyFont="1" applyBorder="1"/>
    <xf numFmtId="0" fontId="1" fillId="13" borderId="25" xfId="0" applyFont="1" applyFill="1" applyBorder="1" applyAlignment="1">
      <alignment horizontal="center"/>
    </xf>
    <xf numFmtId="0" fontId="1" fillId="11" borderId="25" xfId="0" applyFont="1" applyFill="1" applyBorder="1" applyAlignment="1">
      <alignment horizontal="center"/>
    </xf>
    <xf numFmtId="0" fontId="0" fillId="11" borderId="30" xfId="0" applyFill="1" applyBorder="1" applyAlignment="1">
      <alignment horizontal="center"/>
    </xf>
    <xf numFmtId="0" fontId="0" fillId="11" borderId="27" xfId="0" applyFill="1" applyBorder="1" applyAlignment="1">
      <alignment horizontal="center"/>
    </xf>
    <xf numFmtId="0" fontId="1" fillId="6" borderId="99" xfId="0" applyFont="1" applyFill="1" applyBorder="1" applyAlignment="1">
      <alignment horizontal="center"/>
    </xf>
    <xf numFmtId="0" fontId="17" fillId="0" borderId="100" xfId="0" applyFont="1" applyBorder="1" applyAlignment="1">
      <alignment horizontal="left"/>
    </xf>
    <xf numFmtId="0" fontId="1" fillId="11" borderId="58" xfId="0" applyFont="1" applyFill="1" applyBorder="1" applyAlignment="1">
      <alignment horizontal="center"/>
    </xf>
    <xf numFmtId="0" fontId="17" fillId="0" borderId="101" xfId="0" applyFont="1" applyBorder="1" applyAlignment="1">
      <alignment horizontal="left"/>
    </xf>
    <xf numFmtId="0" fontId="11" fillId="0" borderId="60" xfId="0" applyFont="1" applyBorder="1" applyAlignment="1">
      <alignment vertical="center"/>
    </xf>
    <xf numFmtId="0" fontId="1" fillId="11" borderId="90" xfId="0" applyFont="1" applyFill="1" applyBorder="1" applyAlignment="1">
      <alignment horizontal="center"/>
    </xf>
    <xf numFmtId="0" fontId="1" fillId="11" borderId="102" xfId="0" applyFont="1" applyFill="1" applyBorder="1" applyAlignment="1">
      <alignment horizontal="center"/>
    </xf>
    <xf numFmtId="0" fontId="0" fillId="11" borderId="103" xfId="0" applyFill="1" applyBorder="1" applyAlignment="1">
      <alignment horizontal="center"/>
    </xf>
    <xf numFmtId="0" fontId="0" fillId="11" borderId="99" xfId="0" applyFill="1" applyBorder="1" applyAlignment="1">
      <alignment horizontal="center"/>
    </xf>
    <xf numFmtId="0" fontId="0" fillId="14" borderId="57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14" borderId="104" xfId="0" applyFill="1" applyBorder="1" applyAlignment="1">
      <alignment horizontal="center"/>
    </xf>
    <xf numFmtId="0" fontId="0" fillId="3" borderId="102" xfId="0" applyFill="1" applyBorder="1" applyAlignment="1">
      <alignment horizontal="center"/>
    </xf>
    <xf numFmtId="0" fontId="0" fillId="15" borderId="103" xfId="0" applyFill="1" applyBorder="1" applyAlignment="1">
      <alignment horizontal="center"/>
    </xf>
    <xf numFmtId="0" fontId="0" fillId="7" borderId="105" xfId="0" applyFill="1" applyBorder="1" applyAlignment="1">
      <alignment horizontal="center"/>
    </xf>
    <xf numFmtId="0" fontId="0" fillId="16" borderId="106" xfId="0" applyFill="1" applyBorder="1" applyAlignment="1">
      <alignment horizontal="center"/>
    </xf>
    <xf numFmtId="0" fontId="0" fillId="11" borderId="57" xfId="0" applyFill="1" applyBorder="1" applyAlignment="1">
      <alignment horizontal="center"/>
    </xf>
    <xf numFmtId="0" fontId="0" fillId="11" borderId="107" xfId="0" applyFill="1" applyBorder="1" applyAlignment="1">
      <alignment horizontal="center"/>
    </xf>
    <xf numFmtId="0" fontId="0" fillId="11" borderId="104" xfId="0" applyFill="1" applyBorder="1" applyAlignment="1">
      <alignment horizontal="center"/>
    </xf>
    <xf numFmtId="0" fontId="0" fillId="11" borderId="108" xfId="0" applyFill="1" applyBorder="1" applyAlignment="1">
      <alignment horizontal="center"/>
    </xf>
    <xf numFmtId="0" fontId="0" fillId="11" borderId="109" xfId="0" applyFill="1" applyBorder="1" applyAlignment="1">
      <alignment horizontal="center"/>
    </xf>
    <xf numFmtId="0" fontId="1" fillId="11" borderId="110" xfId="0" applyFont="1" applyFill="1" applyBorder="1" applyAlignment="1">
      <alignment horizontal="center"/>
    </xf>
    <xf numFmtId="0" fontId="1" fillId="2" borderId="111" xfId="0" applyFont="1" applyFill="1" applyBorder="1" applyAlignment="1">
      <alignment horizontal="center"/>
    </xf>
    <xf numFmtId="0" fontId="1" fillId="2" borderId="112" xfId="0" applyFont="1" applyFill="1" applyBorder="1" applyAlignment="1">
      <alignment horizontal="center"/>
    </xf>
    <xf numFmtId="0" fontId="0" fillId="11" borderId="113" xfId="0" applyFill="1" applyBorder="1" applyAlignment="1">
      <alignment horizontal="center"/>
    </xf>
    <xf numFmtId="1" fontId="1" fillId="10" borderId="114" xfId="0" applyNumberFormat="1" applyFont="1" applyFill="1" applyBorder="1" applyAlignment="1">
      <alignment horizontal="center"/>
    </xf>
    <xf numFmtId="0" fontId="0" fillId="18" borderId="57" xfId="0" applyFill="1" applyBorder="1" applyAlignment="1">
      <alignment horizontal="center"/>
    </xf>
    <xf numFmtId="1" fontId="1" fillId="17" borderId="115" xfId="0" applyNumberFormat="1" applyFont="1" applyFill="1" applyBorder="1" applyAlignment="1">
      <alignment horizontal="center"/>
    </xf>
    <xf numFmtId="0" fontId="0" fillId="18" borderId="104" xfId="0" applyFill="1" applyBorder="1" applyAlignment="1">
      <alignment horizontal="center"/>
    </xf>
    <xf numFmtId="0" fontId="0" fillId="8" borderId="116" xfId="0" applyFill="1" applyBorder="1" applyAlignment="1">
      <alignment horizontal="center"/>
    </xf>
    <xf numFmtId="1" fontId="1" fillId="17" borderId="117" xfId="0" applyNumberFormat="1" applyFont="1" applyFill="1" applyBorder="1" applyAlignment="1">
      <alignment horizontal="center"/>
    </xf>
    <xf numFmtId="0" fontId="17" fillId="0" borderId="100" xfId="0" applyFont="1" applyBorder="1" applyAlignment="1">
      <alignment horizontal="left"/>
    </xf>
    <xf numFmtId="0" fontId="1" fillId="6" borderId="58" xfId="0" applyFont="1" applyFill="1" applyBorder="1" applyAlignment="1">
      <alignment horizontal="center"/>
    </xf>
    <xf numFmtId="0" fontId="0" fillId="11" borderId="58" xfId="0" applyFill="1" applyBorder="1" applyAlignment="1">
      <alignment horizontal="center"/>
    </xf>
    <xf numFmtId="0" fontId="0" fillId="15" borderId="57" xfId="0" applyFill="1" applyBorder="1" applyAlignment="1">
      <alignment horizontal="center"/>
    </xf>
    <xf numFmtId="0" fontId="0" fillId="16" borderId="107" xfId="0" applyFill="1" applyBorder="1" applyAlignment="1">
      <alignment horizontal="center"/>
    </xf>
    <xf numFmtId="0" fontId="1" fillId="11" borderId="111" xfId="0" applyFont="1" applyFill="1" applyBorder="1" applyAlignment="1">
      <alignment horizontal="center"/>
    </xf>
    <xf numFmtId="1" fontId="1" fillId="10" borderId="118" xfId="0" applyNumberFormat="1" applyFont="1" applyFill="1" applyBorder="1" applyAlignment="1">
      <alignment horizontal="center"/>
    </xf>
    <xf numFmtId="0" fontId="1" fillId="13" borderId="65" xfId="0" applyFont="1" applyFill="1" applyBorder="1" applyAlignment="1">
      <alignment horizontal="center"/>
    </xf>
    <xf numFmtId="0" fontId="2" fillId="0" borderId="59" xfId="0" applyFont="1" applyBorder="1"/>
    <xf numFmtId="0" fontId="11" fillId="0" borderId="60" xfId="0" applyFont="1" applyBorder="1"/>
    <xf numFmtId="0" fontId="1" fillId="11" borderId="91" xfId="0" applyFont="1" applyFill="1" applyBorder="1" applyAlignment="1">
      <alignment horizontal="center"/>
    </xf>
    <xf numFmtId="0" fontId="1" fillId="11" borderId="62" xfId="0" applyFont="1" applyFill="1" applyBorder="1" applyAlignment="1">
      <alignment horizontal="center"/>
    </xf>
    <xf numFmtId="0" fontId="0" fillId="14" borderId="59" xfId="0" applyFill="1" applyBorder="1" applyAlignment="1">
      <alignment horizontal="center"/>
    </xf>
    <xf numFmtId="0" fontId="0" fillId="3" borderId="62" xfId="0" applyFill="1" applyBorder="1" applyAlignment="1">
      <alignment horizontal="center"/>
    </xf>
    <xf numFmtId="0" fontId="0" fillId="11" borderId="59" xfId="0" applyFill="1" applyBorder="1" applyAlignment="1">
      <alignment horizontal="center"/>
    </xf>
    <xf numFmtId="0" fontId="0" fillId="11" borderId="120" xfId="0" applyFill="1" applyBorder="1" applyAlignment="1">
      <alignment horizontal="center"/>
    </xf>
    <xf numFmtId="0" fontId="1" fillId="2" borderId="121" xfId="0" applyFont="1" applyFill="1" applyBorder="1" applyAlignment="1">
      <alignment horizontal="center"/>
    </xf>
    <xf numFmtId="0" fontId="0" fillId="18" borderId="59" xfId="0" applyFill="1" applyBorder="1" applyAlignment="1">
      <alignment horizontal="center"/>
    </xf>
    <xf numFmtId="1" fontId="1" fillId="17" borderId="122" xfId="0" applyNumberFormat="1" applyFont="1" applyFill="1" applyBorder="1" applyAlignment="1">
      <alignment horizontal="center"/>
    </xf>
    <xf numFmtId="0" fontId="0" fillId="18" borderId="55" xfId="0" applyFill="1" applyBorder="1" applyAlignment="1">
      <alignment horizontal="center"/>
    </xf>
    <xf numFmtId="0" fontId="1" fillId="2" borderId="123" xfId="0" applyFont="1" applyFill="1" applyBorder="1" applyAlignment="1">
      <alignment horizontal="center"/>
    </xf>
    <xf numFmtId="0" fontId="0" fillId="11" borderId="55" xfId="0" applyFill="1" applyBorder="1" applyAlignment="1">
      <alignment horizontal="center"/>
    </xf>
    <xf numFmtId="0" fontId="0" fillId="11" borderId="124" xfId="0" applyFill="1" applyBorder="1" applyAlignment="1">
      <alignment horizontal="center"/>
    </xf>
    <xf numFmtId="0" fontId="0" fillId="14" borderId="55" xfId="0" applyFill="1" applyBorder="1" applyAlignment="1">
      <alignment horizontal="center"/>
    </xf>
    <xf numFmtId="0" fontId="0" fillId="3" borderId="56" xfId="0" applyFill="1" applyBorder="1" applyAlignment="1">
      <alignment horizontal="center"/>
    </xf>
    <xf numFmtId="0" fontId="1" fillId="13" borderId="97" xfId="0" applyFont="1" applyFill="1" applyBorder="1" applyAlignment="1">
      <alignment horizontal="center"/>
    </xf>
    <xf numFmtId="0" fontId="1" fillId="11" borderId="125" xfId="0" applyFont="1" applyFill="1" applyBorder="1" applyAlignment="1">
      <alignment horizontal="center"/>
    </xf>
    <xf numFmtId="0" fontId="1" fillId="11" borderId="56" xfId="0" applyFont="1" applyFill="1" applyBorder="1" applyAlignment="1">
      <alignment horizontal="center"/>
    </xf>
    <xf numFmtId="0" fontId="1" fillId="11" borderId="126" xfId="0" applyFont="1" applyFill="1" applyBorder="1" applyAlignment="1">
      <alignment horizontal="center"/>
    </xf>
    <xf numFmtId="0" fontId="1" fillId="13" borderId="100" xfId="0" applyFont="1" applyFill="1" applyBorder="1" applyAlignment="1">
      <alignment horizontal="center"/>
    </xf>
    <xf numFmtId="0" fontId="0" fillId="11" borderId="106" xfId="0" applyFill="1" applyBorder="1" applyAlignment="1"/>
    <xf numFmtId="0" fontId="0" fillId="3" borderId="124" xfId="0" applyFill="1" applyBorder="1" applyAlignment="1"/>
    <xf numFmtId="0" fontId="0" fillId="3" borderId="120" xfId="0" applyFill="1" applyBorder="1" applyAlignment="1"/>
    <xf numFmtId="0" fontId="0" fillId="11" borderId="101" xfId="0" applyFill="1" applyBorder="1" applyAlignment="1">
      <alignment horizontal="center"/>
    </xf>
    <xf numFmtId="1" fontId="1" fillId="10" borderId="96" xfId="0" applyNumberFormat="1" applyFont="1" applyFill="1" applyBorder="1" applyAlignment="1">
      <alignment horizontal="center"/>
    </xf>
    <xf numFmtId="0" fontId="3" fillId="0" borderId="59" xfId="0" applyFont="1" applyBorder="1"/>
    <xf numFmtId="0" fontId="17" fillId="0" borderId="127" xfId="0" applyFont="1" applyBorder="1" applyAlignment="1">
      <alignment horizontal="left"/>
    </xf>
    <xf numFmtId="0" fontId="11" fillId="0" borderId="72" xfId="0" applyFont="1" applyBorder="1" applyAlignment="1">
      <alignment vertical="center"/>
    </xf>
    <xf numFmtId="0" fontId="1" fillId="11" borderId="89" xfId="0" applyFont="1" applyFill="1" applyBorder="1" applyAlignment="1">
      <alignment horizontal="center"/>
    </xf>
    <xf numFmtId="0" fontId="1" fillId="11" borderId="128" xfId="0" applyFont="1" applyFill="1" applyBorder="1" applyAlignment="1">
      <alignment horizontal="center"/>
    </xf>
    <xf numFmtId="0" fontId="0" fillId="14" borderId="129" xfId="0" applyFill="1" applyBorder="1" applyAlignment="1">
      <alignment horizontal="center"/>
    </xf>
    <xf numFmtId="0" fontId="0" fillId="11" borderId="129" xfId="0" applyFill="1" applyBorder="1" applyAlignment="1">
      <alignment horizontal="center"/>
    </xf>
    <xf numFmtId="0" fontId="0" fillId="11" borderId="130" xfId="0" applyFill="1" applyBorder="1" applyAlignment="1">
      <alignment horizontal="center"/>
    </xf>
    <xf numFmtId="0" fontId="1" fillId="2" borderId="131" xfId="0" applyFont="1" applyFill="1" applyBorder="1" applyAlignment="1">
      <alignment horizontal="center"/>
    </xf>
    <xf numFmtId="0" fontId="17" fillId="0" borderId="126" xfId="0" applyFont="1" applyBorder="1" applyAlignment="1">
      <alignment horizontal="left"/>
    </xf>
    <xf numFmtId="0" fontId="0" fillId="11" borderId="135" xfId="0" applyFill="1" applyBorder="1" applyAlignment="1">
      <alignment horizontal="center"/>
    </xf>
    <xf numFmtId="0" fontId="0" fillId="11" borderId="134" xfId="0" applyFill="1" applyBorder="1" applyAlignment="1">
      <alignment horizontal="center"/>
    </xf>
    <xf numFmtId="0" fontId="0" fillId="15" borderId="135" xfId="0" applyFill="1" applyBorder="1" applyAlignment="1">
      <alignment horizontal="center"/>
    </xf>
    <xf numFmtId="0" fontId="0" fillId="16" borderId="137" xfId="0" applyFill="1" applyBorder="1" applyAlignment="1">
      <alignment horizontal="center"/>
    </xf>
    <xf numFmtId="0" fontId="1" fillId="11" borderId="96" xfId="0" applyFont="1" applyFill="1" applyBorder="1" applyAlignment="1">
      <alignment horizontal="center"/>
    </xf>
    <xf numFmtId="0" fontId="0" fillId="11" borderId="88" xfId="0" applyFill="1" applyBorder="1" applyAlignment="1">
      <alignment horizontal="center"/>
    </xf>
    <xf numFmtId="0" fontId="1" fillId="11" borderId="99" xfId="0" applyFont="1" applyFill="1" applyBorder="1" applyAlignment="1">
      <alignment horizontal="center"/>
    </xf>
    <xf numFmtId="0" fontId="1" fillId="11" borderId="134" xfId="0" applyFont="1" applyFill="1" applyBorder="1" applyAlignment="1">
      <alignment horizontal="center"/>
    </xf>
    <xf numFmtId="0" fontId="0" fillId="11" borderId="128" xfId="0" applyFill="1" applyBorder="1" applyAlignment="1">
      <alignment horizontal="center"/>
    </xf>
    <xf numFmtId="0" fontId="0" fillId="11" borderId="62" xfId="0" applyFill="1" applyBorder="1" applyAlignment="1">
      <alignment horizontal="center"/>
    </xf>
    <xf numFmtId="0" fontId="0" fillId="11" borderId="67" xfId="0" applyFill="1" applyBorder="1" applyAlignment="1">
      <alignment horizontal="center"/>
    </xf>
    <xf numFmtId="0" fontId="0" fillId="11" borderId="105" xfId="0" applyFill="1" applyBorder="1" applyAlignment="1">
      <alignment horizontal="center"/>
    </xf>
    <xf numFmtId="0" fontId="3" fillId="0" borderId="126" xfId="0" applyFont="1" applyBorder="1" applyAlignment="1">
      <alignment horizontal="left"/>
    </xf>
    <xf numFmtId="0" fontId="11" fillId="0" borderId="61" xfId="0" applyFont="1" applyBorder="1" applyAlignment="1">
      <alignment horizontal="left"/>
    </xf>
    <xf numFmtId="0" fontId="0" fillId="11" borderId="56" xfId="0" applyFill="1" applyBorder="1" applyAlignment="1">
      <alignment horizontal="center"/>
    </xf>
    <xf numFmtId="1" fontId="1" fillId="17" borderId="138" xfId="0" applyNumberFormat="1" applyFont="1" applyFill="1" applyBorder="1" applyAlignment="1">
      <alignment horizontal="center"/>
    </xf>
    <xf numFmtId="0" fontId="3" fillId="0" borderId="139" xfId="0" applyFont="1" applyBorder="1" applyAlignment="1">
      <alignment horizontal="left"/>
    </xf>
    <xf numFmtId="0" fontId="1" fillId="11" borderId="140" xfId="0" applyFont="1" applyFill="1" applyBorder="1" applyAlignment="1">
      <alignment horizontal="center"/>
    </xf>
    <xf numFmtId="0" fontId="0" fillId="14" borderId="141" xfId="0" applyFill="1" applyBorder="1" applyAlignment="1">
      <alignment horizontal="center"/>
    </xf>
    <xf numFmtId="0" fontId="0" fillId="3" borderId="140" xfId="0" applyFill="1" applyBorder="1" applyAlignment="1">
      <alignment horizontal="center"/>
    </xf>
    <xf numFmtId="0" fontId="0" fillId="11" borderId="141" xfId="0" applyFill="1" applyBorder="1" applyAlignment="1">
      <alignment horizontal="center"/>
    </xf>
    <xf numFmtId="0" fontId="0" fillId="11" borderId="142" xfId="0" applyFill="1" applyBorder="1" applyAlignment="1">
      <alignment horizontal="center"/>
    </xf>
    <xf numFmtId="0" fontId="1" fillId="2" borderId="143" xfId="0" applyFont="1" applyFill="1" applyBorder="1" applyAlignment="1">
      <alignment horizontal="center"/>
    </xf>
    <xf numFmtId="0" fontId="0" fillId="18" borderId="141" xfId="0" applyFill="1" applyBorder="1" applyAlignment="1">
      <alignment horizontal="center"/>
    </xf>
    <xf numFmtId="1" fontId="1" fillId="17" borderId="144" xfId="0" applyNumberFormat="1" applyFont="1" applyFill="1" applyBorder="1" applyAlignment="1">
      <alignment horizontal="center"/>
    </xf>
    <xf numFmtId="0" fontId="0" fillId="0" borderId="141" xfId="0" applyBorder="1"/>
    <xf numFmtId="0" fontId="0" fillId="11" borderId="140" xfId="0" applyFill="1" applyBorder="1" applyAlignment="1">
      <alignment horizontal="center"/>
    </xf>
    <xf numFmtId="0" fontId="0" fillId="16" borderId="99" xfId="0" applyFill="1" applyBorder="1" applyAlignment="1">
      <alignment horizontal="center"/>
    </xf>
    <xf numFmtId="0" fontId="0" fillId="11" borderId="110" xfId="0" applyFill="1" applyBorder="1" applyAlignment="1">
      <alignment horizontal="center"/>
    </xf>
    <xf numFmtId="0" fontId="0" fillId="2" borderId="123" xfId="0" applyFill="1" applyBorder="1" applyAlignment="1">
      <alignment horizontal="center"/>
    </xf>
    <xf numFmtId="0" fontId="0" fillId="2" borderId="143" xfId="0" applyFill="1" applyBorder="1" applyAlignment="1">
      <alignment horizontal="center"/>
    </xf>
    <xf numFmtId="0" fontId="0" fillId="2" borderId="121" xfId="0" applyFill="1" applyBorder="1" applyAlignment="1">
      <alignment horizontal="center"/>
    </xf>
    <xf numFmtId="0" fontId="1" fillId="17" borderId="138" xfId="0" applyFont="1" applyFill="1" applyBorder="1" applyAlignment="1">
      <alignment horizontal="center"/>
    </xf>
    <xf numFmtId="0" fontId="20" fillId="0" borderId="126" xfId="0" applyFont="1" applyBorder="1" applyAlignment="1">
      <alignment horizontal="left"/>
    </xf>
    <xf numFmtId="0" fontId="0" fillId="3" borderId="62" xfId="0" applyFill="1" applyBorder="1" applyAlignment="1"/>
    <xf numFmtId="0" fontId="0" fillId="2" borderId="112" xfId="0" applyFill="1" applyBorder="1" applyAlignment="1">
      <alignment horizontal="center"/>
    </xf>
    <xf numFmtId="0" fontId="1" fillId="17" borderId="62" xfId="0" applyFont="1" applyFill="1" applyBorder="1" applyAlignment="1">
      <alignment horizontal="center"/>
    </xf>
    <xf numFmtId="0" fontId="17" fillId="0" borderId="59" xfId="0" applyFont="1" applyBorder="1" applyAlignment="1">
      <alignment horizontal="left"/>
    </xf>
    <xf numFmtId="0" fontId="20" fillId="0" borderId="67" xfId="0" applyFont="1" applyBorder="1" applyAlignment="1">
      <alignment horizontal="left"/>
    </xf>
    <xf numFmtId="0" fontId="17" fillId="0" borderId="55" xfId="0" applyFont="1" applyBorder="1" applyAlignment="1">
      <alignment horizontal="left"/>
    </xf>
    <xf numFmtId="0" fontId="0" fillId="11" borderId="99" xfId="0" applyFill="1" applyBorder="1" applyAlignment="1"/>
    <xf numFmtId="0" fontId="0" fillId="11" borderId="56" xfId="0" applyFill="1" applyBorder="1" applyAlignment="1"/>
    <xf numFmtId="0" fontId="0" fillId="2" borderId="111" xfId="0" applyFill="1" applyBorder="1" applyAlignment="1">
      <alignment horizontal="center"/>
    </xf>
    <xf numFmtId="0" fontId="1" fillId="17" borderId="56" xfId="0" applyFont="1" applyFill="1" applyBorder="1" applyAlignment="1">
      <alignment horizontal="center"/>
    </xf>
    <xf numFmtId="0" fontId="11" fillId="0" borderId="61" xfId="0" applyFont="1" applyBorder="1" applyAlignment="1">
      <alignment horizontal="left" vertical="center"/>
    </xf>
    <xf numFmtId="0" fontId="0" fillId="11" borderId="147" xfId="0" applyFill="1" applyBorder="1" applyAlignment="1"/>
    <xf numFmtId="0" fontId="0" fillId="11" borderId="62" xfId="0" applyFill="1" applyBorder="1" applyAlignment="1"/>
    <xf numFmtId="0" fontId="1" fillId="13" borderId="94" xfId="0" applyFont="1" applyFill="1" applyBorder="1" applyAlignment="1">
      <alignment horizontal="center"/>
    </xf>
    <xf numFmtId="0" fontId="0" fillId="7" borderId="86" xfId="0" applyFill="1" applyBorder="1" applyAlignment="1">
      <alignment horizontal="center"/>
    </xf>
    <xf numFmtId="0" fontId="0" fillId="16" borderId="134" xfId="0" applyFill="1" applyBorder="1" applyAlignment="1">
      <alignment horizontal="center"/>
    </xf>
    <xf numFmtId="0" fontId="0" fillId="18" borderId="135" xfId="0" applyFill="1" applyBorder="1" applyAlignment="1">
      <alignment horizontal="center"/>
    </xf>
    <xf numFmtId="0" fontId="0" fillId="11" borderId="134" xfId="0" applyFill="1" applyBorder="1" applyAlignment="1"/>
    <xf numFmtId="0" fontId="0" fillId="11" borderId="96" xfId="0" applyFill="1" applyBorder="1" applyAlignment="1">
      <alignment horizontal="center"/>
    </xf>
    <xf numFmtId="0" fontId="0" fillId="11" borderId="86" xfId="0" applyFill="1" applyBorder="1" applyAlignment="1">
      <alignment horizontal="center"/>
    </xf>
    <xf numFmtId="0" fontId="1" fillId="6" borderId="88" xfId="0" applyFont="1" applyFill="1" applyBorder="1" applyAlignment="1">
      <alignment horizontal="center"/>
    </xf>
    <xf numFmtId="0" fontId="11" fillId="0" borderId="67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" fillId="11" borderId="16" xfId="0" applyFont="1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6" borderId="28" xfId="0" applyFill="1" applyBorder="1" applyAlignment="1">
      <alignment horizontal="center"/>
    </xf>
    <xf numFmtId="0" fontId="17" fillId="0" borderId="57" xfId="0" applyFont="1" applyBorder="1" applyAlignment="1">
      <alignment horizontal="left"/>
    </xf>
    <xf numFmtId="0" fontId="17" fillId="0" borderId="104" xfId="0" applyFont="1" applyBorder="1" applyAlignment="1">
      <alignment horizontal="left"/>
    </xf>
    <xf numFmtId="0" fontId="1" fillId="11" borderId="81" xfId="0" applyFont="1" applyFill="1" applyBorder="1" applyAlignment="1">
      <alignment horizontal="center"/>
    </xf>
    <xf numFmtId="0" fontId="0" fillId="3" borderId="140" xfId="0" applyFill="1" applyBorder="1" applyAlignment="1"/>
    <xf numFmtId="0" fontId="18" fillId="0" borderId="59" xfId="0" applyFont="1" applyBorder="1" applyAlignment="1">
      <alignment horizontal="left"/>
    </xf>
    <xf numFmtId="0" fontId="0" fillId="11" borderId="146" xfId="0" applyFill="1" applyBorder="1" applyAlignment="1">
      <alignment horizontal="center"/>
    </xf>
    <xf numFmtId="0" fontId="18" fillId="0" borderId="57" xfId="0" applyFont="1" applyBorder="1" applyAlignment="1">
      <alignment horizontal="left"/>
    </xf>
    <xf numFmtId="0" fontId="18" fillId="0" borderId="104" xfId="0" applyFont="1" applyBorder="1" applyAlignment="1">
      <alignment horizontal="left"/>
    </xf>
    <xf numFmtId="0" fontId="0" fillId="11" borderId="149" xfId="0" applyFill="1" applyBorder="1" applyAlignment="1">
      <alignment horizontal="center"/>
    </xf>
    <xf numFmtId="0" fontId="0" fillId="11" borderId="102" xfId="0" applyFill="1" applyBorder="1" applyAlignment="1">
      <alignment horizontal="center"/>
    </xf>
    <xf numFmtId="0" fontId="1" fillId="17" borderId="58" xfId="0" applyFont="1" applyFill="1" applyBorder="1" applyAlignment="1">
      <alignment horizontal="center"/>
    </xf>
    <xf numFmtId="0" fontId="0" fillId="8" borderId="149" xfId="0" applyFill="1" applyBorder="1" applyAlignment="1">
      <alignment horizontal="center"/>
    </xf>
    <xf numFmtId="0" fontId="1" fillId="17" borderId="102" xfId="0" applyFont="1" applyFill="1" applyBorder="1" applyAlignment="1">
      <alignment horizontal="center"/>
    </xf>
    <xf numFmtId="0" fontId="0" fillId="14" borderId="28" xfId="0" applyFill="1" applyBorder="1" applyAlignment="1">
      <alignment horizontal="center"/>
    </xf>
    <xf numFmtId="0" fontId="0" fillId="11" borderId="150" xfId="0" applyFill="1" applyBorder="1" applyAlignment="1">
      <alignment horizontal="center"/>
    </xf>
    <xf numFmtId="0" fontId="1" fillId="13" borderId="103" xfId="0" applyFont="1" applyFill="1" applyBorder="1" applyAlignment="1">
      <alignment horizontal="center"/>
    </xf>
    <xf numFmtId="0" fontId="18" fillId="0" borderId="103" xfId="0" applyFont="1" applyBorder="1" applyAlignment="1">
      <alignment horizontal="left"/>
    </xf>
    <xf numFmtId="0" fontId="0" fillId="0" borderId="99" xfId="0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62" xfId="0" applyFont="1" applyBorder="1" applyAlignment="1">
      <alignment vertical="center"/>
    </xf>
    <xf numFmtId="0" fontId="18" fillId="0" borderId="129" xfId="0" applyFont="1" applyBorder="1" applyAlignment="1">
      <alignment horizontal="left"/>
    </xf>
    <xf numFmtId="0" fontId="1" fillId="0" borderId="128" xfId="0" applyFont="1" applyBorder="1" applyAlignment="1">
      <alignment vertical="center"/>
    </xf>
    <xf numFmtId="0" fontId="1" fillId="11" borderId="141" xfId="0" applyFont="1" applyFill="1" applyBorder="1" applyAlignment="1">
      <alignment horizontal="center"/>
    </xf>
    <xf numFmtId="0" fontId="0" fillId="2" borderId="131" xfId="0" applyFill="1" applyBorder="1" applyAlignment="1">
      <alignment horizontal="center"/>
    </xf>
    <xf numFmtId="0" fontId="1" fillId="17" borderId="44" xfId="0" applyFont="1" applyFill="1" applyBorder="1" applyAlignment="1">
      <alignment horizontal="center"/>
    </xf>
    <xf numFmtId="1" fontId="1" fillId="10" borderId="112" xfId="0" applyNumberFormat="1" applyFont="1" applyFill="1" applyBorder="1" applyAlignment="1">
      <alignment horizontal="center"/>
    </xf>
    <xf numFmtId="0" fontId="18" fillId="0" borderId="125" xfId="0" applyFont="1" applyBorder="1" applyAlignment="1">
      <alignment horizontal="left"/>
    </xf>
    <xf numFmtId="0" fontId="18" fillId="0" borderId="126" xfId="0" applyFont="1" applyBorder="1" applyAlignment="1">
      <alignment horizontal="left"/>
    </xf>
    <xf numFmtId="0" fontId="0" fillId="18" borderId="103" xfId="0" applyFill="1" applyBorder="1" applyAlignment="1">
      <alignment horizontal="center"/>
    </xf>
    <xf numFmtId="0" fontId="0" fillId="8" borderId="73" xfId="0" applyFill="1" applyBorder="1" applyAlignment="1">
      <alignment horizontal="center"/>
    </xf>
    <xf numFmtId="0" fontId="5" fillId="13" borderId="34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 wrapText="1"/>
    </xf>
    <xf numFmtId="0" fontId="15" fillId="14" borderId="34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5" fillId="15" borderId="34" xfId="0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5" fillId="16" borderId="34" xfId="0" applyFont="1" applyFill="1" applyBorder="1" applyAlignment="1">
      <alignment horizontal="center" vertical="center" wrapText="1"/>
    </xf>
    <xf numFmtId="0" fontId="5" fillId="18" borderId="34" xfId="0" applyFont="1" applyFill="1" applyBorder="1" applyAlignment="1">
      <alignment horizontal="center" vertical="center" wrapText="1"/>
    </xf>
    <xf numFmtId="0" fontId="5" fillId="8" borderId="34" xfId="0" applyFont="1" applyFill="1" applyBorder="1" applyAlignment="1">
      <alignment horizontal="center" vertical="center" wrapText="1"/>
    </xf>
    <xf numFmtId="0" fontId="5" fillId="17" borderId="34" xfId="0" applyFont="1" applyFill="1" applyBorder="1" applyAlignment="1">
      <alignment horizontal="center" vertical="center" wrapText="1"/>
    </xf>
    <xf numFmtId="0" fontId="1" fillId="13" borderId="35" xfId="0" applyFont="1" applyFill="1" applyBorder="1" applyAlignment="1">
      <alignment horizontal="center"/>
    </xf>
    <xf numFmtId="0" fontId="0" fillId="19" borderId="85" xfId="0" applyFill="1" applyBorder="1"/>
    <xf numFmtId="0" fontId="0" fillId="11" borderId="23" xfId="0" applyFill="1" applyBorder="1" applyAlignment="1">
      <alignment horizontal="center"/>
    </xf>
    <xf numFmtId="0" fontId="0" fillId="16" borderId="23" xfId="0" applyFill="1" applyBorder="1" applyAlignment="1">
      <alignment horizontal="center"/>
    </xf>
    <xf numFmtId="0" fontId="1" fillId="11" borderId="39" xfId="0" applyFont="1" applyFill="1" applyBorder="1" applyAlignment="1">
      <alignment horizontal="center"/>
    </xf>
    <xf numFmtId="1" fontId="11" fillId="10" borderId="35" xfId="0" applyNumberFormat="1" applyFont="1" applyFill="1" applyBorder="1" applyAlignment="1">
      <alignment horizontal="center"/>
    </xf>
    <xf numFmtId="0" fontId="0" fillId="6" borderId="58" xfId="0" applyFill="1" applyBorder="1" applyAlignment="1">
      <alignment horizontal="center"/>
    </xf>
    <xf numFmtId="0" fontId="0" fillId="16" borderId="58" xfId="0" applyFill="1" applyBorder="1" applyAlignment="1">
      <alignment horizontal="center"/>
    </xf>
    <xf numFmtId="0" fontId="0" fillId="11" borderId="111" xfId="0" applyFill="1" applyBorder="1" applyAlignment="1">
      <alignment horizontal="center"/>
    </xf>
    <xf numFmtId="0" fontId="0" fillId="19" borderId="28" xfId="0" applyFill="1" applyBorder="1"/>
    <xf numFmtId="0" fontId="0" fillId="11" borderId="58" xfId="0" applyFill="1" applyBorder="1" applyAlignment="1"/>
    <xf numFmtId="0" fontId="0" fillId="11" borderId="107" xfId="0" applyFill="1" applyBorder="1" applyAlignment="1"/>
    <xf numFmtId="0" fontId="0" fillId="11" borderId="42" xfId="0" applyFill="1" applyBorder="1" applyAlignment="1">
      <alignment horizontal="center"/>
    </xf>
    <xf numFmtId="1" fontId="1" fillId="17" borderId="38" xfId="0" applyNumberFormat="1" applyFont="1" applyFill="1" applyBorder="1" applyAlignment="1">
      <alignment horizontal="center"/>
    </xf>
    <xf numFmtId="0" fontId="1" fillId="16" borderId="28" xfId="0" applyFont="1" applyFill="1" applyBorder="1" applyAlignment="1">
      <alignment horizontal="center"/>
    </xf>
    <xf numFmtId="0" fontId="0" fillId="3" borderId="23" xfId="0" applyFill="1" applyBorder="1" applyAlignment="1"/>
    <xf numFmtId="0" fontId="1" fillId="2" borderId="39" xfId="0" applyFont="1" applyFill="1" applyBorder="1" applyAlignment="1">
      <alignment horizontal="center"/>
    </xf>
    <xf numFmtId="0" fontId="1" fillId="13" borderId="43" xfId="0" applyFont="1" applyFill="1" applyBorder="1" applyAlignment="1">
      <alignment horizontal="center"/>
    </xf>
    <xf numFmtId="0" fontId="1" fillId="6" borderId="44" xfId="0" applyFont="1" applyFill="1" applyBorder="1" applyAlignment="1">
      <alignment horizontal="center"/>
    </xf>
    <xf numFmtId="0" fontId="0" fillId="15" borderId="43" xfId="0" applyFill="1" applyBorder="1" applyAlignment="1">
      <alignment horizontal="center"/>
    </xf>
    <xf numFmtId="0" fontId="0" fillId="7" borderId="48" xfId="0" applyFill="1" applyBorder="1" applyAlignment="1">
      <alignment horizontal="center"/>
    </xf>
    <xf numFmtId="0" fontId="0" fillId="16" borderId="42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124" xfId="0" applyFill="1" applyBorder="1" applyAlignment="1">
      <alignment horizontal="center"/>
    </xf>
    <xf numFmtId="0" fontId="0" fillId="11" borderId="136" xfId="0" applyFill="1" applyBorder="1" applyAlignment="1">
      <alignment horizontal="center"/>
    </xf>
    <xf numFmtId="0" fontId="0" fillId="19" borderId="4" xfId="0" applyFill="1" applyBorder="1"/>
    <xf numFmtId="0" fontId="0" fillId="11" borderId="72" xfId="0" applyFill="1" applyBorder="1" applyAlignment="1">
      <alignment horizontal="center"/>
    </xf>
    <xf numFmtId="0" fontId="1" fillId="17" borderId="147" xfId="0" applyFont="1" applyFill="1" applyBorder="1" applyAlignment="1">
      <alignment horizontal="center"/>
    </xf>
    <xf numFmtId="1" fontId="1" fillId="10" borderId="151" xfId="0" applyNumberFormat="1" applyFont="1" applyFill="1" applyBorder="1" applyAlignment="1">
      <alignment horizontal="center"/>
    </xf>
    <xf numFmtId="0" fontId="1" fillId="17" borderId="140" xfId="0" applyFont="1" applyFill="1" applyBorder="1" applyAlignment="1">
      <alignment horizontal="center"/>
    </xf>
    <xf numFmtId="0" fontId="0" fillId="19" borderId="50" xfId="0" applyFill="1" applyBorder="1"/>
    <xf numFmtId="0" fontId="17" fillId="0" borderId="125" xfId="0" applyFont="1" applyBorder="1" applyAlignment="1">
      <alignment horizontal="left"/>
    </xf>
    <xf numFmtId="0" fontId="2" fillId="0" borderId="55" xfId="0" applyFont="1" applyBorder="1"/>
    <xf numFmtId="0" fontId="1" fillId="13" borderId="81" xfId="0" applyFont="1" applyFill="1" applyBorder="1" applyAlignment="1">
      <alignment horizontal="center"/>
    </xf>
    <xf numFmtId="0" fontId="1" fillId="11" borderId="15" xfId="0" applyFont="1" applyFill="1" applyBorder="1" applyAlignment="1">
      <alignment horizontal="center"/>
    </xf>
    <xf numFmtId="1" fontId="11" fillId="10" borderId="151" xfId="0" applyNumberFormat="1" applyFont="1" applyFill="1" applyBorder="1" applyAlignment="1">
      <alignment horizontal="center"/>
    </xf>
    <xf numFmtId="1" fontId="11" fillId="10" borderId="114" xfId="0" applyNumberFormat="1" applyFont="1" applyFill="1" applyBorder="1" applyAlignment="1">
      <alignment horizontal="center"/>
    </xf>
    <xf numFmtId="0" fontId="1" fillId="6" borderId="134" xfId="0" applyFont="1" applyFill="1" applyBorder="1" applyAlignment="1">
      <alignment horizontal="center"/>
    </xf>
    <xf numFmtId="0" fontId="1" fillId="13" borderId="73" xfId="0" applyFont="1" applyFill="1" applyBorder="1" applyAlignment="1">
      <alignment horizontal="center"/>
    </xf>
    <xf numFmtId="0" fontId="11" fillId="0" borderId="61" xfId="0" applyFont="1" applyBorder="1"/>
    <xf numFmtId="0" fontId="1" fillId="11" borderId="61" xfId="0" applyFont="1" applyFill="1" applyBorder="1" applyAlignment="1">
      <alignment horizontal="center"/>
    </xf>
    <xf numFmtId="1" fontId="1" fillId="19" borderId="4" xfId="0" applyNumberFormat="1" applyFont="1" applyFill="1" applyBorder="1" applyAlignment="1">
      <alignment horizontal="center"/>
    </xf>
    <xf numFmtId="0" fontId="2" fillId="0" borderId="126" xfId="0" applyFont="1" applyBorder="1" applyAlignment="1">
      <alignment horizontal="left"/>
    </xf>
    <xf numFmtId="1" fontId="1" fillId="19" borderId="4" xfId="0" applyNumberFormat="1" applyFont="1" applyFill="1" applyBorder="1" applyAlignment="1">
      <alignment horizontal="center" vertical="center"/>
    </xf>
    <xf numFmtId="0" fontId="3" fillId="0" borderId="55" xfId="0" applyFont="1" applyBorder="1"/>
    <xf numFmtId="0" fontId="0" fillId="8" borderId="86" xfId="0" applyFill="1" applyBorder="1" applyAlignment="1">
      <alignment horizontal="center"/>
    </xf>
    <xf numFmtId="0" fontId="1" fillId="17" borderId="134" xfId="0" applyFont="1" applyFill="1" applyBorder="1" applyAlignment="1">
      <alignment horizontal="center"/>
    </xf>
    <xf numFmtId="1" fontId="1" fillId="2" borderId="37" xfId="0" applyNumberFormat="1" applyFont="1" applyFill="1" applyBorder="1" applyAlignment="1">
      <alignment horizontal="center"/>
    </xf>
    <xf numFmtId="1" fontId="0" fillId="18" borderId="9" xfId="0" applyNumberFormat="1" applyFill="1" applyBorder="1" applyAlignment="1">
      <alignment horizontal="center"/>
    </xf>
    <xf numFmtId="0" fontId="1" fillId="0" borderId="10" xfId="0" applyFont="1" applyBorder="1"/>
    <xf numFmtId="0" fontId="18" fillId="0" borderId="43" xfId="0" applyFont="1" applyBorder="1" applyAlignment="1">
      <alignment horizontal="left"/>
    </xf>
    <xf numFmtId="0" fontId="19" fillId="0" borderId="55" xfId="0" applyFont="1" applyBorder="1" applyAlignment="1">
      <alignment horizontal="left"/>
    </xf>
    <xf numFmtId="0" fontId="19" fillId="0" borderId="59" xfId="0" applyFont="1" applyBorder="1" applyAlignment="1">
      <alignment horizontal="left"/>
    </xf>
    <xf numFmtId="0" fontId="1" fillId="17" borderId="67" xfId="0" applyFont="1" applyFill="1" applyBorder="1" applyAlignment="1">
      <alignment horizontal="center"/>
    </xf>
    <xf numFmtId="0" fontId="0" fillId="0" borderId="127" xfId="0" applyBorder="1"/>
    <xf numFmtId="0" fontId="0" fillId="19" borderId="69" xfId="0" applyFill="1" applyBorder="1"/>
    <xf numFmtId="0" fontId="0" fillId="3" borderId="107" xfId="0" applyFill="1" applyBorder="1" applyAlignment="1">
      <alignment horizontal="center"/>
    </xf>
    <xf numFmtId="0" fontId="0" fillId="11" borderId="106" xfId="0" applyFill="1" applyBorder="1" applyAlignment="1">
      <alignment horizontal="center"/>
    </xf>
    <xf numFmtId="0" fontId="0" fillId="11" borderId="147" xfId="0" applyFill="1" applyBorder="1" applyAlignment="1">
      <alignment horizontal="center"/>
    </xf>
    <xf numFmtId="0" fontId="1" fillId="2" borderId="85" xfId="0" applyFont="1" applyFill="1" applyBorder="1" applyAlignment="1">
      <alignment horizontal="center"/>
    </xf>
    <xf numFmtId="0" fontId="1" fillId="2" borderId="96" xfId="0" applyFont="1" applyFill="1" applyBorder="1" applyAlignment="1">
      <alignment horizontal="center"/>
    </xf>
    <xf numFmtId="0" fontId="1" fillId="2" borderId="46" xfId="0" applyFont="1" applyFill="1" applyBorder="1" applyAlignment="1">
      <alignment horizontal="center"/>
    </xf>
    <xf numFmtId="0" fontId="1" fillId="11" borderId="150" xfId="0" applyFont="1" applyFill="1" applyBorder="1" applyAlignment="1">
      <alignment horizontal="center"/>
    </xf>
    <xf numFmtId="0" fontId="11" fillId="0" borderId="152" xfId="0" applyFont="1" applyBorder="1" applyAlignment="1">
      <alignment horizontal="left" vertical="center"/>
    </xf>
    <xf numFmtId="0" fontId="20" fillId="0" borderId="55" xfId="0" applyFont="1" applyBorder="1" applyAlignment="1">
      <alignment horizontal="left"/>
    </xf>
    <xf numFmtId="0" fontId="2" fillId="0" borderId="125" xfId="0" applyFont="1" applyBorder="1" applyAlignment="1">
      <alignment horizontal="left"/>
    </xf>
    <xf numFmtId="0" fontId="18" fillId="0" borderId="100" xfId="0" applyFont="1" applyBorder="1" applyAlignment="1">
      <alignment horizontal="left"/>
    </xf>
    <xf numFmtId="0" fontId="18" fillId="0" borderId="101" xfId="0" applyFont="1" applyBorder="1" applyAlignment="1">
      <alignment horizontal="left"/>
    </xf>
    <xf numFmtId="0" fontId="1" fillId="13" borderId="74" xfId="0" applyFont="1" applyFill="1" applyBorder="1" applyAlignment="1">
      <alignment horizontal="center"/>
    </xf>
    <xf numFmtId="0" fontId="1" fillId="11" borderId="147" xfId="0" applyFont="1" applyFill="1" applyBorder="1" applyAlignment="1">
      <alignment horizontal="center"/>
    </xf>
    <xf numFmtId="0" fontId="0" fillId="15" borderId="146" xfId="0" applyFill="1" applyBorder="1" applyAlignment="1">
      <alignment horizontal="center"/>
    </xf>
    <xf numFmtId="0" fontId="0" fillId="11" borderId="154" xfId="0" applyFill="1" applyBorder="1" applyAlignment="1">
      <alignment horizontal="center"/>
    </xf>
    <xf numFmtId="0" fontId="0" fillId="16" borderId="153" xfId="0" applyFill="1" applyBorder="1" applyAlignment="1">
      <alignment horizontal="center"/>
    </xf>
    <xf numFmtId="0" fontId="0" fillId="18" borderId="146" xfId="0" applyFill="1" applyBorder="1" applyAlignment="1">
      <alignment horizontal="center"/>
    </xf>
    <xf numFmtId="0" fontId="3" fillId="0" borderId="101" xfId="0" applyFont="1" applyBorder="1" applyAlignment="1">
      <alignment horizontal="left"/>
    </xf>
    <xf numFmtId="0" fontId="3" fillId="0" borderId="100" xfId="0" applyFont="1" applyBorder="1" applyAlignment="1">
      <alignment horizontal="left"/>
    </xf>
    <xf numFmtId="0" fontId="0" fillId="11" borderId="116" xfId="0" applyFill="1" applyBorder="1" applyAlignment="1">
      <alignment horizontal="center"/>
    </xf>
    <xf numFmtId="0" fontId="17" fillId="0" borderId="100" xfId="0" applyFont="1" applyBorder="1" applyAlignment="1">
      <alignment horizontal="left"/>
    </xf>
    <xf numFmtId="0" fontId="17" fillId="0" borderId="101" xfId="0" applyFont="1" applyBorder="1" applyAlignment="1">
      <alignment horizontal="left"/>
    </xf>
    <xf numFmtId="0" fontId="0" fillId="3" borderId="120" xfId="0" applyFill="1" applyBorder="1" applyAlignment="1">
      <alignment horizontal="center"/>
    </xf>
    <xf numFmtId="0" fontId="17" fillId="0" borderId="125" xfId="0" applyFont="1" applyBorder="1"/>
    <xf numFmtId="0" fontId="18" fillId="0" borderId="125" xfId="0" applyFont="1" applyBorder="1"/>
    <xf numFmtId="0" fontId="1" fillId="11" borderId="30" xfId="0" applyFont="1" applyFill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4" xfId="0" applyFont="1" applyBorder="1" applyAlignment="1">
      <alignment horizontal="left"/>
    </xf>
    <xf numFmtId="0" fontId="0" fillId="11" borderId="103" xfId="0" applyFill="1" applyBorder="1"/>
    <xf numFmtId="0" fontId="0" fillId="14" borderId="59" xfId="0" applyFill="1" applyBorder="1"/>
    <xf numFmtId="0" fontId="0" fillId="14" borderId="55" xfId="0" applyFill="1" applyBorder="1"/>
    <xf numFmtId="0" fontId="17" fillId="0" borderId="141" xfId="0" applyFont="1" applyBorder="1" applyAlignment="1">
      <alignment horizontal="left"/>
    </xf>
    <xf numFmtId="0" fontId="0" fillId="14" borderId="141" xfId="0" applyFill="1" applyBorder="1"/>
    <xf numFmtId="0" fontId="0" fillId="11" borderId="146" xfId="0" applyFill="1" applyBorder="1"/>
    <xf numFmtId="0" fontId="0" fillId="11" borderId="135" xfId="0" applyFill="1" applyBorder="1"/>
    <xf numFmtId="0" fontId="0" fillId="15" borderId="132" xfId="0" applyFill="1" applyBorder="1" applyAlignment="1">
      <alignment horizontal="center"/>
    </xf>
    <xf numFmtId="0" fontId="18" fillId="0" borderId="55" xfId="0" applyFont="1" applyBorder="1" applyAlignment="1">
      <alignment horizontal="left"/>
    </xf>
    <xf numFmtId="0" fontId="18" fillId="0" borderId="141" xfId="0" applyFont="1" applyBorder="1" applyAlignment="1">
      <alignment horizontal="left"/>
    </xf>
    <xf numFmtId="0" fontId="11" fillId="0" borderId="46" xfId="0" applyFont="1" applyBorder="1" applyAlignment="1">
      <alignment horizontal="left" vertical="center"/>
    </xf>
    <xf numFmtId="0" fontId="1" fillId="0" borderId="61" xfId="0" applyFont="1" applyBorder="1" applyAlignment="1">
      <alignment vertical="center"/>
    </xf>
    <xf numFmtId="0" fontId="0" fillId="8" borderId="77" xfId="0" applyFill="1" applyBorder="1" applyAlignment="1">
      <alignment horizontal="center"/>
    </xf>
    <xf numFmtId="0" fontId="0" fillId="11" borderId="16" xfId="0" applyFill="1" applyBorder="1" applyAlignment="1">
      <alignment horizontal="center"/>
    </xf>
    <xf numFmtId="0" fontId="17" fillId="0" borderId="100" xfId="0" applyFont="1" applyBorder="1" applyAlignment="1">
      <alignment horizontal="left"/>
    </xf>
    <xf numFmtId="0" fontId="17" fillId="0" borderId="101" xfId="0" applyFont="1" applyBorder="1" applyAlignment="1">
      <alignment horizontal="left"/>
    </xf>
    <xf numFmtId="0" fontId="0" fillId="18" borderId="129" xfId="0" applyFill="1" applyBorder="1" applyAlignment="1">
      <alignment horizontal="center"/>
    </xf>
    <xf numFmtId="0" fontId="3" fillId="0" borderId="129" xfId="0" applyFont="1" applyBorder="1"/>
    <xf numFmtId="0" fontId="0" fillId="19" borderId="48" xfId="0" applyFill="1" applyBorder="1"/>
    <xf numFmtId="1" fontId="11" fillId="10" borderId="118" xfId="0" applyNumberFormat="1" applyFont="1" applyFill="1" applyBorder="1" applyAlignment="1">
      <alignment horizontal="center"/>
    </xf>
    <xf numFmtId="0" fontId="0" fillId="11" borderId="155" xfId="0" applyFill="1" applyBorder="1" applyAlignment="1">
      <alignment horizontal="center"/>
    </xf>
    <xf numFmtId="0" fontId="0" fillId="15" borderId="154" xfId="0" applyFill="1" applyBorder="1" applyAlignment="1">
      <alignment horizontal="center"/>
    </xf>
    <xf numFmtId="0" fontId="0" fillId="16" borderId="155" xfId="0" applyFill="1" applyBorder="1" applyAlignment="1">
      <alignment horizontal="center"/>
    </xf>
    <xf numFmtId="0" fontId="1" fillId="2" borderId="145" xfId="0" applyFont="1" applyFill="1" applyBorder="1" applyAlignment="1">
      <alignment horizontal="center"/>
    </xf>
    <xf numFmtId="1" fontId="11" fillId="10" borderId="156" xfId="0" applyNumberFormat="1" applyFont="1" applyFill="1" applyBorder="1" applyAlignment="1">
      <alignment horizontal="center"/>
    </xf>
    <xf numFmtId="0" fontId="1" fillId="11" borderId="131" xfId="0" applyFont="1" applyFill="1" applyBorder="1" applyAlignment="1">
      <alignment horizontal="center"/>
    </xf>
    <xf numFmtId="0" fontId="1" fillId="11" borderId="9" xfId="0" applyFont="1" applyFill="1" applyBorder="1" applyAlignment="1">
      <alignment horizontal="center"/>
    </xf>
    <xf numFmtId="0" fontId="0" fillId="14" borderId="135" xfId="0" applyFill="1" applyBorder="1" applyAlignment="1">
      <alignment horizontal="center"/>
    </xf>
    <xf numFmtId="0" fontId="0" fillId="3" borderId="134" xfId="0" applyFill="1" applyBorder="1" applyAlignment="1">
      <alignment horizontal="center"/>
    </xf>
    <xf numFmtId="0" fontId="1" fillId="17" borderId="158" xfId="0" applyFont="1" applyFill="1" applyBorder="1" applyAlignment="1">
      <alignment horizontal="center"/>
    </xf>
    <xf numFmtId="0" fontId="1" fillId="17" borderId="157" xfId="0" applyFont="1" applyFill="1" applyBorder="1" applyAlignment="1">
      <alignment horizontal="center"/>
    </xf>
    <xf numFmtId="0" fontId="0" fillId="16" borderId="136" xfId="0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0" fillId="16" borderId="73" xfId="0" applyFill="1" applyBorder="1" applyAlignment="1">
      <alignment horizontal="center"/>
    </xf>
    <xf numFmtId="0" fontId="20" fillId="0" borderId="139" xfId="0" applyFont="1" applyBorder="1" applyAlignment="1">
      <alignment horizontal="left"/>
    </xf>
    <xf numFmtId="0" fontId="0" fillId="19" borderId="150" xfId="0" applyFill="1" applyBorder="1"/>
    <xf numFmtId="0" fontId="0" fillId="19" borderId="123" xfId="0" applyFill="1" applyBorder="1"/>
    <xf numFmtId="1" fontId="1" fillId="19" borderId="123" xfId="0" applyNumberFormat="1" applyFont="1" applyFill="1" applyBorder="1" applyAlignment="1">
      <alignment horizontal="center"/>
    </xf>
    <xf numFmtId="1" fontId="1" fillId="19" borderId="123" xfId="0" applyNumberFormat="1" applyFont="1" applyFill="1" applyBorder="1" applyAlignment="1">
      <alignment horizontal="center" vertical="center"/>
    </xf>
    <xf numFmtId="0" fontId="0" fillId="19" borderId="121" xfId="0" applyFill="1" applyBorder="1"/>
    <xf numFmtId="0" fontId="0" fillId="19" borderId="110" xfId="0" applyFill="1" applyBorder="1"/>
    <xf numFmtId="0" fontId="5" fillId="13" borderId="161" xfId="0" applyFont="1" applyFill="1" applyBorder="1" applyAlignment="1">
      <alignment horizontal="center" vertical="center" wrapText="1"/>
    </xf>
    <xf numFmtId="0" fontId="5" fillId="6" borderId="162" xfId="0" applyFont="1" applyFill="1" applyBorder="1" applyAlignment="1">
      <alignment horizontal="center" vertical="center" wrapText="1"/>
    </xf>
    <xf numFmtId="0" fontId="15" fillId="14" borderId="161" xfId="0" applyFont="1" applyFill="1" applyBorder="1" applyAlignment="1">
      <alignment horizontal="center" vertical="center" wrapText="1"/>
    </xf>
    <xf numFmtId="0" fontId="15" fillId="3" borderId="161" xfId="0" applyFont="1" applyFill="1" applyBorder="1" applyAlignment="1">
      <alignment horizontal="center" vertical="center" wrapText="1"/>
    </xf>
    <xf numFmtId="0" fontId="5" fillId="15" borderId="161" xfId="0" applyFont="1" applyFill="1" applyBorder="1" applyAlignment="1">
      <alignment horizontal="center" vertical="center" wrapText="1"/>
    </xf>
    <xf numFmtId="0" fontId="5" fillId="7" borderId="161" xfId="0" applyFont="1" applyFill="1" applyBorder="1" applyAlignment="1">
      <alignment horizontal="center" vertical="center" wrapText="1"/>
    </xf>
    <xf numFmtId="0" fontId="5" fillId="16" borderId="161" xfId="0" applyFont="1" applyFill="1" applyBorder="1" applyAlignment="1">
      <alignment horizontal="center" vertical="center" wrapText="1"/>
    </xf>
    <xf numFmtId="0" fontId="5" fillId="18" borderId="161" xfId="0" applyFont="1" applyFill="1" applyBorder="1" applyAlignment="1">
      <alignment horizontal="center" vertical="center" wrapText="1"/>
    </xf>
    <xf numFmtId="0" fontId="5" fillId="8" borderId="161" xfId="0" applyFont="1" applyFill="1" applyBorder="1" applyAlignment="1">
      <alignment horizontal="center" vertical="center" wrapText="1"/>
    </xf>
    <xf numFmtId="0" fontId="5" fillId="17" borderId="161" xfId="0" applyFont="1" applyFill="1" applyBorder="1" applyAlignment="1">
      <alignment horizontal="center" vertical="center" wrapText="1"/>
    </xf>
    <xf numFmtId="0" fontId="19" fillId="0" borderId="127" xfId="0" applyFont="1" applyBorder="1" applyAlignment="1">
      <alignment horizontal="left"/>
    </xf>
    <xf numFmtId="0" fontId="0" fillId="19" borderId="143" xfId="0" applyFill="1" applyBorder="1"/>
    <xf numFmtId="0" fontId="11" fillId="0" borderId="10" xfId="0" applyFont="1" applyBorder="1" applyAlignment="1">
      <alignment horizontal="left"/>
    </xf>
    <xf numFmtId="0" fontId="0" fillId="8" borderId="88" xfId="0" applyFill="1" applyBorder="1" applyAlignment="1">
      <alignment horizontal="center"/>
    </xf>
    <xf numFmtId="2" fontId="0" fillId="3" borderId="56" xfId="0" applyNumberFormat="1" applyFill="1" applyBorder="1" applyAlignment="1">
      <alignment horizontal="center"/>
    </xf>
    <xf numFmtId="2" fontId="0" fillId="3" borderId="62" xfId="0" applyNumberFormat="1" applyFill="1" applyBorder="1" applyAlignment="1">
      <alignment horizontal="center"/>
    </xf>
    <xf numFmtId="2" fontId="0" fillId="8" borderId="10" xfId="0" applyNumberFormat="1" applyFill="1" applyBorder="1" applyAlignment="1">
      <alignment horizontal="center"/>
    </xf>
    <xf numFmtId="0" fontId="1" fillId="17" borderId="120" xfId="0" applyFont="1" applyFill="1" applyBorder="1" applyAlignment="1">
      <alignment horizontal="center"/>
    </xf>
    <xf numFmtId="0" fontId="1" fillId="2" borderId="110" xfId="0" applyFont="1" applyFill="1" applyBorder="1" applyAlignment="1">
      <alignment horizontal="center"/>
    </xf>
    <xf numFmtId="0" fontId="23" fillId="11" borderId="99" xfId="0" applyFont="1" applyFill="1" applyBorder="1" applyAlignment="1">
      <alignment horizontal="center"/>
    </xf>
    <xf numFmtId="2" fontId="1" fillId="17" borderId="10" xfId="0" applyNumberFormat="1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1" fillId="21" borderId="1" xfId="0" applyFont="1" applyFill="1" applyBorder="1" applyAlignment="1">
      <alignment horizontal="left"/>
    </xf>
    <xf numFmtId="0" fontId="11" fillId="21" borderId="61" xfId="0" applyFont="1" applyFill="1" applyBorder="1" applyAlignment="1">
      <alignment horizontal="left"/>
    </xf>
    <xf numFmtId="0" fontId="0" fillId="14" borderId="59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1" fillId="16" borderId="99" xfId="0" applyFont="1" applyFill="1" applyBorder="1" applyAlignment="1">
      <alignment horizontal="center"/>
    </xf>
    <xf numFmtId="0" fontId="11" fillId="11" borderId="110" xfId="0" applyFont="1" applyFill="1" applyBorder="1" applyAlignment="1">
      <alignment horizontal="center"/>
    </xf>
    <xf numFmtId="0" fontId="11" fillId="2" borderId="121" xfId="0" applyFont="1" applyFill="1" applyBorder="1" applyAlignment="1">
      <alignment horizontal="center"/>
    </xf>
    <xf numFmtId="0" fontId="11" fillId="2" borderId="143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7" fillId="0" borderId="9" xfId="0" applyFont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3" fillId="21" borderId="126" xfId="0" applyFont="1" applyFill="1" applyBorder="1" applyAlignment="1">
      <alignment horizontal="left"/>
    </xf>
    <xf numFmtId="1" fontId="0" fillId="18" borderId="59" xfId="0" applyNumberFormat="1" applyFill="1" applyBorder="1" applyAlignment="1">
      <alignment horizontal="center"/>
    </xf>
    <xf numFmtId="0" fontId="3" fillId="21" borderId="55" xfId="0" applyFont="1" applyFill="1" applyBorder="1"/>
    <xf numFmtId="0" fontId="11" fillId="21" borderId="2" xfId="0" applyFont="1" applyFill="1" applyBorder="1"/>
    <xf numFmtId="0" fontId="18" fillId="21" borderId="1" xfId="0" applyFont="1" applyFill="1" applyBorder="1" applyAlignment="1">
      <alignment horizontal="left"/>
    </xf>
    <xf numFmtId="0" fontId="2" fillId="21" borderId="126" xfId="0" applyFont="1" applyFill="1" applyBorder="1" applyAlignment="1">
      <alignment horizontal="left"/>
    </xf>
    <xf numFmtId="0" fontId="11" fillId="0" borderId="85" xfId="0" applyFont="1" applyBorder="1" applyAlignment="1">
      <alignment horizontal="left" vertical="center"/>
    </xf>
    <xf numFmtId="0" fontId="1" fillId="11" borderId="48" xfId="0" applyFont="1" applyFill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1" fillId="6" borderId="99" xfId="0" applyFont="1" applyFill="1" applyBorder="1" applyAlignment="1">
      <alignment horizontal="center" vertical="center"/>
    </xf>
    <xf numFmtId="0" fontId="3" fillId="20" borderId="55" xfId="0" applyFont="1" applyFill="1" applyBorder="1"/>
    <xf numFmtId="0" fontId="11" fillId="20" borderId="2" xfId="0" applyFont="1" applyFill="1" applyBorder="1"/>
    <xf numFmtId="0" fontId="3" fillId="20" borderId="59" xfId="0" applyFont="1" applyFill="1" applyBorder="1"/>
    <xf numFmtId="0" fontId="3" fillId="0" borderId="125" xfId="0" applyFont="1" applyFill="1" applyBorder="1" applyAlignment="1">
      <alignment horizontal="left"/>
    </xf>
    <xf numFmtId="0" fontId="11" fillId="0" borderId="2" xfId="0" applyFont="1" applyFill="1" applyBorder="1" applyAlignment="1">
      <alignment vertical="center"/>
    </xf>
    <xf numFmtId="0" fontId="3" fillId="0" borderId="101" xfId="0" applyFont="1" applyFill="1" applyBorder="1" applyAlignment="1">
      <alignment horizontal="left"/>
    </xf>
    <xf numFmtId="0" fontId="11" fillId="0" borderId="164" xfId="0" applyFont="1" applyFill="1" applyBorder="1" applyAlignment="1">
      <alignment vertical="center"/>
    </xf>
    <xf numFmtId="0" fontId="18" fillId="0" borderId="55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 vertical="center"/>
    </xf>
    <xf numFmtId="0" fontId="1" fillId="12" borderId="50" xfId="0" applyFont="1" applyFill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1" fillId="12" borderId="54" xfId="0" applyFont="1" applyFill="1" applyBorder="1" applyAlignment="1">
      <alignment horizontal="center"/>
    </xf>
    <xf numFmtId="0" fontId="17" fillId="0" borderId="78" xfId="0" applyFont="1" applyBorder="1" applyAlignment="1">
      <alignment horizontal="left"/>
    </xf>
    <xf numFmtId="0" fontId="17" fillId="0" borderId="88" xfId="0" applyFont="1" applyBorder="1" applyAlignment="1">
      <alignment horizontal="left"/>
    </xf>
    <xf numFmtId="0" fontId="17" fillId="0" borderId="89" xfId="0" applyFont="1" applyBorder="1" applyAlignment="1">
      <alignment horizontal="left"/>
    </xf>
    <xf numFmtId="0" fontId="17" fillId="0" borderId="85" xfId="0" applyFont="1" applyBorder="1" applyAlignment="1">
      <alignment horizontal="left"/>
    </xf>
    <xf numFmtId="0" fontId="18" fillId="0" borderId="68" xfId="0" applyFont="1" applyBorder="1" applyAlignment="1">
      <alignment horizontal="left"/>
    </xf>
    <xf numFmtId="0" fontId="18" fillId="0" borderId="70" xfId="0" applyFont="1" applyBorder="1" applyAlignment="1">
      <alignment horizontal="left"/>
    </xf>
    <xf numFmtId="0" fontId="18" fillId="0" borderId="103" xfId="0" applyFont="1" applyBorder="1" applyAlignment="1">
      <alignment horizontal="left"/>
    </xf>
    <xf numFmtId="0" fontId="18" fillId="0" borderId="73" xfId="0" applyFont="1" applyBorder="1" applyAlignment="1">
      <alignment horizontal="left"/>
    </xf>
    <xf numFmtId="0" fontId="19" fillId="0" borderId="103" xfId="0" applyFont="1" applyBorder="1" applyAlignment="1">
      <alignment horizontal="left"/>
    </xf>
    <xf numFmtId="0" fontId="19" fillId="0" borderId="73" xfId="0" applyFont="1" applyBorder="1" applyAlignment="1">
      <alignment horizontal="left"/>
    </xf>
    <xf numFmtId="0" fontId="17" fillId="0" borderId="68" xfId="0" applyFont="1" applyBorder="1" applyAlignment="1">
      <alignment horizontal="left"/>
    </xf>
    <xf numFmtId="0" fontId="17" fillId="0" borderId="70" xfId="0" applyFont="1" applyBorder="1" applyAlignment="1">
      <alignment horizontal="left"/>
    </xf>
    <xf numFmtId="0" fontId="17" fillId="0" borderId="76" xfId="0" applyFont="1" applyBorder="1" applyAlignment="1">
      <alignment horizontal="left"/>
    </xf>
    <xf numFmtId="0" fontId="17" fillId="0" borderId="79" xfId="0" applyFont="1" applyBorder="1" applyAlignment="1">
      <alignment horizontal="left"/>
    </xf>
    <xf numFmtId="0" fontId="20" fillId="0" borderId="15" xfId="0" applyFont="1" applyBorder="1" applyAlignment="1">
      <alignment horizontal="left"/>
    </xf>
    <xf numFmtId="0" fontId="20" fillId="0" borderId="22" xfId="0" applyFont="1" applyBorder="1" applyAlignment="1">
      <alignment horizontal="left"/>
    </xf>
    <xf numFmtId="0" fontId="17" fillId="0" borderId="65" xfId="0" applyFont="1" applyBorder="1" applyAlignment="1">
      <alignment horizontal="left"/>
    </xf>
    <xf numFmtId="0" fontId="17" fillId="0" borderId="66" xfId="0" applyFont="1" applyBorder="1" applyAlignment="1">
      <alignment horizontal="left"/>
    </xf>
    <xf numFmtId="0" fontId="18" fillId="0" borderId="36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" fillId="12" borderId="49" xfId="0" applyFont="1" applyFill="1" applyBorder="1" applyAlignment="1">
      <alignment horizontal="center"/>
    </xf>
    <xf numFmtId="0" fontId="1" fillId="12" borderId="15" xfId="0" applyFont="1" applyFill="1" applyBorder="1" applyAlignment="1">
      <alignment horizontal="center"/>
    </xf>
    <xf numFmtId="0" fontId="13" fillId="2" borderId="34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0" fillId="9" borderId="65" xfId="0" applyFill="1" applyBorder="1" applyAlignment="1">
      <alignment horizontal="center"/>
    </xf>
    <xf numFmtId="0" fontId="0" fillId="9" borderId="66" xfId="0" applyFill="1" applyBorder="1" applyAlignment="1">
      <alignment horizontal="center"/>
    </xf>
    <xf numFmtId="0" fontId="13" fillId="3" borderId="32" xfId="0" applyFont="1" applyFill="1" applyBorder="1" applyAlignment="1">
      <alignment horizontal="center" vertical="center" wrapText="1"/>
    </xf>
    <xf numFmtId="0" fontId="13" fillId="3" borderId="33" xfId="0" applyFont="1" applyFill="1" applyBorder="1" applyAlignment="1">
      <alignment horizontal="center" vertical="center" wrapText="1"/>
    </xf>
    <xf numFmtId="0" fontId="13" fillId="7" borderId="40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0" fontId="0" fillId="11" borderId="65" xfId="0" applyFill="1" applyBorder="1" applyAlignment="1">
      <alignment horizontal="center"/>
    </xf>
    <xf numFmtId="0" fontId="0" fillId="11" borderId="66" xfId="0" applyFill="1" applyBorder="1" applyAlignment="1">
      <alignment horizontal="center"/>
    </xf>
    <xf numFmtId="0" fontId="14" fillId="0" borderId="4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8" fillId="0" borderId="65" xfId="0" applyFont="1" applyBorder="1" applyAlignment="1">
      <alignment horizontal="left"/>
    </xf>
    <xf numFmtId="0" fontId="18" fillId="0" borderId="66" xfId="0" applyFont="1" applyBorder="1" applyAlignment="1">
      <alignment horizontal="left"/>
    </xf>
    <xf numFmtId="0" fontId="19" fillId="20" borderId="65" xfId="0" applyFont="1" applyFill="1" applyBorder="1" applyAlignment="1">
      <alignment horizontal="left"/>
    </xf>
    <xf numFmtId="0" fontId="19" fillId="20" borderId="66" xfId="0" applyFont="1" applyFill="1" applyBorder="1" applyAlignment="1">
      <alignment horizontal="left"/>
    </xf>
    <xf numFmtId="0" fontId="17" fillId="0" borderId="63" xfId="0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16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74" xfId="0" applyFont="1" applyBorder="1" applyAlignment="1">
      <alignment horizontal="left"/>
    </xf>
    <xf numFmtId="0" fontId="17" fillId="0" borderId="75" xfId="0" applyFont="1" applyBorder="1" applyAlignment="1">
      <alignment horizontal="left"/>
    </xf>
    <xf numFmtId="0" fontId="19" fillId="0" borderId="65" xfId="0" applyFont="1" applyBorder="1" applyAlignment="1">
      <alignment horizontal="left"/>
    </xf>
    <xf numFmtId="0" fontId="19" fillId="0" borderId="66" xfId="0" applyFont="1" applyBorder="1" applyAlignment="1">
      <alignment horizontal="left"/>
    </xf>
    <xf numFmtId="0" fontId="13" fillId="19" borderId="34" xfId="0" applyFont="1" applyFill="1" applyBorder="1" applyAlignment="1">
      <alignment horizontal="center" vertical="center" wrapText="1"/>
    </xf>
    <xf numFmtId="0" fontId="13" fillId="19" borderId="49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/>
    </xf>
    <xf numFmtId="0" fontId="9" fillId="5" borderId="47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52" xfId="0" applyFont="1" applyFill="1" applyBorder="1" applyAlignment="1">
      <alignment horizontal="center" vertical="center"/>
    </xf>
    <xf numFmtId="0" fontId="9" fillId="5" borderId="54" xfId="0" applyFont="1" applyFill="1" applyBorder="1" applyAlignment="1">
      <alignment horizontal="center" vertical="center"/>
    </xf>
    <xf numFmtId="0" fontId="13" fillId="6" borderId="32" xfId="0" applyFont="1" applyFill="1" applyBorder="1" applyAlignment="1">
      <alignment horizontal="center" vertical="center" wrapText="1"/>
    </xf>
    <xf numFmtId="0" fontId="13" fillId="6" borderId="33" xfId="0" applyFont="1" applyFill="1" applyBorder="1" applyAlignment="1">
      <alignment horizontal="center" vertical="center" wrapText="1"/>
    </xf>
    <xf numFmtId="0" fontId="13" fillId="12" borderId="34" xfId="0" applyFont="1" applyFill="1" applyBorder="1" applyAlignment="1">
      <alignment horizontal="center" vertical="center" wrapText="1"/>
    </xf>
    <xf numFmtId="0" fontId="13" fillId="12" borderId="49" xfId="0" applyFont="1" applyFill="1" applyBorder="1" applyAlignment="1">
      <alignment horizontal="center" vertical="center" wrapText="1"/>
    </xf>
    <xf numFmtId="0" fontId="0" fillId="9" borderId="68" xfId="0" applyFill="1" applyBorder="1" applyAlignment="1">
      <alignment horizontal="center"/>
    </xf>
    <xf numFmtId="0" fontId="0" fillId="9" borderId="70" xfId="0" applyFill="1" applyBorder="1" applyAlignment="1">
      <alignment horizontal="center"/>
    </xf>
    <xf numFmtId="0" fontId="13" fillId="8" borderId="40" xfId="0" applyFont="1" applyFill="1" applyBorder="1" applyAlignment="1">
      <alignment horizontal="center" vertical="center" wrapText="1"/>
    </xf>
    <xf numFmtId="0" fontId="13" fillId="8" borderId="29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0" fillId="9" borderId="16" xfId="0" applyFill="1" applyBorder="1" applyAlignment="1">
      <alignment horizontal="center"/>
    </xf>
    <xf numFmtId="0" fontId="0" fillId="9" borderId="23" xfId="0" applyFill="1" applyBorder="1" applyAlignment="1">
      <alignment horizontal="center"/>
    </xf>
    <xf numFmtId="0" fontId="1" fillId="12" borderId="22" xfId="0" applyFont="1" applyFill="1" applyBorder="1" applyAlignment="1">
      <alignment horizontal="center"/>
    </xf>
    <xf numFmtId="0" fontId="17" fillId="0" borderId="36" xfId="0" applyFont="1" applyBorder="1" applyAlignment="1">
      <alignment horizontal="left"/>
    </xf>
    <xf numFmtId="0" fontId="17" fillId="0" borderId="3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9" fillId="0" borderId="36" xfId="0" applyFont="1" applyBorder="1" applyAlignment="1">
      <alignment horizontal="left"/>
    </xf>
    <xf numFmtId="0" fontId="19" fillId="0" borderId="3" xfId="0" applyFont="1" applyBorder="1" applyAlignment="1">
      <alignment horizontal="left"/>
    </xf>
    <xf numFmtId="0" fontId="17" fillId="0" borderId="97" xfId="0" applyFont="1" applyBorder="1" applyAlignment="1">
      <alignment horizontal="left"/>
    </xf>
    <xf numFmtId="0" fontId="17" fillId="0" borderId="98" xfId="0" applyFont="1" applyBorder="1" applyAlignment="1">
      <alignment horizontal="left"/>
    </xf>
    <xf numFmtId="0" fontId="17" fillId="0" borderId="103" xfId="0" applyFont="1" applyBorder="1" applyAlignment="1">
      <alignment horizontal="left"/>
    </xf>
    <xf numFmtId="0" fontId="17" fillId="0" borderId="73" xfId="0" applyFont="1" applyBorder="1" applyAlignment="1">
      <alignment horizontal="left"/>
    </xf>
    <xf numFmtId="0" fontId="17" fillId="20" borderId="132" xfId="0" applyFont="1" applyFill="1" applyBorder="1" applyAlignment="1">
      <alignment horizontal="left"/>
    </xf>
    <xf numFmtId="0" fontId="17" fillId="20" borderId="148" xfId="0" applyFont="1" applyFill="1" applyBorder="1" applyAlignment="1">
      <alignment horizontal="left"/>
    </xf>
    <xf numFmtId="0" fontId="17" fillId="0" borderId="94" xfId="0" applyFont="1" applyBorder="1" applyAlignment="1">
      <alignment horizontal="left"/>
    </xf>
    <xf numFmtId="0" fontId="17" fillId="0" borderId="148" xfId="0" applyFont="1" applyBorder="1" applyAlignment="1">
      <alignment horizontal="left"/>
    </xf>
    <xf numFmtId="0" fontId="19" fillId="0" borderId="25" xfId="0" applyFont="1" applyBorder="1" applyAlignment="1">
      <alignment horizontal="left"/>
    </xf>
    <xf numFmtId="0" fontId="19" fillId="0" borderId="27" xfId="0" applyFont="1" applyBorder="1" applyAlignment="1">
      <alignment horizontal="left"/>
    </xf>
    <xf numFmtId="0" fontId="20" fillId="0" borderId="127" xfId="0" applyFont="1" applyBorder="1" applyAlignment="1">
      <alignment horizontal="left"/>
    </xf>
    <xf numFmtId="0" fontId="17" fillId="0" borderId="132" xfId="0" applyFont="1" applyBorder="1" applyAlignment="1">
      <alignment horizontal="left"/>
    </xf>
    <xf numFmtId="0" fontId="17" fillId="0" borderId="133" xfId="0" applyFont="1" applyBorder="1" applyAlignment="1">
      <alignment horizontal="left"/>
    </xf>
    <xf numFmtId="0" fontId="0" fillId="12" borderId="0" xfId="0" applyFill="1" applyBorder="1" applyAlignment="1">
      <alignment horizontal="center"/>
    </xf>
    <xf numFmtId="0" fontId="18" fillId="0" borderId="97" xfId="0" applyFont="1" applyBorder="1" applyAlignment="1">
      <alignment horizontal="left"/>
    </xf>
    <xf numFmtId="0" fontId="19" fillId="0" borderId="97" xfId="0" applyFont="1" applyBorder="1" applyAlignment="1">
      <alignment horizontal="left"/>
    </xf>
    <xf numFmtId="0" fontId="19" fillId="0" borderId="98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0" fillId="0" borderId="40" xfId="0" applyFont="1" applyBorder="1" applyAlignment="1">
      <alignment horizontal="left"/>
    </xf>
    <xf numFmtId="0" fontId="20" fillId="0" borderId="29" xfId="0" applyFont="1" applyBorder="1" applyAlignment="1">
      <alignment horizontal="left"/>
    </xf>
    <xf numFmtId="0" fontId="20" fillId="0" borderId="119" xfId="0" applyFont="1" applyBorder="1" applyAlignment="1">
      <alignment horizontal="left"/>
    </xf>
    <xf numFmtId="0" fontId="20" fillId="0" borderId="75" xfId="0" applyFont="1" applyBorder="1" applyAlignment="1">
      <alignment horizontal="left"/>
    </xf>
    <xf numFmtId="0" fontId="17" fillId="0" borderId="100" xfId="0" applyFont="1" applyBorder="1" applyAlignment="1">
      <alignment horizontal="left"/>
    </xf>
    <xf numFmtId="0" fontId="9" fillId="5" borderId="40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17" fillId="0" borderId="101" xfId="0" applyFont="1" applyBorder="1" applyAlignment="1">
      <alignment horizontal="left"/>
    </xf>
    <xf numFmtId="0" fontId="17" fillId="0" borderId="82" xfId="0" applyFont="1" applyBorder="1" applyAlignment="1">
      <alignment horizontal="left"/>
    </xf>
    <xf numFmtId="0" fontId="17" fillId="0" borderId="135" xfId="0" applyFont="1" applyBorder="1" applyAlignment="1">
      <alignment horizontal="left"/>
    </xf>
    <xf numFmtId="0" fontId="17" fillId="0" borderId="86" xfId="0" applyFont="1" applyBorder="1" applyAlignment="1">
      <alignment horizontal="left"/>
    </xf>
    <xf numFmtId="0" fontId="18" fillId="20" borderId="97" xfId="0" applyFont="1" applyFill="1" applyBorder="1" applyAlignment="1">
      <alignment horizontal="left"/>
    </xf>
    <xf numFmtId="0" fontId="18" fillId="20" borderId="66" xfId="0" applyFont="1" applyFill="1" applyBorder="1" applyAlignment="1">
      <alignment horizontal="left"/>
    </xf>
    <xf numFmtId="0" fontId="24" fillId="21" borderId="25" xfId="0" applyFont="1" applyFill="1" applyBorder="1" applyAlignment="1">
      <alignment horizontal="left"/>
    </xf>
    <xf numFmtId="0" fontId="24" fillId="21" borderId="27" xfId="0" applyFont="1" applyFill="1" applyBorder="1" applyAlignment="1">
      <alignment horizontal="left"/>
    </xf>
    <xf numFmtId="0" fontId="18" fillId="0" borderId="9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19" fillId="0" borderId="103" xfId="0" applyFont="1" applyFill="1" applyBorder="1" applyAlignment="1">
      <alignment horizontal="left"/>
    </xf>
    <xf numFmtId="0" fontId="19" fillId="0" borderId="73" xfId="0" applyFont="1" applyFill="1" applyBorder="1" applyAlignment="1">
      <alignment horizontal="left"/>
    </xf>
    <xf numFmtId="0" fontId="20" fillId="0" borderId="145" xfId="0" applyFont="1" applyBorder="1" applyAlignment="1">
      <alignment horizontal="left"/>
    </xf>
    <xf numFmtId="0" fontId="17" fillId="0" borderId="119" xfId="0" applyFont="1" applyBorder="1" applyAlignment="1">
      <alignment horizontal="left"/>
    </xf>
    <xf numFmtId="0" fontId="17" fillId="0" borderId="145" xfId="0" applyFont="1" applyBorder="1" applyAlignment="1">
      <alignment horizontal="left"/>
    </xf>
    <xf numFmtId="0" fontId="18" fillId="0" borderId="97" xfId="0" applyFont="1" applyFill="1" applyBorder="1" applyAlignment="1">
      <alignment horizontal="left"/>
    </xf>
    <xf numFmtId="0" fontId="18" fillId="0" borderId="98" xfId="0" applyFont="1" applyFill="1" applyBorder="1" applyAlignment="1">
      <alignment horizontal="left"/>
    </xf>
    <xf numFmtId="0" fontId="18" fillId="0" borderId="98" xfId="0" applyFont="1" applyBorder="1" applyAlignment="1">
      <alignment horizontal="left"/>
    </xf>
    <xf numFmtId="0" fontId="19" fillId="0" borderId="57" xfId="0" applyFont="1" applyBorder="1" applyAlignment="1">
      <alignment horizontal="left"/>
    </xf>
    <xf numFmtId="0" fontId="19" fillId="0" borderId="28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0" fillId="12" borderId="15" xfId="0" applyFill="1" applyBorder="1" applyAlignment="1">
      <alignment horizontal="center"/>
    </xf>
    <xf numFmtId="0" fontId="9" fillId="5" borderId="132" xfId="0" applyFont="1" applyFill="1" applyBorder="1" applyAlignment="1">
      <alignment horizontal="center" vertical="center"/>
    </xf>
    <xf numFmtId="0" fontId="9" fillId="5" borderId="133" xfId="0" applyFont="1" applyFill="1" applyBorder="1" applyAlignment="1">
      <alignment horizontal="center" vertical="center"/>
    </xf>
    <xf numFmtId="0" fontId="9" fillId="5" borderId="137" xfId="0" applyFont="1" applyFill="1" applyBorder="1" applyAlignment="1">
      <alignment horizontal="center" vertical="center"/>
    </xf>
    <xf numFmtId="0" fontId="14" fillId="0" borderId="119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14" fillId="0" borderId="101" xfId="0" applyFont="1" applyBorder="1" applyAlignment="1">
      <alignment horizontal="center" vertical="center"/>
    </xf>
    <xf numFmtId="0" fontId="14" fillId="0" borderId="160" xfId="0" applyFont="1" applyBorder="1" applyAlignment="1">
      <alignment horizontal="center" vertical="center"/>
    </xf>
    <xf numFmtId="0" fontId="13" fillId="6" borderId="84" xfId="0" applyFont="1" applyFill="1" applyBorder="1" applyAlignment="1">
      <alignment horizontal="center" vertical="center" wrapText="1"/>
    </xf>
    <xf numFmtId="0" fontId="13" fillId="6" borderId="159" xfId="0" applyFont="1" applyFill="1" applyBorder="1" applyAlignment="1">
      <alignment horizontal="center" vertical="center" wrapText="1"/>
    </xf>
    <xf numFmtId="0" fontId="13" fillId="12" borderId="80" xfId="0" applyFont="1" applyFill="1" applyBorder="1" applyAlignment="1">
      <alignment horizontal="center" vertical="center" wrapText="1"/>
    </xf>
    <xf numFmtId="0" fontId="13" fillId="12" borderId="163" xfId="0" applyFont="1" applyFill="1" applyBorder="1" applyAlignment="1">
      <alignment horizontal="center" vertical="center" wrapText="1"/>
    </xf>
    <xf numFmtId="0" fontId="13" fillId="3" borderId="84" xfId="0" applyFont="1" applyFill="1" applyBorder="1" applyAlignment="1">
      <alignment horizontal="center" vertical="center" wrapText="1"/>
    </xf>
    <xf numFmtId="0" fontId="13" fillId="3" borderId="159" xfId="0" applyFont="1" applyFill="1" applyBorder="1" applyAlignment="1">
      <alignment horizontal="center" vertical="center" wrapText="1"/>
    </xf>
    <xf numFmtId="0" fontId="13" fillId="7" borderId="74" xfId="0" applyFont="1" applyFill="1" applyBorder="1" applyAlignment="1">
      <alignment horizontal="center" vertical="center" wrapText="1"/>
    </xf>
    <xf numFmtId="0" fontId="13" fillId="7" borderId="145" xfId="0" applyFont="1" applyFill="1" applyBorder="1" applyAlignment="1">
      <alignment horizontal="center" vertical="center" wrapText="1"/>
    </xf>
    <xf numFmtId="0" fontId="13" fillId="2" borderId="80" xfId="0" applyFont="1" applyFill="1" applyBorder="1" applyAlignment="1">
      <alignment horizontal="center" vertical="center" wrapText="1"/>
    </xf>
    <xf numFmtId="0" fontId="13" fillId="2" borderId="163" xfId="0" applyFont="1" applyFill="1" applyBorder="1" applyAlignment="1">
      <alignment horizontal="center" vertical="center" wrapText="1"/>
    </xf>
    <xf numFmtId="0" fontId="13" fillId="8" borderId="74" xfId="0" applyFont="1" applyFill="1" applyBorder="1" applyAlignment="1">
      <alignment horizontal="center" vertical="center" wrapText="1"/>
    </xf>
    <xf numFmtId="0" fontId="13" fillId="8" borderId="145" xfId="0" applyFont="1" applyFill="1" applyBorder="1" applyAlignment="1">
      <alignment horizontal="center" vertical="center" wrapText="1"/>
    </xf>
    <xf numFmtId="0" fontId="13" fillId="8" borderId="75" xfId="0" applyFont="1" applyFill="1" applyBorder="1" applyAlignment="1">
      <alignment horizontal="center" vertical="center" wrapText="1"/>
    </xf>
    <xf numFmtId="0" fontId="13" fillId="19" borderId="156" xfId="0" applyFont="1" applyFill="1" applyBorder="1" applyAlignment="1">
      <alignment horizontal="center" vertical="center" wrapText="1"/>
    </xf>
    <xf numFmtId="0" fontId="13" fillId="19" borderId="117" xfId="0" applyFont="1" applyFill="1" applyBorder="1" applyAlignment="1">
      <alignment horizontal="center" vertical="center" wrapText="1"/>
    </xf>
    <xf numFmtId="0" fontId="1" fillId="12" borderId="145" xfId="0" applyFont="1" applyFill="1" applyBorder="1" applyAlignment="1">
      <alignment horizontal="center"/>
    </xf>
    <xf numFmtId="0" fontId="1" fillId="12" borderId="82" xfId="0" applyFont="1" applyFill="1" applyBorder="1" applyAlignment="1">
      <alignment horizontal="center"/>
    </xf>
    <xf numFmtId="0" fontId="18" fillId="21" borderId="97" xfId="0" applyFont="1" applyFill="1" applyBorder="1" applyAlignment="1">
      <alignment horizontal="left"/>
    </xf>
    <xf numFmtId="0" fontId="18" fillId="21" borderId="66" xfId="0" applyFont="1" applyFill="1" applyBorder="1" applyAlignment="1">
      <alignment horizontal="left"/>
    </xf>
    <xf numFmtId="0" fontId="1" fillId="12" borderId="154" xfId="0" applyFont="1" applyFill="1" applyBorder="1" applyAlignment="1">
      <alignment horizontal="center"/>
    </xf>
    <xf numFmtId="0" fontId="22" fillId="0" borderId="97" xfId="0" applyFont="1" applyBorder="1" applyAlignment="1">
      <alignment horizontal="left"/>
    </xf>
    <xf numFmtId="0" fontId="22" fillId="0" borderId="98" xfId="0" applyFont="1" applyBorder="1" applyAlignment="1">
      <alignment horizontal="left"/>
    </xf>
    <xf numFmtId="0" fontId="22" fillId="0" borderId="101" xfId="0" applyFont="1" applyBorder="1" applyAlignment="1">
      <alignment horizontal="left"/>
    </xf>
    <xf numFmtId="0" fontId="22" fillId="0" borderId="82" xfId="0" applyFont="1" applyBorder="1" applyAlignment="1">
      <alignment horizontal="left"/>
    </xf>
    <xf numFmtId="0" fontId="22" fillId="0" borderId="100" xfId="0" applyFont="1" applyBorder="1" applyAlignment="1">
      <alignment horizontal="left"/>
    </xf>
    <xf numFmtId="0" fontId="22" fillId="0" borderId="5" xfId="0" applyFont="1" applyBorder="1" applyAlignment="1">
      <alignment horizontal="left"/>
    </xf>
    <xf numFmtId="0" fontId="1" fillId="12" borderId="51" xfId="0" applyFont="1" applyFill="1" applyBorder="1" applyAlignment="1">
      <alignment horizontal="center"/>
    </xf>
    <xf numFmtId="0" fontId="19" fillId="0" borderId="9" xfId="0" applyFont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6506-CC3F-4881-B49A-7AF3F9C605A8}">
  <dimension ref="A1:A6"/>
  <sheetViews>
    <sheetView workbookViewId="0">
      <selection activeCell="N18" sqref="N18"/>
    </sheetView>
  </sheetViews>
  <sheetFormatPr baseColWidth="10" defaultRowHeight="14.4" x14ac:dyDescent="0.3"/>
  <cols>
    <col min="1" max="1" width="19.88671875" bestFit="1" customWidth="1"/>
    <col min="2" max="2" width="11.5546875" customWidth="1"/>
  </cols>
  <sheetData>
    <row r="1" spans="1:1" x14ac:dyDescent="0.3">
      <c r="A1" t="s">
        <v>157</v>
      </c>
    </row>
    <row r="4" spans="1:1" x14ac:dyDescent="0.3">
      <c r="A4" t="s">
        <v>158</v>
      </c>
    </row>
    <row r="5" spans="1:1" x14ac:dyDescent="0.3">
      <c r="A5" t="s">
        <v>159</v>
      </c>
    </row>
    <row r="6" spans="1:1" x14ac:dyDescent="0.3">
      <c r="A6" t="s">
        <v>109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5353E-0A04-464A-8A1E-A450D0AA98A8}">
  <dimension ref="A1:R77"/>
  <sheetViews>
    <sheetView tabSelected="1" zoomScale="80" zoomScaleNormal="80" workbookViewId="0">
      <selection activeCell="C13" sqref="C13"/>
    </sheetView>
  </sheetViews>
  <sheetFormatPr baseColWidth="10" defaultRowHeight="14.4" outlineLevelRow="2" x14ac:dyDescent="0.3"/>
  <cols>
    <col min="2" max="2" width="45.33203125" customWidth="1"/>
    <col min="3" max="3" width="13.33203125" style="4" bestFit="1" customWidth="1"/>
    <col min="4" max="4" width="13.109375" style="4" customWidth="1"/>
    <col min="5" max="5" width="1.88671875" style="99" customWidth="1"/>
    <col min="6" max="6" width="12" style="99" customWidth="1"/>
    <col min="7" max="7" width="12.6640625" style="4" customWidth="1"/>
    <col min="8" max="8" width="1.88671875" style="99" customWidth="1"/>
    <col min="9" max="9" width="13.33203125" style="4" bestFit="1" customWidth="1"/>
    <col min="10" max="10" width="13.6640625" style="4" customWidth="1"/>
    <col min="11" max="11" width="11" style="75" customWidth="1"/>
    <col min="12" max="12" width="1.88671875" style="99" customWidth="1"/>
    <col min="13" max="13" width="21.6640625" style="4" customWidth="1"/>
    <col min="14" max="14" width="1.88671875" style="99" customWidth="1"/>
    <col min="15" max="15" width="15.109375" style="4" customWidth="1"/>
    <col min="16" max="16" width="15" style="4" customWidth="1"/>
    <col min="17" max="17" width="17.109375" style="75" customWidth="1"/>
    <col min="18" max="18" width="13.33203125" customWidth="1"/>
  </cols>
  <sheetData>
    <row r="1" spans="1:18" ht="156.75" customHeight="1" thickBot="1" x14ac:dyDescent="0.35">
      <c r="A1" s="770" t="s">
        <v>38</v>
      </c>
      <c r="B1" s="771"/>
      <c r="C1" s="793" t="s">
        <v>135</v>
      </c>
      <c r="D1" s="794"/>
      <c r="E1" s="795"/>
      <c r="F1" s="764" t="s">
        <v>279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788" t="s">
        <v>121</v>
      </c>
      <c r="B3" s="789"/>
      <c r="C3" s="789"/>
      <c r="D3" s="789"/>
      <c r="E3" s="789"/>
      <c r="F3" s="789"/>
      <c r="G3" s="789"/>
      <c r="H3" s="789"/>
      <c r="I3" s="789"/>
      <c r="J3" s="789"/>
      <c r="K3" s="789"/>
      <c r="L3" s="789"/>
      <c r="M3" s="789"/>
      <c r="N3" s="789"/>
      <c r="O3" s="789"/>
      <c r="P3" s="789"/>
      <c r="Q3" s="789"/>
      <c r="R3" s="790"/>
    </row>
    <row r="4" spans="1:18" ht="18.600000000000001" thickBot="1" x14ac:dyDescent="0.4">
      <c r="A4" s="780" t="s">
        <v>454</v>
      </c>
      <c r="B4" s="781"/>
      <c r="C4" s="557">
        <v>120</v>
      </c>
      <c r="D4" s="344">
        <v>120</v>
      </c>
      <c r="E4" s="759"/>
      <c r="F4" s="292"/>
      <c r="G4" s="293"/>
      <c r="H4" s="758"/>
      <c r="I4" s="225">
        <v>832</v>
      </c>
      <c r="J4" s="226">
        <v>140</v>
      </c>
      <c r="K4" s="227">
        <f>J4+I4</f>
        <v>972</v>
      </c>
      <c r="L4" s="758"/>
      <c r="M4" s="294"/>
      <c r="N4" s="758"/>
      <c r="O4" s="295"/>
      <c r="P4" s="296"/>
      <c r="Q4" s="347">
        <f>SUM(Q5)</f>
        <v>116.64</v>
      </c>
      <c r="R4" s="558"/>
    </row>
    <row r="5" spans="1:18" ht="15" outlineLevel="1" thickBot="1" x14ac:dyDescent="0.35">
      <c r="A5" s="224"/>
      <c r="B5" s="289" t="s">
        <v>111</v>
      </c>
      <c r="C5" s="345"/>
      <c r="D5" s="239"/>
      <c r="E5" s="759"/>
      <c r="F5" s="242">
        <f>C4*100/1000</f>
        <v>12</v>
      </c>
      <c r="G5" s="290">
        <f>D4*100/1000</f>
        <v>12</v>
      </c>
      <c r="H5" s="759"/>
      <c r="I5" s="245"/>
      <c r="J5" s="112"/>
      <c r="K5" s="111"/>
      <c r="L5" s="759"/>
      <c r="M5" s="163">
        <v>0</v>
      </c>
      <c r="N5" s="759"/>
      <c r="O5" s="291">
        <f>I4*C4/1000</f>
        <v>99.84</v>
      </c>
      <c r="P5" s="113">
        <f>J4*D4/1000</f>
        <v>16.8</v>
      </c>
      <c r="Q5" s="348">
        <f>P5+O5</f>
        <v>116.64</v>
      </c>
      <c r="R5" s="350"/>
    </row>
    <row r="6" spans="1:18" ht="19.2" thickTop="1" thickBot="1" x14ac:dyDescent="0.4">
      <c r="A6" s="778" t="s">
        <v>106</v>
      </c>
      <c r="B6" s="779"/>
      <c r="C6" s="222">
        <v>30</v>
      </c>
      <c r="D6" s="223">
        <v>30</v>
      </c>
      <c r="E6" s="758"/>
      <c r="F6" s="802" t="s">
        <v>104</v>
      </c>
      <c r="G6" s="803"/>
      <c r="H6" s="758"/>
      <c r="I6" s="246">
        <v>747</v>
      </c>
      <c r="J6" s="258">
        <v>140</v>
      </c>
      <c r="K6" s="249">
        <f>J6+I6</f>
        <v>887</v>
      </c>
      <c r="L6" s="758"/>
      <c r="M6" s="259"/>
      <c r="N6" s="758"/>
      <c r="O6" s="260"/>
      <c r="P6" s="259"/>
      <c r="Q6" s="351">
        <f>SUM(Q7:Q10)</f>
        <v>49.849399999999996</v>
      </c>
      <c r="R6" s="350"/>
    </row>
    <row r="7" spans="1:18" ht="15.75" customHeight="1" outlineLevel="1" x14ac:dyDescent="0.3">
      <c r="A7" s="122"/>
      <c r="B7" s="71" t="s">
        <v>107</v>
      </c>
      <c r="C7" s="89"/>
      <c r="D7" s="90"/>
      <c r="E7" s="758"/>
      <c r="F7" s="147">
        <v>0.5</v>
      </c>
      <c r="G7" s="229">
        <f>F7*D6/C6</f>
        <v>0.5</v>
      </c>
      <c r="H7" s="758"/>
      <c r="I7" s="85"/>
      <c r="J7" s="86"/>
      <c r="K7" s="189"/>
      <c r="L7" s="758"/>
      <c r="M7" s="162">
        <v>0</v>
      </c>
      <c r="N7" s="758"/>
      <c r="O7" s="231">
        <f>(F7*I6/100)+((F7*I6/100)*M7/100)</f>
        <v>3.7349999999999999</v>
      </c>
      <c r="P7" s="233">
        <f>(G7*J6/100)+((G7*J6/100)*M7/100)</f>
        <v>0.7</v>
      </c>
      <c r="Q7" s="359">
        <f t="shared" ref="Q7:Q9" si="0">P7+O7</f>
        <v>4.4349999999999996</v>
      </c>
      <c r="R7" s="350"/>
    </row>
    <row r="8" spans="1:18" ht="15.75" customHeight="1" outlineLevel="1" x14ac:dyDescent="0.3">
      <c r="A8" s="122" t="s">
        <v>104</v>
      </c>
      <c r="B8" s="71" t="s">
        <v>108</v>
      </c>
      <c r="C8" s="89" t="s">
        <v>104</v>
      </c>
      <c r="D8" s="90"/>
      <c r="E8" s="758"/>
      <c r="F8" s="147">
        <v>2</v>
      </c>
      <c r="G8" s="229">
        <f>F8*D6/C6</f>
        <v>2</v>
      </c>
      <c r="H8" s="758"/>
      <c r="I8" s="87"/>
      <c r="J8" s="88"/>
      <c r="K8" s="221"/>
      <c r="L8" s="758"/>
      <c r="M8" s="162">
        <v>0</v>
      </c>
      <c r="N8" s="758"/>
      <c r="O8" s="232">
        <f>F8*I6/100</f>
        <v>14.94</v>
      </c>
      <c r="P8" s="234">
        <f>J6*F8/100</f>
        <v>2.8</v>
      </c>
      <c r="Q8" s="360">
        <f t="shared" si="0"/>
        <v>17.739999999999998</v>
      </c>
      <c r="R8" s="350"/>
    </row>
    <row r="9" spans="1:18" ht="15.75" customHeight="1" outlineLevel="1" x14ac:dyDescent="0.3">
      <c r="A9" s="122"/>
      <c r="B9" s="71" t="s">
        <v>109</v>
      </c>
      <c r="C9" s="89"/>
      <c r="D9" s="90"/>
      <c r="E9" s="758"/>
      <c r="F9" s="147">
        <v>3</v>
      </c>
      <c r="G9" s="229">
        <f>F9*D6/C6</f>
        <v>3</v>
      </c>
      <c r="H9" s="758"/>
      <c r="I9" s="85"/>
      <c r="J9" s="86"/>
      <c r="K9" s="189"/>
      <c r="L9" s="758"/>
      <c r="M9" s="162">
        <v>0</v>
      </c>
      <c r="N9" s="758"/>
      <c r="O9" s="232">
        <f>I6*F9/100</f>
        <v>22.41</v>
      </c>
      <c r="P9" s="233">
        <f>F9*J6/100</f>
        <v>4.2</v>
      </c>
      <c r="Q9" s="360">
        <f t="shared" si="0"/>
        <v>26.61</v>
      </c>
      <c r="R9" s="350"/>
    </row>
    <row r="10" spans="1:18" ht="15.75" customHeight="1" outlineLevel="1" thickBot="1" x14ac:dyDescent="0.35">
      <c r="A10" s="253"/>
      <c r="B10" s="254" t="s">
        <v>110</v>
      </c>
      <c r="C10" s="240"/>
      <c r="D10" s="239"/>
      <c r="E10" s="758"/>
      <c r="F10" s="276">
        <v>0.12</v>
      </c>
      <c r="G10" s="243">
        <f>F10*D6/C6</f>
        <v>0.11999999999999998</v>
      </c>
      <c r="H10" s="758"/>
      <c r="I10" s="284"/>
      <c r="J10" s="285"/>
      <c r="K10" s="248"/>
      <c r="L10" s="758"/>
      <c r="M10" s="286">
        <v>0</v>
      </c>
      <c r="N10" s="758"/>
      <c r="O10" s="287">
        <f>I6*F10/100</f>
        <v>0.89639999999999997</v>
      </c>
      <c r="P10" s="288">
        <f>J6*F10/100</f>
        <v>0.16800000000000001</v>
      </c>
      <c r="Q10" s="361">
        <f>P10+O10</f>
        <v>1.0644</v>
      </c>
      <c r="R10" s="350"/>
    </row>
    <row r="11" spans="1:18" ht="19.2" thickTop="1" thickBot="1" x14ac:dyDescent="0.4">
      <c r="A11" s="754" t="s">
        <v>112</v>
      </c>
      <c r="B11" s="755"/>
      <c r="C11" s="241">
        <v>100</v>
      </c>
      <c r="D11" s="223">
        <v>120</v>
      </c>
      <c r="E11" s="758"/>
      <c r="F11" s="282"/>
      <c r="G11" s="283"/>
      <c r="H11" s="758"/>
      <c r="I11" s="225">
        <v>96</v>
      </c>
      <c r="J11" s="258"/>
      <c r="K11" s="249">
        <f>J11+I11</f>
        <v>96</v>
      </c>
      <c r="L11" s="758"/>
      <c r="M11" s="230"/>
      <c r="N11" s="758"/>
      <c r="O11" s="230"/>
      <c r="P11" s="274"/>
      <c r="Q11" s="351">
        <f>SUM(Q12:Q15)</f>
        <v>10.752000000000001</v>
      </c>
      <c r="R11" s="350"/>
    </row>
    <row r="12" spans="1:18" outlineLevel="1" x14ac:dyDescent="0.3">
      <c r="A12" s="122"/>
      <c r="B12" s="71" t="s">
        <v>113</v>
      </c>
      <c r="C12" s="89"/>
      <c r="D12" s="90"/>
      <c r="E12" s="758"/>
      <c r="F12" s="147">
        <v>8</v>
      </c>
      <c r="G12" s="229">
        <f>F12*D11/C11</f>
        <v>9.6</v>
      </c>
      <c r="H12" s="758"/>
      <c r="I12" s="235"/>
      <c r="J12" s="95"/>
      <c r="K12" s="188" t="s">
        <v>104</v>
      </c>
      <c r="L12" s="758"/>
      <c r="M12" s="162">
        <v>10</v>
      </c>
      <c r="N12" s="758"/>
      <c r="O12" s="170">
        <f>(F12*I11/100)+((F12*I11/100)*M12/100)</f>
        <v>8.4480000000000004</v>
      </c>
      <c r="P12" s="83">
        <f>(J11*G12/100)+((J11*G12/100*M12/100))</f>
        <v>0</v>
      </c>
      <c r="Q12" s="352">
        <f>P12+O12</f>
        <v>8.4480000000000004</v>
      </c>
      <c r="R12" s="350"/>
    </row>
    <row r="13" spans="1:18" outlineLevel="1" x14ac:dyDescent="0.3">
      <c r="A13" s="122"/>
      <c r="B13" s="71" t="s">
        <v>178</v>
      </c>
      <c r="C13" s="89"/>
      <c r="D13" s="90"/>
      <c r="E13" s="758"/>
      <c r="F13" s="147">
        <v>2</v>
      </c>
      <c r="G13" s="229">
        <f>F13*D11/C11</f>
        <v>2.4</v>
      </c>
      <c r="H13" s="758"/>
      <c r="I13" s="235"/>
      <c r="J13" s="95"/>
      <c r="K13" s="188" t="s">
        <v>104</v>
      </c>
      <c r="L13" s="758"/>
      <c r="M13" s="162">
        <v>0</v>
      </c>
      <c r="N13" s="758"/>
      <c r="O13" s="170">
        <f>(F13*I11/100)+((F13*I11/100)*M13/100)</f>
        <v>1.92</v>
      </c>
      <c r="P13" s="83">
        <f>(J11*G13/100)+((J11*G13/100*M13/100))</f>
        <v>0</v>
      </c>
      <c r="Q13" s="353">
        <f t="shared" ref="Q13:Q15" si="1">P13+O13</f>
        <v>1.92</v>
      </c>
      <c r="R13" s="350"/>
    </row>
    <row r="14" spans="1:18" outlineLevel="1" x14ac:dyDescent="0.3">
      <c r="A14" s="122"/>
      <c r="B14" s="71" t="s">
        <v>162</v>
      </c>
      <c r="C14" s="89"/>
      <c r="D14" s="90"/>
      <c r="E14" s="758"/>
      <c r="F14" s="147">
        <v>0.3</v>
      </c>
      <c r="G14" s="229">
        <f>F14*D11/C11</f>
        <v>0.36</v>
      </c>
      <c r="H14" s="758"/>
      <c r="I14" s="235"/>
      <c r="J14" s="95"/>
      <c r="K14" s="188" t="s">
        <v>104</v>
      </c>
      <c r="L14" s="758"/>
      <c r="M14" s="162">
        <v>0</v>
      </c>
      <c r="N14" s="758"/>
      <c r="O14" s="170">
        <f>(F14*I11/100)+((F14*I11/100)*M14/100)</f>
        <v>0.28799999999999998</v>
      </c>
      <c r="P14" s="83">
        <f>(J11*G14/100)+((J11*G14/100*M14/100))</f>
        <v>0</v>
      </c>
      <c r="Q14" s="353">
        <f t="shared" si="1"/>
        <v>0.28799999999999998</v>
      </c>
      <c r="R14" s="350"/>
    </row>
    <row r="15" spans="1:18" ht="15" outlineLevel="1" thickBot="1" x14ac:dyDescent="0.35">
      <c r="A15" s="253"/>
      <c r="B15" s="254" t="s">
        <v>179</v>
      </c>
      <c r="C15" s="275"/>
      <c r="D15" s="255"/>
      <c r="E15" s="758"/>
      <c r="F15" s="276">
        <v>0.1</v>
      </c>
      <c r="G15" s="243">
        <f>F15*D11/C11</f>
        <v>0.12</v>
      </c>
      <c r="H15" s="758"/>
      <c r="I15" s="277"/>
      <c r="J15" s="278"/>
      <c r="K15" s="279" t="s">
        <v>104</v>
      </c>
      <c r="L15" s="758"/>
      <c r="M15" s="163">
        <v>0</v>
      </c>
      <c r="N15" s="758"/>
      <c r="O15" s="171">
        <f>(F15*I11/100)+((F15*I11/100)*M15/100)</f>
        <v>9.6000000000000016E-2</v>
      </c>
      <c r="P15" s="113">
        <f>(J11*G15/100)+((J11*G15/100*M15/100))</f>
        <v>0</v>
      </c>
      <c r="Q15" s="354">
        <f t="shared" si="1"/>
        <v>9.6000000000000016E-2</v>
      </c>
      <c r="R15" s="350"/>
    </row>
    <row r="16" spans="1:18" ht="19.2" thickTop="1" thickBot="1" x14ac:dyDescent="0.4">
      <c r="A16" s="754" t="s">
        <v>131</v>
      </c>
      <c r="B16" s="755"/>
      <c r="C16" s="222">
        <v>100</v>
      </c>
      <c r="D16" s="256">
        <v>100</v>
      </c>
      <c r="E16" s="759"/>
      <c r="F16" s="762" t="s">
        <v>104</v>
      </c>
      <c r="G16" s="763"/>
      <c r="H16" s="759"/>
      <c r="I16" s="246">
        <v>18</v>
      </c>
      <c r="J16" s="258"/>
      <c r="K16" s="249">
        <f>I16+J16</f>
        <v>18</v>
      </c>
      <c r="L16" s="758"/>
      <c r="M16" s="259"/>
      <c r="N16" s="758"/>
      <c r="O16" s="280"/>
      <c r="P16" s="281"/>
      <c r="Q16" s="351">
        <f>SUM(Q17)</f>
        <v>0</v>
      </c>
      <c r="R16" s="350"/>
    </row>
    <row r="17" spans="1:18" ht="15" outlineLevel="1" thickBot="1" x14ac:dyDescent="0.35">
      <c r="A17" s="253"/>
      <c r="B17" s="254" t="s">
        <v>113</v>
      </c>
      <c r="C17" s="240"/>
      <c r="D17" s="255"/>
      <c r="E17" s="759"/>
      <c r="F17" s="257">
        <f>C16*100/1000</f>
        <v>10</v>
      </c>
      <c r="G17" s="243">
        <f>D16*100/1000</f>
        <v>10</v>
      </c>
      <c r="H17" s="759"/>
      <c r="I17" s="245"/>
      <c r="J17" s="139"/>
      <c r="K17" s="248"/>
      <c r="L17" s="759"/>
      <c r="M17" s="163">
        <v>0</v>
      </c>
      <c r="N17" s="759"/>
      <c r="O17" s="171">
        <f>(F17*I16/100)+((F17*I16/100)*M17/100)</f>
        <v>1.8</v>
      </c>
      <c r="P17" s="261">
        <f>(G17*J16/100)+((G17*J16/100)*M17/100)</f>
        <v>0</v>
      </c>
      <c r="Q17" s="348"/>
      <c r="R17" s="350"/>
    </row>
    <row r="18" spans="1:18" ht="19.2" thickTop="1" thickBot="1" x14ac:dyDescent="0.4">
      <c r="A18" s="754" t="s">
        <v>114</v>
      </c>
      <c r="B18" s="755"/>
      <c r="C18" s="241">
        <v>90</v>
      </c>
      <c r="D18" s="256">
        <v>90</v>
      </c>
      <c r="E18" s="759"/>
      <c r="F18" s="797" t="s">
        <v>104</v>
      </c>
      <c r="G18" s="798"/>
      <c r="H18" s="759"/>
      <c r="I18" s="246">
        <v>163</v>
      </c>
      <c r="J18" s="258">
        <v>50</v>
      </c>
      <c r="K18" s="249">
        <f>I18+J18</f>
        <v>213</v>
      </c>
      <c r="L18" s="759"/>
      <c r="M18" s="259"/>
      <c r="N18" s="759"/>
      <c r="O18" s="259"/>
      <c r="P18" s="260"/>
      <c r="Q18" s="351">
        <f>SUM(Q19)</f>
        <v>19.170000000000002</v>
      </c>
      <c r="R18" s="350"/>
    </row>
    <row r="19" spans="1:18" ht="15" outlineLevel="1" thickBot="1" x14ac:dyDescent="0.35">
      <c r="A19" s="238"/>
      <c r="B19" s="109" t="s">
        <v>140</v>
      </c>
      <c r="C19" s="240"/>
      <c r="D19" s="239"/>
      <c r="E19" s="759"/>
      <c r="F19" s="242">
        <f>C18*100/1000</f>
        <v>9</v>
      </c>
      <c r="G19" s="243">
        <f>D18*100/1000</f>
        <v>9</v>
      </c>
      <c r="H19" s="759"/>
      <c r="I19" s="245"/>
      <c r="J19" s="247"/>
      <c r="K19" s="248"/>
      <c r="L19" s="759"/>
      <c r="M19" s="163">
        <v>0</v>
      </c>
      <c r="N19" s="759"/>
      <c r="O19" s="251">
        <f>(F19*I18/100)+((F19*I18/100)*M19/100)</f>
        <v>14.67</v>
      </c>
      <c r="P19" s="252">
        <f>(G19*J18/100)+((G19*J18/100)*M19/100)</f>
        <v>4.5</v>
      </c>
      <c r="Q19" s="348">
        <f>O19+P19</f>
        <v>19.170000000000002</v>
      </c>
      <c r="R19" s="350"/>
    </row>
    <row r="20" spans="1:18" ht="19.2" thickTop="1" thickBot="1" x14ac:dyDescent="0.4">
      <c r="A20" s="782" t="s">
        <v>115</v>
      </c>
      <c r="B20" s="783"/>
      <c r="C20" s="262">
        <v>100</v>
      </c>
      <c r="D20" s="263"/>
      <c r="E20" s="758"/>
      <c r="F20" s="264" t="s">
        <v>104</v>
      </c>
      <c r="G20" s="265"/>
      <c r="H20" s="758"/>
      <c r="I20" s="266">
        <v>60</v>
      </c>
      <c r="J20" s="267"/>
      <c r="K20" s="268">
        <f>I20+J20</f>
        <v>60</v>
      </c>
      <c r="L20" s="758"/>
      <c r="M20" s="269"/>
      <c r="N20" s="758"/>
      <c r="O20" s="271">
        <f>C20*I20/1000</f>
        <v>6</v>
      </c>
      <c r="P20" s="273"/>
      <c r="Q20" s="355">
        <f>O20</f>
        <v>6</v>
      </c>
      <c r="R20" s="350"/>
    </row>
    <row r="21" spans="1:18" ht="19.2" thickTop="1" thickBot="1" x14ac:dyDescent="0.4">
      <c r="A21" s="774" t="s">
        <v>137</v>
      </c>
      <c r="B21" s="775"/>
      <c r="C21" s="241">
        <v>100</v>
      </c>
      <c r="D21" s="256">
        <v>150</v>
      </c>
      <c r="E21" s="758"/>
      <c r="F21" s="228" t="s">
        <v>104</v>
      </c>
      <c r="G21" s="244"/>
      <c r="H21" s="758"/>
      <c r="I21" s="246">
        <v>894</v>
      </c>
      <c r="J21" s="258">
        <v>280</v>
      </c>
      <c r="K21" s="249">
        <f t="shared" ref="K21:K24" si="2">I21+J21</f>
        <v>1174</v>
      </c>
      <c r="L21" s="758"/>
      <c r="M21" s="270"/>
      <c r="N21" s="758"/>
      <c r="O21" s="272"/>
      <c r="P21" s="274"/>
      <c r="Q21" s="351">
        <f>SUM(Q22:Q23)</f>
        <v>157.68</v>
      </c>
      <c r="R21" s="350"/>
    </row>
    <row r="22" spans="1:18" outlineLevel="1" x14ac:dyDescent="0.3">
      <c r="A22" s="124"/>
      <c r="B22" s="71" t="s">
        <v>116</v>
      </c>
      <c r="C22" s="91"/>
      <c r="D22" s="92"/>
      <c r="E22" s="759"/>
      <c r="F22" s="146">
        <v>5</v>
      </c>
      <c r="G22" s="94">
        <f>F22*D21/C21</f>
        <v>7.5</v>
      </c>
      <c r="H22" s="759"/>
      <c r="I22" s="98"/>
      <c r="J22" s="98"/>
      <c r="K22" s="189"/>
      <c r="L22" s="759"/>
      <c r="M22" s="162">
        <v>40</v>
      </c>
      <c r="N22" s="759"/>
      <c r="O22" s="170">
        <f>(F22*I21/100)+((F22*I21/100)*M22/100)</f>
        <v>62.58</v>
      </c>
      <c r="P22" s="83">
        <f>(G22*J21/100)+((G22*J21/100)*M22/100)</f>
        <v>29.4</v>
      </c>
      <c r="Q22" s="356">
        <f>O22+P22</f>
        <v>91.97999999999999</v>
      </c>
      <c r="R22" s="350"/>
    </row>
    <row r="23" spans="1:18" ht="15" outlineLevel="1" thickBot="1" x14ac:dyDescent="0.35">
      <c r="A23" s="297"/>
      <c r="B23" s="254" t="s">
        <v>117</v>
      </c>
      <c r="C23" s="300"/>
      <c r="D23" s="301"/>
      <c r="E23" s="759"/>
      <c r="F23" s="303">
        <v>5</v>
      </c>
      <c r="G23" s="187">
        <f>F23*D21/C21</f>
        <v>7.5</v>
      </c>
      <c r="H23" s="759"/>
      <c r="I23" s="305"/>
      <c r="J23" s="247"/>
      <c r="K23" s="248"/>
      <c r="L23" s="759"/>
      <c r="M23" s="163">
        <v>0</v>
      </c>
      <c r="N23" s="759"/>
      <c r="O23" s="171">
        <f>I21*F23/100</f>
        <v>44.7</v>
      </c>
      <c r="P23" s="113">
        <f>(G23*J21/100)+((G23*J21/100)*M23/100)</f>
        <v>21</v>
      </c>
      <c r="Q23" s="357">
        <f>O23+P23</f>
        <v>65.7</v>
      </c>
      <c r="R23" s="369">
        <f>Q23/4.1</f>
        <v>16.024390243902442</v>
      </c>
    </row>
    <row r="24" spans="1:18" ht="19.2" thickTop="1" thickBot="1" x14ac:dyDescent="0.4">
      <c r="A24" s="298" t="s">
        <v>118</v>
      </c>
      <c r="B24" s="299"/>
      <c r="C24" s="241">
        <v>100</v>
      </c>
      <c r="D24" s="302"/>
      <c r="E24" s="759"/>
      <c r="F24" s="217" t="s">
        <v>104</v>
      </c>
      <c r="G24" s="304"/>
      <c r="H24" s="736"/>
      <c r="I24" s="154">
        <v>10</v>
      </c>
      <c r="J24" s="236"/>
      <c r="K24" s="249">
        <f t="shared" si="2"/>
        <v>10</v>
      </c>
      <c r="L24" s="759"/>
      <c r="M24" s="250"/>
      <c r="N24" s="759"/>
      <c r="O24" s="306"/>
      <c r="P24" s="307"/>
      <c r="Q24" s="347">
        <f>Q25</f>
        <v>1.4</v>
      </c>
      <c r="R24" s="350"/>
    </row>
    <row r="25" spans="1:18" ht="15" outlineLevel="1" thickBot="1" x14ac:dyDescent="0.35">
      <c r="A25" s="308"/>
      <c r="B25" s="115" t="s">
        <v>116</v>
      </c>
      <c r="C25" s="309"/>
      <c r="D25" s="255"/>
      <c r="E25" s="759"/>
      <c r="F25" s="186">
        <f>C24*100/1000</f>
        <v>10</v>
      </c>
      <c r="G25" s="112"/>
      <c r="H25" s="759"/>
      <c r="I25" s="305"/>
      <c r="J25" s="139"/>
      <c r="K25" s="248"/>
      <c r="L25" s="759"/>
      <c r="M25" s="163">
        <v>40</v>
      </c>
      <c r="N25" s="759"/>
      <c r="O25" s="171">
        <f>(F25*I24/100)+((F25*I24/100)*M25/100)</f>
        <v>1.4</v>
      </c>
      <c r="P25" s="311"/>
      <c r="Q25" s="358">
        <f>O25</f>
        <v>1.4</v>
      </c>
      <c r="R25" s="350"/>
    </row>
    <row r="26" spans="1:18" ht="19.2" thickTop="1" thickBot="1" x14ac:dyDescent="0.4">
      <c r="A26" s="774" t="s">
        <v>119</v>
      </c>
      <c r="B26" s="775"/>
      <c r="C26" s="241">
        <v>100</v>
      </c>
      <c r="D26" s="302"/>
      <c r="E26" s="759"/>
      <c r="F26" s="304" t="s">
        <v>104</v>
      </c>
      <c r="G26" s="304"/>
      <c r="H26" s="736"/>
      <c r="I26" s="154">
        <v>179</v>
      </c>
      <c r="J26" s="310"/>
      <c r="K26" s="249">
        <f>I26+J26</f>
        <v>179</v>
      </c>
      <c r="L26" s="759"/>
      <c r="M26" s="250"/>
      <c r="N26" s="759"/>
      <c r="O26" s="306"/>
      <c r="P26" s="307"/>
      <c r="Q26" s="347">
        <f>SUM(Q27:Q31)</f>
        <v>27.548099999999994</v>
      </c>
      <c r="R26" s="350"/>
    </row>
    <row r="27" spans="1:18" outlineLevel="1" x14ac:dyDescent="0.3">
      <c r="A27" s="126"/>
      <c r="B27" s="82" t="s">
        <v>117</v>
      </c>
      <c r="C27" s="101"/>
      <c r="D27" s="102"/>
      <c r="E27" s="759"/>
      <c r="F27" s="146">
        <v>8.1999999999999993</v>
      </c>
      <c r="G27" s="103"/>
      <c r="H27" s="759"/>
      <c r="I27" s="98"/>
      <c r="J27" s="98"/>
      <c r="K27" s="189"/>
      <c r="L27" s="759"/>
      <c r="M27" s="162">
        <v>20</v>
      </c>
      <c r="N27" s="759"/>
      <c r="O27" s="170">
        <f>(F27*I26/100)+((F27*I26/100)*M27/100)</f>
        <v>17.613599999999998</v>
      </c>
      <c r="P27" s="104"/>
      <c r="Q27" s="356">
        <f>O27</f>
        <v>17.613599999999998</v>
      </c>
      <c r="R27" s="370">
        <f>Q27/4.1</f>
        <v>4.2960000000000003</v>
      </c>
    </row>
    <row r="28" spans="1:18" outlineLevel="1" x14ac:dyDescent="0.3">
      <c r="A28" s="126"/>
      <c r="B28" s="82" t="s">
        <v>107</v>
      </c>
      <c r="C28" s="101"/>
      <c r="D28" s="102"/>
      <c r="E28" s="759"/>
      <c r="F28" s="146">
        <v>0.6</v>
      </c>
      <c r="G28" s="103"/>
      <c r="H28" s="759"/>
      <c r="I28" s="98"/>
      <c r="J28" s="98"/>
      <c r="K28" s="189"/>
      <c r="L28" s="759"/>
      <c r="M28" s="162">
        <v>0</v>
      </c>
      <c r="N28" s="759"/>
      <c r="O28" s="170">
        <f>(F28*I26/100)+((F28*I26/100)*M28/100)</f>
        <v>1.0739999999999998</v>
      </c>
      <c r="P28" s="104"/>
      <c r="Q28" s="356">
        <f t="shared" ref="Q28:Q31" si="3">O28</f>
        <v>1.0739999999999998</v>
      </c>
      <c r="R28" s="350"/>
    </row>
    <row r="29" spans="1:18" outlineLevel="1" x14ac:dyDescent="0.3">
      <c r="A29" s="126"/>
      <c r="B29" s="82" t="s">
        <v>109</v>
      </c>
      <c r="C29" s="101"/>
      <c r="D29" s="102"/>
      <c r="E29" s="759"/>
      <c r="F29" s="146">
        <v>1</v>
      </c>
      <c r="G29" s="103"/>
      <c r="H29" s="759"/>
      <c r="I29" s="98"/>
      <c r="J29" s="98"/>
      <c r="K29" s="189"/>
      <c r="L29" s="759"/>
      <c r="M29" s="162">
        <v>20</v>
      </c>
      <c r="N29" s="759"/>
      <c r="O29" s="170">
        <f>(F29*I26/100)+((F29*I26/100)*M29/100)</f>
        <v>2.1480000000000001</v>
      </c>
      <c r="P29" s="104"/>
      <c r="Q29" s="356">
        <f t="shared" si="3"/>
        <v>2.1480000000000001</v>
      </c>
      <c r="R29" s="350"/>
    </row>
    <row r="30" spans="1:18" outlineLevel="1" x14ac:dyDescent="0.3">
      <c r="A30" s="126"/>
      <c r="B30" s="82" t="s">
        <v>178</v>
      </c>
      <c r="C30" s="101"/>
      <c r="D30" s="102"/>
      <c r="E30" s="759"/>
      <c r="F30" s="146">
        <v>3</v>
      </c>
      <c r="G30" s="103"/>
      <c r="H30" s="759"/>
      <c r="I30" s="98"/>
      <c r="J30" s="98"/>
      <c r="K30" s="189"/>
      <c r="L30" s="759"/>
      <c r="M30" s="162">
        <v>20</v>
      </c>
      <c r="N30" s="759"/>
      <c r="O30" s="170">
        <f>(F30*I26/100)+((F30*I26/100)*M30/100)</f>
        <v>6.444</v>
      </c>
      <c r="P30" s="104"/>
      <c r="Q30" s="356">
        <f t="shared" si="3"/>
        <v>6.444</v>
      </c>
      <c r="R30" s="350"/>
    </row>
    <row r="31" spans="1:18" ht="15" outlineLevel="1" thickBot="1" x14ac:dyDescent="0.35">
      <c r="A31" s="313"/>
      <c r="B31" s="115" t="s">
        <v>138</v>
      </c>
      <c r="C31" s="314"/>
      <c r="D31" s="111"/>
      <c r="E31" s="759"/>
      <c r="F31" s="186">
        <v>0.15</v>
      </c>
      <c r="G31" s="112"/>
      <c r="H31" s="759"/>
      <c r="I31" s="139"/>
      <c r="J31" s="139"/>
      <c r="K31" s="248"/>
      <c r="L31" s="759"/>
      <c r="M31" s="163">
        <v>0</v>
      </c>
      <c r="N31" s="759"/>
      <c r="O31" s="171">
        <f>(F31*I26/100)+((F31*I26/100)*M31/100)</f>
        <v>0.26849999999999996</v>
      </c>
      <c r="P31" s="311"/>
      <c r="Q31" s="348">
        <f t="shared" si="3"/>
        <v>0.26849999999999996</v>
      </c>
      <c r="R31" s="350"/>
    </row>
    <row r="32" spans="1:18" ht="19.2" thickTop="1" thickBot="1" x14ac:dyDescent="0.4">
      <c r="A32" s="312" t="s">
        <v>120</v>
      </c>
      <c r="B32" s="299"/>
      <c r="C32" s="241">
        <v>100</v>
      </c>
      <c r="D32" s="302"/>
      <c r="E32" s="758"/>
      <c r="F32" s="768" t="s">
        <v>104</v>
      </c>
      <c r="G32" s="769"/>
      <c r="H32" s="758"/>
      <c r="I32" s="246">
        <v>5</v>
      </c>
      <c r="J32" s="310"/>
      <c r="K32" s="249">
        <f>I32+J32</f>
        <v>5</v>
      </c>
      <c r="L32" s="758"/>
      <c r="M32" s="250"/>
      <c r="N32" s="758"/>
      <c r="O32" s="306"/>
      <c r="P32" s="307"/>
      <c r="Q32" s="351">
        <f>SUM(Q33:Q34)</f>
        <v>0.51249999999999996</v>
      </c>
      <c r="R32" s="350"/>
    </row>
    <row r="33" spans="1:18" outlineLevel="1" x14ac:dyDescent="0.3">
      <c r="A33" s="126"/>
      <c r="B33" s="82" t="s">
        <v>117</v>
      </c>
      <c r="C33" s="101"/>
      <c r="D33" s="102"/>
      <c r="E33" s="759"/>
      <c r="F33" s="146">
        <v>10</v>
      </c>
      <c r="G33" s="103"/>
      <c r="H33" s="759"/>
      <c r="I33" s="98"/>
      <c r="J33" s="98"/>
      <c r="K33" s="189"/>
      <c r="L33" s="759"/>
      <c r="M33" s="162">
        <v>0</v>
      </c>
      <c r="N33" s="759"/>
      <c r="O33" s="170">
        <f>(F33*I32/100)+((F33*I32/100)*M33/100)</f>
        <v>0.5</v>
      </c>
      <c r="P33" s="104"/>
      <c r="Q33" s="356">
        <f>O33</f>
        <v>0.5</v>
      </c>
      <c r="R33" s="370">
        <f>Q33/4.1</f>
        <v>0.12195121951219513</v>
      </c>
    </row>
    <row r="34" spans="1:18" ht="15" outlineLevel="2" thickBot="1" x14ac:dyDescent="0.35">
      <c r="A34" s="308"/>
      <c r="B34" s="115" t="s">
        <v>139</v>
      </c>
      <c r="C34" s="314"/>
      <c r="D34" s="111"/>
      <c r="E34" s="759"/>
      <c r="F34" s="186">
        <v>0.25</v>
      </c>
      <c r="G34" s="112"/>
      <c r="H34" s="759"/>
      <c r="I34" s="139"/>
      <c r="J34" s="139"/>
      <c r="K34" s="316"/>
      <c r="L34" s="759"/>
      <c r="M34" s="163">
        <v>0</v>
      </c>
      <c r="N34" s="759"/>
      <c r="O34" s="291">
        <f>(F34*I32/100)+((F34*I32/100)*M34/100)</f>
        <v>1.2500000000000001E-2</v>
      </c>
      <c r="P34" s="311"/>
      <c r="Q34" s="348">
        <f>O34</f>
        <v>1.2500000000000001E-2</v>
      </c>
      <c r="R34" s="350"/>
    </row>
    <row r="35" spans="1:18" ht="19.2" thickTop="1" thickBot="1" x14ac:dyDescent="0.4">
      <c r="A35" s="784" t="s">
        <v>59</v>
      </c>
      <c r="B35" s="785"/>
      <c r="C35" s="241">
        <v>100</v>
      </c>
      <c r="D35" s="256">
        <v>150</v>
      </c>
      <c r="E35" s="759"/>
      <c r="F35" s="768" t="s">
        <v>104</v>
      </c>
      <c r="G35" s="769"/>
      <c r="H35" s="759"/>
      <c r="I35" s="246">
        <v>887</v>
      </c>
      <c r="J35" s="258">
        <v>0</v>
      </c>
      <c r="K35" s="315">
        <f>I35+J35</f>
        <v>887</v>
      </c>
      <c r="L35" s="759"/>
      <c r="M35" s="250"/>
      <c r="N35" s="759"/>
      <c r="O35" s="237"/>
      <c r="P35" s="307"/>
      <c r="Q35" s="351">
        <f>Q36</f>
        <v>31.045000000000002</v>
      </c>
      <c r="R35" s="350"/>
    </row>
    <row r="36" spans="1:18" ht="15" outlineLevel="1" thickBot="1" x14ac:dyDescent="0.35">
      <c r="A36" s="127"/>
      <c r="B36" s="193" t="s">
        <v>59</v>
      </c>
      <c r="C36" s="110"/>
      <c r="D36" s="111"/>
      <c r="E36" s="759"/>
      <c r="F36" s="186">
        <v>10</v>
      </c>
      <c r="G36" s="187">
        <v>15</v>
      </c>
      <c r="H36" s="759"/>
      <c r="I36" s="139"/>
      <c r="J36" s="112"/>
      <c r="K36" s="111"/>
      <c r="L36" s="759"/>
      <c r="M36" s="163">
        <v>-65</v>
      </c>
      <c r="N36" s="759"/>
      <c r="O36" s="171">
        <f>(F36*I35/100)+((F36*I35/100)*M36/100)</f>
        <v>31.045000000000002</v>
      </c>
      <c r="P36" s="113">
        <f>(G36*J35/100)+((G36*J35/100)*(M36/100))</f>
        <v>0</v>
      </c>
      <c r="Q36" s="348">
        <f>O36+P36</f>
        <v>31.045000000000002</v>
      </c>
      <c r="R36" s="349"/>
    </row>
    <row r="37" spans="1:18" ht="19.2" thickTop="1" thickBot="1" x14ac:dyDescent="0.4">
      <c r="A37" s="776" t="s">
        <v>424</v>
      </c>
      <c r="B37" s="777"/>
      <c r="C37" s="241">
        <v>100</v>
      </c>
      <c r="D37" s="302"/>
      <c r="E37" s="758"/>
      <c r="F37" s="768" t="s">
        <v>104</v>
      </c>
      <c r="G37" s="769"/>
      <c r="H37" s="758"/>
      <c r="I37" s="246">
        <v>106</v>
      </c>
      <c r="J37" s="310"/>
      <c r="K37" s="315">
        <f>I37+J37</f>
        <v>106</v>
      </c>
      <c r="L37" s="758"/>
      <c r="M37" s="250"/>
      <c r="N37" s="758"/>
      <c r="O37" s="237"/>
      <c r="P37" s="307"/>
      <c r="Q37" s="351">
        <f>Q41</f>
        <v>1.06</v>
      </c>
      <c r="R37" s="350"/>
    </row>
    <row r="38" spans="1:18" outlineLevel="1" x14ac:dyDescent="0.3">
      <c r="A38" s="724"/>
      <c r="B38" s="197" t="s">
        <v>452</v>
      </c>
      <c r="C38" s="723"/>
      <c r="D38" s="111"/>
      <c r="E38" s="759"/>
      <c r="F38" s="186">
        <v>7</v>
      </c>
      <c r="G38" s="112"/>
      <c r="H38" s="759"/>
      <c r="I38" s="139"/>
      <c r="J38" s="112"/>
      <c r="K38" s="111"/>
      <c r="L38" s="759"/>
      <c r="M38" s="163">
        <v>0</v>
      </c>
      <c r="N38" s="759"/>
      <c r="O38" s="171">
        <f>(F38*I35/100)+((F38*I35/100)*M38/100)</f>
        <v>62.09</v>
      </c>
      <c r="P38" s="311"/>
      <c r="Q38" s="348">
        <f>O38+P38</f>
        <v>62.09</v>
      </c>
      <c r="R38" s="349"/>
    </row>
    <row r="39" spans="1:18" outlineLevel="1" x14ac:dyDescent="0.3">
      <c r="A39" s="724"/>
      <c r="B39" s="197" t="s">
        <v>109</v>
      </c>
      <c r="C39" s="723"/>
      <c r="D39" s="111"/>
      <c r="E39" s="759"/>
      <c r="F39" s="186">
        <v>1</v>
      </c>
      <c r="G39" s="112"/>
      <c r="H39" s="759"/>
      <c r="I39" s="139"/>
      <c r="J39" s="112"/>
      <c r="K39" s="111"/>
      <c r="L39" s="759"/>
      <c r="M39" s="163">
        <v>0</v>
      </c>
      <c r="N39" s="759"/>
      <c r="O39" s="171">
        <f>(F39*I35/100)+((F39*I35/100)*M39/100)</f>
        <v>8.8699999999999992</v>
      </c>
      <c r="P39" s="311"/>
      <c r="Q39" s="348">
        <f>O39+P39</f>
        <v>8.8699999999999992</v>
      </c>
      <c r="R39" s="349"/>
    </row>
    <row r="40" spans="1:18" outlineLevel="1" x14ac:dyDescent="0.3">
      <c r="A40" s="724"/>
      <c r="B40" s="197" t="s">
        <v>188</v>
      </c>
      <c r="C40" s="723"/>
      <c r="D40" s="111"/>
      <c r="E40" s="759"/>
      <c r="F40" s="186">
        <v>1</v>
      </c>
      <c r="G40" s="112"/>
      <c r="H40" s="759"/>
      <c r="I40" s="139"/>
      <c r="J40" s="112"/>
      <c r="K40" s="111"/>
      <c r="L40" s="759"/>
      <c r="M40" s="163">
        <v>0</v>
      </c>
      <c r="N40" s="759"/>
      <c r="O40" s="171">
        <f>(F40*I36/100)+((F40*I36/100)*M40/100)</f>
        <v>0</v>
      </c>
      <c r="P40" s="311"/>
      <c r="Q40" s="348">
        <f>O40+P40</f>
        <v>0</v>
      </c>
      <c r="R40" s="349"/>
    </row>
    <row r="41" spans="1:18" ht="15" outlineLevel="1" thickBot="1" x14ac:dyDescent="0.35">
      <c r="A41" s="724"/>
      <c r="B41" s="197" t="s">
        <v>178</v>
      </c>
      <c r="C41" s="723"/>
      <c r="D41" s="111"/>
      <c r="E41" s="759"/>
      <c r="F41" s="186">
        <v>1</v>
      </c>
      <c r="G41" s="112"/>
      <c r="H41" s="759"/>
      <c r="I41" s="139"/>
      <c r="J41" s="112"/>
      <c r="K41" s="111"/>
      <c r="L41" s="759"/>
      <c r="M41" s="163">
        <v>0</v>
      </c>
      <c r="N41" s="759"/>
      <c r="O41" s="171">
        <f>(F41*I37/100)+((F41*I37/100)*M41/100)</f>
        <v>1.06</v>
      </c>
      <c r="P41" s="311"/>
      <c r="Q41" s="348">
        <f>O41+P41</f>
        <v>1.06</v>
      </c>
      <c r="R41" s="349"/>
    </row>
    <row r="42" spans="1:18" ht="31.8" thickBot="1" x14ac:dyDescent="0.35">
      <c r="A42" s="791" t="s">
        <v>123</v>
      </c>
      <c r="B42" s="792"/>
      <c r="C42" s="789"/>
      <c r="D42" s="789"/>
      <c r="E42" s="789"/>
      <c r="F42" s="789"/>
      <c r="G42" s="789"/>
      <c r="H42" s="789"/>
      <c r="I42" s="789"/>
      <c r="J42" s="789"/>
      <c r="K42" s="789"/>
      <c r="L42" s="789"/>
      <c r="M42" s="789"/>
      <c r="N42" s="789"/>
      <c r="O42" s="789"/>
      <c r="P42" s="789"/>
      <c r="Q42" s="789"/>
      <c r="R42" s="790"/>
    </row>
    <row r="43" spans="1:18" ht="18.600000000000001" thickBot="1" x14ac:dyDescent="0.4">
      <c r="A43" s="752" t="s">
        <v>92</v>
      </c>
      <c r="B43" s="753"/>
      <c r="C43" s="222"/>
      <c r="D43" s="223"/>
      <c r="E43" s="735"/>
      <c r="F43" s="135" t="s">
        <v>104</v>
      </c>
      <c r="G43" s="217"/>
      <c r="H43" s="735"/>
      <c r="I43" s="515"/>
      <c r="J43" s="80"/>
      <c r="K43" s="571">
        <f>I43+J43</f>
        <v>0</v>
      </c>
      <c r="L43" s="735"/>
      <c r="M43" s="135"/>
      <c r="N43" s="735"/>
      <c r="O43" s="135"/>
      <c r="P43" s="135"/>
      <c r="Q43" s="347">
        <f>+Q44</f>
        <v>0</v>
      </c>
      <c r="R43" s="566"/>
    </row>
    <row r="44" spans="1:18" ht="18.600000000000001" thickBot="1" x14ac:dyDescent="0.4">
      <c r="A44" s="131"/>
      <c r="B44" s="108"/>
      <c r="C44" s="317"/>
      <c r="D44" s="111"/>
      <c r="E44" s="735"/>
      <c r="F44" s="186"/>
      <c r="G44" s="121"/>
      <c r="H44" s="735"/>
      <c r="I44" s="112"/>
      <c r="J44" s="112"/>
      <c r="K44" s="192"/>
      <c r="L44" s="735"/>
      <c r="M44" s="220">
        <v>0</v>
      </c>
      <c r="N44" s="735"/>
      <c r="O44" s="175">
        <f>(F44*I43/100)+((F44*I43/100)*M44/100)</f>
        <v>0</v>
      </c>
      <c r="P44" s="321">
        <f>(G44*J43/100)+((G44*J43/100)*M44/100)</f>
        <v>0</v>
      </c>
      <c r="Q44" s="362">
        <f>O44+P44</f>
        <v>0</v>
      </c>
      <c r="R44" s="350"/>
    </row>
    <row r="45" spans="1:18" ht="19.2" thickTop="1" thickBot="1" x14ac:dyDescent="0.4">
      <c r="A45" s="754" t="s">
        <v>144</v>
      </c>
      <c r="B45" s="755"/>
      <c r="C45" s="241">
        <v>150</v>
      </c>
      <c r="D45" s="256">
        <v>150</v>
      </c>
      <c r="E45" s="735"/>
      <c r="F45" s="310" t="s">
        <v>104</v>
      </c>
      <c r="G45" s="304"/>
      <c r="H45" s="735"/>
      <c r="I45" s="318">
        <v>745</v>
      </c>
      <c r="J45" s="258">
        <v>180</v>
      </c>
      <c r="K45" s="319">
        <f>I45+J45</f>
        <v>925</v>
      </c>
      <c r="L45" s="735"/>
      <c r="M45" s="320"/>
      <c r="N45" s="735"/>
      <c r="O45" s="310"/>
      <c r="P45" s="135"/>
      <c r="Q45" s="347">
        <f>SUM(Q46:Q54)</f>
        <v>210.76249999999999</v>
      </c>
      <c r="R45" s="350"/>
    </row>
    <row r="46" spans="1:18" ht="18" x14ac:dyDescent="0.35">
      <c r="A46" s="132"/>
      <c r="B46" s="82" t="s">
        <v>145</v>
      </c>
      <c r="C46" s="98"/>
      <c r="D46" s="103"/>
      <c r="E46" s="735"/>
      <c r="F46" s="146">
        <v>5</v>
      </c>
      <c r="G46" s="94">
        <f>F46*C45/D45</f>
        <v>5</v>
      </c>
      <c r="H46" s="735"/>
      <c r="I46" s="103"/>
      <c r="J46" s="103"/>
      <c r="K46" s="191"/>
      <c r="L46" s="735"/>
      <c r="M46" s="219">
        <v>15</v>
      </c>
      <c r="N46" s="735"/>
      <c r="O46" s="174">
        <f>(F46*I45/100)+((F46*I45/100)*M46/100)</f>
        <v>42.837499999999999</v>
      </c>
      <c r="P46" s="105">
        <f t="shared" ref="P46:P76" si="4">(G46*J45/100)+((G46*J45/100)*M46/100)</f>
        <v>10.35</v>
      </c>
      <c r="Q46" s="363">
        <f>O46+P46</f>
        <v>53.1875</v>
      </c>
      <c r="R46" s="350"/>
    </row>
    <row r="47" spans="1:18" ht="18" x14ac:dyDescent="0.35">
      <c r="A47" s="132"/>
      <c r="B47" s="82" t="s">
        <v>146</v>
      </c>
      <c r="C47" s="98"/>
      <c r="D47" s="103"/>
      <c r="E47" s="735"/>
      <c r="F47" s="146">
        <v>0.15</v>
      </c>
      <c r="G47" s="94">
        <f>F47*C45/D45</f>
        <v>0.15</v>
      </c>
      <c r="H47" s="735"/>
      <c r="I47" s="103"/>
      <c r="J47" s="103"/>
      <c r="K47" s="191"/>
      <c r="L47" s="735"/>
      <c r="M47" s="219">
        <v>0</v>
      </c>
      <c r="N47" s="735"/>
      <c r="O47" s="174">
        <f>(F47*I45/100)+((F47*I45/100)*M47/100)</f>
        <v>1.1174999999999999</v>
      </c>
      <c r="P47" s="105">
        <f>(G47*J45/100)+((G47*J45/100)*M47/100)</f>
        <v>0.27</v>
      </c>
      <c r="Q47" s="363">
        <f t="shared" ref="Q47:Q54" si="5">O47+P47</f>
        <v>1.3875</v>
      </c>
      <c r="R47" s="350"/>
    </row>
    <row r="48" spans="1:18" ht="18" x14ac:dyDescent="0.35">
      <c r="A48" s="132"/>
      <c r="B48" s="82" t="s">
        <v>147</v>
      </c>
      <c r="C48" s="98"/>
      <c r="D48" s="103"/>
      <c r="E48" s="735"/>
      <c r="F48" s="146">
        <v>1.5</v>
      </c>
      <c r="G48" s="94">
        <f>F48*C45/D45</f>
        <v>1.5</v>
      </c>
      <c r="H48" s="735"/>
      <c r="I48" s="103"/>
      <c r="J48" s="103"/>
      <c r="K48" s="191"/>
      <c r="L48" s="735"/>
      <c r="M48" s="219">
        <v>0</v>
      </c>
      <c r="N48" s="735"/>
      <c r="O48" s="174">
        <f>(F48*I45/100)+((F48*I45/100)*M48/100)</f>
        <v>11.175000000000001</v>
      </c>
      <c r="P48" s="105">
        <f>(G48*J45/100)+((G48*J45/100)*M48/100)</f>
        <v>2.7</v>
      </c>
      <c r="Q48" s="363">
        <f t="shared" si="5"/>
        <v>13.875</v>
      </c>
      <c r="R48" s="350"/>
    </row>
    <row r="49" spans="1:18" ht="18" x14ac:dyDescent="0.35">
      <c r="A49" s="132"/>
      <c r="B49" s="82" t="s">
        <v>148</v>
      </c>
      <c r="C49" s="98"/>
      <c r="D49" s="103"/>
      <c r="E49" s="735"/>
      <c r="F49" s="146">
        <v>4</v>
      </c>
      <c r="G49" s="94">
        <f>F49*C45/D45</f>
        <v>4</v>
      </c>
      <c r="H49" s="735"/>
      <c r="I49" s="103"/>
      <c r="J49" s="103"/>
      <c r="K49" s="191"/>
      <c r="L49" s="735"/>
      <c r="M49" s="219">
        <v>0</v>
      </c>
      <c r="N49" s="735"/>
      <c r="O49" s="174">
        <f>(F49*I45/100)+((F49*I45/100)*M49/100)</f>
        <v>29.8</v>
      </c>
      <c r="P49" s="105">
        <f>(G49*J45/100)+((G49*J45/100)*M49/100)</f>
        <v>7.2</v>
      </c>
      <c r="Q49" s="363">
        <f t="shared" si="5"/>
        <v>37</v>
      </c>
      <c r="R49" s="350"/>
    </row>
    <row r="50" spans="1:18" ht="18" x14ac:dyDescent="0.35">
      <c r="A50" s="132"/>
      <c r="B50" s="82" t="s">
        <v>107</v>
      </c>
      <c r="C50" s="98"/>
      <c r="D50" s="103"/>
      <c r="E50" s="735"/>
      <c r="F50" s="146">
        <v>0.5</v>
      </c>
      <c r="G50" s="94">
        <f>F50*C45/D45</f>
        <v>0.5</v>
      </c>
      <c r="H50" s="735"/>
      <c r="I50" s="103"/>
      <c r="J50" s="103"/>
      <c r="K50" s="191"/>
      <c r="L50" s="735"/>
      <c r="M50" s="219">
        <v>0</v>
      </c>
      <c r="N50" s="735"/>
      <c r="O50" s="174">
        <f>(F50*I45/100)+((F50*I45/100)*M50/100)</f>
        <v>3.7250000000000001</v>
      </c>
      <c r="P50" s="105">
        <f>(G50*J45/100)+((G50*J45/100)*M50/100)</f>
        <v>0.9</v>
      </c>
      <c r="Q50" s="363">
        <f t="shared" si="5"/>
        <v>4.625</v>
      </c>
      <c r="R50" s="350"/>
    </row>
    <row r="51" spans="1:18" ht="18" x14ac:dyDescent="0.35">
      <c r="A51" s="132"/>
      <c r="B51" s="82" t="s">
        <v>149</v>
      </c>
      <c r="C51" s="98"/>
      <c r="D51" s="103"/>
      <c r="E51" s="735"/>
      <c r="F51" s="146">
        <v>5</v>
      </c>
      <c r="G51" s="94">
        <f>F51*C45/D45</f>
        <v>5</v>
      </c>
      <c r="H51" s="735"/>
      <c r="I51" s="103"/>
      <c r="J51" s="103"/>
      <c r="K51" s="191"/>
      <c r="L51" s="735"/>
      <c r="M51" s="219">
        <v>0</v>
      </c>
      <c r="N51" s="735"/>
      <c r="O51" s="174">
        <f>(F51*I45/100)+((F51*I45/100)*M51/100)</f>
        <v>37.25</v>
      </c>
      <c r="P51" s="105">
        <f t="shared" si="4"/>
        <v>0</v>
      </c>
      <c r="Q51" s="363">
        <f t="shared" si="5"/>
        <v>37.25</v>
      </c>
      <c r="R51" s="350"/>
    </row>
    <row r="52" spans="1:18" x14ac:dyDescent="0.3">
      <c r="A52" s="129"/>
      <c r="B52" s="82" t="s">
        <v>150</v>
      </c>
      <c r="C52" s="98"/>
      <c r="D52" s="103"/>
      <c r="E52" s="735"/>
      <c r="F52" s="146">
        <v>1.5</v>
      </c>
      <c r="G52" s="94">
        <f>F52*C45/D45</f>
        <v>1.5</v>
      </c>
      <c r="H52" s="735"/>
      <c r="I52" s="103"/>
      <c r="J52" s="103"/>
      <c r="K52" s="191"/>
      <c r="L52" s="735"/>
      <c r="M52" s="219">
        <v>0</v>
      </c>
      <c r="N52" s="735"/>
      <c r="O52" s="174">
        <f>(F52*I45/100)+((F52*I45/100)*M52/100)</f>
        <v>11.175000000000001</v>
      </c>
      <c r="P52" s="105">
        <f t="shared" si="4"/>
        <v>0</v>
      </c>
      <c r="Q52" s="363">
        <f t="shared" si="5"/>
        <v>11.175000000000001</v>
      </c>
      <c r="R52" s="350"/>
    </row>
    <row r="53" spans="1:18" x14ac:dyDescent="0.3">
      <c r="A53" s="129"/>
      <c r="B53" s="82" t="s">
        <v>151</v>
      </c>
      <c r="C53" s="98"/>
      <c r="D53" s="103"/>
      <c r="E53" s="735"/>
      <c r="F53" s="146">
        <v>5</v>
      </c>
      <c r="G53" s="94">
        <f>F53*C45/D45</f>
        <v>5</v>
      </c>
      <c r="H53" s="735"/>
      <c r="I53" s="103"/>
      <c r="J53" s="103"/>
      <c r="K53" s="191"/>
      <c r="L53" s="735"/>
      <c r="M53" s="219">
        <v>10</v>
      </c>
      <c r="N53" s="735"/>
      <c r="O53" s="174">
        <f>(F53*I45/100)+((F53*I45/100)*M53/100)</f>
        <v>40.975000000000001</v>
      </c>
      <c r="P53" s="105">
        <f>(G53*J45/100)+((G53*J45/100)*M53/100)</f>
        <v>9.9</v>
      </c>
      <c r="Q53" s="363">
        <f t="shared" si="5"/>
        <v>50.875</v>
      </c>
      <c r="R53" s="350"/>
    </row>
    <row r="54" spans="1:18" ht="15" thickBot="1" x14ac:dyDescent="0.35">
      <c r="A54" s="130"/>
      <c r="B54" s="115" t="s">
        <v>152</v>
      </c>
      <c r="C54" s="139"/>
      <c r="D54" s="112"/>
      <c r="E54" s="735"/>
      <c r="F54" s="186">
        <v>0.15</v>
      </c>
      <c r="G54" s="187">
        <f>F54*C45/D45</f>
        <v>0.15</v>
      </c>
      <c r="H54" s="735"/>
      <c r="I54" s="112"/>
      <c r="J54" s="112"/>
      <c r="K54" s="192"/>
      <c r="L54" s="735"/>
      <c r="M54" s="220">
        <v>0</v>
      </c>
      <c r="N54" s="735"/>
      <c r="O54" s="322">
        <f>(F54*I45/100)+((F54*I45/100)*M54/100)</f>
        <v>1.1174999999999999</v>
      </c>
      <c r="P54" s="323">
        <f>(G54*J45/100)+((G54*J45/100)*M54/100)</f>
        <v>0.27</v>
      </c>
      <c r="Q54" s="364">
        <f t="shared" si="5"/>
        <v>1.3875</v>
      </c>
      <c r="R54" s="350"/>
    </row>
    <row r="55" spans="1:18" ht="19.2" thickTop="1" thickBot="1" x14ac:dyDescent="0.4">
      <c r="A55" s="748" t="s">
        <v>124</v>
      </c>
      <c r="B55" s="749"/>
      <c r="C55" s="241">
        <v>300</v>
      </c>
      <c r="D55" s="310"/>
      <c r="E55" s="735"/>
      <c r="F55" s="310" t="s">
        <v>104</v>
      </c>
      <c r="G55" s="310"/>
      <c r="H55" s="735"/>
      <c r="I55" s="318">
        <v>79</v>
      </c>
      <c r="J55" s="310"/>
      <c r="K55" s="319">
        <f>I55+J55</f>
        <v>79</v>
      </c>
      <c r="L55" s="735"/>
      <c r="M55" s="320"/>
      <c r="N55" s="735"/>
      <c r="O55" s="135"/>
      <c r="P55" s="307"/>
      <c r="Q55" s="347">
        <f>SUM(Q56:Q60)</f>
        <v>52.983000000000004</v>
      </c>
      <c r="R55" s="350"/>
    </row>
    <row r="56" spans="1:18" ht="18" x14ac:dyDescent="0.35">
      <c r="A56" s="132"/>
      <c r="B56" s="82" t="s">
        <v>153</v>
      </c>
      <c r="C56" s="98"/>
      <c r="D56" s="103"/>
      <c r="E56" s="735"/>
      <c r="F56" s="146">
        <v>12</v>
      </c>
      <c r="G56" s="103"/>
      <c r="H56" s="735"/>
      <c r="I56" s="103"/>
      <c r="J56" s="103"/>
      <c r="K56" s="191"/>
      <c r="L56" s="735"/>
      <c r="M56" s="219">
        <v>-65</v>
      </c>
      <c r="N56" s="735"/>
      <c r="O56" s="174">
        <f>(F56* I55/100)+((F56* I55/100)*M56/100)</f>
        <v>3.3179999999999996</v>
      </c>
      <c r="P56" s="103"/>
      <c r="Q56" s="363">
        <f>O56+P56</f>
        <v>3.3179999999999996</v>
      </c>
      <c r="R56" s="350"/>
    </row>
    <row r="57" spans="1:18" ht="18" x14ac:dyDescent="0.35">
      <c r="A57" s="132"/>
      <c r="B57" s="82" t="s">
        <v>154</v>
      </c>
      <c r="C57" s="98"/>
      <c r="D57" s="103"/>
      <c r="E57" s="735"/>
      <c r="F57" s="146">
        <v>10</v>
      </c>
      <c r="G57" s="103"/>
      <c r="H57" s="735"/>
      <c r="I57" s="103"/>
      <c r="J57" s="103"/>
      <c r="K57" s="191"/>
      <c r="L57" s="735"/>
      <c r="M57" s="219">
        <v>10</v>
      </c>
      <c r="N57" s="735"/>
      <c r="O57" s="174">
        <f>(F57*I55/100)+((F57*I55/100)*M57/100)</f>
        <v>8.6900000000000013</v>
      </c>
      <c r="P57" s="103"/>
      <c r="Q57" s="363">
        <f t="shared" ref="Q57:Q60" si="6">O57+P57</f>
        <v>8.6900000000000013</v>
      </c>
      <c r="R57" s="350"/>
    </row>
    <row r="58" spans="1:18" ht="18" x14ac:dyDescent="0.35">
      <c r="A58" s="132"/>
      <c r="B58" s="82" t="s">
        <v>178</v>
      </c>
      <c r="C58" s="98"/>
      <c r="D58" s="103"/>
      <c r="E58" s="735"/>
      <c r="F58" s="146">
        <v>3</v>
      </c>
      <c r="G58" s="103"/>
      <c r="H58" s="735"/>
      <c r="I58" s="103"/>
      <c r="J58" s="103"/>
      <c r="K58" s="191"/>
      <c r="L58" s="735"/>
      <c r="M58" s="219">
        <v>0</v>
      </c>
      <c r="N58" s="735"/>
      <c r="O58" s="174">
        <f>(F58*I45/100)+((F58*I45/100)*M58/100)</f>
        <v>22.35</v>
      </c>
      <c r="P58" s="103"/>
      <c r="Q58" s="363">
        <f t="shared" si="6"/>
        <v>22.35</v>
      </c>
      <c r="R58" s="350"/>
    </row>
    <row r="59" spans="1:18" ht="18" x14ac:dyDescent="0.35">
      <c r="A59" s="132"/>
      <c r="B59" s="82" t="s">
        <v>162</v>
      </c>
      <c r="C59" s="98"/>
      <c r="D59" s="103"/>
      <c r="E59" s="735"/>
      <c r="F59" s="146">
        <v>0.5</v>
      </c>
      <c r="G59" s="103"/>
      <c r="H59" s="735"/>
      <c r="I59" s="103"/>
      <c r="J59" s="103"/>
      <c r="K59" s="191"/>
      <c r="L59" s="735"/>
      <c r="M59" s="219">
        <v>0</v>
      </c>
      <c r="N59" s="735"/>
      <c r="O59" s="174">
        <f>(F59*I45/100)+((F59*I45/100)*M59/100)</f>
        <v>3.7250000000000001</v>
      </c>
      <c r="P59" s="103"/>
      <c r="Q59" s="363">
        <f t="shared" si="6"/>
        <v>3.7250000000000001</v>
      </c>
      <c r="R59" s="350"/>
    </row>
    <row r="60" spans="1:18" ht="18.600000000000001" thickBot="1" x14ac:dyDescent="0.4">
      <c r="A60" s="324"/>
      <c r="B60" s="115" t="s">
        <v>148</v>
      </c>
      <c r="C60" s="139"/>
      <c r="D60" s="112"/>
      <c r="E60" s="735"/>
      <c r="F60" s="303">
        <v>2</v>
      </c>
      <c r="G60" s="247"/>
      <c r="H60" s="735"/>
      <c r="I60" s="112"/>
      <c r="J60" s="112"/>
      <c r="K60" s="192"/>
      <c r="L60" s="735"/>
      <c r="M60" s="220">
        <v>0</v>
      </c>
      <c r="N60" s="735"/>
      <c r="O60" s="175">
        <f>(F60*I45/100)+((F60*I45/100)*M60/100)</f>
        <v>14.9</v>
      </c>
      <c r="P60" s="112"/>
      <c r="Q60" s="365">
        <f t="shared" si="6"/>
        <v>14.9</v>
      </c>
      <c r="R60" s="350"/>
    </row>
    <row r="61" spans="1:18" s="120" customFormat="1" ht="19.2" thickTop="1" thickBot="1" x14ac:dyDescent="0.4">
      <c r="A61" s="750" t="s">
        <v>125</v>
      </c>
      <c r="B61" s="751"/>
      <c r="C61" s="262">
        <v>100</v>
      </c>
      <c r="D61" s="325">
        <v>100</v>
      </c>
      <c r="E61" s="735"/>
      <c r="F61" s="326" t="s">
        <v>104</v>
      </c>
      <c r="G61" s="327"/>
      <c r="H61" s="735"/>
      <c r="I61" s="328">
        <v>114</v>
      </c>
      <c r="J61" s="329">
        <v>0</v>
      </c>
      <c r="K61" s="330">
        <f>I61+J61</f>
        <v>114</v>
      </c>
      <c r="L61" s="735"/>
      <c r="M61" s="331"/>
      <c r="N61" s="735"/>
      <c r="O61" s="332">
        <f>C61*I61/100</f>
        <v>114</v>
      </c>
      <c r="P61" s="333">
        <f>D61*J61/100</f>
        <v>0</v>
      </c>
      <c r="Q61" s="355"/>
      <c r="R61" s="368"/>
    </row>
    <row r="62" spans="1:18" ht="19.2" thickTop="1" thickBot="1" x14ac:dyDescent="0.4">
      <c r="A62" s="738" t="s">
        <v>126</v>
      </c>
      <c r="B62" s="739"/>
      <c r="C62" s="334">
        <v>100</v>
      </c>
      <c r="D62" s="336"/>
      <c r="E62" s="735"/>
      <c r="F62" s="337" t="s">
        <v>104</v>
      </c>
      <c r="G62" s="338"/>
      <c r="H62" s="735"/>
      <c r="I62" s="340">
        <v>55</v>
      </c>
      <c r="J62" s="337"/>
      <c r="K62" s="330">
        <f t="shared" ref="K62:K64" si="7">I62+J62</f>
        <v>55</v>
      </c>
      <c r="L62" s="735"/>
      <c r="M62" s="342"/>
      <c r="N62" s="735"/>
      <c r="O62" s="332">
        <f>C62*I62/100</f>
        <v>55</v>
      </c>
      <c r="P62" s="343"/>
      <c r="Q62" s="366"/>
      <c r="R62" s="350"/>
    </row>
    <row r="63" spans="1:18" ht="19.2" thickTop="1" thickBot="1" x14ac:dyDescent="0.4">
      <c r="A63" s="740" t="s">
        <v>127</v>
      </c>
      <c r="B63" s="741"/>
      <c r="C63" s="335">
        <v>0.8</v>
      </c>
      <c r="D63" s="325"/>
      <c r="E63" s="735"/>
      <c r="F63" s="337" t="s">
        <v>104</v>
      </c>
      <c r="G63" s="339"/>
      <c r="H63" s="735"/>
      <c r="I63" s="340">
        <v>51</v>
      </c>
      <c r="J63" s="341">
        <v>0</v>
      </c>
      <c r="K63" s="330">
        <f t="shared" si="7"/>
        <v>51</v>
      </c>
      <c r="L63" s="735"/>
      <c r="M63" s="342"/>
      <c r="N63" s="735"/>
      <c r="O63" s="332">
        <f>C63*I63/100</f>
        <v>0.40800000000000003</v>
      </c>
      <c r="P63" s="333">
        <f>D63*J63/100</f>
        <v>0</v>
      </c>
      <c r="Q63" s="367"/>
      <c r="R63" s="350"/>
    </row>
    <row r="64" spans="1:18" ht="19.2" thickTop="1" thickBot="1" x14ac:dyDescent="0.4">
      <c r="A64" s="742" t="s">
        <v>128</v>
      </c>
      <c r="B64" s="743"/>
      <c r="C64" s="241">
        <v>100</v>
      </c>
      <c r="D64" s="256">
        <v>150</v>
      </c>
      <c r="E64" s="736"/>
      <c r="F64" s="388" t="s">
        <v>104</v>
      </c>
      <c r="G64" s="497"/>
      <c r="H64" s="736"/>
      <c r="I64" s="394">
        <v>129</v>
      </c>
      <c r="J64" s="258">
        <v>0</v>
      </c>
      <c r="K64" s="709">
        <f t="shared" si="7"/>
        <v>129</v>
      </c>
      <c r="L64" s="735"/>
      <c r="M64" s="320"/>
      <c r="N64" s="736"/>
      <c r="O64" s="388"/>
      <c r="P64" s="307"/>
      <c r="Q64" s="406">
        <f>Q65</f>
        <v>0</v>
      </c>
      <c r="R64" s="582"/>
    </row>
    <row r="65" spans="1:18" ht="18.600000000000001" thickBot="1" x14ac:dyDescent="0.4">
      <c r="A65" s="607"/>
      <c r="B65" s="115" t="s">
        <v>155</v>
      </c>
      <c r="C65" s="139"/>
      <c r="D65" s="112"/>
      <c r="E65" s="736"/>
      <c r="F65" s="424">
        <v>10</v>
      </c>
      <c r="G65" s="425">
        <f>F65*D64/C64</f>
        <v>15</v>
      </c>
      <c r="H65" s="736"/>
      <c r="I65" s="426"/>
      <c r="J65" s="247"/>
      <c r="K65" s="423"/>
      <c r="L65" s="735"/>
      <c r="M65" s="220">
        <v>20</v>
      </c>
      <c r="N65" s="736"/>
      <c r="O65" s="480">
        <f>(F65*I64/100)+((F65*I64/100)*M65/100)</f>
        <v>15.48</v>
      </c>
      <c r="P65" s="323">
        <f t="shared" si="4"/>
        <v>0</v>
      </c>
      <c r="Q65" s="586"/>
      <c r="R65" s="582"/>
    </row>
    <row r="66" spans="1:18" ht="19.2" thickTop="1" thickBot="1" x14ac:dyDescent="0.4">
      <c r="A66" s="756" t="s">
        <v>425</v>
      </c>
      <c r="B66" s="757"/>
      <c r="C66" s="141">
        <v>100</v>
      </c>
      <c r="D66" s="102"/>
      <c r="E66" s="736"/>
      <c r="F66" s="198"/>
      <c r="G66" s="112"/>
      <c r="H66" s="736"/>
      <c r="I66" s="156">
        <v>107</v>
      </c>
      <c r="J66" s="103"/>
      <c r="K66" s="161">
        <f t="shared" ref="K66" si="8">+I66+J66</f>
        <v>107</v>
      </c>
      <c r="L66" s="736"/>
      <c r="M66" s="190"/>
      <c r="N66" s="736"/>
      <c r="O66" s="103"/>
      <c r="P66" s="103"/>
      <c r="Q66" s="196">
        <f>Q67+Q68+Q69</f>
        <v>12.198</v>
      </c>
      <c r="R66" s="350"/>
    </row>
    <row r="67" spans="1:18" ht="18" x14ac:dyDescent="0.35">
      <c r="A67" s="714"/>
      <c r="B67" s="71" t="s">
        <v>451</v>
      </c>
      <c r="C67" s="194"/>
      <c r="D67" s="102"/>
      <c r="E67" s="736"/>
      <c r="F67" s="186">
        <v>7</v>
      </c>
      <c r="G67" s="112"/>
      <c r="H67" s="736"/>
      <c r="I67" s="103"/>
      <c r="J67" s="103"/>
      <c r="K67" s="103"/>
      <c r="L67" s="736"/>
      <c r="M67" s="218">
        <v>20</v>
      </c>
      <c r="N67" s="736"/>
      <c r="O67" s="174">
        <f>(F67*I66/100)+((F67*I66/100)*M67/100)</f>
        <v>8.9879999999999995</v>
      </c>
      <c r="P67" s="103"/>
      <c r="Q67" s="178">
        <f>+O67+P67</f>
        <v>8.9879999999999995</v>
      </c>
      <c r="R67" s="350"/>
    </row>
    <row r="68" spans="1:18" ht="18" x14ac:dyDescent="0.35">
      <c r="A68" s="715"/>
      <c r="B68" s="71" t="s">
        <v>109</v>
      </c>
      <c r="C68" s="194"/>
      <c r="D68" s="102"/>
      <c r="E68" s="736"/>
      <c r="F68" s="186">
        <v>1</v>
      </c>
      <c r="G68" s="112"/>
      <c r="H68" s="736"/>
      <c r="I68" s="103"/>
      <c r="J68" s="103"/>
      <c r="K68" s="103"/>
      <c r="L68" s="736"/>
      <c r="M68" s="218">
        <v>0</v>
      </c>
      <c r="N68" s="736"/>
      <c r="O68" s="174">
        <f>(F68*I66/100)+((F68*I66/100)*M68/100)</f>
        <v>1.07</v>
      </c>
      <c r="P68" s="103"/>
      <c r="Q68" s="178">
        <f t="shared" ref="Q68:Q69" si="9">+O68+P68</f>
        <v>1.07</v>
      </c>
      <c r="R68" s="350"/>
    </row>
    <row r="69" spans="1:18" ht="18.600000000000001" thickBot="1" x14ac:dyDescent="0.4">
      <c r="A69" s="715"/>
      <c r="B69" s="71" t="s">
        <v>178</v>
      </c>
      <c r="C69" s="194"/>
      <c r="D69" s="102"/>
      <c r="E69" s="736"/>
      <c r="F69" s="186">
        <v>2</v>
      </c>
      <c r="G69" s="112"/>
      <c r="H69" s="736"/>
      <c r="I69" s="103"/>
      <c r="J69" s="103"/>
      <c r="K69" s="103"/>
      <c r="L69" s="736"/>
      <c r="M69" s="218">
        <v>0</v>
      </c>
      <c r="N69" s="736"/>
      <c r="O69" s="174">
        <f>(F69*I66/100)+((F69*I66/100)*M69/100)</f>
        <v>2.14</v>
      </c>
      <c r="P69" s="103"/>
      <c r="Q69" s="178">
        <f t="shared" si="9"/>
        <v>2.14</v>
      </c>
      <c r="R69" s="350"/>
    </row>
    <row r="70" spans="1:18" ht="19.2" thickTop="1" thickBot="1" x14ac:dyDescent="0.4">
      <c r="A70" s="744" t="s">
        <v>129</v>
      </c>
      <c r="B70" s="745"/>
      <c r="C70" s="419">
        <v>100</v>
      </c>
      <c r="D70" s="463"/>
      <c r="E70" s="736"/>
      <c r="F70" s="388" t="s">
        <v>104</v>
      </c>
      <c r="G70" s="497"/>
      <c r="H70" s="736"/>
      <c r="I70" s="394">
        <v>1</v>
      </c>
      <c r="J70" s="258">
        <v>0</v>
      </c>
      <c r="K70" s="709">
        <f>I70+J70</f>
        <v>1</v>
      </c>
      <c r="L70" s="736"/>
      <c r="M70" s="710"/>
      <c r="N70" s="736"/>
      <c r="O70" s="388"/>
      <c r="P70" s="310"/>
      <c r="Q70" s="406">
        <f>SUM(Q71:Q72)</f>
        <v>0.12250000000000001</v>
      </c>
      <c r="R70" s="582"/>
    </row>
    <row r="71" spans="1:18" ht="18" x14ac:dyDescent="0.35">
      <c r="A71" s="650"/>
      <c r="B71" s="82" t="s">
        <v>155</v>
      </c>
      <c r="C71" s="139"/>
      <c r="D71" s="483"/>
      <c r="E71" s="736"/>
      <c r="F71" s="475">
        <v>10</v>
      </c>
      <c r="G71" s="483"/>
      <c r="H71" s="736"/>
      <c r="I71" s="477"/>
      <c r="J71" s="112"/>
      <c r="K71" s="474"/>
      <c r="L71" s="736"/>
      <c r="M71" s="712">
        <v>20</v>
      </c>
      <c r="N71" s="736"/>
      <c r="O71" s="480">
        <f>(F71*I70/100)+((F71*I70/100)*M71/100)</f>
        <v>0.12000000000000001</v>
      </c>
      <c r="P71" s="105">
        <f t="shared" si="4"/>
        <v>0</v>
      </c>
      <c r="Q71" s="586">
        <f>O71+P71</f>
        <v>0.12000000000000001</v>
      </c>
      <c r="R71" s="582"/>
    </row>
    <row r="72" spans="1:18" ht="18.600000000000001" thickBot="1" x14ac:dyDescent="0.4">
      <c r="A72" s="521"/>
      <c r="B72" s="470" t="s">
        <v>139</v>
      </c>
      <c r="C72" s="305"/>
      <c r="D72" s="466"/>
      <c r="E72" s="736"/>
      <c r="F72" s="424">
        <v>0.25</v>
      </c>
      <c r="G72" s="466"/>
      <c r="H72" s="736"/>
      <c r="I72" s="426"/>
      <c r="J72" s="247"/>
      <c r="K72" s="423"/>
      <c r="L72" s="736"/>
      <c r="M72" s="711">
        <v>0</v>
      </c>
      <c r="N72" s="736"/>
      <c r="O72" s="429">
        <f>(F72*I70/100)+((F72*I70/100)*M72/100)</f>
        <v>2.5000000000000001E-3</v>
      </c>
      <c r="P72" s="321">
        <f t="shared" si="4"/>
        <v>0</v>
      </c>
      <c r="Q72" s="493">
        <f>O72+P72</f>
        <v>2.5000000000000001E-3</v>
      </c>
      <c r="R72" s="582"/>
    </row>
    <row r="73" spans="1:18" ht="19.2" thickTop="1" thickBot="1" x14ac:dyDescent="0.4">
      <c r="A73" s="746" t="s">
        <v>426</v>
      </c>
      <c r="B73" s="747"/>
      <c r="C73" s="419">
        <v>150</v>
      </c>
      <c r="D73" s="381">
        <v>200</v>
      </c>
      <c r="E73" s="736"/>
      <c r="F73" s="388"/>
      <c r="G73" s="497"/>
      <c r="H73" s="736"/>
      <c r="I73" s="394">
        <v>634</v>
      </c>
      <c r="J73" s="258">
        <v>228</v>
      </c>
      <c r="K73" s="709">
        <f>I73+J73</f>
        <v>862</v>
      </c>
      <c r="L73" s="736"/>
      <c r="M73" s="710"/>
      <c r="N73" s="736"/>
      <c r="O73" s="388"/>
      <c r="P73" s="310"/>
      <c r="Q73" s="406">
        <f>SUM(Q74)</f>
        <v>49.244999999999997</v>
      </c>
      <c r="R73" s="582"/>
    </row>
    <row r="74" spans="1:18" ht="18.75" customHeight="1" thickBot="1" x14ac:dyDescent="0.35">
      <c r="A74" s="213"/>
      <c r="B74" s="470" t="s">
        <v>153</v>
      </c>
      <c r="C74" s="247"/>
      <c r="D74" s="466"/>
      <c r="E74" s="736"/>
      <c r="F74" s="707">
        <v>15</v>
      </c>
      <c r="G74" s="708">
        <f>F74*D73/C73</f>
        <v>20</v>
      </c>
      <c r="H74" s="736"/>
      <c r="I74" s="426"/>
      <c r="J74" s="247"/>
      <c r="K74" s="423"/>
      <c r="L74" s="736"/>
      <c r="M74" s="711">
        <v>-65</v>
      </c>
      <c r="N74" s="736"/>
      <c r="O74" s="429">
        <f>(F74*I73/100)+((F74*I73/100)*M74/100)</f>
        <v>33.284999999999997</v>
      </c>
      <c r="P74" s="321">
        <f t="shared" ref="P74" si="10">(G74*J73/100)+((G74*J73/100)*M74/100)</f>
        <v>15.96</v>
      </c>
      <c r="Q74" s="493">
        <f>P74+O74</f>
        <v>49.244999999999997</v>
      </c>
      <c r="R74" s="582"/>
    </row>
    <row r="75" spans="1:18" ht="19.2" thickTop="1" thickBot="1" x14ac:dyDescent="0.4">
      <c r="A75" s="746" t="s">
        <v>427</v>
      </c>
      <c r="B75" s="747"/>
      <c r="C75" s="419">
        <v>150</v>
      </c>
      <c r="D75" s="381">
        <v>200</v>
      </c>
      <c r="E75" s="736"/>
      <c r="F75" s="388"/>
      <c r="G75" s="497"/>
      <c r="H75" s="736"/>
      <c r="I75" s="394">
        <v>100</v>
      </c>
      <c r="J75" s="258">
        <v>185</v>
      </c>
      <c r="K75" s="709">
        <f>I75+J75</f>
        <v>285</v>
      </c>
      <c r="L75" s="736"/>
      <c r="M75" s="710"/>
      <c r="N75" s="736"/>
      <c r="O75" s="388"/>
      <c r="P75" s="310"/>
      <c r="Q75" s="406">
        <f>SUM(Q76)</f>
        <v>18.2</v>
      </c>
      <c r="R75" s="582"/>
    </row>
    <row r="76" spans="1:18" ht="18.75" customHeight="1" thickBot="1" x14ac:dyDescent="0.35">
      <c r="A76" s="213"/>
      <c r="B76" s="470" t="s">
        <v>67</v>
      </c>
      <c r="C76" s="247"/>
      <c r="D76" s="466"/>
      <c r="E76" s="737"/>
      <c r="F76" s="707">
        <v>15</v>
      </c>
      <c r="G76" s="708">
        <f>F76*D75/C75</f>
        <v>20</v>
      </c>
      <c r="H76" s="737"/>
      <c r="I76" s="426"/>
      <c r="J76" s="247"/>
      <c r="K76" s="423"/>
      <c r="L76" s="737"/>
      <c r="M76" s="711">
        <v>-65</v>
      </c>
      <c r="N76" s="737"/>
      <c r="O76" s="429">
        <f>(F76*I75/100)+((F76*I75/100)*M76/100)</f>
        <v>5.25</v>
      </c>
      <c r="P76" s="321">
        <f t="shared" si="4"/>
        <v>12.95</v>
      </c>
      <c r="Q76" s="493">
        <f>O76+P76</f>
        <v>18.2</v>
      </c>
      <c r="R76" s="582"/>
    </row>
    <row r="77" spans="1:18" ht="15.6" thickTop="1" thickBot="1" x14ac:dyDescent="0.35"/>
  </sheetData>
  <dataConsolidate/>
  <mergeCells count="48">
    <mergeCell ref="R1:R2"/>
    <mergeCell ref="A3:R3"/>
    <mergeCell ref="A42:R42"/>
    <mergeCell ref="C1:D1"/>
    <mergeCell ref="E1:E2"/>
    <mergeCell ref="E4:E41"/>
    <mergeCell ref="F32:G32"/>
    <mergeCell ref="F37:G37"/>
    <mergeCell ref="F18:G18"/>
    <mergeCell ref="O1:Q1"/>
    <mergeCell ref="F6:G6"/>
    <mergeCell ref="H1:H2"/>
    <mergeCell ref="H4:H41"/>
    <mergeCell ref="L1:L2"/>
    <mergeCell ref="L4:L41"/>
    <mergeCell ref="N1:N2"/>
    <mergeCell ref="A1:B2"/>
    <mergeCell ref="A21:B21"/>
    <mergeCell ref="A26:B26"/>
    <mergeCell ref="A37:B37"/>
    <mergeCell ref="A16:B16"/>
    <mergeCell ref="A11:B11"/>
    <mergeCell ref="A6:B6"/>
    <mergeCell ref="A4:B4"/>
    <mergeCell ref="A18:B18"/>
    <mergeCell ref="A20:B20"/>
    <mergeCell ref="A35:B35"/>
    <mergeCell ref="N4:N41"/>
    <mergeCell ref="M1:M2"/>
    <mergeCell ref="F16:G16"/>
    <mergeCell ref="F1:G1"/>
    <mergeCell ref="I1:K1"/>
    <mergeCell ref="F35:G35"/>
    <mergeCell ref="E43:E76"/>
    <mergeCell ref="H43:H76"/>
    <mergeCell ref="L43:L76"/>
    <mergeCell ref="N43:N76"/>
    <mergeCell ref="A62:B62"/>
    <mergeCell ref="A63:B63"/>
    <mergeCell ref="A64:B64"/>
    <mergeCell ref="A70:B70"/>
    <mergeCell ref="A75:B75"/>
    <mergeCell ref="A55:B55"/>
    <mergeCell ref="A61:B61"/>
    <mergeCell ref="A43:B43"/>
    <mergeCell ref="A45:B45"/>
    <mergeCell ref="A73:B73"/>
    <mergeCell ref="A66:B66"/>
  </mergeCells>
  <pageMargins left="0.7" right="0.7" top="0.75" bottom="0.75" header="0.3" footer="0.3"/>
  <pageSetup paperSize="9" orientation="portrait" r:id="rId1"/>
  <ignoredErrors>
    <ignoredError sqref="Q11 P13 Q6 Q26 Q4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9737B-B177-4AC7-BB4F-D011058CDD62}">
  <dimension ref="A1:R76"/>
  <sheetViews>
    <sheetView workbookViewId="0">
      <pane ySplit="4680" topLeftCell="A29" activePane="bottomLeft"/>
      <selection activeCell="C1" sqref="C1:D1"/>
      <selection pane="bottomLeft" activeCell="J74" sqref="J74"/>
    </sheetView>
  </sheetViews>
  <sheetFormatPr baseColWidth="10" defaultRowHeight="14.4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88671875" style="99" customWidth="1"/>
    <col min="6" max="6" width="12" style="99" customWidth="1"/>
    <col min="7" max="7" width="12.6640625" style="99" customWidth="1"/>
    <col min="8" max="8" width="1.8867187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88671875" style="99" customWidth="1"/>
    <col min="13" max="13" width="21.6640625" style="99" customWidth="1"/>
    <col min="14" max="14" width="1.88671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62" customHeight="1" thickBot="1" x14ac:dyDescent="0.35">
      <c r="A1" s="770" t="s">
        <v>39</v>
      </c>
      <c r="B1" s="771"/>
      <c r="C1" s="793" t="s">
        <v>135</v>
      </c>
      <c r="D1" s="794"/>
      <c r="E1" s="795"/>
      <c r="F1" s="764" t="s">
        <v>321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788" t="s">
        <v>121</v>
      </c>
      <c r="B3" s="789"/>
      <c r="C3" s="789"/>
      <c r="D3" s="789"/>
      <c r="E3" s="789"/>
      <c r="F3" s="789"/>
      <c r="G3" s="789"/>
      <c r="H3" s="789"/>
      <c r="I3" s="789"/>
      <c r="J3" s="789"/>
      <c r="K3" s="789"/>
      <c r="L3" s="789"/>
      <c r="M3" s="789"/>
      <c r="N3" s="789"/>
      <c r="O3" s="789"/>
      <c r="P3" s="789"/>
      <c r="Q3" s="789"/>
      <c r="R3" s="790"/>
    </row>
    <row r="4" spans="1:18" ht="18.600000000000001" thickBot="1" x14ac:dyDescent="0.4">
      <c r="A4" s="780" t="s">
        <v>160</v>
      </c>
      <c r="B4" s="779"/>
      <c r="C4" s="222">
        <v>100</v>
      </c>
      <c r="D4" s="223">
        <v>100</v>
      </c>
      <c r="E4" s="759"/>
      <c r="F4" s="135"/>
      <c r="G4" s="559"/>
      <c r="H4" s="804"/>
      <c r="I4" s="225">
        <v>100</v>
      </c>
      <c r="J4" s="236"/>
      <c r="K4" s="560">
        <f>I4+J4</f>
        <v>100</v>
      </c>
      <c r="L4" s="758"/>
      <c r="M4" s="561"/>
      <c r="N4" s="758"/>
      <c r="O4" s="237"/>
      <c r="P4" s="379"/>
      <c r="Q4" s="562">
        <f>+SUM(Q5:Q8)</f>
        <v>13.8</v>
      </c>
      <c r="R4" s="558"/>
    </row>
    <row r="5" spans="1:18" ht="18" x14ac:dyDescent="0.35">
      <c r="A5" s="185"/>
      <c r="B5" s="71" t="s">
        <v>161</v>
      </c>
      <c r="C5" s="194"/>
      <c r="D5" s="102"/>
      <c r="E5" s="759"/>
      <c r="F5" s="146">
        <v>8</v>
      </c>
      <c r="G5" s="100"/>
      <c r="H5" s="804"/>
      <c r="I5" s="97"/>
      <c r="J5" s="98"/>
      <c r="K5" s="100"/>
      <c r="L5" s="758"/>
      <c r="M5" s="162">
        <v>10</v>
      </c>
      <c r="N5" s="758"/>
      <c r="O5" s="170">
        <f>(F5*I4/100)+((F5*I4/100)*M5/100)</f>
        <v>8.8000000000000007</v>
      </c>
      <c r="P5" s="104"/>
      <c r="Q5" s="183">
        <f>O5+P5</f>
        <v>8.8000000000000007</v>
      </c>
      <c r="R5" s="350"/>
    </row>
    <row r="6" spans="1:18" ht="18" x14ac:dyDescent="0.35">
      <c r="A6" s="185"/>
      <c r="B6" s="71" t="s">
        <v>178</v>
      </c>
      <c r="C6" s="194"/>
      <c r="D6" s="102"/>
      <c r="E6" s="759"/>
      <c r="F6" s="146">
        <v>2</v>
      </c>
      <c r="G6" s="100"/>
      <c r="H6" s="804"/>
      <c r="I6" s="97"/>
      <c r="J6" s="98"/>
      <c r="K6" s="100"/>
      <c r="L6" s="758"/>
      <c r="M6" s="162">
        <v>0</v>
      </c>
      <c r="N6" s="758"/>
      <c r="O6" s="170">
        <f>(F6*I4/100)+((F6*I4/100)*M6/100)</f>
        <v>2</v>
      </c>
      <c r="P6" s="104"/>
      <c r="Q6" s="183">
        <f t="shared" ref="Q6:Q8" si="0">O6+P6</f>
        <v>2</v>
      </c>
      <c r="R6" s="350"/>
    </row>
    <row r="7" spans="1:18" ht="18" x14ac:dyDescent="0.35">
      <c r="A7" s="185"/>
      <c r="B7" s="71" t="s">
        <v>162</v>
      </c>
      <c r="C7" s="194"/>
      <c r="D7" s="102"/>
      <c r="E7" s="759"/>
      <c r="F7" s="146">
        <v>1</v>
      </c>
      <c r="G7" s="100"/>
      <c r="H7" s="804"/>
      <c r="I7" s="97"/>
      <c r="J7" s="98"/>
      <c r="K7" s="100"/>
      <c r="L7" s="758"/>
      <c r="M7" s="162">
        <v>0</v>
      </c>
      <c r="N7" s="758"/>
      <c r="O7" s="170">
        <f>(F7*I4/100)+((F7*I4/100)*M7/100)</f>
        <v>1</v>
      </c>
      <c r="P7" s="104"/>
      <c r="Q7" s="183">
        <f t="shared" si="0"/>
        <v>1</v>
      </c>
      <c r="R7" s="350"/>
    </row>
    <row r="8" spans="1:18" ht="18.600000000000001" thickBot="1" x14ac:dyDescent="0.4">
      <c r="A8" s="185"/>
      <c r="B8" s="71" t="s">
        <v>109</v>
      </c>
      <c r="C8" s="194"/>
      <c r="D8" s="102"/>
      <c r="E8" s="759"/>
      <c r="F8" s="146">
        <v>2</v>
      </c>
      <c r="G8" s="100"/>
      <c r="H8" s="804"/>
      <c r="I8" s="97"/>
      <c r="J8" s="98"/>
      <c r="K8" s="100"/>
      <c r="L8" s="758"/>
      <c r="M8" s="162">
        <v>0</v>
      </c>
      <c r="N8" s="758"/>
      <c r="O8" s="170">
        <f>(F8*I4/100)+((F8*I4/100)*M8/100)</f>
        <v>2</v>
      </c>
      <c r="P8" s="104"/>
      <c r="Q8" s="183">
        <f t="shared" si="0"/>
        <v>2</v>
      </c>
      <c r="R8" s="350"/>
    </row>
    <row r="9" spans="1:18" ht="18.600000000000001" thickBot="1" x14ac:dyDescent="0.4">
      <c r="A9" s="805" t="s">
        <v>163</v>
      </c>
      <c r="B9" s="806"/>
      <c r="C9" s="141">
        <v>130</v>
      </c>
      <c r="D9" s="77">
        <v>150</v>
      </c>
      <c r="E9" s="759"/>
      <c r="F9" s="103"/>
      <c r="G9" s="100"/>
      <c r="H9" s="804"/>
      <c r="I9" s="152">
        <v>834</v>
      </c>
      <c r="J9" s="73">
        <v>270</v>
      </c>
      <c r="K9" s="157">
        <f>I9+J9</f>
        <v>1104</v>
      </c>
      <c r="L9" s="758"/>
      <c r="M9" s="195"/>
      <c r="N9" s="758"/>
      <c r="O9" s="97"/>
      <c r="P9" s="104"/>
      <c r="Q9" s="196">
        <f>+SUM(Q10:Q17)</f>
        <v>255.489</v>
      </c>
      <c r="R9" s="350"/>
    </row>
    <row r="10" spans="1:18" ht="15.75" customHeight="1" x14ac:dyDescent="0.3">
      <c r="A10" s="122"/>
      <c r="B10" s="71" t="s">
        <v>164</v>
      </c>
      <c r="C10" s="194"/>
      <c r="D10" s="102"/>
      <c r="E10" s="759"/>
      <c r="F10" s="146">
        <v>12</v>
      </c>
      <c r="G10" s="371">
        <f>F10*D9/C9</f>
        <v>13.846153846153847</v>
      </c>
      <c r="H10" s="804"/>
      <c r="I10" s="97"/>
      <c r="J10" s="98"/>
      <c r="K10" s="100"/>
      <c r="L10" s="758"/>
      <c r="M10" s="162">
        <v>25</v>
      </c>
      <c r="N10" s="758"/>
      <c r="O10" s="170">
        <f>(F10*I9/100)+((F10*I9/100)*M10/100)</f>
        <v>125.1</v>
      </c>
      <c r="P10" s="83">
        <f t="shared" ref="P10:P13" si="1">(G10*J9/100)+((G10*J9/100)*M10/100)</f>
        <v>46.730769230769234</v>
      </c>
      <c r="Q10" s="183">
        <f>O10+P10</f>
        <v>171.83076923076922</v>
      </c>
      <c r="R10" s="350"/>
    </row>
    <row r="11" spans="1:18" ht="15.75" customHeight="1" x14ac:dyDescent="0.3">
      <c r="A11" s="122"/>
      <c r="B11" s="71" t="s">
        <v>165</v>
      </c>
      <c r="C11" s="194"/>
      <c r="D11" s="102"/>
      <c r="E11" s="759"/>
      <c r="F11" s="146">
        <v>2</v>
      </c>
      <c r="G11" s="372">
        <f>F11*D9/C9</f>
        <v>2.3076923076923075</v>
      </c>
      <c r="H11" s="804"/>
      <c r="I11" s="97"/>
      <c r="J11" s="98"/>
      <c r="K11" s="100"/>
      <c r="L11" s="758"/>
      <c r="M11" s="162">
        <v>0</v>
      </c>
      <c r="N11" s="758"/>
      <c r="O11" s="170">
        <f>(F11*I9/100)+((F11*I9/100)*M11/100)</f>
        <v>16.68</v>
      </c>
      <c r="P11" s="83">
        <f>(G11*J9/100)+((G11*J9/100)*M11/100)</f>
        <v>6.2307692307692299</v>
      </c>
      <c r="Q11" s="183">
        <f t="shared" ref="Q11:Q17" si="2">O11+P11</f>
        <v>22.91076923076923</v>
      </c>
      <c r="R11" s="350"/>
    </row>
    <row r="12" spans="1:18" ht="15.75" customHeight="1" x14ac:dyDescent="0.3">
      <c r="A12" s="122"/>
      <c r="B12" s="71" t="s">
        <v>169</v>
      </c>
      <c r="C12" s="194"/>
      <c r="D12" s="102"/>
      <c r="E12" s="759"/>
      <c r="F12" s="146">
        <v>1.5</v>
      </c>
      <c r="G12" s="372">
        <f>F12*D9/C9</f>
        <v>1.7307692307692308</v>
      </c>
      <c r="H12" s="804"/>
      <c r="I12" s="97"/>
      <c r="J12" s="98"/>
      <c r="K12" s="100"/>
      <c r="L12" s="758"/>
      <c r="M12" s="162">
        <v>0</v>
      </c>
      <c r="N12" s="758"/>
      <c r="O12" s="170">
        <f>(F12*I9/100)+((F12*I9/100)*M12/100)</f>
        <v>12.51</v>
      </c>
      <c r="P12" s="83">
        <f>(G12*J9/100)+((G12*J9/100)*M12/100)</f>
        <v>4.6730769230769234</v>
      </c>
      <c r="Q12" s="183">
        <f t="shared" si="2"/>
        <v>17.183076923076925</v>
      </c>
      <c r="R12" s="350"/>
    </row>
    <row r="13" spans="1:18" ht="15.75" customHeight="1" x14ac:dyDescent="0.3">
      <c r="A13" s="122"/>
      <c r="B13" s="71" t="s">
        <v>166</v>
      </c>
      <c r="C13" s="194"/>
      <c r="D13" s="102"/>
      <c r="E13" s="759"/>
      <c r="F13" s="146">
        <v>4</v>
      </c>
      <c r="G13" s="372">
        <f>F13*D9/C9</f>
        <v>4.615384615384615</v>
      </c>
      <c r="H13" s="804"/>
      <c r="I13" s="97"/>
      <c r="J13" s="98"/>
      <c r="K13" s="100"/>
      <c r="L13" s="758"/>
      <c r="M13" s="162">
        <v>0</v>
      </c>
      <c r="N13" s="758"/>
      <c r="O13" s="170">
        <f>(F13*I9/100)+((F13*I9/100)*M13/100)</f>
        <v>33.36</v>
      </c>
      <c r="P13" s="83">
        <f t="shared" si="1"/>
        <v>0</v>
      </c>
      <c r="Q13" s="183">
        <f t="shared" si="2"/>
        <v>33.36</v>
      </c>
      <c r="R13" s="350"/>
    </row>
    <row r="14" spans="1:18" ht="15.75" customHeight="1" x14ac:dyDescent="0.3">
      <c r="A14" s="122"/>
      <c r="B14" s="71" t="s">
        <v>170</v>
      </c>
      <c r="C14" s="194"/>
      <c r="D14" s="102"/>
      <c r="E14" s="759"/>
      <c r="F14" s="146">
        <v>0.4</v>
      </c>
      <c r="G14" s="372">
        <f>F14*D9/C9</f>
        <v>0.46153846153846156</v>
      </c>
      <c r="H14" s="804"/>
      <c r="I14" s="97"/>
      <c r="J14" s="98"/>
      <c r="K14" s="100"/>
      <c r="L14" s="758"/>
      <c r="M14" s="162">
        <v>0</v>
      </c>
      <c r="N14" s="758"/>
      <c r="O14" s="170">
        <f>(F14*I9/100)+((F14*I9/100)*M14/100)</f>
        <v>3.3360000000000003</v>
      </c>
      <c r="P14" s="83">
        <f>(G14*J9/100)+((G14*J9/100)*M14/100)</f>
        <v>1.2461538461538462</v>
      </c>
      <c r="Q14" s="183">
        <f t="shared" si="2"/>
        <v>4.5821538461538465</v>
      </c>
      <c r="R14" s="350"/>
    </row>
    <row r="15" spans="1:18" ht="15.75" customHeight="1" x14ac:dyDescent="0.3">
      <c r="A15" s="122"/>
      <c r="B15" s="71" t="s">
        <v>167</v>
      </c>
      <c r="C15" s="194"/>
      <c r="D15" s="102"/>
      <c r="E15" s="759"/>
      <c r="F15" s="146">
        <v>0.15</v>
      </c>
      <c r="G15" s="372">
        <f>F15*D9/C9</f>
        <v>0.17307692307692307</v>
      </c>
      <c r="H15" s="804"/>
      <c r="I15" s="97"/>
      <c r="J15" s="98"/>
      <c r="K15" s="100"/>
      <c r="L15" s="758"/>
      <c r="M15" s="162">
        <v>0</v>
      </c>
      <c r="N15" s="758"/>
      <c r="O15" s="170">
        <f>(F15*I9/100)+((F15*I9/100)*M15/100)</f>
        <v>1.2509999999999999</v>
      </c>
      <c r="P15" s="83">
        <f>(G15*J9/100)+((G15*J9/100)*M15/100)</f>
        <v>0.46730769230769226</v>
      </c>
      <c r="Q15" s="183">
        <f t="shared" si="2"/>
        <v>1.7183076923076921</v>
      </c>
      <c r="R15" s="350"/>
    </row>
    <row r="16" spans="1:18" ht="15.75" customHeight="1" x14ac:dyDescent="0.3">
      <c r="A16" s="122"/>
      <c r="B16" s="71" t="s">
        <v>138</v>
      </c>
      <c r="C16" s="194"/>
      <c r="D16" s="102"/>
      <c r="E16" s="759"/>
      <c r="F16" s="146">
        <v>0.15</v>
      </c>
      <c r="G16" s="372">
        <f>F16*D9/C9</f>
        <v>0.17307692307692307</v>
      </c>
      <c r="H16" s="804"/>
      <c r="I16" s="97"/>
      <c r="J16" s="98"/>
      <c r="K16" s="100"/>
      <c r="L16" s="758"/>
      <c r="M16" s="162">
        <v>0</v>
      </c>
      <c r="N16" s="758"/>
      <c r="O16" s="170">
        <f t="shared" ref="O16" si="3">(F16*I15/100)+((F16*I15/100)*M16/100)</f>
        <v>0</v>
      </c>
      <c r="P16" s="83">
        <f>(G16*J9/100)+((G16*J9/100)*M16/100)</f>
        <v>0.46730769230769226</v>
      </c>
      <c r="Q16" s="183">
        <f t="shared" si="2"/>
        <v>0.46730769230769226</v>
      </c>
      <c r="R16" s="350"/>
    </row>
    <row r="17" spans="1:18" ht="15.75" customHeight="1" thickBot="1" x14ac:dyDescent="0.35">
      <c r="A17" s="122"/>
      <c r="B17" s="71" t="s">
        <v>168</v>
      </c>
      <c r="C17" s="194"/>
      <c r="D17" s="102"/>
      <c r="E17" s="759"/>
      <c r="F17" s="146">
        <v>0.3</v>
      </c>
      <c r="G17" s="372">
        <f>F17*D9/C9</f>
        <v>0.34615384615384615</v>
      </c>
      <c r="H17" s="804"/>
      <c r="I17" s="97"/>
      <c r="J17" s="98"/>
      <c r="K17" s="100"/>
      <c r="L17" s="758"/>
      <c r="M17" s="162">
        <v>0</v>
      </c>
      <c r="N17" s="758"/>
      <c r="O17" s="170">
        <f>(F17*I9/100)+((F17*I9/100)*M17/100)</f>
        <v>2.5019999999999998</v>
      </c>
      <c r="P17" s="83">
        <f>(G17*J9/100)+((G17*J9/100)*M17/100)</f>
        <v>0.93461538461538451</v>
      </c>
      <c r="Q17" s="183">
        <f t="shared" si="2"/>
        <v>3.4366153846153842</v>
      </c>
      <c r="R17" s="350"/>
    </row>
    <row r="18" spans="1:18" ht="18.600000000000001" thickBot="1" x14ac:dyDescent="0.4">
      <c r="A18" s="805" t="s">
        <v>171</v>
      </c>
      <c r="B18" s="806"/>
      <c r="C18" s="141">
        <v>100</v>
      </c>
      <c r="D18" s="77">
        <v>100</v>
      </c>
      <c r="E18" s="759"/>
      <c r="F18" s="103"/>
      <c r="G18" s="103"/>
      <c r="H18" s="804"/>
      <c r="I18" s="152">
        <v>40</v>
      </c>
      <c r="J18" s="73">
        <v>0</v>
      </c>
      <c r="K18" s="157">
        <f>I18+J18</f>
        <v>40</v>
      </c>
      <c r="L18" s="758"/>
      <c r="M18" s="195"/>
      <c r="N18" s="758"/>
      <c r="O18" s="97"/>
      <c r="P18" s="104"/>
      <c r="Q18" s="196">
        <f>+Q23</f>
        <v>4</v>
      </c>
      <c r="R18" s="350"/>
    </row>
    <row r="19" spans="1:18" ht="15" hidden="1" customHeight="1" x14ac:dyDescent="0.3">
      <c r="A19" s="122"/>
      <c r="B19" s="71"/>
      <c r="C19" s="141"/>
      <c r="D19" s="77"/>
      <c r="E19" s="759"/>
      <c r="F19" s="146"/>
      <c r="G19" s="94"/>
      <c r="H19" s="804"/>
      <c r="I19" s="152"/>
      <c r="J19" s="73"/>
      <c r="K19" s="157"/>
      <c r="L19" s="758"/>
      <c r="M19" s="162"/>
      <c r="N19" s="758"/>
      <c r="O19" s="170"/>
      <c r="P19" s="83"/>
      <c r="Q19" s="183"/>
      <c r="R19" s="350"/>
    </row>
    <row r="20" spans="1:18" ht="15" hidden="1" customHeight="1" x14ac:dyDescent="0.3">
      <c r="A20" s="122"/>
      <c r="B20" s="71"/>
      <c r="C20" s="141"/>
      <c r="D20" s="77"/>
      <c r="E20" s="759"/>
      <c r="F20" s="146"/>
      <c r="G20" s="94"/>
      <c r="H20" s="804"/>
      <c r="I20" s="152"/>
      <c r="J20" s="73"/>
      <c r="K20" s="157"/>
      <c r="L20" s="758"/>
      <c r="M20" s="162"/>
      <c r="N20" s="758"/>
      <c r="O20" s="170"/>
      <c r="P20" s="83"/>
      <c r="Q20" s="184"/>
      <c r="R20" s="350"/>
    </row>
    <row r="21" spans="1:18" ht="15" hidden="1" customHeight="1" x14ac:dyDescent="0.3">
      <c r="A21" s="122"/>
      <c r="B21" s="71"/>
      <c r="C21" s="141"/>
      <c r="D21" s="77"/>
      <c r="E21" s="759"/>
      <c r="F21" s="146"/>
      <c r="G21" s="94"/>
      <c r="H21" s="804"/>
      <c r="I21" s="152"/>
      <c r="J21" s="73"/>
      <c r="K21" s="157"/>
      <c r="L21" s="758"/>
      <c r="M21" s="162"/>
      <c r="N21" s="758"/>
      <c r="O21" s="170"/>
      <c r="P21" s="83"/>
      <c r="Q21" s="184"/>
      <c r="R21" s="350"/>
    </row>
    <row r="22" spans="1:18" ht="15" hidden="1" customHeight="1" x14ac:dyDescent="0.3">
      <c r="A22" s="122"/>
      <c r="B22" s="71"/>
      <c r="C22" s="141"/>
      <c r="D22" s="77"/>
      <c r="E22" s="759"/>
      <c r="F22" s="146"/>
      <c r="G22" s="94"/>
      <c r="H22" s="804"/>
      <c r="I22" s="152"/>
      <c r="J22" s="73"/>
      <c r="K22" s="157"/>
      <c r="L22" s="758"/>
      <c r="M22" s="162"/>
      <c r="N22" s="758"/>
      <c r="O22" s="170"/>
      <c r="P22" s="83"/>
      <c r="Q22" s="184"/>
      <c r="R22" s="350"/>
    </row>
    <row r="23" spans="1:18" ht="15" thickBot="1" x14ac:dyDescent="0.35">
      <c r="A23" s="122"/>
      <c r="B23" s="71" t="s">
        <v>58</v>
      </c>
      <c r="C23" s="194"/>
      <c r="D23" s="102"/>
      <c r="E23" s="759"/>
      <c r="F23" s="146">
        <f>C18*100/1000</f>
        <v>10</v>
      </c>
      <c r="G23" s="94">
        <f>F23*D18/C18</f>
        <v>10</v>
      </c>
      <c r="H23" s="804"/>
      <c r="I23" s="97"/>
      <c r="J23" s="98"/>
      <c r="K23" s="100"/>
      <c r="L23" s="758"/>
      <c r="M23" s="162">
        <v>0</v>
      </c>
      <c r="N23" s="758"/>
      <c r="O23" s="170">
        <f>(F23*I18/100)+((F23*I18/100)*M23/100)</f>
        <v>4</v>
      </c>
      <c r="P23" s="83">
        <f>(G23*J18/100)+((G23*J18/100)*M23/100)</f>
        <v>0</v>
      </c>
      <c r="Q23" s="184">
        <f>O23+P23</f>
        <v>4</v>
      </c>
      <c r="R23" s="369">
        <f>Q23/4.1</f>
        <v>0.97560975609756106</v>
      </c>
    </row>
    <row r="24" spans="1:18" ht="18.600000000000001" thickBot="1" x14ac:dyDescent="0.4">
      <c r="A24" s="805" t="s">
        <v>172</v>
      </c>
      <c r="B24" s="806"/>
      <c r="C24" s="141">
        <v>100</v>
      </c>
      <c r="D24" s="102"/>
      <c r="E24" s="759"/>
      <c r="F24" s="103"/>
      <c r="G24" s="103"/>
      <c r="H24" s="804"/>
      <c r="I24" s="152">
        <v>3</v>
      </c>
      <c r="J24" s="98"/>
      <c r="K24" s="157">
        <f>I24</f>
        <v>3</v>
      </c>
      <c r="L24" s="758"/>
      <c r="M24" s="195"/>
      <c r="N24" s="758"/>
      <c r="O24" s="97"/>
      <c r="P24" s="104"/>
      <c r="Q24" s="196">
        <f>+Q25</f>
        <v>0.36</v>
      </c>
      <c r="R24" s="350"/>
    </row>
    <row r="25" spans="1:18" ht="18" customHeight="1" thickBot="1" x14ac:dyDescent="0.35">
      <c r="A25" s="123"/>
      <c r="B25" s="197" t="s">
        <v>164</v>
      </c>
      <c r="C25" s="101"/>
      <c r="D25" s="102"/>
      <c r="E25" s="759"/>
      <c r="F25" s="146">
        <f>C24*100/1000</f>
        <v>10</v>
      </c>
      <c r="G25" s="103"/>
      <c r="H25" s="804"/>
      <c r="I25" s="97"/>
      <c r="J25" s="98"/>
      <c r="K25" s="100"/>
      <c r="L25" s="758"/>
      <c r="M25" s="162">
        <v>20</v>
      </c>
      <c r="N25" s="758"/>
      <c r="O25" s="170">
        <f>(F25*I24/100)+((F25*I24/100)*M25/100)</f>
        <v>0.36</v>
      </c>
      <c r="P25" s="104"/>
      <c r="Q25" s="184">
        <f>O25</f>
        <v>0.36</v>
      </c>
      <c r="R25" s="350"/>
    </row>
    <row r="26" spans="1:18" ht="18.600000000000001" thickBot="1" x14ac:dyDescent="0.4">
      <c r="A26" s="805" t="s">
        <v>173</v>
      </c>
      <c r="B26" s="806"/>
      <c r="C26" s="141">
        <v>100</v>
      </c>
      <c r="D26" s="102"/>
      <c r="E26" s="759"/>
      <c r="F26" s="103"/>
      <c r="G26" s="103"/>
      <c r="H26" s="804"/>
      <c r="I26" s="152">
        <v>62</v>
      </c>
      <c r="J26" s="73">
        <v>0</v>
      </c>
      <c r="K26" s="157">
        <f>I26+J26</f>
        <v>62</v>
      </c>
      <c r="L26" s="758"/>
      <c r="M26" s="195"/>
      <c r="N26" s="758"/>
      <c r="O26" s="97"/>
      <c r="P26" s="104"/>
      <c r="Q26" s="196"/>
      <c r="R26" s="350"/>
    </row>
    <row r="27" spans="1:18" ht="18.600000000000001" thickBot="1" x14ac:dyDescent="0.4">
      <c r="A27" s="756" t="s">
        <v>64</v>
      </c>
      <c r="B27" s="757"/>
      <c r="C27" s="141">
        <v>60</v>
      </c>
      <c r="D27" s="77">
        <v>80</v>
      </c>
      <c r="E27" s="759"/>
      <c r="F27" s="103"/>
      <c r="G27" s="103"/>
      <c r="H27" s="804"/>
      <c r="I27" s="152">
        <v>300</v>
      </c>
      <c r="J27" s="73"/>
      <c r="K27" s="157">
        <f>I27+J27</f>
        <v>300</v>
      </c>
      <c r="L27" s="758"/>
      <c r="M27" s="195"/>
      <c r="N27" s="758"/>
      <c r="O27" s="97"/>
      <c r="P27" s="104"/>
      <c r="Q27" s="196">
        <f>+SUM(Q28:Q29)</f>
        <v>27.9</v>
      </c>
      <c r="R27" s="370">
        <f>Q27/4.1</f>
        <v>6.8048780487804876</v>
      </c>
    </row>
    <row r="28" spans="1:18" x14ac:dyDescent="0.3">
      <c r="A28" s="124"/>
      <c r="B28" s="71" t="s">
        <v>175</v>
      </c>
      <c r="C28" s="194"/>
      <c r="D28" s="102"/>
      <c r="E28" s="759"/>
      <c r="F28" s="146">
        <v>8</v>
      </c>
      <c r="G28" s="372">
        <f>F28*D27/C27</f>
        <v>10.666666666666666</v>
      </c>
      <c r="H28" s="804"/>
      <c r="I28" s="97"/>
      <c r="J28" s="98"/>
      <c r="K28" s="100"/>
      <c r="L28" s="758"/>
      <c r="M28" s="162">
        <v>0</v>
      </c>
      <c r="N28" s="758"/>
      <c r="O28" s="170">
        <f>(F28*I27/100)+((F28*I27/100)*M28/100)</f>
        <v>24</v>
      </c>
      <c r="P28" s="83">
        <f>(G28*J27/100)+((G28*J27/100)*M28/100)</f>
        <v>0</v>
      </c>
      <c r="Q28" s="184">
        <f>O28+P28</f>
        <v>24</v>
      </c>
      <c r="R28" s="350"/>
    </row>
    <row r="29" spans="1:18" ht="15" thickBot="1" x14ac:dyDescent="0.35">
      <c r="A29" s="124"/>
      <c r="B29" s="71" t="s">
        <v>176</v>
      </c>
      <c r="C29" s="194"/>
      <c r="D29" s="102"/>
      <c r="E29" s="759"/>
      <c r="F29" s="146">
        <v>1.3</v>
      </c>
      <c r="G29" s="372">
        <f>F29*D27/C27</f>
        <v>1.7333333333333334</v>
      </c>
      <c r="H29" s="804"/>
      <c r="I29" s="97"/>
      <c r="J29" s="98"/>
      <c r="K29" s="100"/>
      <c r="L29" s="758"/>
      <c r="M29" s="162">
        <v>0</v>
      </c>
      <c r="N29" s="758"/>
      <c r="O29" s="170">
        <f>(F29*I27/100)+((F29*I27/100)*M29/100)</f>
        <v>3.9</v>
      </c>
      <c r="P29" s="83">
        <f>(G29*J27/100)+((G29*J27/100)*M29/100)</f>
        <v>0</v>
      </c>
      <c r="Q29" s="184">
        <f>O29+P29</f>
        <v>3.9</v>
      </c>
      <c r="R29" s="350"/>
    </row>
    <row r="30" spans="1:18" ht="18.600000000000001" thickBot="1" x14ac:dyDescent="0.4">
      <c r="A30" s="125" t="s">
        <v>174</v>
      </c>
      <c r="B30" s="96"/>
      <c r="C30" s="141">
        <v>100</v>
      </c>
      <c r="D30" s="102"/>
      <c r="E30" s="759"/>
      <c r="F30" s="103"/>
      <c r="G30" s="103"/>
      <c r="H30" s="804"/>
      <c r="I30" s="152">
        <v>150</v>
      </c>
      <c r="J30" s="98"/>
      <c r="K30" s="157">
        <f>I30+J30</f>
        <v>150</v>
      </c>
      <c r="L30" s="758"/>
      <c r="M30" s="195"/>
      <c r="N30" s="758"/>
      <c r="O30" s="97"/>
      <c r="P30" s="104"/>
      <c r="Q30" s="196">
        <f>+SUM(Q31:Q33)</f>
        <v>22.5</v>
      </c>
      <c r="R30" s="350"/>
    </row>
    <row r="31" spans="1:18" x14ac:dyDescent="0.3">
      <c r="A31" s="126"/>
      <c r="B31" s="82" t="s">
        <v>177</v>
      </c>
      <c r="C31" s="194"/>
      <c r="D31" s="102"/>
      <c r="E31" s="759"/>
      <c r="F31" s="146">
        <v>10</v>
      </c>
      <c r="G31" s="103"/>
      <c r="H31" s="804"/>
      <c r="I31" s="97"/>
      <c r="J31" s="98"/>
      <c r="K31" s="100"/>
      <c r="L31" s="758"/>
      <c r="M31" s="162">
        <v>10</v>
      </c>
      <c r="N31" s="758"/>
      <c r="O31" s="170">
        <f>(F31*I30/100)+((F31*I30/100)*M31/100)</f>
        <v>16.5</v>
      </c>
      <c r="P31" s="104"/>
      <c r="Q31" s="184">
        <f>O31+P31</f>
        <v>16.5</v>
      </c>
      <c r="R31" s="350"/>
    </row>
    <row r="32" spans="1:18" x14ac:dyDescent="0.3">
      <c r="A32" s="126"/>
      <c r="B32" s="82" t="s">
        <v>109</v>
      </c>
      <c r="C32" s="194"/>
      <c r="D32" s="102"/>
      <c r="E32" s="759"/>
      <c r="F32" s="146">
        <v>2</v>
      </c>
      <c r="G32" s="103"/>
      <c r="H32" s="804"/>
      <c r="I32" s="97"/>
      <c r="J32" s="98"/>
      <c r="K32" s="100"/>
      <c r="L32" s="758"/>
      <c r="M32" s="162">
        <v>0</v>
      </c>
      <c r="N32" s="758"/>
      <c r="O32" s="170">
        <f>(F32*I30/100)+((F32*I30/100)*M32/100)</f>
        <v>3</v>
      </c>
      <c r="P32" s="104"/>
      <c r="Q32" s="184">
        <f t="shared" ref="Q32:Q33" si="4">O32+P32</f>
        <v>3</v>
      </c>
      <c r="R32" s="350"/>
    </row>
    <row r="33" spans="1:18" ht="15" thickBot="1" x14ac:dyDescent="0.35">
      <c r="A33" s="126"/>
      <c r="B33" s="82" t="s">
        <v>178</v>
      </c>
      <c r="C33" s="194"/>
      <c r="D33" s="102"/>
      <c r="E33" s="759"/>
      <c r="F33" s="146">
        <v>2</v>
      </c>
      <c r="G33" s="103"/>
      <c r="H33" s="804"/>
      <c r="I33" s="97"/>
      <c r="J33" s="98"/>
      <c r="K33" s="100"/>
      <c r="L33" s="758"/>
      <c r="M33" s="162">
        <v>0</v>
      </c>
      <c r="N33" s="758"/>
      <c r="O33" s="170">
        <f>(F33*I30/100)+((F33*I30/100)*M33/100)</f>
        <v>3</v>
      </c>
      <c r="P33" s="104"/>
      <c r="Q33" s="184">
        <f t="shared" si="4"/>
        <v>3</v>
      </c>
      <c r="R33" s="370">
        <f>Q33/4.1</f>
        <v>0.73170731707317083</v>
      </c>
    </row>
    <row r="34" spans="1:18" ht="18.600000000000001" thickBot="1" x14ac:dyDescent="0.4">
      <c r="A34" s="810" t="s">
        <v>180</v>
      </c>
      <c r="B34" s="811"/>
      <c r="C34" s="141">
        <v>200</v>
      </c>
      <c r="D34" s="77">
        <v>250</v>
      </c>
      <c r="E34" s="759"/>
      <c r="F34" s="103"/>
      <c r="G34" s="103"/>
      <c r="H34" s="804"/>
      <c r="I34" s="152">
        <v>1097</v>
      </c>
      <c r="J34" s="73">
        <v>270</v>
      </c>
      <c r="K34" s="157">
        <f>I34+J34</f>
        <v>1367</v>
      </c>
      <c r="L34" s="758"/>
      <c r="M34" s="195"/>
      <c r="N34" s="758"/>
      <c r="O34" s="97"/>
      <c r="P34" s="104"/>
      <c r="Q34" s="196">
        <f>+SUM(Q35:Q38)</f>
        <v>213.13801000000004</v>
      </c>
      <c r="R34" s="350"/>
    </row>
    <row r="35" spans="1:18" x14ac:dyDescent="0.3">
      <c r="A35" s="126"/>
      <c r="B35" s="82" t="s">
        <v>55</v>
      </c>
      <c r="C35" s="194"/>
      <c r="D35" s="102"/>
      <c r="E35" s="759"/>
      <c r="F35" s="146">
        <v>20</v>
      </c>
      <c r="G35" s="94">
        <f>F35*D34/C34</f>
        <v>25</v>
      </c>
      <c r="H35" s="804"/>
      <c r="I35" s="97"/>
      <c r="J35" s="98"/>
      <c r="K35" s="100"/>
      <c r="L35" s="758"/>
      <c r="M35" s="604">
        <v>-85.71</v>
      </c>
      <c r="N35" s="758"/>
      <c r="O35" s="605">
        <f>(F35*I34/100)+((F35*I34/100)*M35/100 )</f>
        <v>31.35226000000003</v>
      </c>
      <c r="P35" s="83">
        <f>(G35*J34/100)+((G35*J34/100)*M35/100)</f>
        <v>9.6457500000000067</v>
      </c>
      <c r="Q35" s="184">
        <f>O35+P35</f>
        <v>40.998010000000036</v>
      </c>
      <c r="R35" s="350"/>
    </row>
    <row r="36" spans="1:18" x14ac:dyDescent="0.3">
      <c r="A36" s="126"/>
      <c r="B36" s="82" t="s">
        <v>181</v>
      </c>
      <c r="C36" s="194"/>
      <c r="D36" s="102"/>
      <c r="E36" s="759"/>
      <c r="F36" s="146">
        <v>4</v>
      </c>
      <c r="G36" s="94">
        <f>F36*D34/C34</f>
        <v>5</v>
      </c>
      <c r="H36" s="804"/>
      <c r="I36" s="97"/>
      <c r="J36" s="98"/>
      <c r="K36" s="100"/>
      <c r="L36" s="758"/>
      <c r="M36" s="162">
        <v>0</v>
      </c>
      <c r="N36" s="758"/>
      <c r="O36" s="170">
        <f>(F36*I34/100)+((F36*I34/100)*M36/100)</f>
        <v>43.88</v>
      </c>
      <c r="P36" s="83">
        <f>(G36*J34/100)+((G36*J34/100)*M36/100)</f>
        <v>13.5</v>
      </c>
      <c r="Q36" s="184">
        <f t="shared" ref="Q36:Q38" si="5">O36+P36</f>
        <v>57.38</v>
      </c>
      <c r="R36" s="350"/>
    </row>
    <row r="37" spans="1:18" x14ac:dyDescent="0.3">
      <c r="A37" s="126"/>
      <c r="B37" s="82" t="s">
        <v>109</v>
      </c>
      <c r="C37" s="194"/>
      <c r="D37" s="102"/>
      <c r="E37" s="759"/>
      <c r="F37" s="146">
        <v>6</v>
      </c>
      <c r="G37" s="94">
        <f>F37*D34/C34</f>
        <v>7.5</v>
      </c>
      <c r="H37" s="804"/>
      <c r="I37" s="97"/>
      <c r="J37" s="98"/>
      <c r="K37" s="100"/>
      <c r="L37" s="758"/>
      <c r="M37" s="162">
        <v>0</v>
      </c>
      <c r="N37" s="758"/>
      <c r="O37" s="170">
        <f>(F37*I34/100)+((F37*I34/100)*M37/100)</f>
        <v>65.819999999999993</v>
      </c>
      <c r="P37" s="83">
        <f>(G37*J34/100)+((G37*J34/100)*M37/100)</f>
        <v>20.25</v>
      </c>
      <c r="Q37" s="184">
        <f t="shared" si="5"/>
        <v>86.07</v>
      </c>
      <c r="R37" s="346"/>
    </row>
    <row r="38" spans="1:18" ht="15" thickBot="1" x14ac:dyDescent="0.35">
      <c r="A38" s="308"/>
      <c r="B38" s="115" t="s">
        <v>182</v>
      </c>
      <c r="C38" s="317"/>
      <c r="D38" s="111"/>
      <c r="E38" s="759"/>
      <c r="F38" s="186">
        <v>2</v>
      </c>
      <c r="G38" s="187">
        <f>F38*D34/C34</f>
        <v>2.5</v>
      </c>
      <c r="H38" s="804"/>
      <c r="I38" s="245"/>
      <c r="J38" s="139"/>
      <c r="K38" s="569"/>
      <c r="L38" s="758"/>
      <c r="M38" s="163">
        <v>0</v>
      </c>
      <c r="N38" s="758"/>
      <c r="O38" s="171">
        <f>(F38*I34/100)+((F38*I34/100)*M38/100)</f>
        <v>21.94</v>
      </c>
      <c r="P38" s="113">
        <f>(G38*J34/100)+((G38*J34/100)*M38/100)</f>
        <v>6.75</v>
      </c>
      <c r="Q38" s="570">
        <f t="shared" si="5"/>
        <v>28.69</v>
      </c>
      <c r="R38" s="349"/>
    </row>
    <row r="39" spans="1:18" ht="31.8" thickBot="1" x14ac:dyDescent="0.35">
      <c r="A39" s="788" t="s">
        <v>123</v>
      </c>
      <c r="B39" s="789"/>
      <c r="C39" s="789"/>
      <c r="D39" s="789"/>
      <c r="E39" s="789"/>
      <c r="F39" s="789"/>
      <c r="G39" s="789"/>
      <c r="H39" s="789"/>
      <c r="I39" s="789"/>
      <c r="J39" s="789"/>
      <c r="K39" s="789"/>
      <c r="L39" s="789"/>
      <c r="M39" s="789"/>
      <c r="N39" s="789"/>
      <c r="O39" s="789"/>
      <c r="P39" s="789"/>
      <c r="Q39" s="789"/>
      <c r="R39" s="790"/>
    </row>
    <row r="40" spans="1:18" ht="18.600000000000001" thickBot="1" x14ac:dyDescent="0.4">
      <c r="A40" s="752" t="s">
        <v>92</v>
      </c>
      <c r="B40" s="753"/>
      <c r="C40" s="222"/>
      <c r="D40" s="223"/>
      <c r="E40" s="735"/>
      <c r="F40" s="217" t="s">
        <v>104</v>
      </c>
      <c r="G40" s="135"/>
      <c r="H40" s="735"/>
      <c r="I40" s="515"/>
      <c r="J40" s="80"/>
      <c r="K40" s="516">
        <f>+I40+J40</f>
        <v>0</v>
      </c>
      <c r="L40" s="735"/>
      <c r="M40" s="135"/>
      <c r="N40" s="735"/>
      <c r="O40" s="135"/>
      <c r="P40" s="135"/>
      <c r="Q40" s="562">
        <f>O40+P40</f>
        <v>0</v>
      </c>
      <c r="R40" s="566"/>
    </row>
    <row r="41" spans="1:18" ht="18.600000000000001" thickBot="1" x14ac:dyDescent="0.4">
      <c r="A41" s="131"/>
      <c r="B41" s="108"/>
      <c r="C41" s="194"/>
      <c r="D41" s="102"/>
      <c r="E41" s="735"/>
      <c r="F41" s="149"/>
      <c r="G41" s="94"/>
      <c r="H41" s="735"/>
      <c r="I41" s="103"/>
      <c r="J41" s="103"/>
      <c r="K41" s="103"/>
      <c r="L41" s="735"/>
      <c r="M41" s="218">
        <v>0</v>
      </c>
      <c r="N41" s="735"/>
      <c r="O41" s="174">
        <f>(F41*I40/100)+((F41+I40/100)*M41/100)</f>
        <v>0</v>
      </c>
      <c r="P41" s="105">
        <f>(G41*J40/100)+((G41+J40/100)*M41/100)</f>
        <v>0</v>
      </c>
      <c r="Q41" s="179">
        <f>O41+P41</f>
        <v>0</v>
      </c>
      <c r="R41" s="350"/>
    </row>
    <row r="42" spans="1:18" ht="18.600000000000001" thickBot="1" x14ac:dyDescent="0.4">
      <c r="A42" s="805" t="s">
        <v>183</v>
      </c>
      <c r="B42" s="806"/>
      <c r="C42" s="141">
        <v>125</v>
      </c>
      <c r="D42" s="77">
        <v>125</v>
      </c>
      <c r="E42" s="735"/>
      <c r="F42" s="136"/>
      <c r="G42" s="103"/>
      <c r="H42" s="735"/>
      <c r="I42" s="156">
        <v>600</v>
      </c>
      <c r="J42" s="74">
        <v>0</v>
      </c>
      <c r="K42" s="161">
        <f t="shared" ref="K42" si="6">+I42+J42</f>
        <v>600</v>
      </c>
      <c r="L42" s="735"/>
      <c r="M42" s="190"/>
      <c r="N42" s="735"/>
      <c r="O42" s="191"/>
      <c r="P42" s="191"/>
      <c r="Q42" s="196">
        <f>+Q43</f>
        <v>75</v>
      </c>
      <c r="R42" s="350"/>
    </row>
    <row r="43" spans="1:18" ht="18.600000000000001" thickBot="1" x14ac:dyDescent="0.4">
      <c r="A43" s="132"/>
      <c r="B43" s="82" t="s">
        <v>183</v>
      </c>
      <c r="C43" s="194"/>
      <c r="D43" s="102"/>
      <c r="E43" s="735"/>
      <c r="F43" s="146">
        <f>+C42*100/1000</f>
        <v>12.5</v>
      </c>
      <c r="G43" s="94">
        <f>D42*100/1000</f>
        <v>12.5</v>
      </c>
      <c r="H43" s="735"/>
      <c r="I43" s="103"/>
      <c r="J43" s="103"/>
      <c r="K43" s="103"/>
      <c r="L43" s="735"/>
      <c r="M43" s="218">
        <v>0</v>
      </c>
      <c r="N43" s="735"/>
      <c r="O43" s="174">
        <f>(F43*I42/100)+((F43*I42/100)*M43/100)</f>
        <v>75</v>
      </c>
      <c r="P43" s="105">
        <f>(G43*J42/100)+((G43*J42/100)*M43/100)</f>
        <v>0</v>
      </c>
      <c r="Q43" s="178">
        <f>O43+P43</f>
        <v>75</v>
      </c>
      <c r="R43" s="350"/>
    </row>
    <row r="44" spans="1:18" ht="18.600000000000001" thickBot="1" x14ac:dyDescent="0.4">
      <c r="A44" s="807" t="s">
        <v>184</v>
      </c>
      <c r="B44" s="808"/>
      <c r="C44" s="141">
        <v>30</v>
      </c>
      <c r="D44" s="77">
        <v>30</v>
      </c>
      <c r="E44" s="735"/>
      <c r="F44" s="198"/>
      <c r="G44" s="112"/>
      <c r="H44" s="735"/>
      <c r="I44" s="156">
        <v>600</v>
      </c>
      <c r="J44" s="74">
        <v>0</v>
      </c>
      <c r="K44" s="161">
        <f>+I44+J44</f>
        <v>600</v>
      </c>
      <c r="L44" s="735"/>
      <c r="M44" s="190"/>
      <c r="N44" s="735"/>
      <c r="O44" s="103"/>
      <c r="P44" s="103"/>
      <c r="Q44" s="196">
        <f>+SUM(Q45:Q50)</f>
        <v>28.799999999999997</v>
      </c>
      <c r="R44" s="350"/>
    </row>
    <row r="45" spans="1:18" ht="18" x14ac:dyDescent="0.35">
      <c r="A45" s="132"/>
      <c r="B45" s="82" t="s">
        <v>109</v>
      </c>
      <c r="C45" s="194"/>
      <c r="D45" s="102"/>
      <c r="E45" s="735"/>
      <c r="F45" s="186">
        <v>1</v>
      </c>
      <c r="G45" s="187">
        <f>F45*D44/C44</f>
        <v>1</v>
      </c>
      <c r="H45" s="735"/>
      <c r="I45" s="103"/>
      <c r="J45" s="103"/>
      <c r="K45" s="103"/>
      <c r="L45" s="735"/>
      <c r="M45" s="218">
        <v>10</v>
      </c>
      <c r="N45" s="735"/>
      <c r="O45" s="174">
        <f>(F45*I44/100)+((F45*I44/100)*M45/100)</f>
        <v>6.6</v>
      </c>
      <c r="P45" s="105">
        <f>(G45*J44/100)+((G45*J44/100)*M45/100)</f>
        <v>0</v>
      </c>
      <c r="Q45" s="178">
        <f>O45+P45</f>
        <v>6.6</v>
      </c>
      <c r="R45" s="350"/>
    </row>
    <row r="46" spans="1:18" ht="18" x14ac:dyDescent="0.35">
      <c r="A46" s="132"/>
      <c r="B46" s="82" t="s">
        <v>185</v>
      </c>
      <c r="C46" s="194"/>
      <c r="D46" s="102"/>
      <c r="E46" s="735"/>
      <c r="F46" s="186">
        <v>0.6</v>
      </c>
      <c r="G46" s="187">
        <f>F46*D44/C44</f>
        <v>0.6</v>
      </c>
      <c r="H46" s="735"/>
      <c r="I46" s="103"/>
      <c r="J46" s="103"/>
      <c r="K46" s="103"/>
      <c r="L46" s="735"/>
      <c r="M46" s="218">
        <v>0</v>
      </c>
      <c r="N46" s="735"/>
      <c r="O46" s="174">
        <f>(F46*I44/100)+((F46*I44/100)*M46/100)</f>
        <v>3.6</v>
      </c>
      <c r="P46" s="105">
        <f>(G46*J44/100)+((G46*J44/100)*M46/100)</f>
        <v>0</v>
      </c>
      <c r="Q46" s="178">
        <f t="shared" ref="Q46:Q50" si="7">O46+P46</f>
        <v>3.6</v>
      </c>
      <c r="R46" s="350"/>
    </row>
    <row r="47" spans="1:18" ht="18" x14ac:dyDescent="0.35">
      <c r="A47" s="132"/>
      <c r="B47" s="82" t="s">
        <v>186</v>
      </c>
      <c r="C47" s="194"/>
      <c r="D47" s="102"/>
      <c r="E47" s="735"/>
      <c r="F47" s="186">
        <v>0.6</v>
      </c>
      <c r="G47" s="187">
        <f>F47*D44/C44</f>
        <v>0.6</v>
      </c>
      <c r="H47" s="735"/>
      <c r="I47" s="103"/>
      <c r="J47" s="103"/>
      <c r="K47" s="103"/>
      <c r="L47" s="735"/>
      <c r="M47" s="218">
        <v>0</v>
      </c>
      <c r="N47" s="735"/>
      <c r="O47" s="174">
        <f>(F47*I44/100)+((F47*I44/100)*M47/100)</f>
        <v>3.6</v>
      </c>
      <c r="P47" s="105">
        <f>(G47*J44/100)+((G47*J44/100)*M47/100)</f>
        <v>0</v>
      </c>
      <c r="Q47" s="178">
        <f t="shared" si="7"/>
        <v>3.6</v>
      </c>
      <c r="R47" s="350"/>
    </row>
    <row r="48" spans="1:18" ht="18" x14ac:dyDescent="0.35">
      <c r="A48" s="132"/>
      <c r="B48" s="82" t="s">
        <v>187</v>
      </c>
      <c r="C48" s="194"/>
      <c r="D48" s="102"/>
      <c r="E48" s="735"/>
      <c r="F48" s="186">
        <v>0.15</v>
      </c>
      <c r="G48" s="187">
        <f>F48*D44/C44</f>
        <v>0.15</v>
      </c>
      <c r="H48" s="735"/>
      <c r="I48" s="103"/>
      <c r="J48" s="103"/>
      <c r="K48" s="103"/>
      <c r="L48" s="735"/>
      <c r="M48" s="218">
        <v>0</v>
      </c>
      <c r="N48" s="735"/>
      <c r="O48" s="174">
        <f>(F48*I44/100)+((F48*I44/100)*M48/100)</f>
        <v>0.9</v>
      </c>
      <c r="P48" s="105">
        <f>(G48*J44/100)+((G48*J44/100)*M48/100)</f>
        <v>0</v>
      </c>
      <c r="Q48" s="178">
        <f t="shared" si="7"/>
        <v>0.9</v>
      </c>
      <c r="R48" s="350"/>
    </row>
    <row r="49" spans="1:18" ht="18" x14ac:dyDescent="0.35">
      <c r="A49" s="132"/>
      <c r="B49" s="82" t="s">
        <v>107</v>
      </c>
      <c r="C49" s="194"/>
      <c r="D49" s="102"/>
      <c r="E49" s="735"/>
      <c r="F49" s="186">
        <v>0.15</v>
      </c>
      <c r="G49" s="187">
        <f>F49*D44/C44</f>
        <v>0.15</v>
      </c>
      <c r="H49" s="735"/>
      <c r="I49" s="103"/>
      <c r="J49" s="103"/>
      <c r="K49" s="103"/>
      <c r="L49" s="735"/>
      <c r="M49" s="218">
        <v>0</v>
      </c>
      <c r="N49" s="735"/>
      <c r="O49" s="174">
        <f>(F49*I44/100)+((F49*I44/100)*M49/100)</f>
        <v>0.9</v>
      </c>
      <c r="P49" s="105">
        <f>(G49*J44/100)+((G49*J44/100)*M49/100)</f>
        <v>0</v>
      </c>
      <c r="Q49" s="178">
        <f t="shared" si="7"/>
        <v>0.9</v>
      </c>
      <c r="R49" s="350"/>
    </row>
    <row r="50" spans="1:18" ht="18.600000000000001" thickBot="1" x14ac:dyDescent="0.4">
      <c r="A50" s="132"/>
      <c r="B50" s="82" t="s">
        <v>188</v>
      </c>
      <c r="C50" s="194"/>
      <c r="D50" s="102"/>
      <c r="E50" s="735"/>
      <c r="F50" s="186">
        <v>2</v>
      </c>
      <c r="G50" s="187">
        <f>F50*D44/C44</f>
        <v>2</v>
      </c>
      <c r="H50" s="735"/>
      <c r="I50" s="103"/>
      <c r="J50" s="103"/>
      <c r="K50" s="103"/>
      <c r="L50" s="735"/>
      <c r="M50" s="218">
        <v>10</v>
      </c>
      <c r="N50" s="735"/>
      <c r="O50" s="174">
        <f>(F50*I44/100)+((F50*I44/100)*M50/100)</f>
        <v>13.2</v>
      </c>
      <c r="P50" s="105">
        <f>(G50*J44/100)+((G50*J44/100)*M50/100)</f>
        <v>0</v>
      </c>
      <c r="Q50" s="178">
        <f t="shared" si="7"/>
        <v>13.2</v>
      </c>
      <c r="R50" s="350"/>
    </row>
    <row r="51" spans="1:18" s="120" customFormat="1" ht="18.600000000000001" thickBot="1" x14ac:dyDescent="0.4">
      <c r="A51" s="807" t="s">
        <v>131</v>
      </c>
      <c r="B51" s="808"/>
      <c r="C51" s="141">
        <v>100</v>
      </c>
      <c r="D51" s="77">
        <v>100</v>
      </c>
      <c r="E51" s="735"/>
      <c r="F51" s="198"/>
      <c r="G51" s="112"/>
      <c r="H51" s="735"/>
      <c r="I51" s="156">
        <v>110</v>
      </c>
      <c r="J51" s="74">
        <v>0</v>
      </c>
      <c r="K51" s="161">
        <f>+I51+J51</f>
        <v>110</v>
      </c>
      <c r="L51" s="735"/>
      <c r="M51" s="190"/>
      <c r="N51" s="735"/>
      <c r="O51" s="103"/>
      <c r="P51" s="103"/>
      <c r="Q51" s="196">
        <f>+Q52</f>
        <v>11</v>
      </c>
      <c r="R51" s="350"/>
    </row>
    <row r="52" spans="1:18" s="120" customFormat="1" ht="18.600000000000001" thickBot="1" x14ac:dyDescent="0.4">
      <c r="A52" s="132"/>
      <c r="B52" s="82" t="s">
        <v>113</v>
      </c>
      <c r="C52" s="194"/>
      <c r="D52" s="102"/>
      <c r="E52" s="735"/>
      <c r="F52" s="186">
        <f>C51*100/1000</f>
        <v>10</v>
      </c>
      <c r="G52" s="187">
        <f>D51*100/1000</f>
        <v>10</v>
      </c>
      <c r="H52" s="735"/>
      <c r="I52" s="103"/>
      <c r="J52" s="103"/>
      <c r="K52" s="103"/>
      <c r="L52" s="735"/>
      <c r="M52" s="218"/>
      <c r="N52" s="735"/>
      <c r="O52" s="174">
        <f>(F52*I51/100)+((F52*I51/100)*M52/100)</f>
        <v>11</v>
      </c>
      <c r="P52" s="105">
        <f>G52*J51/100+((G52*J51/100)*M52/100)</f>
        <v>0</v>
      </c>
      <c r="Q52" s="178">
        <f>O52+P52</f>
        <v>11</v>
      </c>
      <c r="R52" s="350"/>
    </row>
    <row r="53" spans="1:18" s="120" customFormat="1" ht="18.600000000000001" thickBot="1" x14ac:dyDescent="0.4">
      <c r="A53" s="199" t="s">
        <v>112</v>
      </c>
      <c r="B53" s="200"/>
      <c r="C53" s="141">
        <v>100</v>
      </c>
      <c r="D53" s="102"/>
      <c r="E53" s="735"/>
      <c r="F53" s="198"/>
      <c r="G53" s="112"/>
      <c r="H53" s="735"/>
      <c r="I53" s="156">
        <v>69</v>
      </c>
      <c r="J53" s="103"/>
      <c r="K53" s="161">
        <f>+I53</f>
        <v>69</v>
      </c>
      <c r="L53" s="735"/>
      <c r="M53" s="190"/>
      <c r="N53" s="735"/>
      <c r="O53" s="103"/>
      <c r="P53" s="103"/>
      <c r="Q53" s="196">
        <f>+SUM(Q54:Q57)</f>
        <v>9.2459999999999987</v>
      </c>
      <c r="R53" s="350"/>
    </row>
    <row r="54" spans="1:18" s="120" customFormat="1" ht="18" x14ac:dyDescent="0.35">
      <c r="A54" s="199"/>
      <c r="B54" s="82" t="s">
        <v>190</v>
      </c>
      <c r="C54" s="101"/>
      <c r="D54" s="102"/>
      <c r="E54" s="735"/>
      <c r="F54" s="186">
        <v>8</v>
      </c>
      <c r="G54" s="112"/>
      <c r="H54" s="735"/>
      <c r="I54" s="103"/>
      <c r="J54" s="103"/>
      <c r="K54" s="103"/>
      <c r="L54" s="735"/>
      <c r="M54" s="218">
        <v>0</v>
      </c>
      <c r="N54" s="735"/>
      <c r="O54" s="174">
        <f>(F54*I53/100)+((F54*I53/100)*M54/100)</f>
        <v>5.52</v>
      </c>
      <c r="P54" s="103"/>
      <c r="Q54" s="178">
        <f>O54+P54</f>
        <v>5.52</v>
      </c>
      <c r="R54" s="350"/>
    </row>
    <row r="55" spans="1:18" s="120" customFormat="1" ht="18" x14ac:dyDescent="0.35">
      <c r="A55" s="199"/>
      <c r="B55" s="82" t="s">
        <v>178</v>
      </c>
      <c r="C55" s="101"/>
      <c r="D55" s="102"/>
      <c r="E55" s="735"/>
      <c r="F55" s="186">
        <v>2</v>
      </c>
      <c r="G55" s="112"/>
      <c r="H55" s="735"/>
      <c r="I55" s="103"/>
      <c r="J55" s="103"/>
      <c r="K55" s="103"/>
      <c r="L55" s="735"/>
      <c r="M55" s="218">
        <v>10</v>
      </c>
      <c r="N55" s="735"/>
      <c r="O55" s="174">
        <f>(F55*I53/100)+((F55*I53/100)*M55/100)</f>
        <v>1.5179999999999998</v>
      </c>
      <c r="P55" s="103"/>
      <c r="Q55" s="178">
        <f t="shared" ref="Q55:Q57" si="8">O55+P55</f>
        <v>1.5179999999999998</v>
      </c>
      <c r="R55" s="350"/>
    </row>
    <row r="56" spans="1:18" s="120" customFormat="1" ht="18" x14ac:dyDescent="0.35">
      <c r="A56" s="199"/>
      <c r="B56" s="71" t="s">
        <v>162</v>
      </c>
      <c r="C56" s="101"/>
      <c r="D56" s="102"/>
      <c r="E56" s="735"/>
      <c r="F56" s="186">
        <v>1</v>
      </c>
      <c r="G56" s="112"/>
      <c r="H56" s="735"/>
      <c r="I56" s="103"/>
      <c r="J56" s="103"/>
      <c r="K56" s="103"/>
      <c r="L56" s="735"/>
      <c r="M56" s="218">
        <v>0</v>
      </c>
      <c r="N56" s="735"/>
      <c r="O56" s="174">
        <f>(F56*I53/100)+((F56*I53/100)*M56/100)</f>
        <v>0.69</v>
      </c>
      <c r="P56" s="103"/>
      <c r="Q56" s="178">
        <f t="shared" si="8"/>
        <v>0.69</v>
      </c>
      <c r="R56" s="368"/>
    </row>
    <row r="57" spans="1:18" s="120" customFormat="1" ht="18.600000000000001" thickBot="1" x14ac:dyDescent="0.4">
      <c r="A57" s="199"/>
      <c r="B57" s="71" t="s">
        <v>109</v>
      </c>
      <c r="C57" s="194"/>
      <c r="D57" s="102"/>
      <c r="E57" s="735"/>
      <c r="F57" s="186">
        <v>2</v>
      </c>
      <c r="G57" s="112"/>
      <c r="H57" s="735"/>
      <c r="I57" s="103"/>
      <c r="J57" s="103"/>
      <c r="K57" s="103"/>
      <c r="L57" s="735"/>
      <c r="M57" s="218">
        <v>10</v>
      </c>
      <c r="N57" s="735"/>
      <c r="O57" s="174">
        <f>(F57*I53/100)+((F57*I53/100)*M57/100)</f>
        <v>1.5179999999999998</v>
      </c>
      <c r="P57" s="103"/>
      <c r="Q57" s="178">
        <f t="shared" si="8"/>
        <v>1.5179999999999998</v>
      </c>
      <c r="R57" s="350"/>
    </row>
    <row r="58" spans="1:18" s="120" customFormat="1" ht="18.600000000000001" thickBot="1" x14ac:dyDescent="0.4">
      <c r="A58" s="805" t="s">
        <v>189</v>
      </c>
      <c r="B58" s="809"/>
      <c r="C58" s="141">
        <v>100</v>
      </c>
      <c r="D58" s="102"/>
      <c r="E58" s="735"/>
      <c r="F58" s="198"/>
      <c r="G58" s="112"/>
      <c r="H58" s="735"/>
      <c r="I58" s="156">
        <v>3</v>
      </c>
      <c r="J58" s="74">
        <v>0</v>
      </c>
      <c r="K58" s="161">
        <f t="shared" ref="K58:K72" si="9">+I58+J58</f>
        <v>3</v>
      </c>
      <c r="L58" s="735"/>
      <c r="M58" s="190"/>
      <c r="N58" s="735"/>
      <c r="O58" s="103"/>
      <c r="P58" s="103"/>
      <c r="Q58" s="196">
        <f>Q59</f>
        <v>0.3</v>
      </c>
      <c r="R58" s="350"/>
    </row>
    <row r="59" spans="1:18" s="120" customFormat="1" ht="18.600000000000001" thickBot="1" x14ac:dyDescent="0.4">
      <c r="A59" s="199"/>
      <c r="B59" s="82" t="s">
        <v>113</v>
      </c>
      <c r="C59" s="194"/>
      <c r="D59" s="102"/>
      <c r="E59" s="735"/>
      <c r="F59" s="186">
        <f>+C58*100/1000</f>
        <v>10</v>
      </c>
      <c r="G59" s="112"/>
      <c r="H59" s="735"/>
      <c r="I59" s="103"/>
      <c r="J59" s="103"/>
      <c r="K59" s="103"/>
      <c r="L59" s="735"/>
      <c r="M59" s="218">
        <v>0</v>
      </c>
      <c r="N59" s="735"/>
      <c r="O59" s="174">
        <f>(F59*I58/100)+((F59*I58/100)*M59/100)</f>
        <v>0.3</v>
      </c>
      <c r="P59" s="103"/>
      <c r="Q59" s="178">
        <f>O59</f>
        <v>0.3</v>
      </c>
      <c r="R59" s="350"/>
    </row>
    <row r="60" spans="1:18" s="120" customFormat="1" ht="18.600000000000001" thickBot="1" x14ac:dyDescent="0.4">
      <c r="A60" s="805" t="s">
        <v>191</v>
      </c>
      <c r="B60" s="809"/>
      <c r="C60" s="141">
        <v>100</v>
      </c>
      <c r="D60" s="102"/>
      <c r="E60" s="735"/>
      <c r="F60" s="198"/>
      <c r="G60" s="112"/>
      <c r="H60" s="735"/>
      <c r="I60" s="156">
        <v>74</v>
      </c>
      <c r="J60" s="74">
        <v>0</v>
      </c>
      <c r="K60" s="161">
        <f t="shared" si="9"/>
        <v>74</v>
      </c>
      <c r="L60" s="735"/>
      <c r="M60" s="190"/>
      <c r="N60" s="735"/>
      <c r="O60" s="174">
        <f>(F60*I59/100)+((F60*I59/100)*M60/100)</f>
        <v>0</v>
      </c>
      <c r="P60" s="103"/>
      <c r="Q60" s="196"/>
      <c r="R60" s="350"/>
    </row>
    <row r="61" spans="1:18" s="120" customFormat="1" ht="18.600000000000001" thickBot="1" x14ac:dyDescent="0.4">
      <c r="A61" s="805" t="s">
        <v>192</v>
      </c>
      <c r="B61" s="809"/>
      <c r="C61" s="141">
        <v>80</v>
      </c>
      <c r="D61" s="77">
        <v>80</v>
      </c>
      <c r="E61" s="735"/>
      <c r="F61" s="136"/>
      <c r="G61" s="98"/>
      <c r="H61" s="735"/>
      <c r="I61" s="156">
        <v>105</v>
      </c>
      <c r="J61" s="74">
        <v>0</v>
      </c>
      <c r="K61" s="161">
        <f t="shared" si="9"/>
        <v>105</v>
      </c>
      <c r="L61" s="735"/>
      <c r="M61" s="190"/>
      <c r="N61" s="735"/>
      <c r="O61" s="174"/>
      <c r="P61" s="103"/>
      <c r="Q61" s="196"/>
      <c r="R61" s="350"/>
    </row>
    <row r="62" spans="1:18" s="120" customFormat="1" ht="18.600000000000001" thickBot="1" x14ac:dyDescent="0.4">
      <c r="A62" s="756" t="s">
        <v>193</v>
      </c>
      <c r="B62" s="757"/>
      <c r="C62" s="141">
        <v>100</v>
      </c>
      <c r="D62" s="77">
        <v>150</v>
      </c>
      <c r="E62" s="735"/>
      <c r="F62" s="198"/>
      <c r="G62" s="112"/>
      <c r="H62" s="735"/>
      <c r="I62" s="156">
        <v>777</v>
      </c>
      <c r="J62" s="74">
        <v>0</v>
      </c>
      <c r="K62" s="161">
        <f t="shared" si="9"/>
        <v>777</v>
      </c>
      <c r="L62" s="735"/>
      <c r="M62" s="190"/>
      <c r="N62" s="735"/>
      <c r="O62" s="103"/>
      <c r="P62" s="103"/>
      <c r="Q62" s="196">
        <f>Q63+Q64+Q65</f>
        <v>92.851500000000016</v>
      </c>
      <c r="R62" s="350"/>
    </row>
    <row r="63" spans="1:18" s="120" customFormat="1" ht="18" x14ac:dyDescent="0.35">
      <c r="A63" s="132"/>
      <c r="B63" s="71" t="s">
        <v>194</v>
      </c>
      <c r="C63" s="194"/>
      <c r="D63" s="102"/>
      <c r="E63" s="735"/>
      <c r="F63" s="186">
        <v>5</v>
      </c>
      <c r="G63" s="187">
        <f>F63*D62/C62</f>
        <v>7.5</v>
      </c>
      <c r="H63" s="735"/>
      <c r="I63" s="103"/>
      <c r="J63" s="103"/>
      <c r="K63" s="103"/>
      <c r="L63" s="735"/>
      <c r="M63" s="218">
        <v>35</v>
      </c>
      <c r="N63" s="735"/>
      <c r="O63" s="174">
        <f>(F63*I62/100)+((F63*I62/100)*M63/100)</f>
        <v>52.447500000000005</v>
      </c>
      <c r="P63" s="105">
        <f>(G63*J62/100)+((G63*J62/100)*M63/100)</f>
        <v>0</v>
      </c>
      <c r="Q63" s="178">
        <f>+O63+P63</f>
        <v>52.447500000000005</v>
      </c>
      <c r="R63" s="350"/>
    </row>
    <row r="64" spans="1:18" ht="18" x14ac:dyDescent="0.35">
      <c r="A64" s="133"/>
      <c r="B64" s="71" t="s">
        <v>280</v>
      </c>
      <c r="C64" s="194"/>
      <c r="D64" s="102"/>
      <c r="E64" s="735"/>
      <c r="F64" s="186">
        <v>5</v>
      </c>
      <c r="G64" s="187">
        <f>F64*D62/C62</f>
        <v>7.5</v>
      </c>
      <c r="H64" s="735"/>
      <c r="I64" s="103"/>
      <c r="J64" s="103"/>
      <c r="K64" s="103"/>
      <c r="L64" s="735"/>
      <c r="M64" s="218">
        <v>0</v>
      </c>
      <c r="N64" s="735"/>
      <c r="O64" s="174">
        <f>(F64*I62/100)+((F64*I62/100)*M64/100)</f>
        <v>38.85</v>
      </c>
      <c r="P64" s="105">
        <f>(G64*J62/100)+((G64*J62/100)*M64/100)</f>
        <v>0</v>
      </c>
      <c r="Q64" s="178">
        <f>+O64+P64</f>
        <v>38.85</v>
      </c>
      <c r="R64" s="350"/>
    </row>
    <row r="65" spans="1:18" ht="18.600000000000001" thickBot="1" x14ac:dyDescent="0.4">
      <c r="A65" s="133"/>
      <c r="B65" s="71" t="s">
        <v>138</v>
      </c>
      <c r="C65" s="194"/>
      <c r="D65" s="102"/>
      <c r="E65" s="735"/>
      <c r="F65" s="186">
        <v>0.2</v>
      </c>
      <c r="G65" s="187">
        <f>F65*D62/C62</f>
        <v>0.3</v>
      </c>
      <c r="H65" s="735"/>
      <c r="I65" s="103"/>
      <c r="J65" s="103"/>
      <c r="K65" s="103"/>
      <c r="L65" s="735"/>
      <c r="M65" s="218">
        <v>0</v>
      </c>
      <c r="N65" s="735"/>
      <c r="O65" s="174">
        <f>(F65*I62/100)+((F65*I62/100)*M65/100)</f>
        <v>1.554</v>
      </c>
      <c r="P65" s="105">
        <f>(G65*J62/100)+((G65*J62/100)*M65/100)</f>
        <v>0</v>
      </c>
      <c r="Q65" s="178">
        <f>+O65+P65</f>
        <v>1.554</v>
      </c>
      <c r="R65" s="350"/>
    </row>
    <row r="66" spans="1:18" ht="18.600000000000001" thickBot="1" x14ac:dyDescent="0.4">
      <c r="A66" s="756" t="s">
        <v>195</v>
      </c>
      <c r="B66" s="757"/>
      <c r="C66" s="141">
        <v>100</v>
      </c>
      <c r="D66" s="102"/>
      <c r="E66" s="735"/>
      <c r="F66" s="198"/>
      <c r="G66" s="112"/>
      <c r="H66" s="735"/>
      <c r="I66" s="156">
        <v>97</v>
      </c>
      <c r="J66" s="103"/>
      <c r="K66" s="161">
        <f t="shared" si="9"/>
        <v>97</v>
      </c>
      <c r="L66" s="735"/>
      <c r="M66" s="190"/>
      <c r="N66" s="735"/>
      <c r="O66" s="103"/>
      <c r="P66" s="103"/>
      <c r="Q66" s="196">
        <f>Q67+Q68+Q69</f>
        <v>10.718500000000001</v>
      </c>
      <c r="R66" s="350"/>
    </row>
    <row r="67" spans="1:18" ht="18" x14ac:dyDescent="0.35">
      <c r="A67" s="132"/>
      <c r="B67" s="71" t="s">
        <v>196</v>
      </c>
      <c r="C67" s="194"/>
      <c r="D67" s="102"/>
      <c r="E67" s="735"/>
      <c r="F67" s="186">
        <v>7</v>
      </c>
      <c r="G67" s="112"/>
      <c r="H67" s="735"/>
      <c r="I67" s="103"/>
      <c r="J67" s="103"/>
      <c r="K67" s="103"/>
      <c r="L67" s="735"/>
      <c r="M67" s="218">
        <v>15</v>
      </c>
      <c r="N67" s="735"/>
      <c r="O67" s="174">
        <f>(F67*I66/100)+((F67*I66/100)*M67/100)</f>
        <v>7.8085000000000004</v>
      </c>
      <c r="P67" s="103"/>
      <c r="Q67" s="178">
        <f>+O67+P67</f>
        <v>7.8085000000000004</v>
      </c>
      <c r="R67" s="350"/>
    </row>
    <row r="68" spans="1:18" ht="18" x14ac:dyDescent="0.35">
      <c r="A68" s="133"/>
      <c r="B68" s="71" t="s">
        <v>109</v>
      </c>
      <c r="C68" s="194"/>
      <c r="D68" s="102"/>
      <c r="E68" s="735"/>
      <c r="F68" s="186">
        <v>1</v>
      </c>
      <c r="G68" s="112"/>
      <c r="H68" s="735"/>
      <c r="I68" s="103"/>
      <c r="J68" s="103"/>
      <c r="K68" s="103"/>
      <c r="L68" s="735"/>
      <c r="M68" s="218">
        <v>0</v>
      </c>
      <c r="N68" s="735"/>
      <c r="O68" s="174">
        <f>(F68*I66/100)+((F68*I66/100)*M68/100)</f>
        <v>0.97</v>
      </c>
      <c r="P68" s="103"/>
      <c r="Q68" s="178">
        <f t="shared" ref="Q68:Q69" si="10">+O68+P68</f>
        <v>0.97</v>
      </c>
      <c r="R68" s="350"/>
    </row>
    <row r="69" spans="1:18" ht="18.600000000000001" thickBot="1" x14ac:dyDescent="0.4">
      <c r="A69" s="133"/>
      <c r="B69" s="71" t="s">
        <v>178</v>
      </c>
      <c r="C69" s="194"/>
      <c r="D69" s="102"/>
      <c r="E69" s="735"/>
      <c r="F69" s="186">
        <v>2</v>
      </c>
      <c r="G69" s="112"/>
      <c r="H69" s="735"/>
      <c r="I69" s="103"/>
      <c r="J69" s="103"/>
      <c r="K69" s="103"/>
      <c r="L69" s="735"/>
      <c r="M69" s="218">
        <v>0</v>
      </c>
      <c r="N69" s="735"/>
      <c r="O69" s="174">
        <f>(F69*I66/100)+((F69*I66/100)*M69/100)</f>
        <v>1.94</v>
      </c>
      <c r="P69" s="103"/>
      <c r="Q69" s="178">
        <f t="shared" si="10"/>
        <v>1.94</v>
      </c>
      <c r="R69" s="350"/>
    </row>
    <row r="70" spans="1:18" ht="18.600000000000001" thickBot="1" x14ac:dyDescent="0.4">
      <c r="A70" s="133" t="s">
        <v>197</v>
      </c>
      <c r="B70" s="71"/>
      <c r="C70" s="141">
        <v>100</v>
      </c>
      <c r="D70" s="102"/>
      <c r="E70" s="735"/>
      <c r="F70" s="198"/>
      <c r="G70" s="112"/>
      <c r="H70" s="735"/>
      <c r="I70" s="156">
        <v>2</v>
      </c>
      <c r="J70" s="103"/>
      <c r="K70" s="161">
        <f t="shared" si="9"/>
        <v>2</v>
      </c>
      <c r="L70" s="735"/>
      <c r="M70" s="190"/>
      <c r="N70" s="735"/>
      <c r="O70" s="103"/>
      <c r="P70" s="103"/>
      <c r="Q70" s="196">
        <f>+Q71</f>
        <v>0.2</v>
      </c>
      <c r="R70" s="350"/>
    </row>
    <row r="71" spans="1:18" ht="18.600000000000001" thickBot="1" x14ac:dyDescent="0.4">
      <c r="A71" s="133"/>
      <c r="B71" s="201" t="s">
        <v>198</v>
      </c>
      <c r="C71" s="194"/>
      <c r="D71" s="102"/>
      <c r="E71" s="735"/>
      <c r="F71" s="186">
        <f>C70*100/1000</f>
        <v>10</v>
      </c>
      <c r="G71" s="112"/>
      <c r="H71" s="735"/>
      <c r="I71" s="103"/>
      <c r="J71" s="103"/>
      <c r="K71" s="103"/>
      <c r="L71" s="735"/>
      <c r="M71" s="218"/>
      <c r="N71" s="735"/>
      <c r="O71" s="174">
        <f>(F71*I70/100)+((F71*I70/100)*M71/100)</f>
        <v>0.2</v>
      </c>
      <c r="P71" s="103"/>
      <c r="Q71" s="178">
        <f>+O71+P71</f>
        <v>0.2</v>
      </c>
      <c r="R71" s="350"/>
    </row>
    <row r="72" spans="1:18" ht="18.600000000000001" thickBot="1" x14ac:dyDescent="0.4">
      <c r="A72" s="810" t="s">
        <v>65</v>
      </c>
      <c r="B72" s="811"/>
      <c r="C72" s="141">
        <v>100</v>
      </c>
      <c r="D72" s="77">
        <v>150</v>
      </c>
      <c r="E72" s="735"/>
      <c r="F72" s="198"/>
      <c r="G72" s="112"/>
      <c r="H72" s="735"/>
      <c r="I72" s="156">
        <v>730</v>
      </c>
      <c r="J72" s="74">
        <v>155</v>
      </c>
      <c r="K72" s="161">
        <f t="shared" si="9"/>
        <v>885</v>
      </c>
      <c r="L72" s="735"/>
      <c r="M72" s="190"/>
      <c r="N72" s="735"/>
      <c r="O72" s="103"/>
      <c r="P72" s="103"/>
      <c r="Q72" s="196">
        <f>SUM(Q73:Q76)</f>
        <v>345.03874999999999</v>
      </c>
      <c r="R72" s="350"/>
    </row>
    <row r="73" spans="1:18" ht="18" x14ac:dyDescent="0.35">
      <c r="A73" s="133"/>
      <c r="B73" s="71" t="s">
        <v>84</v>
      </c>
      <c r="C73" s="194"/>
      <c r="D73" s="102"/>
      <c r="E73" s="735"/>
      <c r="F73" s="186">
        <v>90</v>
      </c>
      <c r="G73" s="187">
        <f>F73+D72/C72</f>
        <v>91.5</v>
      </c>
      <c r="H73" s="735"/>
      <c r="I73" s="103"/>
      <c r="J73" s="103"/>
      <c r="K73" s="103"/>
      <c r="L73" s="735"/>
      <c r="M73" s="218">
        <v>-65</v>
      </c>
      <c r="N73" s="735"/>
      <c r="O73" s="174">
        <f>(F73*I72/100)+((F73*I72/100)*M73/100)</f>
        <v>229.95</v>
      </c>
      <c r="P73" s="105">
        <f>(G73*J72/100)+((G73*J72/100)*M73/100)</f>
        <v>49.638749999999987</v>
      </c>
      <c r="Q73" s="703">
        <f>+O73+P73</f>
        <v>279.58875</v>
      </c>
      <c r="R73" s="350"/>
    </row>
    <row r="74" spans="1:18" ht="18" x14ac:dyDescent="0.35">
      <c r="A74" s="133"/>
      <c r="B74" s="71" t="s">
        <v>109</v>
      </c>
      <c r="C74" s="194"/>
      <c r="D74" s="102"/>
      <c r="E74" s="735"/>
      <c r="F74" s="186">
        <v>2</v>
      </c>
      <c r="G74" s="187">
        <f>F74*D72/C72</f>
        <v>3</v>
      </c>
      <c r="H74" s="735"/>
      <c r="I74" s="103"/>
      <c r="J74" s="103"/>
      <c r="K74" s="103"/>
      <c r="L74" s="735"/>
      <c r="M74" s="218">
        <v>0</v>
      </c>
      <c r="N74" s="735"/>
      <c r="O74" s="174">
        <f>(F74*I72/100)+((F74*I72/100)*M74/100)</f>
        <v>14.6</v>
      </c>
      <c r="P74" s="105">
        <f>(G74*J72/100)+((G74*J72/100)*M74/100)</f>
        <v>4.6500000000000004</v>
      </c>
      <c r="Q74" s="178">
        <f t="shared" ref="Q74:Q76" si="11">+O74+P74</f>
        <v>19.25</v>
      </c>
      <c r="R74" s="350"/>
    </row>
    <row r="75" spans="1:18" ht="18" x14ac:dyDescent="0.35">
      <c r="A75" s="133"/>
      <c r="B75" s="71" t="s">
        <v>188</v>
      </c>
      <c r="C75" s="194"/>
      <c r="D75" s="102"/>
      <c r="E75" s="735"/>
      <c r="F75" s="186">
        <v>4</v>
      </c>
      <c r="G75" s="187">
        <f>F75*D72/C72</f>
        <v>6</v>
      </c>
      <c r="H75" s="735"/>
      <c r="I75" s="103"/>
      <c r="J75" s="103"/>
      <c r="K75" s="103"/>
      <c r="L75" s="735"/>
      <c r="M75" s="218">
        <v>0</v>
      </c>
      <c r="N75" s="735"/>
      <c r="O75" s="174">
        <f>(F75*I72/100)+((F75*I72/100)*M75/100)</f>
        <v>29.2</v>
      </c>
      <c r="P75" s="105">
        <f>(G75*J72/100)+((G75*J72/100)*M75/100)</f>
        <v>9.3000000000000007</v>
      </c>
      <c r="Q75" s="178">
        <f t="shared" si="11"/>
        <v>38.5</v>
      </c>
      <c r="R75" s="350"/>
    </row>
    <row r="76" spans="1:18" ht="18" x14ac:dyDescent="0.35">
      <c r="A76" s="133"/>
      <c r="B76" s="71" t="s">
        <v>199</v>
      </c>
      <c r="C76" s="194"/>
      <c r="D76" s="102"/>
      <c r="E76" s="735"/>
      <c r="F76" s="186">
        <v>0.8</v>
      </c>
      <c r="G76" s="187">
        <f>F76*D72/C72</f>
        <v>1.2</v>
      </c>
      <c r="H76" s="735"/>
      <c r="I76" s="103"/>
      <c r="J76" s="103"/>
      <c r="K76" s="103"/>
      <c r="L76" s="735"/>
      <c r="M76" s="218">
        <v>0</v>
      </c>
      <c r="N76" s="735"/>
      <c r="O76" s="174">
        <f>(F76*I72/100)+((F76*I72/100)*M76/100)</f>
        <v>5.84</v>
      </c>
      <c r="P76" s="105">
        <f>(G76*J72/100)+((G76*J72/100)*M76/100)</f>
        <v>1.86</v>
      </c>
      <c r="Q76" s="178">
        <f t="shared" si="11"/>
        <v>7.7</v>
      </c>
      <c r="R76" s="350"/>
    </row>
  </sheetData>
  <dataConsolidate/>
  <mergeCells count="38">
    <mergeCell ref="R1:R2"/>
    <mergeCell ref="A3:R3"/>
    <mergeCell ref="A39:R39"/>
    <mergeCell ref="L1:L2"/>
    <mergeCell ref="M1:M2"/>
    <mergeCell ref="N1:N2"/>
    <mergeCell ref="O1:Q1"/>
    <mergeCell ref="A1:B2"/>
    <mergeCell ref="C1:D1"/>
    <mergeCell ref="E1:E2"/>
    <mergeCell ref="F1:G1"/>
    <mergeCell ref="H1:H2"/>
    <mergeCell ref="I1:K1"/>
    <mergeCell ref="L4:L38"/>
    <mergeCell ref="N4:N38"/>
    <mergeCell ref="A34:B34"/>
    <mergeCell ref="H40:H76"/>
    <mergeCell ref="L40:L76"/>
    <mergeCell ref="N40:N76"/>
    <mergeCell ref="A42:B42"/>
    <mergeCell ref="A44:B44"/>
    <mergeCell ref="A51:B51"/>
    <mergeCell ref="A58:B58"/>
    <mergeCell ref="A60:B60"/>
    <mergeCell ref="A61:B61"/>
    <mergeCell ref="A62:B62"/>
    <mergeCell ref="A66:B66"/>
    <mergeCell ref="A72:B72"/>
    <mergeCell ref="A40:B40"/>
    <mergeCell ref="E40:E76"/>
    <mergeCell ref="E4:E38"/>
    <mergeCell ref="H4:H38"/>
    <mergeCell ref="A26:B26"/>
    <mergeCell ref="A27:B27"/>
    <mergeCell ref="A9:B9"/>
    <mergeCell ref="A18:B18"/>
    <mergeCell ref="A24:B24"/>
    <mergeCell ref="A4:B4"/>
  </mergeCells>
  <pageMargins left="0.7" right="0.7" top="0.75" bottom="0.75" header="0.3" footer="0.3"/>
  <pageSetup paperSize="9" orientation="portrait" r:id="rId1"/>
  <ignoredErrors>
    <ignoredError sqref="Q70:Q71 Q53 Q51 Q44 Q42 Q34 Q30 Q9" formula="1"/>
    <ignoredError sqref="O10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214E1-B892-4574-AB28-BC8E90815239}">
  <dimension ref="A1:R99"/>
  <sheetViews>
    <sheetView workbookViewId="0">
      <pane ySplit="4608" topLeftCell="A63" activePane="bottomLeft"/>
      <selection activeCell="O2" activeCellId="1" sqref="F1:G1048576 O1:Q1048576"/>
      <selection pane="bottomLeft" activeCell="J68" sqref="J68"/>
    </sheetView>
  </sheetViews>
  <sheetFormatPr baseColWidth="10" defaultRowHeight="14.4" outlineLevelRow="1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88671875" style="99" customWidth="1"/>
    <col min="6" max="6" width="12" style="99" customWidth="1"/>
    <col min="7" max="7" width="12.6640625" style="99" customWidth="1"/>
    <col min="8" max="8" width="1.8867187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88671875" style="99" customWidth="1"/>
    <col min="13" max="13" width="21.6640625" style="99" customWidth="1"/>
    <col min="14" max="14" width="1.88671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50.75" customHeight="1" thickBot="1" x14ac:dyDescent="0.35">
      <c r="A1" s="770" t="s">
        <v>278</v>
      </c>
      <c r="B1" s="771"/>
      <c r="C1" s="793" t="s">
        <v>135</v>
      </c>
      <c r="D1" s="794"/>
      <c r="E1" s="795"/>
      <c r="F1" s="764" t="s">
        <v>279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788" t="s">
        <v>121</v>
      </c>
      <c r="B3" s="789"/>
      <c r="C3" s="789"/>
      <c r="D3" s="789"/>
      <c r="E3" s="789"/>
      <c r="F3" s="789"/>
      <c r="G3" s="789"/>
      <c r="H3" s="789"/>
      <c r="I3" s="789"/>
      <c r="J3" s="789"/>
      <c r="K3" s="789"/>
      <c r="L3" s="789"/>
      <c r="M3" s="789"/>
      <c r="N3" s="789"/>
      <c r="O3" s="789"/>
      <c r="P3" s="789"/>
      <c r="Q3" s="789"/>
      <c r="R3" s="790"/>
    </row>
    <row r="4" spans="1:18" ht="18.600000000000001" thickBot="1" x14ac:dyDescent="0.4">
      <c r="A4" s="752" t="s">
        <v>281</v>
      </c>
      <c r="B4" s="829"/>
      <c r="C4" s="441">
        <v>80</v>
      </c>
      <c r="D4" s="413">
        <v>80</v>
      </c>
      <c r="E4" s="759"/>
      <c r="F4" s="397"/>
      <c r="G4" s="568"/>
      <c r="H4" s="759"/>
      <c r="I4" s="415">
        <v>870</v>
      </c>
      <c r="J4" s="226">
        <v>0</v>
      </c>
      <c r="K4" s="416">
        <f>I4+J4</f>
        <v>870</v>
      </c>
      <c r="L4" s="759"/>
      <c r="M4" s="417"/>
      <c r="N4" s="759"/>
      <c r="O4" s="397"/>
      <c r="P4" s="379"/>
      <c r="Q4" s="418">
        <f>SUM(Q5:Q9)</f>
        <v>78.3</v>
      </c>
      <c r="R4" s="558"/>
    </row>
    <row r="5" spans="1:18" ht="18" x14ac:dyDescent="0.35">
      <c r="A5" s="373"/>
      <c r="B5" s="71" t="s">
        <v>290</v>
      </c>
      <c r="C5" s="438"/>
      <c r="D5" s="439"/>
      <c r="E5" s="759"/>
      <c r="F5" s="435">
        <v>6.5</v>
      </c>
      <c r="G5" s="443">
        <f>F5*D4/C4</f>
        <v>6.5</v>
      </c>
      <c r="H5" s="759"/>
      <c r="I5" s="433"/>
      <c r="J5" s="98"/>
      <c r="K5" s="434"/>
      <c r="L5" s="759"/>
      <c r="M5" s="432">
        <v>0</v>
      </c>
      <c r="N5" s="759"/>
      <c r="O5" s="431">
        <f>(F5*I4/100)+((F5*I4/100)*M5/100)</f>
        <v>56.55</v>
      </c>
      <c r="P5" s="83">
        <f>(G5*J4/100)+((G5*J4/100)*M5/100)</f>
        <v>0</v>
      </c>
      <c r="Q5" s="408">
        <f>O5+P5</f>
        <v>56.55</v>
      </c>
      <c r="R5" s="350"/>
    </row>
    <row r="6" spans="1:18" ht="18" x14ac:dyDescent="0.35">
      <c r="A6" s="373"/>
      <c r="B6" s="71" t="s">
        <v>287</v>
      </c>
      <c r="C6" s="438"/>
      <c r="D6" s="439"/>
      <c r="E6" s="759"/>
      <c r="F6" s="435">
        <v>0.2</v>
      </c>
      <c r="G6" s="443">
        <f>F6*D4/C4</f>
        <v>0.2</v>
      </c>
      <c r="H6" s="759"/>
      <c r="I6" s="433"/>
      <c r="J6" s="98"/>
      <c r="K6" s="434"/>
      <c r="L6" s="759"/>
      <c r="M6" s="432">
        <v>0</v>
      </c>
      <c r="N6" s="759"/>
      <c r="O6" s="431">
        <f>(F6*I4/100)+((F6*I4/100)*M6/100)</f>
        <v>1.74</v>
      </c>
      <c r="P6" s="83">
        <f>(G6*J4/100)+((G6*J4/100)*M6/100)</f>
        <v>0</v>
      </c>
      <c r="Q6" s="408">
        <f t="shared" ref="Q6:Q9" si="0">O6+P6</f>
        <v>1.74</v>
      </c>
      <c r="R6" s="350"/>
    </row>
    <row r="7" spans="1:18" ht="18" x14ac:dyDescent="0.35">
      <c r="A7" s="373"/>
      <c r="B7" s="71" t="s">
        <v>169</v>
      </c>
      <c r="C7" s="438"/>
      <c r="D7" s="439"/>
      <c r="E7" s="759"/>
      <c r="F7" s="435">
        <v>0.5</v>
      </c>
      <c r="G7" s="443">
        <f>F7*D4/C4</f>
        <v>0.5</v>
      </c>
      <c r="H7" s="759"/>
      <c r="I7" s="433"/>
      <c r="J7" s="98"/>
      <c r="K7" s="434"/>
      <c r="L7" s="759"/>
      <c r="M7" s="432">
        <v>0</v>
      </c>
      <c r="N7" s="759"/>
      <c r="O7" s="431">
        <f>(F7*I4/100)+((F7*I4/100)*M7/100)</f>
        <v>4.3499999999999996</v>
      </c>
      <c r="P7" s="83">
        <f>(G7*J4/100)+((G7*J4/100)*M7/100)</f>
        <v>0</v>
      </c>
      <c r="Q7" s="408">
        <f t="shared" si="0"/>
        <v>4.3499999999999996</v>
      </c>
      <c r="R7" s="350"/>
    </row>
    <row r="8" spans="1:18" ht="18" x14ac:dyDescent="0.35">
      <c r="A8" s="373"/>
      <c r="B8" s="71" t="s">
        <v>288</v>
      </c>
      <c r="C8" s="438"/>
      <c r="D8" s="439"/>
      <c r="E8" s="759"/>
      <c r="F8" s="435">
        <v>0.8</v>
      </c>
      <c r="G8" s="443">
        <f>F8*D4/C4</f>
        <v>0.8</v>
      </c>
      <c r="H8" s="759"/>
      <c r="I8" s="433"/>
      <c r="J8" s="98"/>
      <c r="K8" s="434"/>
      <c r="L8" s="759"/>
      <c r="M8" s="432">
        <v>0</v>
      </c>
      <c r="N8" s="759"/>
      <c r="O8" s="431">
        <f>(F8*I4/100)+((F8*I4/100)*M8/100)</f>
        <v>6.96</v>
      </c>
      <c r="P8" s="83">
        <f>(G8*J4/100)+((G8*J4/100)*M8/100)</f>
        <v>0</v>
      </c>
      <c r="Q8" s="408">
        <f t="shared" si="0"/>
        <v>6.96</v>
      </c>
      <c r="R8" s="350"/>
    </row>
    <row r="9" spans="1:18" ht="18.600000000000001" thickBot="1" x14ac:dyDescent="0.4">
      <c r="A9" s="375"/>
      <c r="B9" s="376" t="s">
        <v>289</v>
      </c>
      <c r="C9" s="440"/>
      <c r="D9" s="423"/>
      <c r="E9" s="759"/>
      <c r="F9" s="424">
        <v>1</v>
      </c>
      <c r="G9" s="444">
        <f>F9*D4/C4</f>
        <v>1</v>
      </c>
      <c r="H9" s="759"/>
      <c r="I9" s="426"/>
      <c r="J9" s="305"/>
      <c r="K9" s="427"/>
      <c r="L9" s="759"/>
      <c r="M9" s="428">
        <v>0</v>
      </c>
      <c r="N9" s="759"/>
      <c r="O9" s="431">
        <f>(F9*I4/100)+((F9*I4/100)*M9/100)</f>
        <v>8.6999999999999993</v>
      </c>
      <c r="P9" s="83">
        <f>(G9*J4/100)+((G9*J4/100)*M9/100)</f>
        <v>0</v>
      </c>
      <c r="Q9" s="408">
        <f t="shared" si="0"/>
        <v>8.6999999999999993</v>
      </c>
      <c r="R9" s="350">
        <f>Q9/2</f>
        <v>4.3499999999999996</v>
      </c>
    </row>
    <row r="10" spans="1:18" ht="19.2" thickTop="1" thickBot="1" x14ac:dyDescent="0.4">
      <c r="A10" s="830" t="s">
        <v>282</v>
      </c>
      <c r="B10" s="831"/>
      <c r="C10" s="437">
        <v>80</v>
      </c>
      <c r="D10" s="381">
        <v>80</v>
      </c>
      <c r="E10" s="759"/>
      <c r="F10" s="388"/>
      <c r="G10" s="442"/>
      <c r="H10" s="759"/>
      <c r="I10" s="394">
        <v>17</v>
      </c>
      <c r="J10" s="395">
        <v>0</v>
      </c>
      <c r="K10" s="396">
        <f>I10+J10</f>
        <v>17</v>
      </c>
      <c r="L10" s="759"/>
      <c r="M10" s="402"/>
      <c r="N10" s="759"/>
      <c r="O10" s="388"/>
      <c r="P10" s="307"/>
      <c r="Q10" s="406">
        <f>SUM(Q11:Q15)</f>
        <v>1.377</v>
      </c>
      <c r="R10" s="350"/>
    </row>
    <row r="11" spans="1:18" ht="15.75" customHeight="1" outlineLevel="1" x14ac:dyDescent="0.3">
      <c r="A11" s="122"/>
      <c r="B11" s="71" t="s">
        <v>291</v>
      </c>
      <c r="C11" s="438"/>
      <c r="D11" s="439"/>
      <c r="E11" s="759"/>
      <c r="F11" s="435">
        <v>7</v>
      </c>
      <c r="G11" s="580">
        <f>F11*D10/C10</f>
        <v>7</v>
      </c>
      <c r="H11" s="759"/>
      <c r="I11" s="433"/>
      <c r="J11" s="98"/>
      <c r="K11" s="434"/>
      <c r="L11" s="759"/>
      <c r="M11" s="432"/>
      <c r="N11" s="759"/>
      <c r="O11" s="431">
        <f>(F11*I10/100)+((F11*I10/100)*M11/100)</f>
        <v>1.19</v>
      </c>
      <c r="P11" s="83">
        <f>(G11*J10/100)+((G11*J10/100)*M11/100)</f>
        <v>0</v>
      </c>
      <c r="Q11" s="408">
        <f>O11+P11</f>
        <v>1.19</v>
      </c>
      <c r="R11" s="350"/>
    </row>
    <row r="12" spans="1:18" ht="15.75" customHeight="1" outlineLevel="1" x14ac:dyDescent="0.3">
      <c r="A12" s="122"/>
      <c r="B12" s="71" t="s">
        <v>292</v>
      </c>
      <c r="C12" s="438"/>
      <c r="D12" s="439"/>
      <c r="E12" s="759"/>
      <c r="F12" s="435">
        <v>0.25</v>
      </c>
      <c r="G12" s="436">
        <f>F12*D10/C10</f>
        <v>0.25</v>
      </c>
      <c r="H12" s="759"/>
      <c r="I12" s="433"/>
      <c r="J12" s="98"/>
      <c r="K12" s="434"/>
      <c r="L12" s="759"/>
      <c r="M12" s="432">
        <v>0</v>
      </c>
      <c r="N12" s="759"/>
      <c r="O12" s="431">
        <f>(F12*I10/100)+((F12*I10/100)*M12/100)</f>
        <v>4.2500000000000003E-2</v>
      </c>
      <c r="P12" s="83">
        <f>(G12*J10/100)+((G12*J10/100)*M12/100)</f>
        <v>0</v>
      </c>
      <c r="Q12" s="408">
        <f t="shared" ref="Q12:Q15" si="1">O12+P12</f>
        <v>4.2500000000000003E-2</v>
      </c>
      <c r="R12" s="350"/>
    </row>
    <row r="13" spans="1:18" ht="15.75" customHeight="1" outlineLevel="1" x14ac:dyDescent="0.3">
      <c r="A13" s="122"/>
      <c r="B13" s="71" t="s">
        <v>293</v>
      </c>
      <c r="C13" s="438"/>
      <c r="D13" s="439"/>
      <c r="E13" s="759"/>
      <c r="F13" s="435">
        <v>0.15</v>
      </c>
      <c r="G13" s="436">
        <f>F13*D10/C10</f>
        <v>0.15</v>
      </c>
      <c r="H13" s="759"/>
      <c r="I13" s="433"/>
      <c r="J13" s="98"/>
      <c r="K13" s="434"/>
      <c r="L13" s="759"/>
      <c r="M13" s="432">
        <v>0</v>
      </c>
      <c r="N13" s="759"/>
      <c r="O13" s="431">
        <f>(F13*I10/100)+((F13*I10/100)*M13/100)</f>
        <v>2.5499999999999998E-2</v>
      </c>
      <c r="P13" s="83">
        <f>(G13*J10/100)+((G13*J10/100)*M13/100)</f>
        <v>0</v>
      </c>
      <c r="Q13" s="408">
        <f t="shared" si="1"/>
        <v>2.5499999999999998E-2</v>
      </c>
      <c r="R13" s="350"/>
    </row>
    <row r="14" spans="1:18" ht="15.75" customHeight="1" outlineLevel="1" x14ac:dyDescent="0.3">
      <c r="A14" s="122"/>
      <c r="B14" s="71" t="s">
        <v>287</v>
      </c>
      <c r="C14" s="438"/>
      <c r="D14" s="439"/>
      <c r="E14" s="759"/>
      <c r="F14" s="435">
        <v>0.2</v>
      </c>
      <c r="G14" s="436">
        <f>F14*D10/C10</f>
        <v>0.2</v>
      </c>
      <c r="H14" s="759"/>
      <c r="I14" s="433"/>
      <c r="J14" s="98"/>
      <c r="K14" s="434"/>
      <c r="L14" s="759"/>
      <c r="M14" s="432">
        <v>0</v>
      </c>
      <c r="N14" s="759"/>
      <c r="O14" s="431">
        <f>(F14*I10/100)+((F14*I10/100)*M14/100)</f>
        <v>3.4000000000000002E-2</v>
      </c>
      <c r="P14" s="83">
        <f>(G14*J10/100)+((G14*J10/100)*M14/100)</f>
        <v>0</v>
      </c>
      <c r="Q14" s="408">
        <f t="shared" si="1"/>
        <v>3.4000000000000002E-2</v>
      </c>
      <c r="R14" s="350"/>
    </row>
    <row r="15" spans="1:18" ht="15.75" customHeight="1" outlineLevel="1" thickBot="1" x14ac:dyDescent="0.35">
      <c r="A15" s="224"/>
      <c r="B15" s="376" t="s">
        <v>169</v>
      </c>
      <c r="C15" s="440"/>
      <c r="D15" s="423"/>
      <c r="E15" s="759"/>
      <c r="F15" s="424">
        <v>0.5</v>
      </c>
      <c r="G15" s="425">
        <f>F15*D10/C10</f>
        <v>0.5</v>
      </c>
      <c r="H15" s="759"/>
      <c r="I15" s="426"/>
      <c r="J15" s="305"/>
      <c r="K15" s="427"/>
      <c r="L15" s="759"/>
      <c r="M15" s="428">
        <v>0</v>
      </c>
      <c r="N15" s="759"/>
      <c r="O15" s="431">
        <f>(F15*I10/100)+((F15*I10/100)*M15/100)</f>
        <v>8.5000000000000006E-2</v>
      </c>
      <c r="P15" s="83">
        <f>(G15*J10/100)+((G15*J10/100)*M15/100)</f>
        <v>0</v>
      </c>
      <c r="Q15" s="408">
        <f t="shared" si="1"/>
        <v>8.5000000000000006E-2</v>
      </c>
      <c r="R15" s="350"/>
    </row>
    <row r="16" spans="1:18" ht="18.600000000000001" thickBot="1" x14ac:dyDescent="0.4">
      <c r="A16" s="830" t="s">
        <v>283</v>
      </c>
      <c r="B16" s="831"/>
      <c r="C16" s="441">
        <v>80</v>
      </c>
      <c r="D16" s="413">
        <v>80</v>
      </c>
      <c r="E16" s="736"/>
      <c r="F16" s="397"/>
      <c r="G16" s="414"/>
      <c r="H16" s="736"/>
      <c r="I16" s="415">
        <v>175</v>
      </c>
      <c r="J16" s="226">
        <v>0</v>
      </c>
      <c r="K16" s="416">
        <f>I16+J16</f>
        <v>175</v>
      </c>
      <c r="L16" s="736"/>
      <c r="M16" s="417"/>
      <c r="N16" s="736"/>
      <c r="O16" s="397"/>
      <c r="P16" s="379"/>
      <c r="Q16" s="418">
        <f>Q17+Q18</f>
        <v>14.875</v>
      </c>
      <c r="R16" s="350"/>
    </row>
    <row r="17" spans="1:18" outlineLevel="1" x14ac:dyDescent="0.3">
      <c r="A17" s="122"/>
      <c r="B17" s="71" t="s">
        <v>290</v>
      </c>
      <c r="C17" s="438"/>
      <c r="D17" s="439"/>
      <c r="E17" s="736"/>
      <c r="F17" s="435">
        <v>8</v>
      </c>
      <c r="G17" s="436">
        <f>F17*D16/C16</f>
        <v>8</v>
      </c>
      <c r="H17" s="736"/>
      <c r="I17" s="433"/>
      <c r="J17" s="98"/>
      <c r="K17" s="434"/>
      <c r="L17" s="736"/>
      <c r="M17" s="432">
        <v>0</v>
      </c>
      <c r="N17" s="736"/>
      <c r="O17" s="431">
        <f>(F17*I16/100)+((F17*I16/100)*M17/100)</f>
        <v>14</v>
      </c>
      <c r="P17" s="83">
        <f>(G17*J16/100)+((G17*J16/100)*M17/100)</f>
        <v>0</v>
      </c>
      <c r="Q17" s="408">
        <f>O17+P17</f>
        <v>14</v>
      </c>
      <c r="R17" s="350"/>
    </row>
    <row r="18" spans="1:18" ht="15" outlineLevel="1" thickBot="1" x14ac:dyDescent="0.35">
      <c r="A18" s="253"/>
      <c r="B18" s="254" t="s">
        <v>294</v>
      </c>
      <c r="C18" s="440"/>
      <c r="D18" s="423"/>
      <c r="E18" s="736"/>
      <c r="F18" s="424">
        <v>0.5</v>
      </c>
      <c r="G18" s="425">
        <f>F18*D16/C16</f>
        <v>0.5</v>
      </c>
      <c r="H18" s="736"/>
      <c r="I18" s="426"/>
      <c r="J18" s="305"/>
      <c r="K18" s="427"/>
      <c r="L18" s="736"/>
      <c r="M18" s="428">
        <v>0</v>
      </c>
      <c r="N18" s="736"/>
      <c r="O18" s="431">
        <f>(F18*I16/100)+((F18*I16/100)*M18/100)</f>
        <v>0.875</v>
      </c>
      <c r="P18" s="83">
        <f>(G18*J16/100)+((G18*J16/100)*M18/100)</f>
        <v>0</v>
      </c>
      <c r="Q18" s="430">
        <f>O18+P18</f>
        <v>0.875</v>
      </c>
      <c r="R18" s="350"/>
    </row>
    <row r="19" spans="1:18" ht="19.2" thickTop="1" thickBot="1" x14ac:dyDescent="0.4">
      <c r="A19" s="832" t="s">
        <v>284</v>
      </c>
      <c r="B19" s="833"/>
      <c r="C19" s="419">
        <v>100</v>
      </c>
      <c r="D19" s="381">
        <v>100</v>
      </c>
      <c r="E19" s="736"/>
      <c r="F19" s="388"/>
      <c r="G19" s="389"/>
      <c r="H19" s="736"/>
      <c r="I19" s="394">
        <v>60</v>
      </c>
      <c r="J19" s="468"/>
      <c r="K19" s="396">
        <f>I19</f>
        <v>60</v>
      </c>
      <c r="L19" s="736"/>
      <c r="M19" s="402"/>
      <c r="N19" s="736"/>
      <c r="O19" s="388"/>
      <c r="P19" s="307"/>
      <c r="Q19" s="406">
        <f>Q20</f>
        <v>6</v>
      </c>
      <c r="R19" s="350"/>
    </row>
    <row r="20" spans="1:18" ht="15" outlineLevel="1" thickBot="1" x14ac:dyDescent="0.35">
      <c r="A20" s="420"/>
      <c r="B20" s="421" t="s">
        <v>295</v>
      </c>
      <c r="C20" s="422"/>
      <c r="D20" s="423"/>
      <c r="E20" s="736"/>
      <c r="F20" s="424">
        <f>C19*100/1000</f>
        <v>10</v>
      </c>
      <c r="G20" s="466"/>
      <c r="H20" s="736"/>
      <c r="I20" s="426"/>
      <c r="J20" s="305"/>
      <c r="K20" s="427"/>
      <c r="L20" s="736"/>
      <c r="M20" s="428">
        <v>0</v>
      </c>
      <c r="N20" s="736"/>
      <c r="O20" s="429">
        <f>(F20*I19/100)+((F20*I19/100)*M20/100)</f>
        <v>6</v>
      </c>
      <c r="P20" s="467"/>
      <c r="Q20" s="430">
        <f>O20</f>
        <v>6</v>
      </c>
      <c r="R20" s="350"/>
    </row>
    <row r="21" spans="1:18" ht="18" customHeight="1" thickTop="1" thickBot="1" x14ac:dyDescent="0.4">
      <c r="A21" s="834" t="s">
        <v>428</v>
      </c>
      <c r="B21" s="779"/>
      <c r="C21" s="377">
        <v>100</v>
      </c>
      <c r="D21" s="413">
        <v>100</v>
      </c>
      <c r="E21" s="736"/>
      <c r="F21" s="397"/>
      <c r="G21" s="414"/>
      <c r="H21" s="736"/>
      <c r="I21" s="415">
        <v>752</v>
      </c>
      <c r="J21" s="226">
        <v>250</v>
      </c>
      <c r="K21" s="416">
        <f>I21+J21</f>
        <v>1002</v>
      </c>
      <c r="L21" s="736"/>
      <c r="M21" s="417"/>
      <c r="N21" s="736"/>
      <c r="O21" s="397"/>
      <c r="P21" s="380"/>
      <c r="Q21" s="418" t="e">
        <f>Q22+#REF!</f>
        <v>#REF!</v>
      </c>
      <c r="R21" s="350"/>
    </row>
    <row r="22" spans="1:18" ht="18" customHeight="1" thickBot="1" x14ac:dyDescent="0.4">
      <c r="A22" s="382"/>
      <c r="B22" s="201" t="s">
        <v>429</v>
      </c>
      <c r="C22" s="378"/>
      <c r="D22" s="383"/>
      <c r="E22" s="736"/>
      <c r="F22" s="390">
        <v>10</v>
      </c>
      <c r="G22" s="391">
        <f>F22*D21/C21</f>
        <v>10</v>
      </c>
      <c r="H22" s="736"/>
      <c r="I22" s="397"/>
      <c r="J22" s="236"/>
      <c r="K22" s="398"/>
      <c r="L22" s="736"/>
      <c r="M22" s="403">
        <v>0</v>
      </c>
      <c r="N22" s="736"/>
      <c r="O22" s="407">
        <f>(F22*I21/100)+((F22*I21/100)*M22/100)</f>
        <v>75.2</v>
      </c>
      <c r="P22" s="84">
        <f>(G22*J21/100)+((G22*J21/100)*M22/100)</f>
        <v>25</v>
      </c>
      <c r="Q22" s="408">
        <f>O22+P22</f>
        <v>100.2</v>
      </c>
      <c r="R22" s="350"/>
    </row>
    <row r="23" spans="1:18" ht="18" customHeight="1" thickTop="1" thickBot="1" x14ac:dyDescent="0.4">
      <c r="A23" s="812" t="s">
        <v>285</v>
      </c>
      <c r="B23" s="813"/>
      <c r="C23" s="241">
        <v>30</v>
      </c>
      <c r="D23" s="381">
        <v>30</v>
      </c>
      <c r="E23" s="736"/>
      <c r="F23" s="388"/>
      <c r="G23" s="389"/>
      <c r="H23" s="736"/>
      <c r="I23" s="394">
        <v>720</v>
      </c>
      <c r="J23" s="395">
        <v>250</v>
      </c>
      <c r="K23" s="396">
        <f>I23+J23</f>
        <v>970</v>
      </c>
      <c r="L23" s="736"/>
      <c r="M23" s="402"/>
      <c r="N23" s="736"/>
      <c r="O23" s="388"/>
      <c r="P23" s="405"/>
      <c r="Q23" s="406">
        <f>SUM(Q24:Q27)</f>
        <v>36.375</v>
      </c>
      <c r="R23" s="350"/>
    </row>
    <row r="24" spans="1:18" ht="18" customHeight="1" x14ac:dyDescent="0.35">
      <c r="A24" s="382"/>
      <c r="B24" s="201" t="s">
        <v>296</v>
      </c>
      <c r="C24" s="378"/>
      <c r="D24" s="383"/>
      <c r="E24" s="736"/>
      <c r="F24" s="390">
        <v>1.2</v>
      </c>
      <c r="G24" s="391">
        <f>F24*D23/C23</f>
        <v>1.2</v>
      </c>
      <c r="H24" s="736"/>
      <c r="I24" s="397"/>
      <c r="J24" s="236"/>
      <c r="K24" s="398"/>
      <c r="L24" s="736"/>
      <c r="M24" s="403">
        <v>0</v>
      </c>
      <c r="N24" s="736"/>
      <c r="O24" s="407">
        <f>(F24*I23/100)+((F24*I23/100)*M24/100)</f>
        <v>8.64</v>
      </c>
      <c r="P24" s="84">
        <f>(G24*J23/100)+((G24*J23/100)*M24/100)</f>
        <v>3</v>
      </c>
      <c r="Q24" s="408">
        <f>O24+P24</f>
        <v>11.64</v>
      </c>
      <c r="R24" s="350"/>
    </row>
    <row r="25" spans="1:18" ht="18" x14ac:dyDescent="0.35">
      <c r="A25" s="382"/>
      <c r="B25" s="201" t="s">
        <v>107</v>
      </c>
      <c r="C25" s="378"/>
      <c r="D25" s="383"/>
      <c r="E25" s="736"/>
      <c r="F25" s="390">
        <v>0.15</v>
      </c>
      <c r="G25" s="391">
        <f>F25*D23/C23</f>
        <v>0.15</v>
      </c>
      <c r="H25" s="736"/>
      <c r="I25" s="397"/>
      <c r="J25" s="236"/>
      <c r="K25" s="398"/>
      <c r="L25" s="736"/>
      <c r="M25" s="403">
        <v>0</v>
      </c>
      <c r="N25" s="736"/>
      <c r="O25" s="407">
        <f>(F25*I23/100)+((F25*I23/100)*M25/100)</f>
        <v>1.08</v>
      </c>
      <c r="P25" s="84">
        <f>(G25*J23/100)+((G25*J23/100)*M25/100)</f>
        <v>0.375</v>
      </c>
      <c r="Q25" s="408">
        <f t="shared" ref="Q25:Q27" si="2">O25+P25</f>
        <v>1.4550000000000001</v>
      </c>
      <c r="R25" s="350"/>
    </row>
    <row r="26" spans="1:18" ht="18" x14ac:dyDescent="0.35">
      <c r="A26" s="382"/>
      <c r="B26" s="201" t="s">
        <v>109</v>
      </c>
      <c r="C26" s="378"/>
      <c r="D26" s="383"/>
      <c r="E26" s="736"/>
      <c r="F26" s="390">
        <v>1.2</v>
      </c>
      <c r="G26" s="391">
        <f>F26*D23/C23</f>
        <v>1.2</v>
      </c>
      <c r="H26" s="736"/>
      <c r="I26" s="397"/>
      <c r="J26" s="267"/>
      <c r="K26" s="398"/>
      <c r="L26" s="736"/>
      <c r="M26" s="403">
        <v>0</v>
      </c>
      <c r="N26" s="736"/>
      <c r="O26" s="407">
        <f>(F26*I23/100)+((F26*I23/100)*M26/100)</f>
        <v>8.64</v>
      </c>
      <c r="P26" s="84">
        <f>(G26*J23/100)+((G26*J23/100)*M26/100)</f>
        <v>3</v>
      </c>
      <c r="Q26" s="408">
        <f t="shared" si="2"/>
        <v>11.64</v>
      </c>
      <c r="R26" s="370"/>
    </row>
    <row r="27" spans="1:18" ht="18.600000000000001" thickBot="1" x14ac:dyDescent="0.4">
      <c r="A27" s="384"/>
      <c r="B27" s="385" t="s">
        <v>188</v>
      </c>
      <c r="C27" s="386"/>
      <c r="D27" s="387"/>
      <c r="E27" s="736"/>
      <c r="F27" s="392">
        <v>1.2</v>
      </c>
      <c r="G27" s="393">
        <f>F27*D23/C23</f>
        <v>1.2</v>
      </c>
      <c r="H27" s="736"/>
      <c r="I27" s="445"/>
      <c r="J27" s="247"/>
      <c r="K27" s="401"/>
      <c r="L27" s="736"/>
      <c r="M27" s="404">
        <v>0</v>
      </c>
      <c r="N27" s="736"/>
      <c r="O27" s="407">
        <f>(F27*I23/100)+((F27*I23/100)*M27/100)</f>
        <v>8.64</v>
      </c>
      <c r="P27" s="84">
        <f>(G27*J23/100)+((G27*J23/100)*M27/100)</f>
        <v>3</v>
      </c>
      <c r="Q27" s="408">
        <f t="shared" si="2"/>
        <v>11.64</v>
      </c>
      <c r="R27" s="350"/>
    </row>
    <row r="28" spans="1:18" ht="19.2" thickTop="1" thickBot="1" x14ac:dyDescent="0.4">
      <c r="A28" s="812" t="s">
        <v>297</v>
      </c>
      <c r="B28" s="813"/>
      <c r="C28" s="241">
        <v>100</v>
      </c>
      <c r="D28" s="463"/>
      <c r="E28" s="736"/>
      <c r="F28" s="388"/>
      <c r="G28" s="389"/>
      <c r="H28" s="736"/>
      <c r="I28" s="394">
        <v>138</v>
      </c>
      <c r="J28" s="468"/>
      <c r="K28" s="396">
        <f>I28</f>
        <v>138</v>
      </c>
      <c r="L28" s="736"/>
      <c r="M28" s="402"/>
      <c r="N28" s="736"/>
      <c r="O28" s="388"/>
      <c r="P28" s="307"/>
      <c r="Q28" s="446">
        <f>SUM(Q29:Q32)</f>
        <v>15.455999999999998</v>
      </c>
      <c r="R28" s="350"/>
    </row>
    <row r="29" spans="1:18" ht="18.600000000000001" thickTop="1" x14ac:dyDescent="0.35">
      <c r="A29" s="382"/>
      <c r="B29" s="201" t="s">
        <v>190</v>
      </c>
      <c r="C29" s="378"/>
      <c r="D29" s="383"/>
      <c r="E29" s="736"/>
      <c r="F29" s="390">
        <v>6</v>
      </c>
      <c r="G29" s="414"/>
      <c r="H29" s="736"/>
      <c r="I29" s="397"/>
      <c r="J29" s="236"/>
      <c r="K29" s="398"/>
      <c r="L29" s="736"/>
      <c r="M29" s="403">
        <v>15</v>
      </c>
      <c r="N29" s="736"/>
      <c r="O29" s="407">
        <f>(F29*I28/100)+((F29*I28/100)*M29/100)</f>
        <v>9.5219999999999985</v>
      </c>
      <c r="P29" s="379"/>
      <c r="Q29" s="408">
        <f>O29</f>
        <v>9.5219999999999985</v>
      </c>
      <c r="R29" s="350"/>
    </row>
    <row r="30" spans="1:18" ht="18" x14ac:dyDescent="0.35">
      <c r="A30" s="382"/>
      <c r="B30" s="201" t="s">
        <v>178</v>
      </c>
      <c r="C30" s="378"/>
      <c r="D30" s="383"/>
      <c r="E30" s="736"/>
      <c r="F30" s="390">
        <v>1.5</v>
      </c>
      <c r="G30" s="414"/>
      <c r="H30" s="736"/>
      <c r="I30" s="397"/>
      <c r="J30" s="236"/>
      <c r="K30" s="398"/>
      <c r="L30" s="736"/>
      <c r="M30" s="403">
        <v>10</v>
      </c>
      <c r="N30" s="736"/>
      <c r="O30" s="407">
        <f>(F30*I28/100)+((F30*I28/100)*M30/100)</f>
        <v>2.2769999999999997</v>
      </c>
      <c r="P30" s="379"/>
      <c r="Q30" s="408">
        <f t="shared" ref="Q30:Q32" si="3">O30</f>
        <v>2.2769999999999997</v>
      </c>
      <c r="R30" s="370"/>
    </row>
    <row r="31" spans="1:18" ht="18" x14ac:dyDescent="0.35">
      <c r="A31" s="382"/>
      <c r="B31" s="201" t="s">
        <v>162</v>
      </c>
      <c r="C31" s="378"/>
      <c r="D31" s="383"/>
      <c r="E31" s="736"/>
      <c r="F31" s="390">
        <v>1</v>
      </c>
      <c r="G31" s="414"/>
      <c r="H31" s="736"/>
      <c r="I31" s="397"/>
      <c r="J31" s="236"/>
      <c r="K31" s="398"/>
      <c r="L31" s="736"/>
      <c r="M31" s="403">
        <v>0</v>
      </c>
      <c r="N31" s="736"/>
      <c r="O31" s="407">
        <f>(F31*I28/100)+((F31*I28/100)*M31/100)</f>
        <v>1.38</v>
      </c>
      <c r="P31" s="379"/>
      <c r="Q31" s="408">
        <f t="shared" si="3"/>
        <v>1.38</v>
      </c>
      <c r="R31" s="350"/>
    </row>
    <row r="32" spans="1:18" ht="18.600000000000001" thickBot="1" x14ac:dyDescent="0.4">
      <c r="A32" s="448"/>
      <c r="B32" s="449" t="s">
        <v>285</v>
      </c>
      <c r="C32" s="450"/>
      <c r="D32" s="451"/>
      <c r="E32" s="736"/>
      <c r="F32" s="452">
        <v>1.5</v>
      </c>
      <c r="G32" s="465"/>
      <c r="H32" s="736"/>
      <c r="I32" s="453"/>
      <c r="J32" s="267"/>
      <c r="K32" s="454"/>
      <c r="L32" s="736"/>
      <c r="M32" s="455">
        <v>10</v>
      </c>
      <c r="N32" s="736"/>
      <c r="O32" s="407">
        <f>(F32*I28/100)+((F32*I28/100)*M32/100)</f>
        <v>2.2769999999999997</v>
      </c>
      <c r="P32" s="273"/>
      <c r="Q32" s="408">
        <f t="shared" si="3"/>
        <v>2.2769999999999997</v>
      </c>
      <c r="R32" s="350"/>
    </row>
    <row r="33" spans="1:18" ht="19.2" outlineLevel="1" thickTop="1" thickBot="1" x14ac:dyDescent="0.4">
      <c r="A33" s="823" t="s">
        <v>286</v>
      </c>
      <c r="B33" s="824"/>
      <c r="C33" s="334">
        <v>100</v>
      </c>
      <c r="D33" s="464"/>
      <c r="E33" s="736"/>
      <c r="F33" s="457"/>
      <c r="G33" s="458"/>
      <c r="H33" s="736"/>
      <c r="I33" s="459">
        <v>62</v>
      </c>
      <c r="J33" s="581"/>
      <c r="K33" s="460">
        <f>I33+J33</f>
        <v>62</v>
      </c>
      <c r="L33" s="736"/>
      <c r="M33" s="461"/>
      <c r="N33" s="736"/>
      <c r="O33" s="507"/>
      <c r="P33" s="462"/>
      <c r="Q33" s="446">
        <f>O33</f>
        <v>0</v>
      </c>
      <c r="R33" s="350"/>
    </row>
    <row r="34" spans="1:18" ht="19.2" thickTop="1" thickBot="1" x14ac:dyDescent="0.4">
      <c r="A34" s="744" t="s">
        <v>99</v>
      </c>
      <c r="B34" s="745"/>
      <c r="C34" s="419">
        <v>100</v>
      </c>
      <c r="D34" s="381">
        <v>150</v>
      </c>
      <c r="E34" s="736"/>
      <c r="F34" s="647"/>
      <c r="G34" s="615"/>
      <c r="H34" s="736"/>
      <c r="I34" s="394">
        <v>968</v>
      </c>
      <c r="J34" s="258">
        <v>280</v>
      </c>
      <c r="K34" s="484">
        <f>I34+J34</f>
        <v>1248</v>
      </c>
      <c r="L34" s="736"/>
      <c r="M34" s="402"/>
      <c r="N34" s="736"/>
      <c r="O34" s="388"/>
      <c r="P34" s="310"/>
      <c r="Q34" s="593" t="e">
        <f>SUM(Q35:Q38)</f>
        <v>#REF!</v>
      </c>
      <c r="R34" s="350"/>
    </row>
    <row r="35" spans="1:18" ht="18" x14ac:dyDescent="0.35">
      <c r="A35" s="650"/>
      <c r="B35" s="197" t="s">
        <v>376</v>
      </c>
      <c r="C35" s="194"/>
      <c r="D35" s="439"/>
      <c r="E35" s="736"/>
      <c r="F35" s="475">
        <v>10</v>
      </c>
      <c r="G35" s="476">
        <f>F35*D34/C34</f>
        <v>15</v>
      </c>
      <c r="H35" s="736"/>
      <c r="I35" s="433"/>
      <c r="J35" s="103"/>
      <c r="K35" s="471"/>
      <c r="L35" s="736"/>
      <c r="M35" s="403">
        <v>20</v>
      </c>
      <c r="N35" s="736"/>
      <c r="O35" s="431">
        <f>F35*I34/100+((F35*I34/100)*M36/100)</f>
        <v>96.8</v>
      </c>
      <c r="P35" s="105">
        <f>G35*J34/100+((G35*J34/100)*M35/100)</f>
        <v>50.4</v>
      </c>
      <c r="Q35" s="500">
        <f>O35+P35</f>
        <v>147.19999999999999</v>
      </c>
      <c r="R35" s="350"/>
    </row>
    <row r="36" spans="1:18" ht="18" x14ac:dyDescent="0.35">
      <c r="A36" s="650"/>
      <c r="B36" s="197" t="s">
        <v>138</v>
      </c>
      <c r="C36" s="194"/>
      <c r="D36" s="439"/>
      <c r="E36" s="736"/>
      <c r="F36" s="475">
        <v>0.08</v>
      </c>
      <c r="G36" s="476">
        <f>F36*D34/C34</f>
        <v>0.12</v>
      </c>
      <c r="H36" s="736"/>
      <c r="I36" s="433"/>
      <c r="J36" s="103"/>
      <c r="K36" s="471"/>
      <c r="L36" s="736"/>
      <c r="M36" s="403">
        <v>0</v>
      </c>
      <c r="N36" s="736"/>
      <c r="O36" s="431">
        <f>F36*I34/100+((F36*I34/100)*M37/100)</f>
        <v>0.77439999999999998</v>
      </c>
      <c r="P36" s="105">
        <f>G36*J34/100+((G36*J34/100)*M36/100)</f>
        <v>0.33600000000000002</v>
      </c>
      <c r="Q36" s="500">
        <f t="shared" ref="Q36:Q38" si="4">O36+P36</f>
        <v>1.1104000000000001</v>
      </c>
      <c r="R36" s="350"/>
    </row>
    <row r="37" spans="1:18" ht="18" x14ac:dyDescent="0.35">
      <c r="A37" s="650"/>
      <c r="B37" s="197" t="s">
        <v>187</v>
      </c>
      <c r="C37" s="194"/>
      <c r="D37" s="439"/>
      <c r="E37" s="736"/>
      <c r="F37" s="475">
        <v>0.4</v>
      </c>
      <c r="G37" s="476">
        <f>F37*D34/C34</f>
        <v>0.6</v>
      </c>
      <c r="H37" s="736"/>
      <c r="I37" s="433"/>
      <c r="J37" s="103"/>
      <c r="K37" s="471"/>
      <c r="L37" s="736"/>
      <c r="M37" s="403">
        <v>0</v>
      </c>
      <c r="N37" s="736"/>
      <c r="O37" s="431">
        <f>F37*I34/100+((F37*I34/100)*M38/100)</f>
        <v>3.8720000000000003</v>
      </c>
      <c r="P37" s="105">
        <f>G37*J34/100+((G37*J34/100)*M37/100)</f>
        <v>1.68</v>
      </c>
      <c r="Q37" s="500">
        <f t="shared" si="4"/>
        <v>5.5520000000000005</v>
      </c>
      <c r="R37" s="350"/>
    </row>
    <row r="38" spans="1:18" ht="18.600000000000001" thickBot="1" x14ac:dyDescent="0.4">
      <c r="A38" s="651"/>
      <c r="B38" s="652" t="s">
        <v>167</v>
      </c>
      <c r="C38" s="317"/>
      <c r="D38" s="474"/>
      <c r="E38" s="736"/>
      <c r="F38" s="475">
        <v>0.12</v>
      </c>
      <c r="G38" s="476">
        <f>F38*D34/C34</f>
        <v>0.18</v>
      </c>
      <c r="H38" s="736"/>
      <c r="I38" s="477"/>
      <c r="J38" s="112"/>
      <c r="K38" s="483"/>
      <c r="L38" s="736"/>
      <c r="M38" s="455">
        <v>0</v>
      </c>
      <c r="N38" s="736"/>
      <c r="O38" s="431" t="e">
        <f>F38*I34/100+((F38*I34/100)*#REF!/100)</f>
        <v>#REF!</v>
      </c>
      <c r="P38" s="105">
        <f>G38*J34/100+((G38*J34/100)*M38/100)</f>
        <v>0.504</v>
      </c>
      <c r="Q38" s="500" t="e">
        <f t="shared" si="4"/>
        <v>#REF!</v>
      </c>
      <c r="R38" s="350"/>
    </row>
    <row r="39" spans="1:18" ht="19.2" thickTop="1" thickBot="1" x14ac:dyDescent="0.4">
      <c r="A39" s="744" t="s">
        <v>377</v>
      </c>
      <c r="B39" s="745"/>
      <c r="C39" s="419">
        <v>100</v>
      </c>
      <c r="D39" s="381"/>
      <c r="E39" s="736"/>
      <c r="F39" s="647"/>
      <c r="G39" s="615"/>
      <c r="H39" s="736"/>
      <c r="I39" s="394">
        <v>32</v>
      </c>
      <c r="J39" s="258">
        <v>0</v>
      </c>
      <c r="K39" s="484">
        <f>I39+J39</f>
        <v>32</v>
      </c>
      <c r="L39" s="736"/>
      <c r="M39" s="402"/>
      <c r="N39" s="736"/>
      <c r="O39" s="388"/>
      <c r="P39" s="310"/>
      <c r="Q39" s="593">
        <f>Q40</f>
        <v>3.8400000000000003</v>
      </c>
      <c r="R39" s="350"/>
    </row>
    <row r="40" spans="1:18" ht="18.600000000000001" thickBot="1" x14ac:dyDescent="0.4">
      <c r="A40" s="521"/>
      <c r="B40" s="501" t="s">
        <v>376</v>
      </c>
      <c r="C40" s="422"/>
      <c r="D40" s="423"/>
      <c r="E40" s="736"/>
      <c r="F40" s="424">
        <v>10</v>
      </c>
      <c r="G40" s="425">
        <f>F40*D39/C39</f>
        <v>0</v>
      </c>
      <c r="H40" s="736"/>
      <c r="I40" s="426"/>
      <c r="J40" s="247"/>
      <c r="K40" s="466"/>
      <c r="L40" s="736"/>
      <c r="M40" s="404">
        <v>20</v>
      </c>
      <c r="N40" s="736"/>
      <c r="O40" s="429">
        <f>F40*I39/100+((F40*I39/100)*M40/100)</f>
        <v>3.8400000000000003</v>
      </c>
      <c r="P40" s="321">
        <f>G40*J39/100+((G40*J39/100)*M40/100)</f>
        <v>0</v>
      </c>
      <c r="Q40" s="493">
        <f>O40+P40</f>
        <v>3.8400000000000003</v>
      </c>
      <c r="R40" s="350"/>
    </row>
    <row r="41" spans="1:18" ht="19.2" thickTop="1" thickBot="1" x14ac:dyDescent="0.4">
      <c r="A41" s="744" t="s">
        <v>378</v>
      </c>
      <c r="B41" s="745"/>
      <c r="C41" s="419">
        <v>100</v>
      </c>
      <c r="D41" s="463"/>
      <c r="E41" s="736"/>
      <c r="F41" s="522"/>
      <c r="G41" s="615"/>
      <c r="H41" s="736"/>
      <c r="I41" s="394">
        <v>177</v>
      </c>
      <c r="J41" s="310"/>
      <c r="K41" s="484">
        <f>I41+J41</f>
        <v>177</v>
      </c>
      <c r="L41" s="736"/>
      <c r="M41" s="402"/>
      <c r="N41" s="736"/>
      <c r="O41" s="388"/>
      <c r="P41" s="310"/>
      <c r="Q41" s="593">
        <f>SUM(Q42:Q45)</f>
        <v>22.567499999999999</v>
      </c>
      <c r="R41" s="350"/>
    </row>
    <row r="42" spans="1:18" ht="18" x14ac:dyDescent="0.35">
      <c r="A42" s="650"/>
      <c r="B42" s="197" t="s">
        <v>379</v>
      </c>
      <c r="C42" s="194"/>
      <c r="D42" s="439"/>
      <c r="E42" s="736"/>
      <c r="F42" s="475">
        <v>5</v>
      </c>
      <c r="G42" s="476">
        <f>F42*D41/C41</f>
        <v>0</v>
      </c>
      <c r="H42" s="736"/>
      <c r="I42" s="433"/>
      <c r="J42" s="103"/>
      <c r="K42" s="471"/>
      <c r="L42" s="736"/>
      <c r="M42" s="403">
        <v>15</v>
      </c>
      <c r="N42" s="736"/>
      <c r="O42" s="431">
        <f>F42*I41/100+((F42*I41/100)*M42/100)</f>
        <v>10.1775</v>
      </c>
      <c r="P42" s="103"/>
      <c r="Q42" s="500">
        <f>O42+P42</f>
        <v>10.1775</v>
      </c>
      <c r="R42" s="350"/>
    </row>
    <row r="43" spans="1:18" ht="18" x14ac:dyDescent="0.35">
      <c r="A43" s="650"/>
      <c r="B43" s="197" t="s">
        <v>303</v>
      </c>
      <c r="C43" s="194"/>
      <c r="D43" s="439"/>
      <c r="E43" s="736"/>
      <c r="F43" s="475">
        <v>2.5</v>
      </c>
      <c r="G43" s="476">
        <f>F43*D41/C41</f>
        <v>0</v>
      </c>
      <c r="H43" s="736"/>
      <c r="I43" s="433"/>
      <c r="J43" s="103"/>
      <c r="K43" s="471"/>
      <c r="L43" s="736"/>
      <c r="M43" s="403">
        <v>0</v>
      </c>
      <c r="N43" s="736"/>
      <c r="O43" s="431">
        <f>F43*I41/100+((F43*I41/100)*M43/100)</f>
        <v>4.4249999999999998</v>
      </c>
      <c r="P43" s="103"/>
      <c r="Q43" s="500">
        <f t="shared" ref="Q43:Q45" si="5">O43+P43</f>
        <v>4.4249999999999998</v>
      </c>
      <c r="R43" s="350"/>
    </row>
    <row r="44" spans="1:18" ht="18" x14ac:dyDescent="0.35">
      <c r="A44" s="650"/>
      <c r="B44" s="197" t="s">
        <v>178</v>
      </c>
      <c r="C44" s="194"/>
      <c r="D44" s="439"/>
      <c r="E44" s="736"/>
      <c r="F44" s="475">
        <v>2.5</v>
      </c>
      <c r="G44" s="476">
        <f>F44*D41/C41</f>
        <v>0</v>
      </c>
      <c r="H44" s="736"/>
      <c r="I44" s="433"/>
      <c r="J44" s="103"/>
      <c r="K44" s="471"/>
      <c r="L44" s="736"/>
      <c r="M44" s="403">
        <v>0</v>
      </c>
      <c r="N44" s="736"/>
      <c r="O44" s="431">
        <f>F44*I41/100+((F44*I41/100)*M44/100)</f>
        <v>4.4249999999999998</v>
      </c>
      <c r="P44" s="103"/>
      <c r="Q44" s="500">
        <f t="shared" si="5"/>
        <v>4.4249999999999998</v>
      </c>
      <c r="R44" s="350"/>
    </row>
    <row r="45" spans="1:18" ht="18.600000000000001" thickBot="1" x14ac:dyDescent="0.4">
      <c r="A45" s="651"/>
      <c r="B45" s="652" t="s">
        <v>148</v>
      </c>
      <c r="C45" s="317"/>
      <c r="D45" s="474"/>
      <c r="E45" s="736"/>
      <c r="F45" s="475">
        <v>2</v>
      </c>
      <c r="G45" s="476">
        <f>F45*D41/C41</f>
        <v>0</v>
      </c>
      <c r="H45" s="736"/>
      <c r="I45" s="477"/>
      <c r="J45" s="112"/>
      <c r="K45" s="483"/>
      <c r="L45" s="736"/>
      <c r="M45" s="455">
        <v>0</v>
      </c>
      <c r="N45" s="736"/>
      <c r="O45" s="431">
        <f>F45*I41/100+((F45*I41/100)*M45/100)</f>
        <v>3.54</v>
      </c>
      <c r="P45" s="103"/>
      <c r="Q45" s="500">
        <f t="shared" si="5"/>
        <v>3.54</v>
      </c>
      <c r="R45" s="350"/>
    </row>
    <row r="46" spans="1:18" ht="19.2" thickTop="1" thickBot="1" x14ac:dyDescent="0.4">
      <c r="A46" s="826" t="s">
        <v>385</v>
      </c>
      <c r="B46" s="775"/>
      <c r="C46" s="419">
        <v>100</v>
      </c>
      <c r="D46" s="463"/>
      <c r="E46" s="736"/>
      <c r="F46" s="397"/>
      <c r="G46" s="414"/>
      <c r="H46" s="736"/>
      <c r="I46" s="394">
        <v>0</v>
      </c>
      <c r="J46" s="468"/>
      <c r="K46" s="396">
        <f>I46</f>
        <v>0</v>
      </c>
      <c r="L46" s="736"/>
      <c r="M46" s="402"/>
      <c r="N46" s="736"/>
      <c r="O46" s="388"/>
      <c r="P46" s="307"/>
      <c r="Q46" s="593">
        <f>Q47+Q48</f>
        <v>0</v>
      </c>
      <c r="R46" s="678"/>
    </row>
    <row r="47" spans="1:18" outlineLevel="1" x14ac:dyDescent="0.3">
      <c r="A47" s="601"/>
      <c r="B47" s="71" t="s">
        <v>379</v>
      </c>
      <c r="C47" s="194"/>
      <c r="D47" s="439"/>
      <c r="E47" s="736"/>
      <c r="F47" s="435">
        <v>10</v>
      </c>
      <c r="G47" s="471"/>
      <c r="H47" s="736"/>
      <c r="I47" s="433"/>
      <c r="J47" s="98"/>
      <c r="K47" s="434"/>
      <c r="L47" s="736"/>
      <c r="M47" s="432">
        <v>0</v>
      </c>
      <c r="N47" s="736"/>
      <c r="O47" s="431">
        <f>(F47*I46/100)+((F47*I46/100)*M47/100)</f>
        <v>0</v>
      </c>
      <c r="P47" s="104"/>
      <c r="Q47" s="472">
        <f>O47</f>
        <v>0</v>
      </c>
      <c r="R47" s="678"/>
    </row>
    <row r="48" spans="1:18" ht="15" outlineLevel="1" thickBot="1" x14ac:dyDescent="0.35">
      <c r="A48" s="447"/>
      <c r="B48" s="470" t="s">
        <v>139</v>
      </c>
      <c r="C48" s="422"/>
      <c r="D48" s="423"/>
      <c r="E48" s="736"/>
      <c r="F48" s="424">
        <v>0.25</v>
      </c>
      <c r="G48" s="466"/>
      <c r="H48" s="736"/>
      <c r="I48" s="426"/>
      <c r="J48" s="305"/>
      <c r="K48" s="427"/>
      <c r="L48" s="736"/>
      <c r="M48" s="428">
        <v>0</v>
      </c>
      <c r="N48" s="736"/>
      <c r="O48" s="429">
        <f>(F48*I46/100)+((F48*I46/100)*M48/100)</f>
        <v>0</v>
      </c>
      <c r="P48" s="467"/>
      <c r="Q48" s="430">
        <f>O48</f>
        <v>0</v>
      </c>
      <c r="R48" s="680"/>
    </row>
    <row r="49" spans="1:18" ht="19.2" outlineLevel="1" thickTop="1" thickBot="1" x14ac:dyDescent="0.4">
      <c r="A49" s="827" t="s">
        <v>298</v>
      </c>
      <c r="B49" s="828"/>
      <c r="C49" s="419">
        <v>200</v>
      </c>
      <c r="D49" s="725">
        <v>200</v>
      </c>
      <c r="E49" s="736"/>
      <c r="F49" s="388"/>
      <c r="G49" s="389"/>
      <c r="H49" s="736"/>
      <c r="I49" s="394">
        <v>760</v>
      </c>
      <c r="J49" s="395">
        <v>0</v>
      </c>
      <c r="K49" s="396">
        <f>I49+J49</f>
        <v>760</v>
      </c>
      <c r="L49" s="736"/>
      <c r="M49" s="402"/>
      <c r="N49" s="736"/>
      <c r="O49" s="388"/>
      <c r="P49" s="307"/>
      <c r="Q49" s="446">
        <f>Q50</f>
        <v>152</v>
      </c>
      <c r="R49" s="350"/>
    </row>
    <row r="50" spans="1:18" ht="15.6" outlineLevel="1" thickTop="1" thickBot="1" x14ac:dyDescent="0.35">
      <c r="A50" s="469"/>
      <c r="B50" s="470" t="s">
        <v>298</v>
      </c>
      <c r="C50" s="422"/>
      <c r="D50" s="423"/>
      <c r="E50" s="736"/>
      <c r="F50" s="424">
        <v>20</v>
      </c>
      <c r="G50" s="425">
        <f>F50*D49/C49</f>
        <v>20</v>
      </c>
      <c r="H50" s="736"/>
      <c r="I50" s="426"/>
      <c r="J50" s="305"/>
      <c r="K50" s="427"/>
      <c r="L50" s="736"/>
      <c r="M50" s="428">
        <v>0</v>
      </c>
      <c r="N50" s="736"/>
      <c r="O50" s="717">
        <f>(F50*I49/100)+((F50+I49/100)*M50/100)</f>
        <v>152</v>
      </c>
      <c r="P50" s="261">
        <f>(G50*J49/100)+((G50*J49/100)*M50/100)</f>
        <v>0</v>
      </c>
      <c r="Q50" s="430">
        <f>O50+P50</f>
        <v>152</v>
      </c>
      <c r="R50" s="350"/>
    </row>
    <row r="51" spans="1:18" ht="19.2" outlineLevel="1" thickTop="1" thickBot="1" x14ac:dyDescent="0.4">
      <c r="A51" s="827" t="s">
        <v>430</v>
      </c>
      <c r="B51" s="828"/>
      <c r="C51" s="419">
        <v>200</v>
      </c>
      <c r="D51" s="725">
        <v>200</v>
      </c>
      <c r="E51" s="736"/>
      <c r="F51" s="388"/>
      <c r="G51" s="389"/>
      <c r="H51" s="736"/>
      <c r="I51" s="394">
        <v>145</v>
      </c>
      <c r="J51" s="395">
        <v>0</v>
      </c>
      <c r="K51" s="396">
        <f>I51+J51</f>
        <v>145</v>
      </c>
      <c r="L51" s="736"/>
      <c r="M51" s="402"/>
      <c r="N51" s="736"/>
      <c r="O51" s="388"/>
      <c r="P51" s="307"/>
      <c r="Q51" s="446">
        <f>Q52</f>
        <v>29</v>
      </c>
      <c r="R51" s="350"/>
    </row>
    <row r="52" spans="1:18" ht="15.6" outlineLevel="1" thickTop="1" thickBot="1" x14ac:dyDescent="0.35">
      <c r="A52" s="469"/>
      <c r="B52" s="470" t="s">
        <v>430</v>
      </c>
      <c r="C52" s="422"/>
      <c r="D52" s="423"/>
      <c r="E52" s="736"/>
      <c r="F52" s="424">
        <v>20</v>
      </c>
      <c r="G52" s="425">
        <f>F52*D51/C51</f>
        <v>20</v>
      </c>
      <c r="H52" s="736"/>
      <c r="I52" s="426"/>
      <c r="J52" s="305"/>
      <c r="K52" s="427"/>
      <c r="L52" s="736"/>
      <c r="M52" s="428">
        <v>0</v>
      </c>
      <c r="N52" s="736"/>
      <c r="O52" s="717">
        <f>(F52*I51/100)+((F52+I51/100)*M52/100)</f>
        <v>29</v>
      </c>
      <c r="P52" s="261">
        <f>(G52*J51/100)+((G52*J51/100)*M52/100)</f>
        <v>0</v>
      </c>
      <c r="Q52" s="430">
        <f>O52+P52</f>
        <v>29</v>
      </c>
      <c r="R52" s="350"/>
    </row>
    <row r="53" spans="1:18" ht="19.2" outlineLevel="1" thickTop="1" thickBot="1" x14ac:dyDescent="0.4">
      <c r="A53" s="827" t="s">
        <v>299</v>
      </c>
      <c r="B53" s="828"/>
      <c r="C53" s="419">
        <v>200</v>
      </c>
      <c r="D53" s="725">
        <v>200</v>
      </c>
      <c r="E53" s="736"/>
      <c r="F53" s="388"/>
      <c r="G53" s="389"/>
      <c r="H53" s="736"/>
      <c r="I53" s="394">
        <v>208</v>
      </c>
      <c r="J53" s="395">
        <v>0</v>
      </c>
      <c r="K53" s="396">
        <f>I53+J53</f>
        <v>208</v>
      </c>
      <c r="L53" s="736"/>
      <c r="M53" s="402"/>
      <c r="N53" s="736"/>
      <c r="O53" s="388"/>
      <c r="P53" s="307"/>
      <c r="Q53" s="446">
        <f>Q54</f>
        <v>41.6</v>
      </c>
      <c r="R53" s="350"/>
    </row>
    <row r="54" spans="1:18" ht="15.6" outlineLevel="1" thickTop="1" thickBot="1" x14ac:dyDescent="0.35">
      <c r="A54" s="473"/>
      <c r="B54" s="115" t="s">
        <v>300</v>
      </c>
      <c r="C54" s="317"/>
      <c r="D54" s="474"/>
      <c r="E54" s="736"/>
      <c r="F54" s="475">
        <v>20</v>
      </c>
      <c r="G54" s="476">
        <f>F54*D53/C53</f>
        <v>20</v>
      </c>
      <c r="H54" s="736"/>
      <c r="I54" s="477"/>
      <c r="J54" s="139"/>
      <c r="K54" s="478"/>
      <c r="L54" s="736"/>
      <c r="M54" s="479">
        <v>0</v>
      </c>
      <c r="N54" s="736"/>
      <c r="O54" s="480">
        <f>(F54*I53/100)+((F54*I53/100)*M54/100)</f>
        <v>41.6</v>
      </c>
      <c r="P54" s="113">
        <f>(G54*J53/100)+((G54*J53/100)*M54/100)</f>
        <v>0</v>
      </c>
      <c r="Q54" s="481">
        <f>O54+P54</f>
        <v>41.6</v>
      </c>
      <c r="R54" s="349"/>
    </row>
    <row r="55" spans="1:18" ht="31.8" thickBot="1" x14ac:dyDescent="0.35">
      <c r="A55" s="788" t="s">
        <v>122</v>
      </c>
      <c r="B55" s="789"/>
      <c r="C55" s="789"/>
      <c r="D55" s="789"/>
      <c r="E55" s="789"/>
      <c r="F55" s="789"/>
      <c r="G55" s="789"/>
      <c r="H55" s="789"/>
      <c r="I55" s="789"/>
      <c r="J55" s="789"/>
      <c r="K55" s="789"/>
      <c r="L55" s="789"/>
      <c r="M55" s="789"/>
      <c r="N55" s="789"/>
      <c r="O55" s="789"/>
      <c r="P55" s="789"/>
      <c r="Q55" s="789"/>
      <c r="R55" s="790"/>
    </row>
    <row r="56" spans="1:18" ht="19.2" thickTop="1" thickBot="1" x14ac:dyDescent="0.4">
      <c r="A56" s="822" t="s">
        <v>301</v>
      </c>
      <c r="B56" s="829"/>
      <c r="C56" s="142">
        <v>100</v>
      </c>
      <c r="D56" s="563">
        <v>100</v>
      </c>
      <c r="E56" s="825"/>
      <c r="F56" s="397" t="s">
        <v>104</v>
      </c>
      <c r="G56" s="414"/>
      <c r="H56" s="825"/>
      <c r="I56" s="415">
        <v>511</v>
      </c>
      <c r="J56" s="80">
        <v>150</v>
      </c>
      <c r="K56" s="564">
        <f>I56+J56</f>
        <v>661</v>
      </c>
      <c r="L56" s="825"/>
      <c r="M56" s="565"/>
      <c r="N56" s="825"/>
      <c r="O56" s="397"/>
      <c r="P56" s="379"/>
      <c r="Q56" s="542">
        <f>SUM(Q57:Q60)</f>
        <v>61.154999999999994</v>
      </c>
      <c r="R56" s="566"/>
    </row>
    <row r="57" spans="1:18" ht="15" thickTop="1" x14ac:dyDescent="0.3">
      <c r="A57" s="204"/>
      <c r="B57" s="82" t="s">
        <v>302</v>
      </c>
      <c r="C57" s="97"/>
      <c r="D57" s="471"/>
      <c r="E57" s="825"/>
      <c r="F57" s="435">
        <v>5</v>
      </c>
      <c r="G57" s="436">
        <f>F57*D56/C56</f>
        <v>5</v>
      </c>
      <c r="H57" s="825"/>
      <c r="I57" s="433"/>
      <c r="J57" s="103"/>
      <c r="K57" s="471"/>
      <c r="L57" s="825"/>
      <c r="M57" s="486">
        <v>0</v>
      </c>
      <c r="N57" s="825"/>
      <c r="O57" s="431">
        <f>(F57*I56/100)+((F57*I56/100)*M57/100)</f>
        <v>25.55</v>
      </c>
      <c r="P57" s="83">
        <f>(G57*J56/100)+((G57*J56/100)*M57/100)</f>
        <v>7.5</v>
      </c>
      <c r="Q57" s="489">
        <f>O57+P57</f>
        <v>33.049999999999997</v>
      </c>
      <c r="R57" s="350"/>
    </row>
    <row r="58" spans="1:18" x14ac:dyDescent="0.3">
      <c r="A58" s="204"/>
      <c r="B58" s="82" t="s">
        <v>178</v>
      </c>
      <c r="C58" s="97"/>
      <c r="D58" s="471"/>
      <c r="E58" s="825"/>
      <c r="F58" s="435">
        <v>2.5</v>
      </c>
      <c r="G58" s="436">
        <f>F58*D56/C56</f>
        <v>2.5</v>
      </c>
      <c r="H58" s="825"/>
      <c r="I58" s="433"/>
      <c r="J58" s="103"/>
      <c r="K58" s="471"/>
      <c r="L58" s="825"/>
      <c r="M58" s="486">
        <v>0</v>
      </c>
      <c r="N58" s="825"/>
      <c r="O58" s="431">
        <f>(F58*I56/100)+((F58*I56/100)*M58/100)</f>
        <v>12.775</v>
      </c>
      <c r="P58" s="83">
        <f t="shared" ref="P58:P60" si="6">(G58*J57/100)+((G58*J57/100)*M58/100)</f>
        <v>0</v>
      </c>
      <c r="Q58" s="489">
        <f t="shared" ref="Q58:Q60" si="7">O58+P58</f>
        <v>12.775</v>
      </c>
      <c r="R58" s="350"/>
    </row>
    <row r="59" spans="1:18" x14ac:dyDescent="0.3">
      <c r="A59" s="482"/>
      <c r="B59" s="115" t="s">
        <v>303</v>
      </c>
      <c r="C59" s="245"/>
      <c r="D59" s="483"/>
      <c r="E59" s="825"/>
      <c r="F59" s="435">
        <v>2.5</v>
      </c>
      <c r="G59" s="436">
        <f>F59*D56/C56</f>
        <v>2.5</v>
      </c>
      <c r="H59" s="825"/>
      <c r="I59" s="477"/>
      <c r="J59" s="112"/>
      <c r="K59" s="483"/>
      <c r="L59" s="825"/>
      <c r="M59" s="487">
        <v>0</v>
      </c>
      <c r="N59" s="825"/>
      <c r="O59" s="431">
        <f>(F59*I56/100)+((F59*I56/100)*M59/100)</f>
        <v>12.775</v>
      </c>
      <c r="P59" s="83">
        <f t="shared" si="6"/>
        <v>0</v>
      </c>
      <c r="Q59" s="489">
        <f t="shared" si="7"/>
        <v>12.775</v>
      </c>
      <c r="R59" s="350"/>
    </row>
    <row r="60" spans="1:18" ht="15" thickBot="1" x14ac:dyDescent="0.35">
      <c r="A60" s="482"/>
      <c r="B60" s="115" t="s">
        <v>304</v>
      </c>
      <c r="C60" s="245"/>
      <c r="D60" s="483"/>
      <c r="E60" s="825"/>
      <c r="F60" s="475">
        <v>0.5</v>
      </c>
      <c r="G60" s="476">
        <f>F60*D56/C56</f>
        <v>0.5</v>
      </c>
      <c r="H60" s="825"/>
      <c r="I60" s="477"/>
      <c r="J60" s="112"/>
      <c r="K60" s="483"/>
      <c r="L60" s="825"/>
      <c r="M60" s="487">
        <v>0</v>
      </c>
      <c r="N60" s="825"/>
      <c r="O60" s="431">
        <f>(F60*I56/100)+((F60*I56/100)*M60/100)</f>
        <v>2.5550000000000002</v>
      </c>
      <c r="P60" s="83">
        <f t="shared" si="6"/>
        <v>0</v>
      </c>
      <c r="Q60" s="489">
        <f t="shared" si="7"/>
        <v>2.5550000000000002</v>
      </c>
      <c r="R60" s="349"/>
    </row>
    <row r="61" spans="1:18" ht="31.8" thickBot="1" x14ac:dyDescent="0.35">
      <c r="A61" s="788" t="s">
        <v>123</v>
      </c>
      <c r="B61" s="789"/>
      <c r="C61" s="789"/>
      <c r="D61" s="789"/>
      <c r="E61" s="789"/>
      <c r="F61" s="789"/>
      <c r="G61" s="789"/>
      <c r="H61" s="789"/>
      <c r="I61" s="789"/>
      <c r="J61" s="789"/>
      <c r="K61" s="789"/>
      <c r="L61" s="789"/>
      <c r="M61" s="789"/>
      <c r="N61" s="789"/>
      <c r="O61" s="789"/>
      <c r="P61" s="789"/>
      <c r="Q61" s="789"/>
      <c r="R61" s="790"/>
    </row>
    <row r="62" spans="1:18" ht="18.600000000000001" thickBot="1" x14ac:dyDescent="0.4">
      <c r="A62" s="822" t="s">
        <v>92</v>
      </c>
      <c r="B62" s="753"/>
      <c r="C62" s="222"/>
      <c r="D62" s="413"/>
      <c r="E62" s="735"/>
      <c r="F62" s="397" t="s">
        <v>104</v>
      </c>
      <c r="G62" s="567"/>
      <c r="H62" s="735"/>
      <c r="I62" s="415"/>
      <c r="J62" s="80"/>
      <c r="K62" s="564">
        <f>I62+J62</f>
        <v>0</v>
      </c>
      <c r="L62" s="735"/>
      <c r="M62" s="565"/>
      <c r="N62" s="735"/>
      <c r="O62" s="397"/>
      <c r="P62" s="135"/>
      <c r="Q62" s="542" t="e">
        <f>Q63</f>
        <v>#DIV/0!</v>
      </c>
      <c r="R62" s="566"/>
    </row>
    <row r="63" spans="1:18" ht="19.2" thickTop="1" thickBot="1" x14ac:dyDescent="0.4">
      <c r="A63" s="490"/>
      <c r="B63" s="495"/>
      <c r="C63" s="422"/>
      <c r="D63" s="423"/>
      <c r="E63" s="735"/>
      <c r="F63" s="424"/>
      <c r="G63" s="491" t="e">
        <f>F63*D62/C62</f>
        <v>#DIV/0!</v>
      </c>
      <c r="H63" s="735"/>
      <c r="I63" s="426"/>
      <c r="J63" s="247"/>
      <c r="K63" s="466"/>
      <c r="L63" s="735"/>
      <c r="M63" s="492">
        <v>0</v>
      </c>
      <c r="N63" s="735"/>
      <c r="O63" s="429">
        <f>(F63*I62/100)+((F63*I62/100)*M63/100)</f>
        <v>0</v>
      </c>
      <c r="P63" s="321" t="e">
        <f>(G63*J62/100)+((G63*J62/100)*M63/100)</f>
        <v>#DIV/0!</v>
      </c>
      <c r="Q63" s="493" t="e">
        <f>O63+P63</f>
        <v>#DIV/0!</v>
      </c>
      <c r="R63" s="350"/>
    </row>
    <row r="64" spans="1:18" ht="19.2" thickTop="1" thickBot="1" x14ac:dyDescent="0.4">
      <c r="A64" s="812" t="s">
        <v>66</v>
      </c>
      <c r="B64" s="813"/>
      <c r="C64" s="419">
        <v>130</v>
      </c>
      <c r="D64" s="381">
        <v>130</v>
      </c>
      <c r="E64" s="736"/>
      <c r="F64" s="388"/>
      <c r="G64" s="497"/>
      <c r="H64" s="736"/>
      <c r="I64" s="394">
        <v>563</v>
      </c>
      <c r="J64" s="258">
        <v>0</v>
      </c>
      <c r="K64" s="484">
        <f>I64+J64</f>
        <v>563</v>
      </c>
      <c r="L64" s="736"/>
      <c r="M64" s="485"/>
      <c r="N64" s="736"/>
      <c r="O64" s="388"/>
      <c r="P64" s="310"/>
      <c r="Q64" s="446">
        <f>Q65</f>
        <v>73.19</v>
      </c>
      <c r="R64" s="350"/>
    </row>
    <row r="65" spans="1:18" ht="19.2" thickTop="1" thickBot="1" x14ac:dyDescent="0.4">
      <c r="A65" s="494"/>
      <c r="B65" s="470" t="s">
        <v>305</v>
      </c>
      <c r="C65" s="422"/>
      <c r="D65" s="423"/>
      <c r="E65" s="736"/>
      <c r="F65" s="424">
        <v>13</v>
      </c>
      <c r="G65" s="425">
        <f>F65*D64/C64</f>
        <v>13</v>
      </c>
      <c r="H65" s="736"/>
      <c r="I65" s="426"/>
      <c r="J65" s="247"/>
      <c r="K65" s="466"/>
      <c r="L65" s="736"/>
      <c r="M65" s="492">
        <v>0</v>
      </c>
      <c r="N65" s="736"/>
      <c r="O65" s="429">
        <f>(F65*I64/100)+((F65*I64/100)*M65/100)</f>
        <v>73.19</v>
      </c>
      <c r="P65" s="321">
        <f>(G65*J64/100)+((G65*J64/100)*M65/100)</f>
        <v>0</v>
      </c>
      <c r="Q65" s="493">
        <f>O65+P65</f>
        <v>73.19</v>
      </c>
      <c r="R65" s="368"/>
    </row>
    <row r="66" spans="1:18" ht="19.2" thickTop="1" thickBot="1" x14ac:dyDescent="0.4">
      <c r="A66" s="812" t="s">
        <v>306</v>
      </c>
      <c r="B66" s="813"/>
      <c r="C66" s="419">
        <v>100</v>
      </c>
      <c r="D66" s="463"/>
      <c r="E66" s="735"/>
      <c r="F66" s="388"/>
      <c r="G66" s="497"/>
      <c r="H66" s="735"/>
      <c r="I66" s="394">
        <v>31</v>
      </c>
      <c r="J66" s="310"/>
      <c r="K66" s="484">
        <f>I66</f>
        <v>31</v>
      </c>
      <c r="L66" s="735"/>
      <c r="M66" s="485"/>
      <c r="N66" s="735"/>
      <c r="O66" s="388"/>
      <c r="P66" s="310"/>
      <c r="Q66" s="446">
        <f>SUM(Q67:Q70)</f>
        <v>3.4874999999999998</v>
      </c>
      <c r="R66" s="350"/>
    </row>
    <row r="67" spans="1:18" ht="18.600000000000001" thickTop="1" x14ac:dyDescent="0.35">
      <c r="A67" s="496"/>
      <c r="B67" s="82" t="s">
        <v>305</v>
      </c>
      <c r="C67" s="194"/>
      <c r="D67" s="439"/>
      <c r="E67" s="735"/>
      <c r="F67" s="435">
        <v>7</v>
      </c>
      <c r="G67" s="498"/>
      <c r="H67" s="735"/>
      <c r="I67" s="433"/>
      <c r="J67" s="103"/>
      <c r="K67" s="471"/>
      <c r="L67" s="735"/>
      <c r="M67" s="499">
        <v>15</v>
      </c>
      <c r="N67" s="735"/>
      <c r="O67" s="431">
        <f>(F67*I66/100)+((F67*I66/100)*M67/100)</f>
        <v>2.4954999999999998</v>
      </c>
      <c r="P67" s="103"/>
      <c r="Q67" s="500">
        <f>O67</f>
        <v>2.4954999999999998</v>
      </c>
      <c r="R67" s="350"/>
    </row>
    <row r="68" spans="1:18" ht="18" x14ac:dyDescent="0.35">
      <c r="A68" s="496"/>
      <c r="B68" s="82" t="s">
        <v>178</v>
      </c>
      <c r="C68" s="194"/>
      <c r="D68" s="439"/>
      <c r="E68" s="735"/>
      <c r="F68" s="435">
        <v>1.2</v>
      </c>
      <c r="G68" s="498"/>
      <c r="H68" s="735"/>
      <c r="I68" s="433"/>
      <c r="J68" s="103"/>
      <c r="K68" s="471"/>
      <c r="L68" s="735"/>
      <c r="M68" s="499">
        <v>10</v>
      </c>
      <c r="N68" s="735"/>
      <c r="O68" s="431">
        <f>(F68*I66/100)+((F68*I66/100)*M68/100)</f>
        <v>0.40919999999999995</v>
      </c>
      <c r="P68" s="103"/>
      <c r="Q68" s="500">
        <f t="shared" ref="Q68:Q70" si="8">O68</f>
        <v>0.40919999999999995</v>
      </c>
      <c r="R68" s="350"/>
    </row>
    <row r="69" spans="1:18" ht="18" x14ac:dyDescent="0.35">
      <c r="A69" s="496"/>
      <c r="B69" s="201" t="s">
        <v>162</v>
      </c>
      <c r="C69" s="194"/>
      <c r="D69" s="439"/>
      <c r="E69" s="735"/>
      <c r="F69" s="435">
        <v>1</v>
      </c>
      <c r="G69" s="498"/>
      <c r="H69" s="735"/>
      <c r="I69" s="433"/>
      <c r="J69" s="103"/>
      <c r="K69" s="471"/>
      <c r="L69" s="735"/>
      <c r="M69" s="499">
        <v>0</v>
      </c>
      <c r="N69" s="735"/>
      <c r="O69" s="431">
        <f>(F69*I66/100)+((F69*I66/100)*M69/100)</f>
        <v>0.31</v>
      </c>
      <c r="P69" s="103"/>
      <c r="Q69" s="500">
        <f t="shared" si="8"/>
        <v>0.31</v>
      </c>
      <c r="R69" s="350"/>
    </row>
    <row r="70" spans="1:18" ht="15" thickBot="1" x14ac:dyDescent="0.35">
      <c r="A70" s="213"/>
      <c r="B70" s="470" t="s">
        <v>109</v>
      </c>
      <c r="C70" s="422"/>
      <c r="D70" s="423"/>
      <c r="E70" s="735"/>
      <c r="F70" s="424">
        <v>0.8</v>
      </c>
      <c r="G70" s="466"/>
      <c r="H70" s="735"/>
      <c r="I70" s="426"/>
      <c r="J70" s="247"/>
      <c r="K70" s="466"/>
      <c r="L70" s="735"/>
      <c r="M70" s="492">
        <v>10</v>
      </c>
      <c r="N70" s="735"/>
      <c r="O70" s="431">
        <f>(F70*I66/100)+((F70*I66/100)*M70/100)</f>
        <v>0.27279999999999999</v>
      </c>
      <c r="P70" s="247"/>
      <c r="Q70" s="500">
        <f t="shared" si="8"/>
        <v>0.27279999999999999</v>
      </c>
      <c r="R70" s="350"/>
    </row>
    <row r="71" spans="1:18" ht="19.2" thickTop="1" thickBot="1" x14ac:dyDescent="0.4">
      <c r="A71" s="812" t="s">
        <v>307</v>
      </c>
      <c r="B71" s="813"/>
      <c r="C71" s="419">
        <v>100</v>
      </c>
      <c r="D71" s="381">
        <v>130</v>
      </c>
      <c r="E71" s="735"/>
      <c r="F71" s="388"/>
      <c r="G71" s="389"/>
      <c r="H71" s="735"/>
      <c r="I71" s="394">
        <v>150</v>
      </c>
      <c r="J71" s="258">
        <v>0</v>
      </c>
      <c r="K71" s="484">
        <f>I71+J71</f>
        <v>150</v>
      </c>
      <c r="L71" s="735"/>
      <c r="M71" s="485"/>
      <c r="N71" s="735"/>
      <c r="O71" s="388"/>
      <c r="P71" s="310"/>
      <c r="Q71" s="446">
        <f>Q72</f>
        <v>15</v>
      </c>
      <c r="R71" s="350"/>
    </row>
    <row r="72" spans="1:18" ht="19.2" thickTop="1" thickBot="1" x14ac:dyDescent="0.4">
      <c r="A72" s="494"/>
      <c r="B72" s="501" t="s">
        <v>307</v>
      </c>
      <c r="C72" s="422"/>
      <c r="D72" s="423"/>
      <c r="E72" s="735"/>
      <c r="F72" s="424">
        <v>10</v>
      </c>
      <c r="G72" s="425">
        <f>F72*D71/C71</f>
        <v>13</v>
      </c>
      <c r="H72" s="735"/>
      <c r="I72" s="426"/>
      <c r="J72" s="247"/>
      <c r="K72" s="466"/>
      <c r="L72" s="735"/>
      <c r="M72" s="492">
        <v>0</v>
      </c>
      <c r="N72" s="735"/>
      <c r="O72" s="429">
        <f>(F72*I71/100)+((F72*I71/100)*M72/100)</f>
        <v>15</v>
      </c>
      <c r="P72" s="321">
        <f>(G72*J71/100)+((G72*J71/100)*M72/100)</f>
        <v>0</v>
      </c>
      <c r="Q72" s="493">
        <f>O72+P72</f>
        <v>15</v>
      </c>
      <c r="R72" s="350"/>
    </row>
    <row r="73" spans="1:18" ht="19.2" thickTop="1" thickBot="1" x14ac:dyDescent="0.4">
      <c r="A73" s="814" t="s">
        <v>459</v>
      </c>
      <c r="B73" s="815"/>
      <c r="C73" s="419">
        <v>100</v>
      </c>
      <c r="D73" s="463"/>
      <c r="E73" s="736"/>
      <c r="F73" s="522"/>
      <c r="G73" s="502"/>
      <c r="H73" s="736"/>
      <c r="I73" s="394">
        <v>7</v>
      </c>
      <c r="J73" s="310"/>
      <c r="K73" s="484">
        <f>I73</f>
        <v>7</v>
      </c>
      <c r="L73" s="736"/>
      <c r="M73" s="485"/>
      <c r="N73" s="736"/>
      <c r="O73" s="388"/>
      <c r="P73" s="310"/>
      <c r="Q73" s="446">
        <f>Q74</f>
        <v>0.7</v>
      </c>
      <c r="R73" s="350"/>
    </row>
    <row r="74" spans="1:18" ht="19.2" thickTop="1" thickBot="1" x14ac:dyDescent="0.4">
      <c r="A74" s="494"/>
      <c r="B74" s="501" t="s">
        <v>308</v>
      </c>
      <c r="C74" s="422"/>
      <c r="D74" s="423"/>
      <c r="E74" s="736"/>
      <c r="F74" s="424">
        <v>10</v>
      </c>
      <c r="G74" s="503"/>
      <c r="H74" s="736"/>
      <c r="I74" s="426"/>
      <c r="J74" s="247"/>
      <c r="K74" s="466"/>
      <c r="L74" s="736"/>
      <c r="M74" s="492">
        <v>0</v>
      </c>
      <c r="N74" s="736"/>
      <c r="O74" s="429">
        <f>(F74*I73/100)+((F74*I73/100)*M74/100)</f>
        <v>0.7</v>
      </c>
      <c r="P74" s="247"/>
      <c r="Q74" s="493">
        <f>O74</f>
        <v>0.7</v>
      </c>
      <c r="R74" s="350"/>
    </row>
    <row r="75" spans="1:18" ht="19.2" thickTop="1" thickBot="1" x14ac:dyDescent="0.4">
      <c r="A75" s="816" t="s">
        <v>115</v>
      </c>
      <c r="B75" s="817"/>
      <c r="C75" s="504">
        <v>100</v>
      </c>
      <c r="D75" s="464"/>
      <c r="E75" s="736"/>
      <c r="F75" s="457"/>
      <c r="G75" s="508"/>
      <c r="H75" s="736"/>
      <c r="I75" s="459">
        <v>53</v>
      </c>
      <c r="J75" s="510"/>
      <c r="K75" s="506">
        <f>I75+J75</f>
        <v>53</v>
      </c>
      <c r="L75" s="736"/>
      <c r="M75" s="509"/>
      <c r="N75" s="736"/>
      <c r="O75" s="507">
        <f>I75*C75/1000</f>
        <v>5.3</v>
      </c>
      <c r="P75" s="510"/>
      <c r="Q75" s="446">
        <f>O75</f>
        <v>5.3</v>
      </c>
      <c r="R75" s="350"/>
    </row>
    <row r="76" spans="1:18" ht="19.2" thickTop="1" thickBot="1" x14ac:dyDescent="0.4">
      <c r="A76" s="818" t="s">
        <v>309</v>
      </c>
      <c r="B76" s="819"/>
      <c r="C76" s="504">
        <v>80</v>
      </c>
      <c r="D76" s="511">
        <v>80</v>
      </c>
      <c r="E76" s="735"/>
      <c r="F76" s="457"/>
      <c r="G76" s="508"/>
      <c r="H76" s="735"/>
      <c r="I76" s="459">
        <v>62</v>
      </c>
      <c r="J76" s="505">
        <v>0</v>
      </c>
      <c r="K76" s="506">
        <f>I76+J76</f>
        <v>62</v>
      </c>
      <c r="L76" s="735"/>
      <c r="M76" s="509"/>
      <c r="N76" s="735"/>
      <c r="O76" s="507">
        <f>I76*C76/1000</f>
        <v>4.96</v>
      </c>
      <c r="P76" s="105">
        <f>J76*D76/100</f>
        <v>0</v>
      </c>
      <c r="Q76" s="446">
        <f>O76</f>
        <v>4.96</v>
      </c>
      <c r="R76" s="350"/>
    </row>
    <row r="77" spans="1:18" s="120" customFormat="1" ht="19.2" thickTop="1" thickBot="1" x14ac:dyDescent="0.4">
      <c r="A77" s="744" t="s">
        <v>310</v>
      </c>
      <c r="B77" s="745"/>
      <c r="C77" s="419">
        <v>100</v>
      </c>
      <c r="D77" s="381">
        <v>150</v>
      </c>
      <c r="E77" s="736"/>
      <c r="F77" s="522"/>
      <c r="G77" s="502"/>
      <c r="H77" s="736"/>
      <c r="I77" s="394">
        <v>748</v>
      </c>
      <c r="J77" s="258">
        <v>280</v>
      </c>
      <c r="K77" s="484">
        <f>I77+J77</f>
        <v>1028</v>
      </c>
      <c r="L77" s="736"/>
      <c r="M77" s="485"/>
      <c r="N77" s="736"/>
      <c r="O77" s="388"/>
      <c r="P77" s="310"/>
      <c r="Q77" s="446">
        <f>O77</f>
        <v>0</v>
      </c>
      <c r="R77" s="350"/>
    </row>
    <row r="78" spans="1:18" s="120" customFormat="1" ht="18.600000000000001" thickTop="1" x14ac:dyDescent="0.35">
      <c r="A78" s="517"/>
      <c r="B78" s="513" t="s">
        <v>314</v>
      </c>
      <c r="C78" s="514"/>
      <c r="D78" s="383"/>
      <c r="E78" s="736"/>
      <c r="F78" s="475">
        <v>1.5</v>
      </c>
      <c r="G78" s="476">
        <f>F78*D77/C77</f>
        <v>2.25</v>
      </c>
      <c r="H78" s="736"/>
      <c r="I78" s="433"/>
      <c r="J78" s="103"/>
      <c r="K78" s="471"/>
      <c r="L78" s="736"/>
      <c r="M78" s="499">
        <v>20</v>
      </c>
      <c r="N78" s="736"/>
      <c r="O78" s="431">
        <f>(F78*I77/100)+((F78*I77/100)*M78/100)</f>
        <v>13.464</v>
      </c>
      <c r="P78" s="105">
        <f>(G78*J77/100)+((G78*J77/100)*M78/100)</f>
        <v>7.56</v>
      </c>
      <c r="Q78" s="500">
        <f>O78+P78</f>
        <v>21.024000000000001</v>
      </c>
      <c r="R78" s="350"/>
    </row>
    <row r="79" spans="1:18" s="120" customFormat="1" ht="18" x14ac:dyDescent="0.35">
      <c r="A79" s="517"/>
      <c r="B79" s="513" t="s">
        <v>315</v>
      </c>
      <c r="C79" s="514"/>
      <c r="D79" s="383"/>
      <c r="E79" s="736"/>
      <c r="F79" s="475">
        <v>8</v>
      </c>
      <c r="G79" s="476">
        <f>F79*D77/C77</f>
        <v>12</v>
      </c>
      <c r="H79" s="736"/>
      <c r="I79" s="433"/>
      <c r="J79" s="103"/>
      <c r="K79" s="471"/>
      <c r="L79" s="736"/>
      <c r="M79" s="499">
        <v>25</v>
      </c>
      <c r="N79" s="736"/>
      <c r="O79" s="431">
        <f>(F79*I77/100)+((F79*I77/100)*M79/100)</f>
        <v>74.800000000000011</v>
      </c>
      <c r="P79" s="105">
        <f>(G79*J77/100)+((G79*J77/100)*M79/100)</f>
        <v>42</v>
      </c>
      <c r="Q79" s="500">
        <f t="shared" ref="Q79:Q83" si="9">O79+P79</f>
        <v>116.80000000000001</v>
      </c>
      <c r="R79" s="350"/>
    </row>
    <row r="80" spans="1:18" s="120" customFormat="1" ht="18" x14ac:dyDescent="0.35">
      <c r="A80" s="517"/>
      <c r="B80" s="513" t="s">
        <v>187</v>
      </c>
      <c r="C80" s="514"/>
      <c r="D80" s="383"/>
      <c r="E80" s="736"/>
      <c r="F80" s="475">
        <v>0.5</v>
      </c>
      <c r="G80" s="476">
        <f>F80*D77/C77</f>
        <v>0.75</v>
      </c>
      <c r="H80" s="736"/>
      <c r="I80" s="433"/>
      <c r="J80" s="103"/>
      <c r="K80" s="471"/>
      <c r="L80" s="736"/>
      <c r="M80" s="499">
        <v>0</v>
      </c>
      <c r="N80" s="736"/>
      <c r="O80" s="431">
        <f>(F80*I77/100)+((F80*I77/100)*M80/100)</f>
        <v>3.74</v>
      </c>
      <c r="P80" s="105">
        <f>(G80*J77/100)+((G80*J77/100)*M80/100)</f>
        <v>2.1</v>
      </c>
      <c r="Q80" s="500">
        <f t="shared" si="9"/>
        <v>5.84</v>
      </c>
      <c r="R80" s="350"/>
    </row>
    <row r="81" spans="1:18" s="120" customFormat="1" ht="18" x14ac:dyDescent="0.35">
      <c r="A81" s="517"/>
      <c r="B81" s="513" t="s">
        <v>108</v>
      </c>
      <c r="C81" s="514"/>
      <c r="D81" s="383"/>
      <c r="E81" s="736"/>
      <c r="F81" s="475">
        <v>0.8</v>
      </c>
      <c r="G81" s="476">
        <f>F81*D77/C77</f>
        <v>1.2</v>
      </c>
      <c r="H81" s="736"/>
      <c r="I81" s="433"/>
      <c r="J81" s="103"/>
      <c r="K81" s="471"/>
      <c r="L81" s="736"/>
      <c r="M81" s="499">
        <v>10</v>
      </c>
      <c r="N81" s="736"/>
      <c r="O81" s="431">
        <f>(F81*I77/100)+((F81*I77/100)*M81/100)</f>
        <v>6.5823999999999998</v>
      </c>
      <c r="P81" s="105">
        <f>(G81*J77/100)+((G81*J77/100)*M81/100)</f>
        <v>3.6959999999999997</v>
      </c>
      <c r="Q81" s="500">
        <f t="shared" si="9"/>
        <v>10.2784</v>
      </c>
      <c r="R81" s="350"/>
    </row>
    <row r="82" spans="1:18" s="120" customFormat="1" ht="18" x14ac:dyDescent="0.35">
      <c r="A82" s="517"/>
      <c r="B82" s="513" t="s">
        <v>293</v>
      </c>
      <c r="C82" s="514"/>
      <c r="D82" s="383"/>
      <c r="E82" s="736"/>
      <c r="F82" s="475">
        <v>0.3</v>
      </c>
      <c r="G82" s="476">
        <f>F82*D77/C77</f>
        <v>0.45</v>
      </c>
      <c r="H82" s="736"/>
      <c r="I82" s="433"/>
      <c r="J82" s="103"/>
      <c r="K82" s="471"/>
      <c r="L82" s="736"/>
      <c r="M82" s="499">
        <v>0</v>
      </c>
      <c r="N82" s="736"/>
      <c r="O82" s="431">
        <f>(F82*I77/100)+((F82*I77/100)*M82/100)</f>
        <v>2.2440000000000002</v>
      </c>
      <c r="P82" s="105">
        <f>(G82*J77/100)+((G82*J77/100)*M82/100)</f>
        <v>1.26</v>
      </c>
      <c r="Q82" s="500">
        <f t="shared" si="9"/>
        <v>3.5040000000000004</v>
      </c>
      <c r="R82" s="350"/>
    </row>
    <row r="83" spans="1:18" s="120" customFormat="1" ht="18.600000000000001" thickBot="1" x14ac:dyDescent="0.4">
      <c r="A83" s="518"/>
      <c r="B83" s="512" t="s">
        <v>316</v>
      </c>
      <c r="C83" s="519"/>
      <c r="D83" s="387"/>
      <c r="E83" s="736"/>
      <c r="F83" s="424">
        <v>0.2</v>
      </c>
      <c r="G83" s="425">
        <f>F83*D77/C77</f>
        <v>0.3</v>
      </c>
      <c r="H83" s="736"/>
      <c r="I83" s="426"/>
      <c r="J83" s="247"/>
      <c r="K83" s="466"/>
      <c r="L83" s="736"/>
      <c r="M83" s="492">
        <v>0</v>
      </c>
      <c r="N83" s="736"/>
      <c r="O83" s="431">
        <f>(F83*I77/100)+((F83*I77/100)*M83/100)</f>
        <v>1.496</v>
      </c>
      <c r="P83" s="105">
        <f>(G83*J77/100)+((G83*J77/100)*M83/100)</f>
        <v>0.84</v>
      </c>
      <c r="Q83" s="500">
        <f t="shared" si="9"/>
        <v>2.3359999999999999</v>
      </c>
      <c r="R83" s="350"/>
    </row>
    <row r="84" spans="1:18" ht="19.2" thickTop="1" thickBot="1" x14ac:dyDescent="0.4">
      <c r="A84" s="744" t="s">
        <v>311</v>
      </c>
      <c r="B84" s="745"/>
      <c r="C84" s="419">
        <v>100</v>
      </c>
      <c r="D84" s="381">
        <v>150</v>
      </c>
      <c r="E84" s="736"/>
      <c r="F84" s="522"/>
      <c r="G84" s="502"/>
      <c r="H84" s="736"/>
      <c r="I84" s="394">
        <v>40</v>
      </c>
      <c r="J84" s="258">
        <v>0</v>
      </c>
      <c r="K84" s="484">
        <f>I84+J84</f>
        <v>40</v>
      </c>
      <c r="L84" s="736"/>
      <c r="M84" s="485"/>
      <c r="N84" s="736"/>
      <c r="O84" s="388"/>
      <c r="P84" s="310"/>
      <c r="Q84" s="446">
        <f>Q85</f>
        <v>4</v>
      </c>
      <c r="R84" s="350"/>
    </row>
    <row r="85" spans="1:18" ht="19.2" thickTop="1" thickBot="1" x14ac:dyDescent="0.4">
      <c r="A85" s="521"/>
      <c r="B85" s="512" t="s">
        <v>315</v>
      </c>
      <c r="C85" s="422"/>
      <c r="D85" s="423"/>
      <c r="E85" s="736"/>
      <c r="F85" s="424">
        <v>8</v>
      </c>
      <c r="G85" s="425">
        <f>F85*D84/C84</f>
        <v>12</v>
      </c>
      <c r="H85" s="736"/>
      <c r="I85" s="426"/>
      <c r="J85" s="247"/>
      <c r="K85" s="466"/>
      <c r="L85" s="736"/>
      <c r="M85" s="492">
        <v>25</v>
      </c>
      <c r="N85" s="736"/>
      <c r="O85" s="429">
        <f>(F85*I84/100)+((F85*I84/100)*M85/100)</f>
        <v>4</v>
      </c>
      <c r="P85" s="321">
        <f>(G85*J84/100)+((G85*J84/100)*M85/100)</f>
        <v>0</v>
      </c>
      <c r="Q85" s="493">
        <f>O85+P85</f>
        <v>4</v>
      </c>
      <c r="R85" s="350"/>
    </row>
    <row r="86" spans="1:18" ht="19.2" thickTop="1" thickBot="1" x14ac:dyDescent="0.4">
      <c r="A86" s="744" t="s">
        <v>312</v>
      </c>
      <c r="B86" s="745"/>
      <c r="C86" s="419">
        <v>100</v>
      </c>
      <c r="D86" s="463"/>
      <c r="E86" s="736"/>
      <c r="F86" s="522"/>
      <c r="G86" s="502"/>
      <c r="H86" s="736"/>
      <c r="I86" s="394">
        <v>70</v>
      </c>
      <c r="J86" s="310"/>
      <c r="K86" s="484">
        <f>I86</f>
        <v>70</v>
      </c>
      <c r="L86" s="736"/>
      <c r="M86" s="485"/>
      <c r="N86" s="736"/>
      <c r="O86" s="388"/>
      <c r="P86" s="310"/>
      <c r="Q86" s="446">
        <f>Q87+Q88+Q89</f>
        <v>7.7000000000000011</v>
      </c>
      <c r="R86" s="350"/>
    </row>
    <row r="87" spans="1:18" ht="18.600000000000001" thickTop="1" x14ac:dyDescent="0.35">
      <c r="A87" s="523"/>
      <c r="B87" s="513" t="s">
        <v>453</v>
      </c>
      <c r="C87" s="514"/>
      <c r="D87" s="383"/>
      <c r="E87" s="736"/>
      <c r="F87" s="435">
        <v>7.5</v>
      </c>
      <c r="G87" s="498"/>
      <c r="H87" s="736"/>
      <c r="I87" s="397"/>
      <c r="J87" s="135"/>
      <c r="K87" s="414"/>
      <c r="L87" s="736"/>
      <c r="M87" s="499">
        <v>10</v>
      </c>
      <c r="N87" s="736"/>
      <c r="O87" s="407">
        <f>(F87*I86/100)+((F87*I86/100)*M87/100)</f>
        <v>5.7750000000000004</v>
      </c>
      <c r="P87" s="135"/>
      <c r="Q87" s="527">
        <f>O87</f>
        <v>5.7750000000000004</v>
      </c>
      <c r="R87" s="350"/>
    </row>
    <row r="88" spans="1:18" ht="18" x14ac:dyDescent="0.35">
      <c r="A88" s="523"/>
      <c r="B88" s="513" t="s">
        <v>109</v>
      </c>
      <c r="C88" s="514"/>
      <c r="D88" s="383"/>
      <c r="E88" s="736"/>
      <c r="F88" s="435">
        <v>1.5</v>
      </c>
      <c r="G88" s="498"/>
      <c r="H88" s="736"/>
      <c r="I88" s="397"/>
      <c r="J88" s="135"/>
      <c r="K88" s="414"/>
      <c r="L88" s="736"/>
      <c r="M88" s="499">
        <v>10</v>
      </c>
      <c r="N88" s="736"/>
      <c r="O88" s="407">
        <f>(F88*I86/100)+((F88*I86/100)*M88/100)</f>
        <v>1.155</v>
      </c>
      <c r="P88" s="135"/>
      <c r="Q88" s="527">
        <f t="shared" ref="Q88:Q89" si="10">O88</f>
        <v>1.155</v>
      </c>
      <c r="R88" s="350"/>
    </row>
    <row r="89" spans="1:18" ht="18.600000000000001" thickBot="1" x14ac:dyDescent="0.4">
      <c r="A89" s="524"/>
      <c r="B89" s="512" t="s">
        <v>178</v>
      </c>
      <c r="C89" s="519"/>
      <c r="D89" s="387"/>
      <c r="E89" s="736"/>
      <c r="F89" s="424">
        <v>1</v>
      </c>
      <c r="G89" s="503"/>
      <c r="H89" s="736"/>
      <c r="I89" s="399"/>
      <c r="J89" s="525"/>
      <c r="K89" s="526"/>
      <c r="L89" s="736"/>
      <c r="M89" s="492">
        <v>10</v>
      </c>
      <c r="N89" s="736"/>
      <c r="O89" s="407">
        <f>(F89*I86/100)+((F89*I86/100)*M89/100)</f>
        <v>0.77</v>
      </c>
      <c r="P89" s="525"/>
      <c r="Q89" s="527">
        <f t="shared" si="10"/>
        <v>0.77</v>
      </c>
      <c r="R89" s="350"/>
    </row>
    <row r="90" spans="1:18" ht="19.2" thickTop="1" thickBot="1" x14ac:dyDescent="0.4">
      <c r="A90" s="533" t="s">
        <v>256</v>
      </c>
      <c r="B90" s="534"/>
      <c r="C90" s="532">
        <v>100</v>
      </c>
      <c r="D90" s="381">
        <v>150</v>
      </c>
      <c r="E90" s="736"/>
      <c r="F90" s="522"/>
      <c r="G90" s="502"/>
      <c r="H90" s="736"/>
      <c r="I90" s="394">
        <v>79</v>
      </c>
      <c r="J90" s="258">
        <v>0</v>
      </c>
      <c r="K90" s="484">
        <f>I90*J90</f>
        <v>0</v>
      </c>
      <c r="L90" s="736"/>
      <c r="M90" s="531"/>
      <c r="N90" s="736"/>
      <c r="O90" s="388"/>
      <c r="P90" s="310"/>
      <c r="Q90" s="446">
        <f>Q91</f>
        <v>7.9</v>
      </c>
      <c r="R90" s="350"/>
    </row>
    <row r="91" spans="1:18" ht="19.2" thickTop="1" thickBot="1" x14ac:dyDescent="0.4">
      <c r="A91" s="537"/>
      <c r="B91" s="538" t="s">
        <v>256</v>
      </c>
      <c r="C91" s="539"/>
      <c r="D91" s="474"/>
      <c r="E91" s="736"/>
      <c r="F91" s="475">
        <f>C90*100/1000</f>
        <v>10</v>
      </c>
      <c r="G91" s="476">
        <f>D90*100/1000</f>
        <v>15</v>
      </c>
      <c r="H91" s="736"/>
      <c r="I91" s="453"/>
      <c r="J91" s="326"/>
      <c r="K91" s="465"/>
      <c r="L91" s="736"/>
      <c r="M91" s="540">
        <v>0</v>
      </c>
      <c r="N91" s="736"/>
      <c r="O91" s="409">
        <f>(F91*I90/100)+((F91*I90/100)*M91/100)</f>
        <v>7.9</v>
      </c>
      <c r="P91" s="528">
        <f>(G91*J90/100)+((G91*J90/100)*M91/100)</f>
        <v>0</v>
      </c>
      <c r="Q91" s="584">
        <f>O91+P91</f>
        <v>7.9</v>
      </c>
      <c r="R91" s="582"/>
    </row>
    <row r="92" spans="1:18" ht="19.2" thickTop="1" thickBot="1" x14ac:dyDescent="0.4">
      <c r="A92" s="820" t="s">
        <v>96</v>
      </c>
      <c r="B92" s="821"/>
      <c r="C92" s="419">
        <v>100</v>
      </c>
      <c r="D92" s="381">
        <v>150</v>
      </c>
      <c r="E92" s="736"/>
      <c r="F92" s="522"/>
      <c r="G92" s="502"/>
      <c r="H92" s="736"/>
      <c r="I92" s="394">
        <v>753</v>
      </c>
      <c r="J92" s="258">
        <v>195</v>
      </c>
      <c r="K92" s="484">
        <f>I92*J92</f>
        <v>146835</v>
      </c>
      <c r="L92" s="736"/>
      <c r="M92" s="531"/>
      <c r="N92" s="735"/>
      <c r="O92" s="112"/>
      <c r="P92" s="583"/>
      <c r="Q92" s="585">
        <f>SUM(Q93:Q97)</f>
        <v>122.06212500000001</v>
      </c>
      <c r="R92" s="582"/>
    </row>
    <row r="93" spans="1:18" ht="18.600000000000001" thickTop="1" x14ac:dyDescent="0.35">
      <c r="A93" s="543"/>
      <c r="B93" s="535" t="s">
        <v>319</v>
      </c>
      <c r="C93" s="194"/>
      <c r="D93" s="439"/>
      <c r="E93" s="736"/>
      <c r="F93" s="475">
        <v>10</v>
      </c>
      <c r="G93" s="520">
        <f>F93*D92/C92</f>
        <v>15</v>
      </c>
      <c r="H93" s="736"/>
      <c r="I93" s="433"/>
      <c r="J93" s="103"/>
      <c r="K93" s="471"/>
      <c r="L93" s="736"/>
      <c r="M93" s="487">
        <v>0</v>
      </c>
      <c r="N93" s="736"/>
      <c r="O93" s="545">
        <f>(F93*I92/100)+((F93*I92/100)*M93/100)</f>
        <v>75.3</v>
      </c>
      <c r="P93" s="546">
        <f>(G93*J92/100)+((G93*J92/100)*M93/100)</f>
        <v>29.25</v>
      </c>
      <c r="Q93" s="527">
        <f>O93+P93</f>
        <v>104.55</v>
      </c>
      <c r="R93" s="582"/>
    </row>
    <row r="94" spans="1:18" ht="18" x14ac:dyDescent="0.35">
      <c r="A94" s="543"/>
      <c r="B94" s="535" t="s">
        <v>108</v>
      </c>
      <c r="C94" s="194"/>
      <c r="D94" s="439"/>
      <c r="E94" s="736"/>
      <c r="F94" s="475">
        <v>1</v>
      </c>
      <c r="G94" s="520">
        <f>F94*D92/C92</f>
        <v>1.5</v>
      </c>
      <c r="H94" s="736"/>
      <c r="I94" s="433"/>
      <c r="J94" s="103"/>
      <c r="K94" s="471"/>
      <c r="L94" s="736"/>
      <c r="M94" s="487">
        <v>10</v>
      </c>
      <c r="N94" s="736"/>
      <c r="O94" s="431">
        <f>(F94*I92/100)+((F94*I92/100)*M94/100)</f>
        <v>8.2829999999999995</v>
      </c>
      <c r="P94" s="105">
        <f>(G94*J92/100)+((G94*J92/100)*M94/100)</f>
        <v>3.2174999999999998</v>
      </c>
      <c r="Q94" s="500">
        <f t="shared" ref="Q94:Q97" si="11">O94+P94</f>
        <v>11.500499999999999</v>
      </c>
      <c r="R94" s="582"/>
    </row>
    <row r="95" spans="1:18" ht="18" x14ac:dyDescent="0.35">
      <c r="A95" s="543"/>
      <c r="B95" s="535" t="s">
        <v>317</v>
      </c>
      <c r="C95" s="194"/>
      <c r="D95" s="439"/>
      <c r="E95" s="736"/>
      <c r="F95" s="475">
        <v>0.5</v>
      </c>
      <c r="G95" s="520">
        <f>F95*D92/C92</f>
        <v>0.75</v>
      </c>
      <c r="H95" s="736"/>
      <c r="I95" s="433"/>
      <c r="J95" s="103"/>
      <c r="K95" s="471"/>
      <c r="L95" s="736"/>
      <c r="M95" s="487">
        <v>0</v>
      </c>
      <c r="N95" s="736"/>
      <c r="O95" s="431">
        <f>(F95*I92/100)+((F95*I92/100)*M95/100)</f>
        <v>3.7650000000000001</v>
      </c>
      <c r="P95" s="105">
        <f>(G95*J92/100)+((G95*J92/100)*M95/100)</f>
        <v>1.4624999999999999</v>
      </c>
      <c r="Q95" s="500">
        <f t="shared" si="11"/>
        <v>5.2275</v>
      </c>
      <c r="R95" s="582"/>
    </row>
    <row r="96" spans="1:18" ht="18" x14ac:dyDescent="0.35">
      <c r="A96" s="543"/>
      <c r="B96" s="535" t="s">
        <v>318</v>
      </c>
      <c r="C96" s="194"/>
      <c r="D96" s="439"/>
      <c r="E96" s="736"/>
      <c r="F96" s="475">
        <v>0.05</v>
      </c>
      <c r="G96" s="520">
        <f>F96*D92/C92</f>
        <v>7.4999999999999997E-2</v>
      </c>
      <c r="H96" s="736"/>
      <c r="I96" s="433"/>
      <c r="J96" s="103"/>
      <c r="K96" s="471"/>
      <c r="L96" s="736"/>
      <c r="M96" s="487">
        <v>0</v>
      </c>
      <c r="N96" s="736"/>
      <c r="O96" s="431">
        <f>(F96*I92/100)+((F96*I92/100)*M96/100)</f>
        <v>0.3765</v>
      </c>
      <c r="P96" s="105">
        <f>(G96*J92/100)+((G96*J92/100)*M96/100)</f>
        <v>0.14624999999999999</v>
      </c>
      <c r="Q96" s="500">
        <f t="shared" si="11"/>
        <v>0.52275000000000005</v>
      </c>
      <c r="R96" s="582"/>
    </row>
    <row r="97" spans="1:18" ht="18.600000000000001" thickBot="1" x14ac:dyDescent="0.4">
      <c r="A97" s="544"/>
      <c r="B97" s="536" t="s">
        <v>168</v>
      </c>
      <c r="C97" s="422"/>
      <c r="D97" s="423"/>
      <c r="E97" s="736"/>
      <c r="F97" s="424">
        <v>2.5000000000000001E-2</v>
      </c>
      <c r="G97" s="520">
        <f>F97*D92/C92</f>
        <v>3.7499999999999999E-2</v>
      </c>
      <c r="H97" s="736"/>
      <c r="I97" s="426"/>
      <c r="J97" s="247"/>
      <c r="K97" s="466"/>
      <c r="L97" s="736"/>
      <c r="M97" s="488">
        <v>0</v>
      </c>
      <c r="N97" s="736"/>
      <c r="O97" s="429">
        <f>(F97*I92/100)+((F97*I92/100)*M97/100)</f>
        <v>0.18825</v>
      </c>
      <c r="P97" s="105">
        <f>(G97*J92/100)+((G97*J92/100)*M97/100)</f>
        <v>7.3124999999999996E-2</v>
      </c>
      <c r="Q97" s="586">
        <f t="shared" si="11"/>
        <v>0.26137500000000002</v>
      </c>
      <c r="R97" s="582"/>
    </row>
    <row r="98" spans="1:18" ht="19.2" thickTop="1" thickBot="1" x14ac:dyDescent="0.4">
      <c r="A98" s="820" t="s">
        <v>313</v>
      </c>
      <c r="B98" s="821"/>
      <c r="C98" s="437">
        <v>100</v>
      </c>
      <c r="D98" s="381">
        <v>150</v>
      </c>
      <c r="E98" s="736"/>
      <c r="F98" s="522"/>
      <c r="G98" s="502"/>
      <c r="H98" s="736"/>
      <c r="I98" s="394">
        <v>0</v>
      </c>
      <c r="J98" s="258">
        <v>0</v>
      </c>
      <c r="K98" s="484">
        <f>I98+J98</f>
        <v>0</v>
      </c>
      <c r="L98" s="736"/>
      <c r="M98" s="531"/>
      <c r="N98" s="736"/>
      <c r="O98" s="388"/>
      <c r="P98" s="405"/>
      <c r="Q98" s="585">
        <f>Q99</f>
        <v>0</v>
      </c>
      <c r="R98" s="582"/>
    </row>
    <row r="99" spans="1:18" ht="18.75" customHeight="1" thickBot="1" x14ac:dyDescent="0.35">
      <c r="A99" s="134"/>
      <c r="B99" s="535" t="s">
        <v>300</v>
      </c>
      <c r="C99" s="440"/>
      <c r="D99" s="423"/>
      <c r="E99" s="737"/>
      <c r="F99" s="424">
        <v>10</v>
      </c>
      <c r="G99" s="491">
        <f>F99*D98/C98</f>
        <v>15</v>
      </c>
      <c r="H99" s="737"/>
      <c r="I99" s="426"/>
      <c r="J99" s="247"/>
      <c r="K99" s="466"/>
      <c r="L99" s="737"/>
      <c r="M99" s="488"/>
      <c r="N99" s="737"/>
      <c r="O99" s="429">
        <f>(F99*I98/100)+((F99*I98/100)*M99/100)</f>
        <v>0</v>
      </c>
      <c r="P99" s="321">
        <f>(G99*J98/100)+((G99*J98/100)*M99/100)</f>
        <v>0</v>
      </c>
      <c r="Q99" s="529">
        <f>O99+P99</f>
        <v>0</v>
      </c>
      <c r="R99" s="582"/>
    </row>
  </sheetData>
  <dataConsolidate/>
  <mergeCells count="54">
    <mergeCell ref="R1:R2"/>
    <mergeCell ref="A55:R55"/>
    <mergeCell ref="A61:R61"/>
    <mergeCell ref="A3:R3"/>
    <mergeCell ref="I1:K1"/>
    <mergeCell ref="L1:L2"/>
    <mergeCell ref="M1:M2"/>
    <mergeCell ref="N1:N2"/>
    <mergeCell ref="A23:B23"/>
    <mergeCell ref="O1:Q1"/>
    <mergeCell ref="A4:B4"/>
    <mergeCell ref="E4:E54"/>
    <mergeCell ref="H4:H54"/>
    <mergeCell ref="L4:L54"/>
    <mergeCell ref="N4:N54"/>
    <mergeCell ref="A39:B39"/>
    <mergeCell ref="A1:B2"/>
    <mergeCell ref="C1:D1"/>
    <mergeCell ref="E1:E2"/>
    <mergeCell ref="F1:G1"/>
    <mergeCell ref="H1:H2"/>
    <mergeCell ref="A10:B10"/>
    <mergeCell ref="A16:B16"/>
    <mergeCell ref="A19:B19"/>
    <mergeCell ref="A21:B21"/>
    <mergeCell ref="A28:B28"/>
    <mergeCell ref="A33:B33"/>
    <mergeCell ref="E56:E60"/>
    <mergeCell ref="H56:H60"/>
    <mergeCell ref="L56:L60"/>
    <mergeCell ref="N56:N60"/>
    <mergeCell ref="A46:B46"/>
    <mergeCell ref="A51:B51"/>
    <mergeCell ref="A53:B53"/>
    <mergeCell ref="A56:B56"/>
    <mergeCell ref="A49:B49"/>
    <mergeCell ref="A34:B34"/>
    <mergeCell ref="A41:B41"/>
    <mergeCell ref="L62:L99"/>
    <mergeCell ref="N62:N99"/>
    <mergeCell ref="A64:B64"/>
    <mergeCell ref="A73:B73"/>
    <mergeCell ref="A77:B77"/>
    <mergeCell ref="A66:B66"/>
    <mergeCell ref="A71:B71"/>
    <mergeCell ref="A75:B75"/>
    <mergeCell ref="A76:B76"/>
    <mergeCell ref="A92:B92"/>
    <mergeCell ref="A84:B84"/>
    <mergeCell ref="A86:B86"/>
    <mergeCell ref="A98:B98"/>
    <mergeCell ref="A62:B62"/>
    <mergeCell ref="E62:E99"/>
    <mergeCell ref="H62:H99"/>
  </mergeCells>
  <phoneticPr fontId="6" type="noConversion"/>
  <pageMargins left="0.7" right="0.7" top="0.75" bottom="0.75" header="0.3" footer="0.3"/>
  <pageSetup paperSize="9" orientation="portrait" r:id="rId1"/>
  <ignoredErrors>
    <ignoredError sqref="G57 G59:G60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A62DF-4E2F-4918-B7FD-2E6163E8957A}">
  <dimension ref="A1:R78"/>
  <sheetViews>
    <sheetView workbookViewId="0">
      <pane ySplit="4608" topLeftCell="A72" activePane="bottomLeft"/>
      <selection activeCell="G2" sqref="G1:G1048576"/>
      <selection pane="bottomLeft" activeCell="G80" sqref="G80"/>
    </sheetView>
  </sheetViews>
  <sheetFormatPr baseColWidth="10" defaultRowHeight="14.4" outlineLevelRow="1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88671875" style="99" customWidth="1"/>
    <col min="6" max="6" width="12" style="99" customWidth="1"/>
    <col min="7" max="7" width="12.6640625" style="99" customWidth="1"/>
    <col min="8" max="8" width="1.8867187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88671875" style="99" customWidth="1"/>
    <col min="13" max="13" width="21.6640625" style="99" customWidth="1"/>
    <col min="14" max="14" width="1.88671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50.75" customHeight="1" thickBot="1" x14ac:dyDescent="0.35">
      <c r="A1" s="770" t="s">
        <v>43</v>
      </c>
      <c r="B1" s="771"/>
      <c r="C1" s="793" t="s">
        <v>135</v>
      </c>
      <c r="D1" s="794"/>
      <c r="E1" s="795"/>
      <c r="F1" s="764" t="s">
        <v>279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835" t="s">
        <v>121</v>
      </c>
      <c r="B3" s="836"/>
      <c r="C3" s="836"/>
      <c r="D3" s="836"/>
      <c r="E3" s="789"/>
      <c r="F3" s="836"/>
      <c r="G3" s="836"/>
      <c r="H3" s="789"/>
      <c r="I3" s="836"/>
      <c r="J3" s="836"/>
      <c r="K3" s="836"/>
      <c r="L3" s="789"/>
      <c r="M3" s="836"/>
      <c r="N3" s="789"/>
      <c r="O3" s="836"/>
      <c r="P3" s="836"/>
      <c r="Q3" s="836"/>
      <c r="R3" s="790"/>
    </row>
    <row r="4" spans="1:18" ht="19.2" thickTop="1" thickBot="1" x14ac:dyDescent="0.4">
      <c r="A4" s="812" t="s">
        <v>83</v>
      </c>
      <c r="B4" s="813"/>
      <c r="C4" s="419">
        <v>150</v>
      </c>
      <c r="D4" s="381">
        <v>150</v>
      </c>
      <c r="E4" s="736"/>
      <c r="F4" s="388"/>
      <c r="G4" s="614"/>
      <c r="H4" s="736"/>
      <c r="I4" s="394">
        <v>740</v>
      </c>
      <c r="J4" s="395">
        <v>250</v>
      </c>
      <c r="K4" s="396">
        <f>I4+J4</f>
        <v>990</v>
      </c>
      <c r="L4" s="736"/>
      <c r="M4" s="402"/>
      <c r="N4" s="736"/>
      <c r="O4" s="388"/>
      <c r="P4" s="307"/>
      <c r="Q4" s="196"/>
      <c r="R4" s="587"/>
    </row>
    <row r="5" spans="1:18" ht="18" x14ac:dyDescent="0.35">
      <c r="A5" s="412"/>
      <c r="B5" s="71" t="s">
        <v>322</v>
      </c>
      <c r="C5" s="514"/>
      <c r="D5" s="383"/>
      <c r="E5" s="736"/>
      <c r="F5" s="390">
        <v>7.5</v>
      </c>
      <c r="G5" s="613">
        <f>F5*D4/C4</f>
        <v>7.5</v>
      </c>
      <c r="H5" s="736"/>
      <c r="I5" s="397"/>
      <c r="J5" s="236"/>
      <c r="K5" s="398"/>
      <c r="L5" s="736"/>
      <c r="M5" s="403">
        <v>25</v>
      </c>
      <c r="N5" s="736"/>
      <c r="O5" s="407">
        <f>(F5*I4/100)+((F5*I4/100)*M5/100)</f>
        <v>69.375</v>
      </c>
      <c r="P5" s="84">
        <f>(G5*J4/100)+((G5*J4/100)*M5/100)</f>
        <v>23.4375</v>
      </c>
      <c r="Q5" s="408">
        <f>O5+P5</f>
        <v>92.8125</v>
      </c>
      <c r="R5" s="582"/>
    </row>
    <row r="6" spans="1:18" ht="18" x14ac:dyDescent="0.35">
      <c r="A6" s="412"/>
      <c r="B6" s="71" t="s">
        <v>212</v>
      </c>
      <c r="C6" s="514"/>
      <c r="D6" s="383"/>
      <c r="E6" s="736"/>
      <c r="F6" s="390">
        <v>3</v>
      </c>
      <c r="G6" s="613">
        <f>F6*D4/C4</f>
        <v>3</v>
      </c>
      <c r="H6" s="736"/>
      <c r="I6" s="397"/>
      <c r="J6" s="236"/>
      <c r="K6" s="398"/>
      <c r="L6" s="736"/>
      <c r="M6" s="403">
        <v>0</v>
      </c>
      <c r="N6" s="736"/>
      <c r="O6" s="407">
        <f>(F6*I4/100)+((F6*I4/100)*M6/100)</f>
        <v>22.2</v>
      </c>
      <c r="P6" s="84">
        <f>(G6*J4/100)+((G6*J4/100)*M6/100)</f>
        <v>7.5</v>
      </c>
      <c r="Q6" s="408">
        <f t="shared" ref="Q6:Q15" si="0">O6+P6</f>
        <v>29.7</v>
      </c>
      <c r="R6" s="582"/>
    </row>
    <row r="7" spans="1:18" ht="18" x14ac:dyDescent="0.35">
      <c r="A7" s="412"/>
      <c r="B7" s="71" t="s">
        <v>205</v>
      </c>
      <c r="C7" s="514"/>
      <c r="D7" s="383"/>
      <c r="E7" s="736"/>
      <c r="F7" s="390">
        <v>1.5</v>
      </c>
      <c r="G7" s="613">
        <f>F7*D4/C4</f>
        <v>1.5</v>
      </c>
      <c r="H7" s="736"/>
      <c r="I7" s="397"/>
      <c r="J7" s="236"/>
      <c r="K7" s="398"/>
      <c r="L7" s="736"/>
      <c r="M7" s="403">
        <v>0</v>
      </c>
      <c r="N7" s="736"/>
      <c r="O7" s="407">
        <f>(F7*I4/100)+((F7*I4/100)*M7/100)</f>
        <v>11.1</v>
      </c>
      <c r="P7" s="84">
        <f>(G7*J4/100)+((G7*J4/100)*M7/100)</f>
        <v>3.75</v>
      </c>
      <c r="Q7" s="408">
        <f t="shared" si="0"/>
        <v>14.85</v>
      </c>
      <c r="R7" s="582"/>
    </row>
    <row r="8" spans="1:18" ht="18" x14ac:dyDescent="0.35">
      <c r="A8" s="412"/>
      <c r="B8" s="71" t="s">
        <v>323</v>
      </c>
      <c r="C8" s="514"/>
      <c r="D8" s="383"/>
      <c r="E8" s="736"/>
      <c r="F8" s="390">
        <v>0.375</v>
      </c>
      <c r="G8" s="613">
        <f>F8*D4/C4</f>
        <v>0.375</v>
      </c>
      <c r="H8" s="736"/>
      <c r="I8" s="397"/>
      <c r="J8" s="236"/>
      <c r="K8" s="398"/>
      <c r="L8" s="736"/>
      <c r="M8" s="403">
        <v>0</v>
      </c>
      <c r="N8" s="736"/>
      <c r="O8" s="407">
        <f>(F8*I4/100)+((F8*I4/100)*M8/100)</f>
        <v>2.7749999999999999</v>
      </c>
      <c r="P8" s="84">
        <f>(G8*J4/100)+((G8*J4/100)*M8/100)</f>
        <v>0.9375</v>
      </c>
      <c r="Q8" s="408">
        <f t="shared" si="0"/>
        <v>3.7124999999999999</v>
      </c>
      <c r="R8" s="582"/>
    </row>
    <row r="9" spans="1:18" ht="18" x14ac:dyDescent="0.35">
      <c r="A9" s="588"/>
      <c r="B9" s="71" t="s">
        <v>324</v>
      </c>
      <c r="C9" s="194"/>
      <c r="D9" s="439"/>
      <c r="E9" s="736"/>
      <c r="F9" s="435">
        <v>1.5</v>
      </c>
      <c r="G9" s="613">
        <f>F9*D4/C4</f>
        <v>1.5</v>
      </c>
      <c r="H9" s="736"/>
      <c r="I9" s="433"/>
      <c r="J9" s="98"/>
      <c r="K9" s="434"/>
      <c r="L9" s="736"/>
      <c r="M9" s="432">
        <v>0</v>
      </c>
      <c r="N9" s="736"/>
      <c r="O9" s="407">
        <f>(F9*I4/100)+((F9*I4/100)*M9/100)</f>
        <v>11.1</v>
      </c>
      <c r="P9" s="84">
        <f>(G9*J4/100)+((G9*J4/100)*M9/100)</f>
        <v>3.75</v>
      </c>
      <c r="Q9" s="408">
        <f t="shared" si="0"/>
        <v>14.85</v>
      </c>
      <c r="R9" s="582"/>
    </row>
    <row r="10" spans="1:18" ht="18" x14ac:dyDescent="0.35">
      <c r="A10" s="588"/>
      <c r="B10" s="71" t="s">
        <v>327</v>
      </c>
      <c r="C10" s="194"/>
      <c r="D10" s="439"/>
      <c r="E10" s="736"/>
      <c r="F10" s="435">
        <v>4.4999999999999998E-2</v>
      </c>
      <c r="G10" s="613">
        <f>F10*D4/C4</f>
        <v>4.4999999999999998E-2</v>
      </c>
      <c r="H10" s="736"/>
      <c r="I10" s="433"/>
      <c r="J10" s="98"/>
      <c r="K10" s="434"/>
      <c r="L10" s="736"/>
      <c r="M10" s="432">
        <v>0</v>
      </c>
      <c r="N10" s="736"/>
      <c r="O10" s="407">
        <f>(F10*I4/100)+((F10*I4/100)*M10/100)</f>
        <v>0.33299999999999996</v>
      </c>
      <c r="P10" s="84">
        <f>(G10*J4/100)+((G10*J4/100)*M10/100)</f>
        <v>0.1125</v>
      </c>
      <c r="Q10" s="408">
        <f t="shared" si="0"/>
        <v>0.44549999999999995</v>
      </c>
      <c r="R10" s="582"/>
    </row>
    <row r="11" spans="1:18" ht="18" x14ac:dyDescent="0.35">
      <c r="A11" s="588"/>
      <c r="B11" s="71" t="s">
        <v>329</v>
      </c>
      <c r="C11" s="194"/>
      <c r="D11" s="439"/>
      <c r="E11" s="736"/>
      <c r="F11" s="435">
        <v>1.05</v>
      </c>
      <c r="G11" s="613">
        <f>F11*D4/C4</f>
        <v>1.05</v>
      </c>
      <c r="H11" s="736"/>
      <c r="I11" s="433"/>
      <c r="J11" s="98"/>
      <c r="K11" s="434"/>
      <c r="L11" s="736"/>
      <c r="M11" s="432">
        <v>10</v>
      </c>
      <c r="N11" s="736"/>
      <c r="O11" s="407">
        <f>(F11*I4/100)+((F11*I4/100)*M11/100)</f>
        <v>8.5469999999999988</v>
      </c>
      <c r="P11" s="84">
        <f>(G11*J4/100)+((G11*J4/100)*M11/100)</f>
        <v>2.8875000000000002</v>
      </c>
      <c r="Q11" s="408">
        <f t="shared" si="0"/>
        <v>11.4345</v>
      </c>
      <c r="R11" s="582"/>
    </row>
    <row r="12" spans="1:18" ht="18" x14ac:dyDescent="0.35">
      <c r="A12" s="588"/>
      <c r="B12" s="71" t="s">
        <v>328</v>
      </c>
      <c r="C12" s="194"/>
      <c r="D12" s="439"/>
      <c r="E12" s="736"/>
      <c r="F12" s="435">
        <v>0.75</v>
      </c>
      <c r="G12" s="613">
        <f>F12*D4/C4</f>
        <v>0.75</v>
      </c>
      <c r="H12" s="736"/>
      <c r="I12" s="433"/>
      <c r="J12" s="98"/>
      <c r="K12" s="434"/>
      <c r="L12" s="736"/>
      <c r="M12" s="432">
        <v>15</v>
      </c>
      <c r="N12" s="736"/>
      <c r="O12" s="407">
        <f>(F12*I4/100)+((F12*I4/100)*M12/100)</f>
        <v>6.3825000000000003</v>
      </c>
      <c r="P12" s="84">
        <f>(G12*J4/100)+((G12*J4/100)*M12/100)</f>
        <v>2.15625</v>
      </c>
      <c r="Q12" s="408">
        <f t="shared" si="0"/>
        <v>8.5387500000000003</v>
      </c>
      <c r="R12" s="582"/>
    </row>
    <row r="13" spans="1:18" ht="17.25" customHeight="1" outlineLevel="1" x14ac:dyDescent="0.3">
      <c r="A13" s="589"/>
      <c r="B13" s="71" t="s">
        <v>138</v>
      </c>
      <c r="C13" s="194"/>
      <c r="D13" s="439"/>
      <c r="E13" s="736"/>
      <c r="F13" s="435">
        <v>0.15</v>
      </c>
      <c r="G13" s="613">
        <f>F13*D4/C4</f>
        <v>0.15</v>
      </c>
      <c r="H13" s="736"/>
      <c r="I13" s="433"/>
      <c r="J13" s="98"/>
      <c r="K13" s="434"/>
      <c r="L13" s="736"/>
      <c r="M13" s="432">
        <v>0</v>
      </c>
      <c r="N13" s="736"/>
      <c r="O13" s="407">
        <f>(F13*I4/100)+((F13*I4/100)*M13/100)</f>
        <v>1.1100000000000001</v>
      </c>
      <c r="P13" s="84">
        <f>(G13*J4/100)+((G13*J4/100)*M13/100)</f>
        <v>0.375</v>
      </c>
      <c r="Q13" s="408">
        <f t="shared" si="0"/>
        <v>1.4850000000000001</v>
      </c>
      <c r="R13" s="582"/>
    </row>
    <row r="14" spans="1:18" ht="15.75" customHeight="1" outlineLevel="1" x14ac:dyDescent="0.3">
      <c r="A14" s="589"/>
      <c r="B14" s="71" t="s">
        <v>325</v>
      </c>
      <c r="C14" s="194"/>
      <c r="D14" s="439"/>
      <c r="E14" s="736"/>
      <c r="F14" s="435">
        <v>7.4999999999999997E-2</v>
      </c>
      <c r="G14" s="613">
        <f>F14*D4/C4</f>
        <v>7.4999999999999997E-2</v>
      </c>
      <c r="H14" s="736"/>
      <c r="I14" s="433"/>
      <c r="J14" s="98"/>
      <c r="K14" s="434"/>
      <c r="L14" s="736"/>
      <c r="M14" s="432">
        <v>0</v>
      </c>
      <c r="N14" s="736"/>
      <c r="O14" s="407">
        <f>(F14*I4/100)+((F14*I4/100)*M14/100)</f>
        <v>0.55500000000000005</v>
      </c>
      <c r="P14" s="84">
        <f>(G14*J4/100)+((G14*J4/100)*M14/100)</f>
        <v>0.1875</v>
      </c>
      <c r="Q14" s="408">
        <f t="shared" si="0"/>
        <v>0.74250000000000005</v>
      </c>
      <c r="R14" s="582"/>
    </row>
    <row r="15" spans="1:18" ht="16.5" customHeight="1" outlineLevel="1" thickBot="1" x14ac:dyDescent="0.35">
      <c r="A15" s="420"/>
      <c r="B15" s="421" t="s">
        <v>326</v>
      </c>
      <c r="C15" s="422"/>
      <c r="D15" s="423"/>
      <c r="E15" s="736"/>
      <c r="F15" s="424">
        <v>1.5</v>
      </c>
      <c r="G15" s="613">
        <f>F15*D4/C4</f>
        <v>1.5</v>
      </c>
      <c r="H15" s="736"/>
      <c r="I15" s="426"/>
      <c r="J15" s="305"/>
      <c r="K15" s="427"/>
      <c r="L15" s="736"/>
      <c r="M15" s="428">
        <v>0</v>
      </c>
      <c r="N15" s="736"/>
      <c r="O15" s="407">
        <f>(F15*I4/100)+((F15*I4/100)*M15/100)</f>
        <v>11.1</v>
      </c>
      <c r="P15" s="84">
        <f>(G15*J4/100)+((G15*J4/100)*M15/100)</f>
        <v>3.75</v>
      </c>
      <c r="Q15" s="408">
        <f t="shared" si="0"/>
        <v>14.85</v>
      </c>
      <c r="R15" s="582"/>
    </row>
    <row r="16" spans="1:18" ht="19.2" thickTop="1" thickBot="1" x14ac:dyDescent="0.4">
      <c r="A16" s="812" t="s">
        <v>331</v>
      </c>
      <c r="B16" s="813"/>
      <c r="C16" s="419">
        <v>100</v>
      </c>
      <c r="D16" s="381">
        <v>100</v>
      </c>
      <c r="E16" s="736"/>
      <c r="F16" s="388"/>
      <c r="G16" s="389"/>
      <c r="H16" s="736"/>
      <c r="I16" s="394">
        <v>35</v>
      </c>
      <c r="J16" s="395">
        <v>0</v>
      </c>
      <c r="K16" s="396">
        <f>I16+J16</f>
        <v>35</v>
      </c>
      <c r="L16" s="736"/>
      <c r="M16" s="402"/>
      <c r="N16" s="736"/>
      <c r="O16" s="388"/>
      <c r="P16" s="307"/>
      <c r="Q16" s="592"/>
      <c r="R16" s="582"/>
    </row>
    <row r="17" spans="1:18" ht="15" outlineLevel="1" thickBot="1" x14ac:dyDescent="0.35">
      <c r="A17" s="420"/>
      <c r="B17" s="421" t="s">
        <v>330</v>
      </c>
      <c r="C17" s="422"/>
      <c r="D17" s="423"/>
      <c r="E17" s="736"/>
      <c r="F17" s="424"/>
      <c r="G17" s="425">
        <f>F17*D16/C16</f>
        <v>0</v>
      </c>
      <c r="H17" s="736"/>
      <c r="I17" s="426"/>
      <c r="J17" s="305"/>
      <c r="K17" s="427"/>
      <c r="L17" s="736"/>
      <c r="M17" s="428">
        <v>0</v>
      </c>
      <c r="N17" s="736"/>
      <c r="O17" s="429">
        <f>(F17*I16/100)+((F17*I16/100)*M17/100)</f>
        <v>0</v>
      </c>
      <c r="P17" s="261">
        <f>(G17*J16/100)+((G17*J16/100)*M17/100)</f>
        <v>0</v>
      </c>
      <c r="Q17" s="411">
        <f>O17+P17</f>
        <v>0</v>
      </c>
      <c r="R17" s="582"/>
    </row>
    <row r="18" spans="1:18" ht="19.2" outlineLevel="1" thickTop="1" thickBot="1" x14ac:dyDescent="0.4">
      <c r="A18" s="812" t="s">
        <v>332</v>
      </c>
      <c r="B18" s="813"/>
      <c r="C18" s="419">
        <v>100</v>
      </c>
      <c r="D18" s="463"/>
      <c r="E18" s="804"/>
      <c r="F18" s="388"/>
      <c r="G18" s="389"/>
      <c r="H18" s="804"/>
      <c r="I18" s="394">
        <v>36</v>
      </c>
      <c r="J18" s="468"/>
      <c r="K18" s="396">
        <f>I18</f>
        <v>36</v>
      </c>
      <c r="L18" s="804"/>
      <c r="M18" s="402"/>
      <c r="N18" s="804"/>
      <c r="O18" s="388"/>
      <c r="P18" s="307"/>
      <c r="Q18" s="593"/>
      <c r="R18" s="582"/>
    </row>
    <row r="19" spans="1:18" ht="18" outlineLevel="1" x14ac:dyDescent="0.35">
      <c r="A19" s="412"/>
      <c r="B19" s="71" t="s">
        <v>333</v>
      </c>
      <c r="C19" s="514"/>
      <c r="D19" s="383"/>
      <c r="E19" s="804"/>
      <c r="F19" s="390">
        <v>7</v>
      </c>
      <c r="G19" s="414"/>
      <c r="H19" s="804"/>
      <c r="I19" s="397"/>
      <c r="J19" s="236"/>
      <c r="K19" s="398"/>
      <c r="L19" s="804"/>
      <c r="M19" s="403">
        <v>10</v>
      </c>
      <c r="N19" s="804"/>
      <c r="O19" s="407">
        <f>(F19*I18/100)+((F19*I18/100)*M19/100)</f>
        <v>2.7720000000000002</v>
      </c>
      <c r="P19" s="379"/>
      <c r="Q19" s="408">
        <f>O19</f>
        <v>2.7720000000000002</v>
      </c>
      <c r="R19" s="582"/>
    </row>
    <row r="20" spans="1:18" ht="18" outlineLevel="1" x14ac:dyDescent="0.35">
      <c r="A20" s="412"/>
      <c r="B20" s="71" t="s">
        <v>178</v>
      </c>
      <c r="C20" s="514"/>
      <c r="D20" s="383"/>
      <c r="E20" s="804"/>
      <c r="F20" s="390">
        <v>1.5</v>
      </c>
      <c r="G20" s="414"/>
      <c r="H20" s="804"/>
      <c r="I20" s="397"/>
      <c r="J20" s="236"/>
      <c r="K20" s="398"/>
      <c r="L20" s="804"/>
      <c r="M20" s="403">
        <v>10</v>
      </c>
      <c r="N20" s="804"/>
      <c r="O20" s="407">
        <f>(F20*I18/100)+((F20*I18/100)*M20/100)</f>
        <v>0.59400000000000008</v>
      </c>
      <c r="P20" s="379"/>
      <c r="Q20" s="408">
        <f t="shared" ref="Q20:Q22" si="1">O20</f>
        <v>0.59400000000000008</v>
      </c>
      <c r="R20" s="582"/>
    </row>
    <row r="21" spans="1:18" ht="18" outlineLevel="1" x14ac:dyDescent="0.35">
      <c r="A21" s="448"/>
      <c r="B21" s="254" t="s">
        <v>148</v>
      </c>
      <c r="C21" s="514"/>
      <c r="D21" s="383"/>
      <c r="E21" s="804"/>
      <c r="F21" s="390">
        <v>1</v>
      </c>
      <c r="G21" s="414"/>
      <c r="H21" s="804"/>
      <c r="I21" s="397"/>
      <c r="J21" s="236"/>
      <c r="K21" s="398"/>
      <c r="L21" s="804"/>
      <c r="M21" s="403">
        <v>10</v>
      </c>
      <c r="N21" s="804"/>
      <c r="O21" s="407">
        <f>(F21*I18/100)+((F21*I18/100)*M21/100)</f>
        <v>0.39599999999999996</v>
      </c>
      <c r="P21" s="379"/>
      <c r="Q21" s="408">
        <f t="shared" si="1"/>
        <v>0.39599999999999996</v>
      </c>
      <c r="R21" s="582"/>
    </row>
    <row r="22" spans="1:18" ht="18.600000000000001" outlineLevel="1" thickBot="1" x14ac:dyDescent="0.4">
      <c r="A22" s="448"/>
      <c r="B22" s="449" t="s">
        <v>162</v>
      </c>
      <c r="C22" s="591"/>
      <c r="D22" s="451"/>
      <c r="E22" s="804"/>
      <c r="F22" s="452">
        <v>0.5</v>
      </c>
      <c r="G22" s="465"/>
      <c r="H22" s="804"/>
      <c r="I22" s="453"/>
      <c r="J22" s="267"/>
      <c r="K22" s="454"/>
      <c r="L22" s="804"/>
      <c r="M22" s="455">
        <v>0</v>
      </c>
      <c r="N22" s="804"/>
      <c r="O22" s="407">
        <f>(F22*I18/100)+((F22*I18/100)*M22/100)</f>
        <v>0.18</v>
      </c>
      <c r="P22" s="273"/>
      <c r="Q22" s="408">
        <f t="shared" si="1"/>
        <v>0.18</v>
      </c>
      <c r="R22" s="582"/>
    </row>
    <row r="23" spans="1:18" ht="19.2" outlineLevel="1" thickTop="1" thickBot="1" x14ac:dyDescent="0.4">
      <c r="A23" s="812" t="s">
        <v>334</v>
      </c>
      <c r="B23" s="755"/>
      <c r="C23" s="419">
        <v>100</v>
      </c>
      <c r="D23" s="463"/>
      <c r="E23" s="736"/>
      <c r="F23" s="388"/>
      <c r="G23" s="389"/>
      <c r="H23" s="736"/>
      <c r="I23" s="394">
        <v>138</v>
      </c>
      <c r="J23" s="468"/>
      <c r="K23" s="396">
        <f>I23</f>
        <v>138</v>
      </c>
      <c r="L23" s="736"/>
      <c r="M23" s="402"/>
      <c r="N23" s="736"/>
      <c r="O23" s="388"/>
      <c r="P23" s="307"/>
      <c r="Q23" s="593"/>
      <c r="R23" s="582"/>
    </row>
    <row r="24" spans="1:18" ht="18.600000000000001" outlineLevel="1" thickBot="1" x14ac:dyDescent="0.4">
      <c r="A24" s="384"/>
      <c r="B24" s="289" t="s">
        <v>322</v>
      </c>
      <c r="C24" s="519"/>
      <c r="D24" s="387"/>
      <c r="E24" s="736"/>
      <c r="F24" s="452">
        <v>10</v>
      </c>
      <c r="G24" s="526"/>
      <c r="H24" s="736"/>
      <c r="I24" s="399"/>
      <c r="J24" s="400"/>
      <c r="K24" s="401"/>
      <c r="L24" s="736"/>
      <c r="M24" s="162">
        <v>20</v>
      </c>
      <c r="N24" s="736"/>
      <c r="O24" s="429">
        <f>(F24*I23/100)+((F24*I23/100)*M24/100)</f>
        <v>16.560000000000002</v>
      </c>
      <c r="P24" s="467"/>
      <c r="Q24" s="430">
        <f>O24</f>
        <v>16.560000000000002</v>
      </c>
      <c r="R24" s="582"/>
    </row>
    <row r="25" spans="1:18" ht="19.2" outlineLevel="1" thickTop="1" thickBot="1" x14ac:dyDescent="0.4">
      <c r="A25" s="814" t="s">
        <v>114</v>
      </c>
      <c r="B25" s="815"/>
      <c r="C25" s="595">
        <v>100</v>
      </c>
      <c r="D25" s="381">
        <v>100</v>
      </c>
      <c r="E25" s="736"/>
      <c r="F25" s="388"/>
      <c r="G25" s="389"/>
      <c r="H25" s="736"/>
      <c r="I25" s="394">
        <v>152</v>
      </c>
      <c r="J25" s="395"/>
      <c r="K25" s="396">
        <f>I25+J25</f>
        <v>152</v>
      </c>
      <c r="L25" s="736"/>
      <c r="M25" s="402"/>
      <c r="N25" s="736"/>
      <c r="O25" s="388"/>
      <c r="P25" s="307"/>
      <c r="Q25" s="593"/>
      <c r="R25" s="582"/>
    </row>
    <row r="26" spans="1:18" ht="18.600000000000001" outlineLevel="1" thickBot="1" x14ac:dyDescent="0.4">
      <c r="A26" s="494"/>
      <c r="B26" s="596" t="s">
        <v>335</v>
      </c>
      <c r="C26" s="597"/>
      <c r="D26" s="423"/>
      <c r="E26" s="736"/>
      <c r="F26" s="399"/>
      <c r="G26" s="526"/>
      <c r="H26" s="736"/>
      <c r="I26" s="399"/>
      <c r="J26" s="400"/>
      <c r="K26" s="401"/>
      <c r="L26" s="736"/>
      <c r="M26" s="162">
        <v>0</v>
      </c>
      <c r="N26" s="736"/>
      <c r="O26" s="429">
        <f>I25*C25/100</f>
        <v>152</v>
      </c>
      <c r="P26" s="261">
        <f>J25*D25/100</f>
        <v>0</v>
      </c>
      <c r="Q26" s="430">
        <f>O26+P26</f>
        <v>152</v>
      </c>
      <c r="R26" s="582"/>
    </row>
    <row r="27" spans="1:18" ht="19.2" thickTop="1" thickBot="1" x14ac:dyDescent="0.4">
      <c r="A27" s="837" t="s">
        <v>336</v>
      </c>
      <c r="B27" s="838"/>
      <c r="C27" s="590">
        <v>100</v>
      </c>
      <c r="D27" s="387"/>
      <c r="E27" s="736"/>
      <c r="F27" s="457"/>
      <c r="G27" s="458"/>
      <c r="H27" s="736"/>
      <c r="I27" s="459">
        <v>67</v>
      </c>
      <c r="J27" s="581"/>
      <c r="K27" s="460">
        <f>I27</f>
        <v>67</v>
      </c>
      <c r="L27" s="736"/>
      <c r="M27" s="461"/>
      <c r="N27" s="736"/>
      <c r="O27" s="507">
        <f>I27*C27/100</f>
        <v>67</v>
      </c>
      <c r="P27" s="462"/>
      <c r="Q27" s="593"/>
      <c r="R27" s="582"/>
    </row>
    <row r="28" spans="1:18" ht="19.2" thickTop="1" thickBot="1" x14ac:dyDescent="0.4">
      <c r="A28" s="826" t="s">
        <v>337</v>
      </c>
      <c r="B28" s="775"/>
      <c r="C28" s="419">
        <v>100</v>
      </c>
      <c r="D28" s="381">
        <v>100</v>
      </c>
      <c r="E28" s="736"/>
      <c r="F28" s="388"/>
      <c r="G28" s="389"/>
      <c r="H28" s="736"/>
      <c r="I28" s="394">
        <v>337</v>
      </c>
      <c r="J28" s="395"/>
      <c r="K28" s="396">
        <f>I28+J28</f>
        <v>337</v>
      </c>
      <c r="L28" s="736"/>
      <c r="M28" s="402"/>
      <c r="N28" s="736"/>
      <c r="O28" s="388"/>
      <c r="P28" s="307"/>
      <c r="Q28" s="593"/>
      <c r="R28" s="582"/>
    </row>
    <row r="29" spans="1:18" ht="18" customHeight="1" outlineLevel="1" thickBot="1" x14ac:dyDescent="0.35">
      <c r="A29" s="599"/>
      <c r="B29" s="620" t="s">
        <v>339</v>
      </c>
      <c r="C29" s="422"/>
      <c r="D29" s="423"/>
      <c r="E29" s="736"/>
      <c r="F29" s="424">
        <v>10</v>
      </c>
      <c r="G29" s="425">
        <f>F29*D28/C28</f>
        <v>10</v>
      </c>
      <c r="H29" s="736"/>
      <c r="I29" s="426"/>
      <c r="J29" s="305"/>
      <c r="K29" s="427"/>
      <c r="L29" s="736"/>
      <c r="M29" s="428">
        <v>10</v>
      </c>
      <c r="N29" s="736"/>
      <c r="O29" s="429">
        <f>(F29*I28/100)+((F29*I28/100)*M29/100)</f>
        <v>37.07</v>
      </c>
      <c r="P29" s="261">
        <f>(G29*J28/100)+((G29*J28/100)*M29/100)</f>
        <v>0</v>
      </c>
      <c r="Q29" s="430">
        <f>O29+P29</f>
        <v>37.07</v>
      </c>
      <c r="R29" s="598"/>
    </row>
    <row r="30" spans="1:18" ht="19.2" thickTop="1" thickBot="1" x14ac:dyDescent="0.4">
      <c r="A30" s="841" t="s">
        <v>431</v>
      </c>
      <c r="B30" s="842"/>
      <c r="C30" s="419">
        <v>100</v>
      </c>
      <c r="D30" s="463"/>
      <c r="E30" s="736"/>
      <c r="F30" s="388"/>
      <c r="G30" s="389"/>
      <c r="H30" s="736"/>
      <c r="I30" s="394">
        <v>72</v>
      </c>
      <c r="J30" s="468"/>
      <c r="K30" s="396">
        <f>I30</f>
        <v>72</v>
      </c>
      <c r="L30" s="736"/>
      <c r="M30" s="402"/>
      <c r="N30" s="736"/>
      <c r="O30" s="388"/>
      <c r="P30" s="307"/>
      <c r="Q30" s="593"/>
      <c r="R30" s="582"/>
    </row>
    <row r="31" spans="1:18" outlineLevel="1" x14ac:dyDescent="0.3">
      <c r="A31" s="726"/>
      <c r="B31" s="727" t="s">
        <v>339</v>
      </c>
      <c r="C31" s="194"/>
      <c r="D31" s="439"/>
      <c r="E31" s="736"/>
      <c r="F31" s="435">
        <v>7</v>
      </c>
      <c r="G31" s="471"/>
      <c r="H31" s="736"/>
      <c r="I31" s="433"/>
      <c r="J31" s="98"/>
      <c r="K31" s="434"/>
      <c r="L31" s="736"/>
      <c r="M31" s="432">
        <v>10</v>
      </c>
      <c r="N31" s="736"/>
      <c r="O31" s="431">
        <f>(F31*I29/100)+((F31*I29/100)*M31/100)</f>
        <v>0</v>
      </c>
      <c r="P31" s="104"/>
      <c r="Q31" s="472">
        <f>O31</f>
        <v>0</v>
      </c>
      <c r="R31" s="582"/>
    </row>
    <row r="32" spans="1:18" outlineLevel="1" x14ac:dyDescent="0.3">
      <c r="A32" s="726"/>
      <c r="B32" s="727" t="s">
        <v>109</v>
      </c>
      <c r="C32" s="194"/>
      <c r="D32" s="439"/>
      <c r="E32" s="736"/>
      <c r="F32" s="435">
        <v>1</v>
      </c>
      <c r="G32" s="471"/>
      <c r="H32" s="736"/>
      <c r="I32" s="433"/>
      <c r="J32" s="98"/>
      <c r="K32" s="434"/>
      <c r="L32" s="736"/>
      <c r="M32" s="432">
        <v>0</v>
      </c>
      <c r="N32" s="736"/>
      <c r="O32" s="431">
        <f>(F32*I30/100)+((F32*I30/100)*M32/100)</f>
        <v>0.72</v>
      </c>
      <c r="P32" s="104"/>
      <c r="Q32" s="472">
        <f>O32</f>
        <v>0.72</v>
      </c>
      <c r="R32" s="582"/>
    </row>
    <row r="33" spans="1:18" ht="15" outlineLevel="1" thickBot="1" x14ac:dyDescent="0.35">
      <c r="A33" s="728"/>
      <c r="B33" s="727" t="s">
        <v>178</v>
      </c>
      <c r="C33" s="422"/>
      <c r="D33" s="423"/>
      <c r="E33" s="736"/>
      <c r="F33" s="424">
        <v>2</v>
      </c>
      <c r="G33" s="466"/>
      <c r="H33" s="736"/>
      <c r="I33" s="426"/>
      <c r="J33" s="305"/>
      <c r="K33" s="427"/>
      <c r="L33" s="736"/>
      <c r="M33" s="428">
        <v>0</v>
      </c>
      <c r="N33" s="736"/>
      <c r="O33" s="429">
        <f>(F33*I30/100)+((F33*I30/100)*M33/100)</f>
        <v>1.44</v>
      </c>
      <c r="P33" s="467"/>
      <c r="Q33" s="430">
        <f>O33</f>
        <v>1.44</v>
      </c>
      <c r="R33" s="600"/>
    </row>
    <row r="34" spans="1:18" ht="19.2" thickTop="1" thickBot="1" x14ac:dyDescent="0.4">
      <c r="A34" s="826" t="s">
        <v>338</v>
      </c>
      <c r="B34" s="775"/>
      <c r="C34" s="419">
        <v>100</v>
      </c>
      <c r="D34" s="463"/>
      <c r="E34" s="804"/>
      <c r="F34" s="388"/>
      <c r="G34" s="389"/>
      <c r="H34" s="804"/>
      <c r="I34" s="394">
        <v>0</v>
      </c>
      <c r="J34" s="468"/>
      <c r="K34" s="396">
        <f>I34</f>
        <v>0</v>
      </c>
      <c r="L34" s="804"/>
      <c r="M34" s="402"/>
      <c r="N34" s="804"/>
      <c r="O34" s="388"/>
      <c r="P34" s="307"/>
      <c r="Q34" s="593"/>
      <c r="R34" s="582"/>
    </row>
    <row r="35" spans="1:18" outlineLevel="1" x14ac:dyDescent="0.3">
      <c r="A35" s="601"/>
      <c r="B35" s="71" t="s">
        <v>339</v>
      </c>
      <c r="C35" s="194"/>
      <c r="D35" s="439"/>
      <c r="E35" s="736"/>
      <c r="F35" s="435">
        <v>10</v>
      </c>
      <c r="G35" s="471"/>
      <c r="H35" s="736"/>
      <c r="I35" s="433"/>
      <c r="J35" s="98"/>
      <c r="K35" s="434"/>
      <c r="L35" s="736"/>
      <c r="M35" s="432">
        <v>10</v>
      </c>
      <c r="N35" s="736"/>
      <c r="O35" s="431">
        <f>(F35*I34/100)+((F35*I34/100)*M35/100)</f>
        <v>0</v>
      </c>
      <c r="P35" s="104"/>
      <c r="Q35" s="472">
        <f>O35</f>
        <v>0</v>
      </c>
      <c r="R35" s="582"/>
    </row>
    <row r="36" spans="1:18" ht="15" outlineLevel="1" thickBot="1" x14ac:dyDescent="0.35">
      <c r="A36" s="447"/>
      <c r="B36" s="470" t="s">
        <v>139</v>
      </c>
      <c r="C36" s="422"/>
      <c r="D36" s="423"/>
      <c r="E36" s="736"/>
      <c r="F36" s="424">
        <v>0.25</v>
      </c>
      <c r="G36" s="466"/>
      <c r="H36" s="736"/>
      <c r="I36" s="426"/>
      <c r="J36" s="305"/>
      <c r="K36" s="427"/>
      <c r="L36" s="736"/>
      <c r="M36" s="428">
        <v>0</v>
      </c>
      <c r="N36" s="736"/>
      <c r="O36" s="429">
        <f>(F36*I34/100)+((F36*I34/100)*M36/100)</f>
        <v>0</v>
      </c>
      <c r="P36" s="467"/>
      <c r="Q36" s="430">
        <f>O36</f>
        <v>0</v>
      </c>
      <c r="R36" s="600"/>
    </row>
    <row r="37" spans="1:18" ht="19.2" thickTop="1" thickBot="1" x14ac:dyDescent="0.4">
      <c r="A37" s="820" t="s">
        <v>340</v>
      </c>
      <c r="B37" s="821"/>
      <c r="C37" s="419">
        <v>150</v>
      </c>
      <c r="D37" s="381">
        <v>200</v>
      </c>
      <c r="E37" s="736"/>
      <c r="F37" s="388"/>
      <c r="G37" s="389"/>
      <c r="H37" s="736"/>
      <c r="I37" s="394">
        <v>897</v>
      </c>
      <c r="J37" s="395">
        <v>250</v>
      </c>
      <c r="K37" s="396">
        <f>I37+J37</f>
        <v>1147</v>
      </c>
      <c r="L37" s="736"/>
      <c r="M37" s="402"/>
      <c r="N37" s="736"/>
      <c r="O37" s="388"/>
      <c r="P37" s="307"/>
      <c r="Q37" s="593"/>
      <c r="R37" s="582"/>
    </row>
    <row r="38" spans="1:18" ht="15" outlineLevel="1" thickBot="1" x14ac:dyDescent="0.35">
      <c r="A38" s="469"/>
      <c r="B38" s="470" t="s">
        <v>84</v>
      </c>
      <c r="C38" s="422"/>
      <c r="D38" s="423"/>
      <c r="E38" s="736"/>
      <c r="F38" s="424"/>
      <c r="G38" s="425">
        <f>F38*D37/C37</f>
        <v>0</v>
      </c>
      <c r="H38" s="736"/>
      <c r="I38" s="426"/>
      <c r="J38" s="305"/>
      <c r="K38" s="427"/>
      <c r="L38" s="736"/>
      <c r="M38" s="428"/>
      <c r="N38" s="736"/>
      <c r="O38" s="429">
        <f>(F38*I37/100)+((F38*I37/100)*M38/100)</f>
        <v>0</v>
      </c>
      <c r="P38" s="261">
        <f>(G38*J37/100)+((G38*J37/100)*M38/100)</f>
        <v>0</v>
      </c>
      <c r="Q38" s="430">
        <f>O38+P38</f>
        <v>0</v>
      </c>
      <c r="R38" s="582"/>
    </row>
    <row r="39" spans="1:18" ht="19.2" thickTop="1" thickBot="1" x14ac:dyDescent="0.4">
      <c r="A39" s="776" t="s">
        <v>424</v>
      </c>
      <c r="B39" s="777"/>
      <c r="C39" s="241">
        <v>100</v>
      </c>
      <c r="D39" s="302"/>
      <c r="E39" s="713"/>
      <c r="F39" s="768" t="s">
        <v>104</v>
      </c>
      <c r="G39" s="769"/>
      <c r="H39" s="713"/>
      <c r="I39" s="246">
        <v>106</v>
      </c>
      <c r="J39" s="310"/>
      <c r="K39" s="315">
        <f>I39+J39</f>
        <v>106</v>
      </c>
      <c r="L39" s="713"/>
      <c r="M39" s="250"/>
      <c r="N39" s="713"/>
      <c r="O39" s="237"/>
      <c r="P39" s="307"/>
      <c r="Q39" s="351">
        <f>Q43</f>
        <v>1.06</v>
      </c>
      <c r="R39" s="350"/>
    </row>
    <row r="40" spans="1:18" outlineLevel="1" x14ac:dyDescent="0.3">
      <c r="A40" s="724"/>
      <c r="B40" s="197" t="s">
        <v>452</v>
      </c>
      <c r="C40" s="723"/>
      <c r="D40" s="111"/>
      <c r="E40" s="713"/>
      <c r="F40" s="186">
        <v>7</v>
      </c>
      <c r="G40" s="112"/>
      <c r="H40" s="713"/>
      <c r="I40" s="139"/>
      <c r="J40" s="112"/>
      <c r="K40" s="111"/>
      <c r="L40" s="713"/>
      <c r="M40" s="163">
        <v>0</v>
      </c>
      <c r="N40" s="713"/>
      <c r="O40" s="171">
        <f>(F40*I37/100)+((F40*I37/100)*M40/100)</f>
        <v>62.79</v>
      </c>
      <c r="P40" s="311"/>
      <c r="Q40" s="348">
        <f>O40+P40</f>
        <v>62.79</v>
      </c>
      <c r="R40" s="349"/>
    </row>
    <row r="41" spans="1:18" outlineLevel="1" x14ac:dyDescent="0.3">
      <c r="A41" s="724"/>
      <c r="B41" s="197" t="s">
        <v>109</v>
      </c>
      <c r="C41" s="723"/>
      <c r="D41" s="111"/>
      <c r="E41" s="713"/>
      <c r="F41" s="186">
        <v>1</v>
      </c>
      <c r="G41" s="112"/>
      <c r="H41" s="713"/>
      <c r="I41" s="139"/>
      <c r="J41" s="112"/>
      <c r="K41" s="111"/>
      <c r="L41" s="713"/>
      <c r="M41" s="163">
        <v>0</v>
      </c>
      <c r="N41" s="713"/>
      <c r="O41" s="171">
        <f>(F41*I37/100)+((F41*I37/100)*M41/100)</f>
        <v>8.9700000000000006</v>
      </c>
      <c r="P41" s="311"/>
      <c r="Q41" s="348">
        <f>O41+P41</f>
        <v>8.9700000000000006</v>
      </c>
      <c r="R41" s="349"/>
    </row>
    <row r="42" spans="1:18" outlineLevel="1" x14ac:dyDescent="0.3">
      <c r="A42" s="724"/>
      <c r="B42" s="197" t="s">
        <v>188</v>
      </c>
      <c r="C42" s="723"/>
      <c r="D42" s="111"/>
      <c r="E42" s="713"/>
      <c r="F42" s="186">
        <v>1</v>
      </c>
      <c r="G42" s="112"/>
      <c r="H42" s="713"/>
      <c r="I42" s="139"/>
      <c r="J42" s="112"/>
      <c r="K42" s="111"/>
      <c r="L42" s="713"/>
      <c r="M42" s="163">
        <v>0</v>
      </c>
      <c r="N42" s="713"/>
      <c r="O42" s="171">
        <f>(F42*I38/100)+((F42*I38/100)*M42/100)</f>
        <v>0</v>
      </c>
      <c r="P42" s="311"/>
      <c r="Q42" s="348">
        <f>O42+P42</f>
        <v>0</v>
      </c>
      <c r="R42" s="349"/>
    </row>
    <row r="43" spans="1:18" ht="15" outlineLevel="1" thickBot="1" x14ac:dyDescent="0.35">
      <c r="A43" s="724"/>
      <c r="B43" s="197" t="s">
        <v>178</v>
      </c>
      <c r="C43" s="723"/>
      <c r="D43" s="111"/>
      <c r="E43" s="713"/>
      <c r="F43" s="186">
        <v>1</v>
      </c>
      <c r="G43" s="112"/>
      <c r="H43" s="713"/>
      <c r="I43" s="139"/>
      <c r="J43" s="112"/>
      <c r="K43" s="111"/>
      <c r="L43" s="713"/>
      <c r="M43" s="163">
        <v>0</v>
      </c>
      <c r="N43" s="713"/>
      <c r="O43" s="171">
        <f>(F43*I39/100)+((F43*I39/100)*M43/100)</f>
        <v>1.06</v>
      </c>
      <c r="P43" s="311"/>
      <c r="Q43" s="348">
        <f>O43+P43</f>
        <v>1.06</v>
      </c>
      <c r="R43" s="349"/>
    </row>
    <row r="44" spans="1:18" ht="19.2" thickTop="1" thickBot="1" x14ac:dyDescent="0.4">
      <c r="A44" s="843" t="s">
        <v>432</v>
      </c>
      <c r="B44" s="844"/>
      <c r="C44" s="419">
        <v>100</v>
      </c>
      <c r="D44" s="381">
        <v>100</v>
      </c>
      <c r="E44" s="704"/>
      <c r="F44" s="388"/>
      <c r="G44" s="389"/>
      <c r="H44" s="704"/>
      <c r="I44" s="394">
        <v>200</v>
      </c>
      <c r="J44" s="395">
        <v>0</v>
      </c>
      <c r="K44" s="396">
        <f>I44+J44</f>
        <v>200</v>
      </c>
      <c r="L44" s="704"/>
      <c r="M44" s="402"/>
      <c r="N44" s="704"/>
      <c r="O44" s="388"/>
      <c r="P44" s="307"/>
      <c r="Q44" s="593"/>
      <c r="R44" s="582"/>
    </row>
    <row r="45" spans="1:18" outlineLevel="1" x14ac:dyDescent="0.3">
      <c r="A45" s="718"/>
      <c r="B45" s="719" t="s">
        <v>433</v>
      </c>
      <c r="C45" s="194"/>
      <c r="D45" s="439"/>
      <c r="E45" s="704"/>
      <c r="F45" s="435"/>
      <c r="G45" s="471"/>
      <c r="H45" s="704"/>
      <c r="I45" s="433"/>
      <c r="J45" s="98"/>
      <c r="K45" s="434"/>
      <c r="L45" s="704"/>
      <c r="M45" s="432">
        <v>0</v>
      </c>
      <c r="N45" s="704"/>
      <c r="O45" s="431">
        <f>(F45*I44/100)+((F45*I44/100)*M45/100)</f>
        <v>0</v>
      </c>
      <c r="P45" s="105"/>
      <c r="Q45" s="472">
        <f>O45</f>
        <v>0</v>
      </c>
      <c r="R45" s="582"/>
    </row>
    <row r="46" spans="1:18" ht="15" outlineLevel="1" thickBot="1" x14ac:dyDescent="0.35">
      <c r="A46" s="716"/>
      <c r="B46" s="706" t="s">
        <v>257</v>
      </c>
      <c r="C46" s="422"/>
      <c r="D46" s="423"/>
      <c r="E46" s="704"/>
      <c r="F46" s="424"/>
      <c r="G46" s="466"/>
      <c r="H46" s="704"/>
      <c r="I46" s="426"/>
      <c r="J46" s="305"/>
      <c r="K46" s="427"/>
      <c r="L46" s="704"/>
      <c r="M46" s="428">
        <v>0</v>
      </c>
      <c r="N46" s="704"/>
      <c r="O46" s="429">
        <f>(F46*I44/100)+((F46*I44/100)*M46/100)</f>
        <v>0</v>
      </c>
      <c r="P46" s="261">
        <f>(G46*J44/100)+((G46*J44/100)*M46/100)</f>
        <v>0</v>
      </c>
      <c r="Q46" s="430">
        <f>O46+P46</f>
        <v>0</v>
      </c>
      <c r="R46" s="582"/>
    </row>
    <row r="47" spans="1:18" ht="32.4" thickTop="1" thickBot="1" x14ac:dyDescent="0.35">
      <c r="A47" s="788" t="s">
        <v>123</v>
      </c>
      <c r="B47" s="789"/>
      <c r="C47" s="789"/>
      <c r="D47" s="789"/>
      <c r="E47" s="789"/>
      <c r="F47" s="789"/>
      <c r="G47" s="789"/>
      <c r="H47" s="789"/>
      <c r="I47" s="789"/>
      <c r="J47" s="789"/>
      <c r="K47" s="789"/>
      <c r="L47" s="789"/>
      <c r="M47" s="789"/>
      <c r="N47" s="789"/>
      <c r="O47" s="789"/>
      <c r="P47" s="789"/>
      <c r="Q47" s="789"/>
      <c r="R47" s="790"/>
    </row>
    <row r="48" spans="1:18" ht="19.2" thickTop="1" thickBot="1" x14ac:dyDescent="0.4">
      <c r="A48" s="752" t="s">
        <v>92</v>
      </c>
      <c r="B48" s="753"/>
      <c r="C48" s="222"/>
      <c r="D48" s="223"/>
      <c r="E48" s="735"/>
      <c r="F48" s="135" t="s">
        <v>104</v>
      </c>
      <c r="G48" s="135"/>
      <c r="H48" s="735"/>
      <c r="I48" s="515"/>
      <c r="J48" s="80"/>
      <c r="K48" s="516">
        <f>I48+J48</f>
        <v>0</v>
      </c>
      <c r="L48" s="735"/>
      <c r="M48" s="135"/>
      <c r="N48" s="735"/>
      <c r="O48" s="135"/>
      <c r="P48" s="135"/>
      <c r="Q48" s="593"/>
      <c r="R48" s="566"/>
    </row>
    <row r="49" spans="1:18" ht="18.600000000000001" thickBot="1" x14ac:dyDescent="0.4">
      <c r="A49" s="131"/>
      <c r="B49" s="108"/>
      <c r="C49" s="317"/>
      <c r="D49" s="111"/>
      <c r="E49" s="735"/>
      <c r="F49" s="186"/>
      <c r="G49" s="187" t="e">
        <f>F49*D48/C48</f>
        <v>#DIV/0!</v>
      </c>
      <c r="H49" s="735"/>
      <c r="I49" s="112"/>
      <c r="J49" s="112"/>
      <c r="K49" s="112"/>
      <c r="L49" s="735"/>
      <c r="M49" s="616">
        <v>0</v>
      </c>
      <c r="N49" s="735"/>
      <c r="O49" s="175">
        <f>(F49*I48/100)+((F49*I48/100)*M49/100)</f>
        <v>0</v>
      </c>
      <c r="P49" s="323" t="e">
        <f>(G49*J48/100)+((G49*J48/100)*M49/100)</f>
        <v>#DIV/0!</v>
      </c>
      <c r="Q49" s="541" t="e">
        <f>O49+P49</f>
        <v>#DIV/0!</v>
      </c>
      <c r="R49" s="350"/>
    </row>
    <row r="50" spans="1:18" ht="19.2" thickTop="1" thickBot="1" x14ac:dyDescent="0.4">
      <c r="A50" s="812" t="s">
        <v>341</v>
      </c>
      <c r="B50" s="813"/>
      <c r="C50" s="419">
        <v>250</v>
      </c>
      <c r="D50" s="381">
        <v>250</v>
      </c>
      <c r="E50" s="736"/>
      <c r="F50" s="388"/>
      <c r="G50" s="389"/>
      <c r="H50" s="736"/>
      <c r="I50" s="394">
        <v>597</v>
      </c>
      <c r="J50" s="258">
        <v>180</v>
      </c>
      <c r="K50" s="484">
        <f>I50+J50</f>
        <v>777</v>
      </c>
      <c r="L50" s="736"/>
      <c r="M50" s="402"/>
      <c r="N50" s="736"/>
      <c r="O50" s="388"/>
      <c r="P50" s="310"/>
      <c r="Q50" s="593"/>
      <c r="R50" s="350"/>
    </row>
    <row r="51" spans="1:18" ht="18" x14ac:dyDescent="0.35">
      <c r="A51" s="496"/>
      <c r="B51" s="197" t="s">
        <v>188</v>
      </c>
      <c r="C51" s="194"/>
      <c r="D51" s="439"/>
      <c r="E51" s="736"/>
      <c r="F51" s="435">
        <v>3</v>
      </c>
      <c r="G51" s="436">
        <f>F51*D50/C50</f>
        <v>3</v>
      </c>
      <c r="H51" s="736"/>
      <c r="I51" s="433"/>
      <c r="J51" s="103"/>
      <c r="K51" s="471"/>
      <c r="L51" s="736"/>
      <c r="M51" s="403">
        <v>0</v>
      </c>
      <c r="N51" s="736"/>
      <c r="O51" s="431">
        <f>(F51*I50/100)+((F51*I50/100)*M51/100)</f>
        <v>17.91</v>
      </c>
      <c r="P51" s="105">
        <f>(G51*J50/100)+((G51*J50/100)*M51/100)</f>
        <v>5.4</v>
      </c>
      <c r="Q51" s="500">
        <f>O51+P51</f>
        <v>23.310000000000002</v>
      </c>
      <c r="R51" s="350"/>
    </row>
    <row r="52" spans="1:18" ht="18" x14ac:dyDescent="0.35">
      <c r="A52" s="496"/>
      <c r="B52" s="197" t="s">
        <v>329</v>
      </c>
      <c r="C52" s="194"/>
      <c r="D52" s="439"/>
      <c r="E52" s="736"/>
      <c r="F52" s="435">
        <v>4</v>
      </c>
      <c r="G52" s="436">
        <f>F52*D50/C50</f>
        <v>4</v>
      </c>
      <c r="H52" s="736"/>
      <c r="I52" s="433"/>
      <c r="J52" s="103"/>
      <c r="K52" s="471"/>
      <c r="L52" s="736"/>
      <c r="M52" s="403">
        <v>10</v>
      </c>
      <c r="N52" s="736"/>
      <c r="O52" s="431">
        <f>(F52*I50/100)+((F52*I50/100)*M52/100)</f>
        <v>26.268000000000001</v>
      </c>
      <c r="P52" s="105">
        <f>(G52*J50/100)+((G52*J50/100)*M52/100)</f>
        <v>7.92</v>
      </c>
      <c r="Q52" s="500">
        <f t="shared" ref="Q52:Q57" si="2">O52+P52</f>
        <v>34.188000000000002</v>
      </c>
      <c r="R52" s="349"/>
    </row>
    <row r="53" spans="1:18" ht="18" x14ac:dyDescent="0.35">
      <c r="A53" s="496"/>
      <c r="B53" s="197" t="s">
        <v>107</v>
      </c>
      <c r="C53" s="194"/>
      <c r="D53" s="439"/>
      <c r="E53" s="736"/>
      <c r="F53" s="435">
        <v>0.5</v>
      </c>
      <c r="G53" s="436">
        <f>F53*D50/C50</f>
        <v>0.5</v>
      </c>
      <c r="H53" s="736"/>
      <c r="I53" s="433"/>
      <c r="J53" s="103"/>
      <c r="K53" s="471"/>
      <c r="L53" s="736"/>
      <c r="M53" s="403">
        <v>0</v>
      </c>
      <c r="N53" s="736"/>
      <c r="O53" s="431">
        <f>(F53*I50/100)+((F53*I50/100)*M53/100)</f>
        <v>2.9849999999999999</v>
      </c>
      <c r="P53" s="105">
        <f>(G53*J50/100)+((G53*J50/100)*M53/100)</f>
        <v>0.9</v>
      </c>
      <c r="Q53" s="500">
        <f t="shared" si="2"/>
        <v>3.8849999999999998</v>
      </c>
      <c r="R53" s="349"/>
    </row>
    <row r="54" spans="1:18" ht="18" x14ac:dyDescent="0.35">
      <c r="A54" s="496"/>
      <c r="B54" s="197" t="s">
        <v>348</v>
      </c>
      <c r="C54" s="194"/>
      <c r="D54" s="439"/>
      <c r="E54" s="736"/>
      <c r="F54" s="435">
        <v>1</v>
      </c>
      <c r="G54" s="436">
        <f>F54*D50/C50</f>
        <v>1</v>
      </c>
      <c r="H54" s="736"/>
      <c r="I54" s="433"/>
      <c r="J54" s="103"/>
      <c r="K54" s="471"/>
      <c r="L54" s="736"/>
      <c r="M54" s="403">
        <v>0</v>
      </c>
      <c r="N54" s="736"/>
      <c r="O54" s="431">
        <f>(F54*I50/100)+((F54*I50/100)*M54/100)</f>
        <v>5.97</v>
      </c>
      <c r="P54" s="105">
        <f>(G54*J50/100)+((G54*J50/100)*M54/100)</f>
        <v>1.8</v>
      </c>
      <c r="Q54" s="500">
        <f t="shared" si="2"/>
        <v>7.77</v>
      </c>
      <c r="R54" s="349"/>
    </row>
    <row r="55" spans="1:18" ht="18" x14ac:dyDescent="0.35">
      <c r="A55" s="496"/>
      <c r="B55" s="197" t="s">
        <v>186</v>
      </c>
      <c r="C55" s="194"/>
      <c r="D55" s="439"/>
      <c r="E55" s="736"/>
      <c r="F55" s="435">
        <v>8</v>
      </c>
      <c r="G55" s="436">
        <f>F55*D50/C50</f>
        <v>8</v>
      </c>
      <c r="H55" s="736"/>
      <c r="I55" s="433"/>
      <c r="J55" s="103"/>
      <c r="K55" s="471"/>
      <c r="L55" s="736"/>
      <c r="M55" s="403">
        <v>0</v>
      </c>
      <c r="N55" s="736"/>
      <c r="O55" s="431">
        <f>(F55*I50/100)+((F55*I50/100)*M55/100)</f>
        <v>47.76</v>
      </c>
      <c r="P55" s="105">
        <f>(G55*J50/100)+((G55*J50/100)*M55/100)</f>
        <v>14.4</v>
      </c>
      <c r="Q55" s="500">
        <f t="shared" si="2"/>
        <v>62.16</v>
      </c>
      <c r="R55" s="350"/>
    </row>
    <row r="56" spans="1:18" ht="18" x14ac:dyDescent="0.35">
      <c r="A56" s="496"/>
      <c r="B56" s="197" t="s">
        <v>349</v>
      </c>
      <c r="C56" s="194"/>
      <c r="D56" s="439"/>
      <c r="E56" s="736"/>
      <c r="F56" s="435">
        <v>6</v>
      </c>
      <c r="G56" s="436">
        <f>F56*D50/C50</f>
        <v>6</v>
      </c>
      <c r="H56" s="736"/>
      <c r="I56" s="433"/>
      <c r="J56" s="103"/>
      <c r="K56" s="471"/>
      <c r="L56" s="736"/>
      <c r="M56" s="403">
        <v>20</v>
      </c>
      <c r="N56" s="736"/>
      <c r="O56" s="431">
        <f>(F56*I50/100)+((F56*I50/100)*M56/100)</f>
        <v>42.984000000000002</v>
      </c>
      <c r="P56" s="105">
        <f>(G56*J50/100)+((G56*J50/100)*M56/100)</f>
        <v>12.96</v>
      </c>
      <c r="Q56" s="500">
        <f t="shared" si="2"/>
        <v>55.944000000000003</v>
      </c>
      <c r="R56" s="350"/>
    </row>
    <row r="57" spans="1:18" ht="18.75" customHeight="1" thickBot="1" x14ac:dyDescent="0.35">
      <c r="A57" s="213"/>
      <c r="B57" s="501" t="s">
        <v>187</v>
      </c>
      <c r="C57" s="422"/>
      <c r="D57" s="423"/>
      <c r="E57" s="736"/>
      <c r="F57" s="424">
        <v>0.3</v>
      </c>
      <c r="G57" s="425">
        <f>F57*D50/C50</f>
        <v>0.3</v>
      </c>
      <c r="H57" s="736"/>
      <c r="I57" s="426"/>
      <c r="J57" s="247"/>
      <c r="K57" s="466"/>
      <c r="L57" s="736"/>
      <c r="M57" s="404">
        <v>0</v>
      </c>
      <c r="N57" s="736"/>
      <c r="O57" s="431">
        <f>(F57*I50/100)+((F57*I50/100)*M57/100)</f>
        <v>1.7909999999999999</v>
      </c>
      <c r="P57" s="105">
        <f>(G57*J50/100)+((G57*J50/100)*M57/100)</f>
        <v>0.54</v>
      </c>
      <c r="Q57" s="500">
        <f t="shared" si="2"/>
        <v>2.331</v>
      </c>
      <c r="R57" s="368"/>
    </row>
    <row r="58" spans="1:18" ht="19.2" thickTop="1" thickBot="1" x14ac:dyDescent="0.4">
      <c r="A58" s="814" t="s">
        <v>342</v>
      </c>
      <c r="B58" s="815"/>
      <c r="C58" s="419">
        <v>100</v>
      </c>
      <c r="D58" s="381">
        <v>100</v>
      </c>
      <c r="E58" s="736"/>
      <c r="F58" s="522"/>
      <c r="G58" s="615"/>
      <c r="H58" s="736"/>
      <c r="I58" s="394">
        <v>1</v>
      </c>
      <c r="J58" s="258">
        <v>0</v>
      </c>
      <c r="K58" s="484">
        <f>I58+J58</f>
        <v>1</v>
      </c>
      <c r="L58" s="736"/>
      <c r="M58" s="485"/>
      <c r="N58" s="736"/>
      <c r="O58" s="388"/>
      <c r="P58" s="310"/>
      <c r="Q58" s="593"/>
      <c r="R58" s="350"/>
    </row>
    <row r="59" spans="1:18" ht="18.600000000000001" thickBot="1" x14ac:dyDescent="0.4">
      <c r="A59" s="494"/>
      <c r="B59" s="501" t="s">
        <v>342</v>
      </c>
      <c r="C59" s="422"/>
      <c r="D59" s="423"/>
      <c r="E59" s="736"/>
      <c r="F59" s="424">
        <v>10</v>
      </c>
      <c r="G59" s="425">
        <f>F59*D58/C58</f>
        <v>10</v>
      </c>
      <c r="H59" s="736"/>
      <c r="I59" s="426"/>
      <c r="J59" s="247"/>
      <c r="K59" s="466"/>
      <c r="L59" s="736"/>
      <c r="M59" s="404"/>
      <c r="N59" s="736"/>
      <c r="O59" s="429">
        <f>F59*I58/100+((F59*I58/100)*M59/100)</f>
        <v>0.1</v>
      </c>
      <c r="P59" s="321">
        <f>G59*J58/100+((G59*J58/100)*M59/100)</f>
        <v>0</v>
      </c>
      <c r="Q59" s="493">
        <f>O59+P59</f>
        <v>0.1</v>
      </c>
      <c r="R59" s="350"/>
    </row>
    <row r="60" spans="1:18" s="120" customFormat="1" ht="19.2" thickTop="1" thickBot="1" x14ac:dyDescent="0.4">
      <c r="A60" s="814" t="s">
        <v>343</v>
      </c>
      <c r="B60" s="815"/>
      <c r="C60" s="419">
        <v>250</v>
      </c>
      <c r="D60" s="463"/>
      <c r="E60" s="736"/>
      <c r="F60" s="522"/>
      <c r="G60" s="615"/>
      <c r="H60" s="736"/>
      <c r="I60" s="394">
        <v>145</v>
      </c>
      <c r="J60" s="310"/>
      <c r="K60" s="484">
        <f>I60</f>
        <v>145</v>
      </c>
      <c r="L60" s="736"/>
      <c r="M60" s="402"/>
      <c r="N60" s="736"/>
      <c r="O60" s="388"/>
      <c r="P60" s="310"/>
      <c r="Q60" s="593"/>
      <c r="R60" s="350"/>
    </row>
    <row r="61" spans="1:18" s="120" customFormat="1" ht="18" x14ac:dyDescent="0.35">
      <c r="A61" s="496"/>
      <c r="B61" s="197" t="s">
        <v>188</v>
      </c>
      <c r="C61" s="194"/>
      <c r="D61" s="439"/>
      <c r="E61" s="736"/>
      <c r="F61" s="475">
        <v>8</v>
      </c>
      <c r="G61" s="483"/>
      <c r="H61" s="736"/>
      <c r="I61" s="433"/>
      <c r="J61" s="103"/>
      <c r="K61" s="471"/>
      <c r="L61" s="736"/>
      <c r="M61" s="403">
        <v>0</v>
      </c>
      <c r="N61" s="736"/>
      <c r="O61" s="431">
        <f>F61*I60/100+((F61*I60/100)*M61/100)</f>
        <v>11.6</v>
      </c>
      <c r="P61" s="103"/>
      <c r="Q61" s="500">
        <f>O61</f>
        <v>11.6</v>
      </c>
      <c r="R61" s="350"/>
    </row>
    <row r="62" spans="1:18" s="120" customFormat="1" ht="18" x14ac:dyDescent="0.35">
      <c r="A62" s="496"/>
      <c r="B62" s="197" t="s">
        <v>178</v>
      </c>
      <c r="C62" s="194"/>
      <c r="D62" s="439"/>
      <c r="E62" s="736"/>
      <c r="F62" s="475">
        <v>12</v>
      </c>
      <c r="G62" s="483"/>
      <c r="H62" s="736"/>
      <c r="I62" s="433"/>
      <c r="J62" s="103"/>
      <c r="K62" s="471"/>
      <c r="L62" s="736"/>
      <c r="M62" s="403">
        <v>0</v>
      </c>
      <c r="N62" s="736"/>
      <c r="O62" s="431">
        <f>F62*I60/100+((F62*I60/100)*M62/100)</f>
        <v>17.399999999999999</v>
      </c>
      <c r="P62" s="103"/>
      <c r="Q62" s="500">
        <f t="shared" ref="Q62:Q65" si="3">O62</f>
        <v>17.399999999999999</v>
      </c>
      <c r="R62" s="350"/>
    </row>
    <row r="63" spans="1:18" s="120" customFormat="1" ht="18" x14ac:dyDescent="0.35">
      <c r="A63" s="496"/>
      <c r="B63" s="197" t="s">
        <v>109</v>
      </c>
      <c r="C63" s="194"/>
      <c r="D63" s="439"/>
      <c r="E63" s="736"/>
      <c r="F63" s="475">
        <v>5</v>
      </c>
      <c r="G63" s="483"/>
      <c r="H63" s="736"/>
      <c r="I63" s="433"/>
      <c r="J63" s="103"/>
      <c r="K63" s="471"/>
      <c r="L63" s="736"/>
      <c r="M63" s="403">
        <v>0</v>
      </c>
      <c r="N63" s="736"/>
      <c r="O63" s="431">
        <f>F63*I60/100+((F63*I60/100)*M63/100)</f>
        <v>7.25</v>
      </c>
      <c r="P63" s="103"/>
      <c r="Q63" s="500">
        <f t="shared" si="3"/>
        <v>7.25</v>
      </c>
      <c r="R63" s="350"/>
    </row>
    <row r="64" spans="1:18" s="120" customFormat="1" ht="18" x14ac:dyDescent="0.35">
      <c r="A64" s="496"/>
      <c r="B64" s="197" t="s">
        <v>186</v>
      </c>
      <c r="C64" s="194"/>
      <c r="D64" s="439"/>
      <c r="E64" s="736"/>
      <c r="F64" s="475">
        <v>6</v>
      </c>
      <c r="G64" s="483"/>
      <c r="H64" s="736"/>
      <c r="I64" s="433"/>
      <c r="J64" s="103"/>
      <c r="K64" s="471"/>
      <c r="L64" s="736"/>
      <c r="M64" s="403"/>
      <c r="N64" s="736"/>
      <c r="O64" s="431">
        <f>F64*I60/100+((F64*I60/100)*M64/100)</f>
        <v>8.6999999999999993</v>
      </c>
      <c r="P64" s="103"/>
      <c r="Q64" s="500">
        <f t="shared" si="3"/>
        <v>8.6999999999999993</v>
      </c>
      <c r="R64" s="350"/>
    </row>
    <row r="65" spans="1:18" s="120" customFormat="1" ht="18.600000000000001" thickBot="1" x14ac:dyDescent="0.4">
      <c r="A65" s="494"/>
      <c r="B65" s="501" t="s">
        <v>107</v>
      </c>
      <c r="C65" s="422"/>
      <c r="D65" s="423"/>
      <c r="E65" s="736"/>
      <c r="F65" s="424">
        <v>1</v>
      </c>
      <c r="G65" s="466"/>
      <c r="H65" s="736"/>
      <c r="I65" s="426"/>
      <c r="J65" s="247"/>
      <c r="K65" s="466"/>
      <c r="L65" s="736"/>
      <c r="M65" s="404">
        <v>0</v>
      </c>
      <c r="N65" s="736"/>
      <c r="O65" s="431">
        <f>F65*I60/100+((F65*I60/100)*M65/100)</f>
        <v>1.45</v>
      </c>
      <c r="P65" s="247"/>
      <c r="Q65" s="500">
        <f t="shared" si="3"/>
        <v>1.45</v>
      </c>
      <c r="R65" s="350"/>
    </row>
    <row r="66" spans="1:18" ht="19.2" thickTop="1" thickBot="1" x14ac:dyDescent="0.4">
      <c r="A66" s="839" t="s">
        <v>344</v>
      </c>
      <c r="B66" s="840"/>
      <c r="C66" s="504">
        <v>100</v>
      </c>
      <c r="D66" s="464"/>
      <c r="E66" s="736"/>
      <c r="F66" s="457"/>
      <c r="G66" s="458"/>
      <c r="H66" s="736"/>
      <c r="I66" s="459">
        <v>54</v>
      </c>
      <c r="J66" s="510"/>
      <c r="K66" s="506">
        <f>I66</f>
        <v>54</v>
      </c>
      <c r="L66" s="736"/>
      <c r="M66" s="617">
        <v>0</v>
      </c>
      <c r="N66" s="736"/>
      <c r="O66" s="507">
        <f>I66*C66/100</f>
        <v>54</v>
      </c>
      <c r="P66" s="510"/>
      <c r="Q66" s="593"/>
      <c r="R66" s="350"/>
    </row>
    <row r="67" spans="1:18" ht="19.2" thickTop="1" thickBot="1" x14ac:dyDescent="0.4">
      <c r="A67" s="839" t="s">
        <v>345</v>
      </c>
      <c r="B67" s="840"/>
      <c r="C67" s="504">
        <v>80</v>
      </c>
      <c r="D67" s="594">
        <v>80</v>
      </c>
      <c r="E67" s="736"/>
      <c r="F67" s="669">
        <v>8</v>
      </c>
      <c r="G67" s="458"/>
      <c r="H67" s="736"/>
      <c r="I67" s="459">
        <v>50</v>
      </c>
      <c r="J67" s="505"/>
      <c r="K67" s="506">
        <f>I67+J67</f>
        <v>50</v>
      </c>
      <c r="L67" s="736"/>
      <c r="M67" s="617">
        <v>0</v>
      </c>
      <c r="N67" s="736"/>
      <c r="O67" s="507">
        <v>8</v>
      </c>
      <c r="P67" s="602">
        <f>J67*D67/100</f>
        <v>0</v>
      </c>
      <c r="Q67" s="603">
        <f>O67+P67</f>
        <v>8</v>
      </c>
      <c r="R67" s="350"/>
    </row>
    <row r="68" spans="1:18" ht="19.2" thickTop="1" thickBot="1" x14ac:dyDescent="0.4">
      <c r="A68" s="845" t="s">
        <v>346</v>
      </c>
      <c r="B68" s="846"/>
      <c r="C68" s="141">
        <v>80</v>
      </c>
      <c r="D68" s="77">
        <v>80</v>
      </c>
      <c r="E68" s="735"/>
      <c r="F68" s="112"/>
      <c r="G68" s="112"/>
      <c r="H68" s="735"/>
      <c r="I68" s="156">
        <v>775</v>
      </c>
      <c r="J68" s="74">
        <v>0</v>
      </c>
      <c r="K68" s="161">
        <f>I68+J68</f>
        <v>775</v>
      </c>
      <c r="L68" s="735"/>
      <c r="M68" s="135"/>
      <c r="N68" s="735"/>
      <c r="O68" s="103"/>
      <c r="P68" s="103"/>
      <c r="Q68" s="593"/>
      <c r="R68" s="350"/>
    </row>
    <row r="69" spans="1:18" ht="18" x14ac:dyDescent="0.35">
      <c r="A69" s="374"/>
      <c r="B69" s="71" t="s">
        <v>175</v>
      </c>
      <c r="C69" s="194"/>
      <c r="D69" s="102"/>
      <c r="E69" s="735"/>
      <c r="F69" s="146">
        <v>8</v>
      </c>
      <c r="G69" s="187">
        <v>8</v>
      </c>
      <c r="H69" s="735"/>
      <c r="I69" s="103"/>
      <c r="J69" s="103"/>
      <c r="K69" s="103"/>
      <c r="L69" s="735"/>
      <c r="M69" s="218"/>
      <c r="N69" s="735"/>
      <c r="O69" s="174">
        <f>F69*I68/100+((F69*I68/100)*M69/100)</f>
        <v>62</v>
      </c>
      <c r="P69" s="105">
        <f>G69*J68/100+((G69*J68/100)*M69/100)</f>
        <v>0</v>
      </c>
      <c r="Q69" s="178">
        <f>O69+P69</f>
        <v>62</v>
      </c>
      <c r="R69" s="350"/>
    </row>
    <row r="70" spans="1:18" ht="18.600000000000001" thickBot="1" x14ac:dyDescent="0.4">
      <c r="A70" s="607"/>
      <c r="B70" s="254" t="s">
        <v>176</v>
      </c>
      <c r="C70" s="317"/>
      <c r="D70" s="111"/>
      <c r="E70" s="735"/>
      <c r="F70" s="186">
        <v>1.3</v>
      </c>
      <c r="G70" s="187">
        <f>F70*D68/C68</f>
        <v>1.3</v>
      </c>
      <c r="H70" s="735"/>
      <c r="I70" s="112"/>
      <c r="J70" s="112"/>
      <c r="K70" s="112"/>
      <c r="L70" s="735"/>
      <c r="M70" s="618">
        <v>0</v>
      </c>
      <c r="N70" s="735"/>
      <c r="O70" s="175">
        <f>F70*I68/100+((F70*I68/100)*M70/100)</f>
        <v>10.074999999999999</v>
      </c>
      <c r="P70" s="323">
        <f>G70*J68/100+((G70*J68/100)*M70/100)</f>
        <v>0</v>
      </c>
      <c r="Q70" s="541">
        <f>O70+P70</f>
        <v>10.074999999999999</v>
      </c>
      <c r="R70" s="350"/>
    </row>
    <row r="71" spans="1:18" ht="19.2" thickTop="1" thickBot="1" x14ac:dyDescent="0.4">
      <c r="A71" s="746" t="s">
        <v>174</v>
      </c>
      <c r="B71" s="747"/>
      <c r="C71" s="419">
        <v>100</v>
      </c>
      <c r="D71" s="463"/>
      <c r="E71" s="736"/>
      <c r="F71" s="522"/>
      <c r="G71" s="615"/>
      <c r="H71" s="736"/>
      <c r="I71" s="394">
        <v>142</v>
      </c>
      <c r="J71" s="310"/>
      <c r="K71" s="484">
        <f>I71</f>
        <v>142</v>
      </c>
      <c r="L71" s="736"/>
      <c r="M71" s="619"/>
      <c r="N71" s="736"/>
      <c r="O71" s="388"/>
      <c r="P71" s="310"/>
      <c r="Q71" s="593"/>
      <c r="R71" s="350"/>
    </row>
    <row r="72" spans="1:18" ht="18" x14ac:dyDescent="0.35">
      <c r="A72" s="608"/>
      <c r="B72" s="201" t="s">
        <v>177</v>
      </c>
      <c r="C72" s="194"/>
      <c r="D72" s="439"/>
      <c r="E72" s="736"/>
      <c r="F72" s="475">
        <v>5</v>
      </c>
      <c r="G72" s="483"/>
      <c r="H72" s="736"/>
      <c r="I72" s="433"/>
      <c r="J72" s="103"/>
      <c r="K72" s="471"/>
      <c r="L72" s="736"/>
      <c r="M72" s="479">
        <v>10</v>
      </c>
      <c r="N72" s="736"/>
      <c r="O72" s="431">
        <f>F72*I71/100+((F72*I71/100)*M72/100)</f>
        <v>7.81</v>
      </c>
      <c r="P72" s="103"/>
      <c r="Q72" s="178">
        <f>O72</f>
        <v>7.81</v>
      </c>
      <c r="R72" s="350"/>
    </row>
    <row r="73" spans="1:18" ht="18" x14ac:dyDescent="0.35">
      <c r="A73" s="608"/>
      <c r="B73" s="201" t="s">
        <v>109</v>
      </c>
      <c r="C73" s="194"/>
      <c r="D73" s="439"/>
      <c r="E73" s="736"/>
      <c r="F73" s="475">
        <v>2</v>
      </c>
      <c r="G73" s="483"/>
      <c r="H73" s="736"/>
      <c r="I73" s="433"/>
      <c r="J73" s="103"/>
      <c r="K73" s="471"/>
      <c r="L73" s="736"/>
      <c r="M73" s="479">
        <v>0</v>
      </c>
      <c r="N73" s="736"/>
      <c r="O73" s="431">
        <f>F73*I71/100+((F73*I71/100)*M73/100)</f>
        <v>2.84</v>
      </c>
      <c r="P73" s="103"/>
      <c r="Q73" s="178">
        <f t="shared" ref="Q73:Q74" si="4">O73</f>
        <v>2.84</v>
      </c>
      <c r="R73" s="350"/>
    </row>
    <row r="74" spans="1:18" ht="18.600000000000001" thickBot="1" x14ac:dyDescent="0.4">
      <c r="A74" s="609"/>
      <c r="B74" s="385" t="s">
        <v>178</v>
      </c>
      <c r="C74" s="422"/>
      <c r="D74" s="423"/>
      <c r="E74" s="736"/>
      <c r="F74" s="424">
        <v>3</v>
      </c>
      <c r="G74" s="466"/>
      <c r="H74" s="736"/>
      <c r="I74" s="426"/>
      <c r="J74" s="247"/>
      <c r="K74" s="466"/>
      <c r="L74" s="736"/>
      <c r="M74" s="428">
        <v>0</v>
      </c>
      <c r="N74" s="736"/>
      <c r="O74" s="429">
        <f>F74*I71/100+((F74*I71/100)*M74/100)</f>
        <v>4.26</v>
      </c>
      <c r="P74" s="247"/>
      <c r="Q74" s="178">
        <f t="shared" si="4"/>
        <v>4.26</v>
      </c>
      <c r="R74" s="350"/>
    </row>
    <row r="75" spans="1:18" ht="19.2" thickTop="1" thickBot="1" x14ac:dyDescent="0.4">
      <c r="A75" s="746" t="s">
        <v>347</v>
      </c>
      <c r="B75" s="747"/>
      <c r="C75" s="419">
        <v>100</v>
      </c>
      <c r="D75" s="463"/>
      <c r="E75" s="736"/>
      <c r="F75" s="522"/>
      <c r="G75" s="615"/>
      <c r="H75" s="736"/>
      <c r="I75" s="394">
        <v>0</v>
      </c>
      <c r="J75" s="310"/>
      <c r="K75" s="484">
        <f>I75</f>
        <v>0</v>
      </c>
      <c r="L75" s="736"/>
      <c r="M75" s="619"/>
      <c r="N75" s="736"/>
      <c r="O75" s="388"/>
      <c r="P75" s="310"/>
      <c r="Q75" s="593"/>
      <c r="R75" s="350"/>
    </row>
    <row r="76" spans="1:18" ht="17.25" customHeight="1" x14ac:dyDescent="0.3">
      <c r="A76" s="611"/>
      <c r="B76" s="606" t="s">
        <v>175</v>
      </c>
      <c r="C76" s="194"/>
      <c r="D76" s="439"/>
      <c r="E76" s="736"/>
      <c r="F76" s="475">
        <v>10</v>
      </c>
      <c r="G76" s="483"/>
      <c r="H76" s="736"/>
      <c r="I76" s="433"/>
      <c r="J76" s="103"/>
      <c r="K76" s="471"/>
      <c r="L76" s="736"/>
      <c r="M76" s="479">
        <v>40</v>
      </c>
      <c r="N76" s="736"/>
      <c r="O76" s="431">
        <f>F76*I75/100+((F76*I75/100)*M76/100)</f>
        <v>0</v>
      </c>
      <c r="P76" s="103"/>
      <c r="Q76" s="178">
        <f>O76</f>
        <v>0</v>
      </c>
      <c r="R76" s="350"/>
    </row>
    <row r="77" spans="1:18" ht="18.75" customHeight="1" thickBot="1" x14ac:dyDescent="0.35">
      <c r="A77" s="213"/>
      <c r="B77" s="470" t="s">
        <v>139</v>
      </c>
      <c r="C77" s="422"/>
      <c r="D77" s="423"/>
      <c r="E77" s="737"/>
      <c r="F77" s="424">
        <v>0.25</v>
      </c>
      <c r="G77" s="466"/>
      <c r="H77" s="737"/>
      <c r="I77" s="426"/>
      <c r="J77" s="247"/>
      <c r="K77" s="466"/>
      <c r="L77" s="737"/>
      <c r="M77" s="428">
        <v>0</v>
      </c>
      <c r="N77" s="737"/>
      <c r="O77" s="429">
        <f>F77*I75/100+((F77*I75/100)*M77/100)</f>
        <v>0</v>
      </c>
      <c r="P77" s="247"/>
      <c r="Q77" s="610">
        <f>O77</f>
        <v>0</v>
      </c>
      <c r="R77" s="612"/>
    </row>
    <row r="78" spans="1:18" ht="15" thickTop="1" x14ac:dyDescent="0.3"/>
  </sheetData>
  <dataConsolidate/>
  <mergeCells count="43">
    <mergeCell ref="A75:B75"/>
    <mergeCell ref="A67:B67"/>
    <mergeCell ref="A68:B68"/>
    <mergeCell ref="A71:B71"/>
    <mergeCell ref="A18:B18"/>
    <mergeCell ref="A23:B23"/>
    <mergeCell ref="A25:B25"/>
    <mergeCell ref="A47:R47"/>
    <mergeCell ref="A48:B48"/>
    <mergeCell ref="E48:E77"/>
    <mergeCell ref="H48:H77"/>
    <mergeCell ref="L48:L77"/>
    <mergeCell ref="N48:N77"/>
    <mergeCell ref="A50:B50"/>
    <mergeCell ref="A58:B58"/>
    <mergeCell ref="A60:B60"/>
    <mergeCell ref="A66:B66"/>
    <mergeCell ref="A37:B37"/>
    <mergeCell ref="A4:B4"/>
    <mergeCell ref="E4:E38"/>
    <mergeCell ref="H4:H38"/>
    <mergeCell ref="A30:B30"/>
    <mergeCell ref="A44:B44"/>
    <mergeCell ref="A39:B39"/>
    <mergeCell ref="F39:G39"/>
    <mergeCell ref="L4:L38"/>
    <mergeCell ref="N4:N38"/>
    <mergeCell ref="A16:B16"/>
    <mergeCell ref="A27:B27"/>
    <mergeCell ref="A28:B28"/>
    <mergeCell ref="A34:B34"/>
    <mergeCell ref="A3:R3"/>
    <mergeCell ref="A1:B2"/>
    <mergeCell ref="C1:D1"/>
    <mergeCell ref="E1:E2"/>
    <mergeCell ref="F1:G1"/>
    <mergeCell ref="H1:H2"/>
    <mergeCell ref="I1:K1"/>
    <mergeCell ref="L1:L2"/>
    <mergeCell ref="M1:M2"/>
    <mergeCell ref="N1:N2"/>
    <mergeCell ref="O1:Q1"/>
    <mergeCell ref="R1:R2"/>
  </mergeCells>
  <pageMargins left="0.7" right="0.7" top="0.75" bottom="0.75" header="0.3" footer="0.3"/>
  <pageSetup paperSize="9" orientation="portrait" r:id="rId1"/>
  <ignoredErrors>
    <ignoredError sqref="O5:P5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3D410-2034-4FDB-872C-561AA565F1D6}">
  <dimension ref="A1:R102"/>
  <sheetViews>
    <sheetView workbookViewId="0">
      <pane ySplit="4608" topLeftCell="A55" activePane="bottomLeft"/>
      <selection sqref="A1:XFD1048576"/>
      <selection pane="bottomLeft" activeCell="G104" sqref="G104"/>
    </sheetView>
  </sheetViews>
  <sheetFormatPr baseColWidth="10" defaultRowHeight="14.4" outlineLevelRow="1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88671875" style="99" customWidth="1"/>
    <col min="6" max="6" width="12" style="99" customWidth="1"/>
    <col min="7" max="7" width="12.6640625" style="99" customWidth="1"/>
    <col min="8" max="8" width="1.8867187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88671875" style="99" customWidth="1"/>
    <col min="13" max="13" width="21.6640625" style="75" customWidth="1"/>
    <col min="14" max="14" width="1.88671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50.75" customHeight="1" thickBot="1" x14ac:dyDescent="0.35">
      <c r="A1" s="770" t="s">
        <v>45</v>
      </c>
      <c r="B1" s="771"/>
      <c r="C1" s="793" t="s">
        <v>135</v>
      </c>
      <c r="D1" s="794"/>
      <c r="E1" s="795"/>
      <c r="F1" s="764" t="s">
        <v>279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835" t="s">
        <v>121</v>
      </c>
      <c r="B3" s="836"/>
      <c r="C3" s="836"/>
      <c r="D3" s="836"/>
      <c r="E3" s="789"/>
      <c r="F3" s="836"/>
      <c r="G3" s="836"/>
      <c r="H3" s="789"/>
      <c r="I3" s="836"/>
      <c r="J3" s="836"/>
      <c r="K3" s="836"/>
      <c r="L3" s="789"/>
      <c r="M3" s="836"/>
      <c r="N3" s="789"/>
      <c r="O3" s="836"/>
      <c r="P3" s="836"/>
      <c r="Q3" s="836"/>
      <c r="R3" s="790"/>
    </row>
    <row r="4" spans="1:18" ht="19.2" thickTop="1" thickBot="1" x14ac:dyDescent="0.4">
      <c r="A4" s="832" t="s">
        <v>352</v>
      </c>
      <c r="B4" s="850"/>
      <c r="C4" s="419">
        <v>80</v>
      </c>
      <c r="D4" s="381">
        <v>80</v>
      </c>
      <c r="E4" s="847"/>
      <c r="F4" s="388"/>
      <c r="G4" s="614"/>
      <c r="H4" s="847"/>
      <c r="I4" s="394">
        <v>909</v>
      </c>
      <c r="J4" s="395"/>
      <c r="K4" s="396">
        <f>I4+J4</f>
        <v>909</v>
      </c>
      <c r="L4" s="847"/>
      <c r="M4" s="402"/>
      <c r="N4" s="847"/>
      <c r="O4" s="388"/>
      <c r="P4" s="307"/>
      <c r="Q4" s="593">
        <f>SUM(Q5:Q10)</f>
        <v>84.537000000000006</v>
      </c>
      <c r="R4" s="587"/>
    </row>
    <row r="5" spans="1:18" ht="18" x14ac:dyDescent="0.35">
      <c r="A5" s="621"/>
      <c r="B5" s="71" t="s">
        <v>350</v>
      </c>
      <c r="C5" s="514"/>
      <c r="D5" s="383"/>
      <c r="E5" s="847"/>
      <c r="F5" s="390">
        <v>6</v>
      </c>
      <c r="G5" s="613">
        <f>F5*D4/C4</f>
        <v>6</v>
      </c>
      <c r="H5" s="847"/>
      <c r="I5" s="397"/>
      <c r="J5" s="236"/>
      <c r="K5" s="398"/>
      <c r="L5" s="847"/>
      <c r="M5" s="403">
        <v>0</v>
      </c>
      <c r="N5" s="847"/>
      <c r="O5" s="407">
        <f>F5*I4/100+((F5*I4/100)*M5/100)</f>
        <v>54.54</v>
      </c>
      <c r="P5" s="84">
        <f>G5*J4/100+((G5*J4/100)*M5/100)</f>
        <v>0</v>
      </c>
      <c r="Q5" s="408">
        <f>O5+P5</f>
        <v>54.54</v>
      </c>
      <c r="R5" s="582"/>
    </row>
    <row r="6" spans="1:18" ht="18" x14ac:dyDescent="0.35">
      <c r="A6" s="621"/>
      <c r="B6" s="71" t="s">
        <v>167</v>
      </c>
      <c r="C6" s="514"/>
      <c r="D6" s="383"/>
      <c r="E6" s="847"/>
      <c r="F6" s="390">
        <v>0.2</v>
      </c>
      <c r="G6" s="613">
        <f>F6*D4/C4</f>
        <v>0.2</v>
      </c>
      <c r="H6" s="847"/>
      <c r="I6" s="397"/>
      <c r="J6" s="236"/>
      <c r="K6" s="398"/>
      <c r="L6" s="847"/>
      <c r="M6" s="403">
        <v>0</v>
      </c>
      <c r="N6" s="847"/>
      <c r="O6" s="407">
        <f>F6*I4/100+((F6*I4/100)*M6/100)</f>
        <v>1.8180000000000001</v>
      </c>
      <c r="P6" s="84">
        <f>G6*J4/100+((G6*J4/100)*M6/100)</f>
        <v>0</v>
      </c>
      <c r="Q6" s="408">
        <f t="shared" ref="Q6:Q10" si="0">O6+P6</f>
        <v>1.8180000000000001</v>
      </c>
      <c r="R6" s="582"/>
    </row>
    <row r="7" spans="1:18" ht="18" x14ac:dyDescent="0.35">
      <c r="A7" s="621"/>
      <c r="B7" s="71" t="s">
        <v>169</v>
      </c>
      <c r="C7" s="514"/>
      <c r="D7" s="383"/>
      <c r="E7" s="847"/>
      <c r="F7" s="390">
        <v>0.4</v>
      </c>
      <c r="G7" s="613">
        <f>F7*D4/C4</f>
        <v>0.4</v>
      </c>
      <c r="H7" s="847"/>
      <c r="I7" s="397"/>
      <c r="J7" s="236"/>
      <c r="K7" s="398"/>
      <c r="L7" s="847"/>
      <c r="M7" s="403">
        <v>0</v>
      </c>
      <c r="N7" s="847"/>
      <c r="O7" s="407">
        <f>F7*I4/100+((F7*I4/100)*M7/100)</f>
        <v>3.6360000000000001</v>
      </c>
      <c r="P7" s="84">
        <f>G7*J4/100+((G7*J4/100)*M7/100)</f>
        <v>0</v>
      </c>
      <c r="Q7" s="408">
        <f t="shared" si="0"/>
        <v>3.6360000000000001</v>
      </c>
      <c r="R7" s="582"/>
    </row>
    <row r="8" spans="1:18" ht="18" x14ac:dyDescent="0.35">
      <c r="A8" s="621"/>
      <c r="B8" s="71" t="s">
        <v>351</v>
      </c>
      <c r="C8" s="514"/>
      <c r="D8" s="383"/>
      <c r="E8" s="847"/>
      <c r="F8" s="390">
        <v>1.2</v>
      </c>
      <c r="G8" s="613">
        <f>F8*D4/C4</f>
        <v>1.2</v>
      </c>
      <c r="H8" s="847"/>
      <c r="I8" s="397"/>
      <c r="J8" s="236"/>
      <c r="K8" s="398"/>
      <c r="L8" s="847"/>
      <c r="M8" s="403">
        <v>0</v>
      </c>
      <c r="N8" s="847"/>
      <c r="O8" s="407">
        <f>F8*I4/100+((F8*I4/100)*M8/100)</f>
        <v>10.907999999999999</v>
      </c>
      <c r="P8" s="84">
        <f>G8*J4/100+((G8*J4/100)*M8/100)</f>
        <v>0</v>
      </c>
      <c r="Q8" s="408">
        <f t="shared" si="0"/>
        <v>10.907999999999999</v>
      </c>
      <c r="R8" s="582"/>
    </row>
    <row r="9" spans="1:18" ht="18" x14ac:dyDescent="0.35">
      <c r="A9" s="588"/>
      <c r="B9" s="71" t="s">
        <v>293</v>
      </c>
      <c r="C9" s="194"/>
      <c r="D9" s="439"/>
      <c r="E9" s="847"/>
      <c r="F9" s="435">
        <v>0.5</v>
      </c>
      <c r="G9" s="580">
        <f>F9*D4/C4</f>
        <v>0.5</v>
      </c>
      <c r="H9" s="847"/>
      <c r="I9" s="433"/>
      <c r="J9" s="98"/>
      <c r="K9" s="434"/>
      <c r="L9" s="847"/>
      <c r="M9" s="432">
        <v>0</v>
      </c>
      <c r="N9" s="847"/>
      <c r="O9" s="407">
        <f>F9*I4/100+((F9*I4/100)*M9/100)</f>
        <v>4.5449999999999999</v>
      </c>
      <c r="P9" s="84">
        <f>G9*J4/100+((G9*J4/100)*M9/100)</f>
        <v>0</v>
      </c>
      <c r="Q9" s="408">
        <f t="shared" si="0"/>
        <v>4.5449999999999999</v>
      </c>
      <c r="R9" s="582"/>
    </row>
    <row r="10" spans="1:18" ht="18.600000000000001" thickBot="1" x14ac:dyDescent="0.4">
      <c r="A10" s="456"/>
      <c r="B10" s="421" t="s">
        <v>317</v>
      </c>
      <c r="C10" s="422"/>
      <c r="D10" s="423"/>
      <c r="E10" s="847"/>
      <c r="F10" s="424">
        <v>1</v>
      </c>
      <c r="G10" s="636">
        <f>F10*D4/C4</f>
        <v>1</v>
      </c>
      <c r="H10" s="847"/>
      <c r="I10" s="426"/>
      <c r="J10" s="305"/>
      <c r="K10" s="427"/>
      <c r="L10" s="847"/>
      <c r="M10" s="428">
        <v>0</v>
      </c>
      <c r="N10" s="847"/>
      <c r="O10" s="407">
        <f>F10*I4/100+((F10*I4/100)*M10/100)</f>
        <v>9.09</v>
      </c>
      <c r="P10" s="84">
        <f>G10*J4/100+((G10*J4/100)*M10/100)</f>
        <v>0</v>
      </c>
      <c r="Q10" s="408">
        <f t="shared" si="0"/>
        <v>9.09</v>
      </c>
      <c r="R10" s="582"/>
    </row>
    <row r="11" spans="1:18" ht="19.2" thickTop="1" thickBot="1" x14ac:dyDescent="0.4">
      <c r="A11" s="832" t="s">
        <v>353</v>
      </c>
      <c r="B11" s="850"/>
      <c r="C11" s="419">
        <v>100</v>
      </c>
      <c r="D11" s="463"/>
      <c r="E11" s="847"/>
      <c r="F11" s="388"/>
      <c r="G11" s="614"/>
      <c r="H11" s="847"/>
      <c r="I11" s="394">
        <v>245</v>
      </c>
      <c r="J11" s="468"/>
      <c r="K11" s="396">
        <f>I11</f>
        <v>245</v>
      </c>
      <c r="L11" s="847"/>
      <c r="M11" s="402"/>
      <c r="N11" s="847"/>
      <c r="O11" s="388"/>
      <c r="P11" s="307"/>
      <c r="Q11" s="593">
        <f>Q12+Q13+Q14</f>
        <v>24.009999999999998</v>
      </c>
      <c r="R11" s="582"/>
    </row>
    <row r="12" spans="1:18" ht="15.75" customHeight="1" outlineLevel="1" x14ac:dyDescent="0.3">
      <c r="A12" s="589"/>
      <c r="B12" s="71" t="s">
        <v>354</v>
      </c>
      <c r="C12" s="194"/>
      <c r="D12" s="439"/>
      <c r="E12" s="847"/>
      <c r="F12" s="435">
        <v>7</v>
      </c>
      <c r="G12" s="434"/>
      <c r="H12" s="847"/>
      <c r="I12" s="433"/>
      <c r="J12" s="98"/>
      <c r="K12" s="434"/>
      <c r="L12" s="847"/>
      <c r="M12" s="432">
        <v>0</v>
      </c>
      <c r="N12" s="847"/>
      <c r="O12" s="431">
        <f>F12*I11/100+((F12*I11/100)*M12/100)</f>
        <v>17.149999999999999</v>
      </c>
      <c r="P12" s="104"/>
      <c r="Q12" s="408">
        <f>O12</f>
        <v>17.149999999999999</v>
      </c>
      <c r="R12" s="582"/>
    </row>
    <row r="13" spans="1:18" ht="15.75" customHeight="1" outlineLevel="1" x14ac:dyDescent="0.3">
      <c r="A13" s="589"/>
      <c r="B13" s="71" t="s">
        <v>148</v>
      </c>
      <c r="C13" s="194"/>
      <c r="D13" s="439"/>
      <c r="E13" s="847"/>
      <c r="F13" s="435">
        <v>2</v>
      </c>
      <c r="G13" s="471"/>
      <c r="H13" s="847"/>
      <c r="I13" s="433"/>
      <c r="J13" s="98"/>
      <c r="K13" s="434"/>
      <c r="L13" s="847"/>
      <c r="M13" s="432">
        <v>0</v>
      </c>
      <c r="N13" s="847"/>
      <c r="O13" s="431">
        <f>F13*I11/100+((F13*I11/100)*M13/100)</f>
        <v>4.9000000000000004</v>
      </c>
      <c r="P13" s="104"/>
      <c r="Q13" s="408">
        <f t="shared" ref="Q13:Q14" si="1">O13</f>
        <v>4.9000000000000004</v>
      </c>
      <c r="R13" s="582"/>
    </row>
    <row r="14" spans="1:18" ht="15.75" customHeight="1" outlineLevel="1" thickBot="1" x14ac:dyDescent="0.35">
      <c r="A14" s="420"/>
      <c r="B14" s="421" t="s">
        <v>355</v>
      </c>
      <c r="C14" s="422"/>
      <c r="D14" s="423"/>
      <c r="E14" s="847"/>
      <c r="F14" s="424">
        <v>0.8</v>
      </c>
      <c r="G14" s="466"/>
      <c r="H14" s="847"/>
      <c r="I14" s="426"/>
      <c r="J14" s="305"/>
      <c r="K14" s="427"/>
      <c r="L14" s="847"/>
      <c r="M14" s="428">
        <v>0</v>
      </c>
      <c r="N14" s="847"/>
      <c r="O14" s="431">
        <f>F14*I11/100+((F14*I11/100)*M14/100)</f>
        <v>1.96</v>
      </c>
      <c r="P14" s="467"/>
      <c r="Q14" s="408">
        <f t="shared" si="1"/>
        <v>1.96</v>
      </c>
      <c r="R14" s="582"/>
    </row>
    <row r="15" spans="1:18" ht="19.2" thickTop="1" thickBot="1" x14ac:dyDescent="0.4">
      <c r="A15" s="812" t="s">
        <v>361</v>
      </c>
      <c r="B15" s="813"/>
      <c r="C15" s="419">
        <v>100</v>
      </c>
      <c r="D15" s="381">
        <v>100</v>
      </c>
      <c r="E15" s="847"/>
      <c r="F15" s="388"/>
      <c r="G15" s="389"/>
      <c r="H15" s="847"/>
      <c r="I15" s="394">
        <v>1020</v>
      </c>
      <c r="J15" s="395">
        <v>0</v>
      </c>
      <c r="K15" s="396">
        <f>I15+J15</f>
        <v>1020</v>
      </c>
      <c r="L15" s="847"/>
      <c r="M15" s="402"/>
      <c r="N15" s="847"/>
      <c r="O15" s="388"/>
      <c r="P15" s="307"/>
      <c r="Q15" s="593">
        <f>Q16</f>
        <v>102</v>
      </c>
      <c r="R15" s="582"/>
    </row>
    <row r="16" spans="1:18" ht="15" outlineLevel="1" thickBot="1" x14ac:dyDescent="0.35">
      <c r="A16" s="420"/>
      <c r="B16" s="421" t="s">
        <v>356</v>
      </c>
      <c r="C16" s="422"/>
      <c r="D16" s="423"/>
      <c r="E16" s="847"/>
      <c r="F16" s="424">
        <v>10</v>
      </c>
      <c r="G16" s="425">
        <f>F16*D15/C15</f>
        <v>10</v>
      </c>
      <c r="H16" s="847"/>
      <c r="I16" s="426"/>
      <c r="J16" s="305"/>
      <c r="K16" s="427"/>
      <c r="L16" s="847"/>
      <c r="M16" s="428">
        <v>0</v>
      </c>
      <c r="N16" s="847"/>
      <c r="O16" s="429">
        <f>F16*I15/100+((F16*I15/100)*M16/100)</f>
        <v>102</v>
      </c>
      <c r="P16" s="261">
        <f>G16*J15/100+((G16*J15/100)*M16/100)</f>
        <v>0</v>
      </c>
      <c r="Q16" s="411">
        <f>O16+P16</f>
        <v>102</v>
      </c>
      <c r="R16" s="582"/>
    </row>
    <row r="17" spans="1:18" ht="19.2" thickTop="1" thickBot="1" x14ac:dyDescent="0.4">
      <c r="A17" s="812" t="s">
        <v>357</v>
      </c>
      <c r="B17" s="813"/>
      <c r="C17" s="419">
        <v>30</v>
      </c>
      <c r="D17" s="381">
        <v>30</v>
      </c>
      <c r="E17" s="847"/>
      <c r="F17" s="388"/>
      <c r="G17" s="389"/>
      <c r="H17" s="847"/>
      <c r="I17" s="394">
        <v>936</v>
      </c>
      <c r="J17" s="395">
        <v>0</v>
      </c>
      <c r="K17" s="396">
        <f>I17+J17</f>
        <v>936</v>
      </c>
      <c r="L17" s="847"/>
      <c r="M17" s="402"/>
      <c r="N17" s="847"/>
      <c r="O17" s="388"/>
      <c r="P17" s="307"/>
      <c r="Q17" s="593">
        <f>SUM(Q18:Q25)</f>
        <v>41.090400000000002</v>
      </c>
      <c r="R17" s="582"/>
    </row>
    <row r="18" spans="1:18" outlineLevel="1" x14ac:dyDescent="0.3">
      <c r="A18" s="589"/>
      <c r="B18" s="201" t="s">
        <v>187</v>
      </c>
      <c r="C18" s="194"/>
      <c r="D18" s="439"/>
      <c r="E18" s="847"/>
      <c r="F18" s="435">
        <v>0.3</v>
      </c>
      <c r="G18" s="436">
        <f>F18*D17/C17</f>
        <v>0.3</v>
      </c>
      <c r="H18" s="847"/>
      <c r="I18" s="433"/>
      <c r="J18" s="98"/>
      <c r="K18" s="434"/>
      <c r="L18" s="847"/>
      <c r="M18" s="432">
        <v>0</v>
      </c>
      <c r="N18" s="847"/>
      <c r="O18" s="431">
        <f>F18*I17/100+((F18*I17/100)*M18/100)</f>
        <v>2.8080000000000003</v>
      </c>
      <c r="P18" s="83">
        <f>G18*J17/100+((G18*J17/100)*M18/100)</f>
        <v>0</v>
      </c>
      <c r="Q18" s="472">
        <f>O18+P18</f>
        <v>2.8080000000000003</v>
      </c>
      <c r="R18" s="582"/>
    </row>
    <row r="19" spans="1:18" outlineLevel="1" x14ac:dyDescent="0.3">
      <c r="A19" s="622"/>
      <c r="B19" s="201" t="s">
        <v>358</v>
      </c>
      <c r="C19" s="194"/>
      <c r="D19" s="439"/>
      <c r="E19" s="847"/>
      <c r="F19" s="435">
        <v>0.3</v>
      </c>
      <c r="G19" s="436">
        <f>F19*D17/C17</f>
        <v>0.3</v>
      </c>
      <c r="H19" s="847"/>
      <c r="I19" s="433"/>
      <c r="J19" s="98"/>
      <c r="K19" s="434"/>
      <c r="L19" s="847"/>
      <c r="M19" s="432">
        <v>10</v>
      </c>
      <c r="N19" s="847"/>
      <c r="O19" s="431">
        <f>F19*I17/100+((F19*I17/100)*M19/100)</f>
        <v>3.0888000000000004</v>
      </c>
      <c r="P19" s="83">
        <f>G19*J17/100+((G19*J17/100)*M19/100)</f>
        <v>0</v>
      </c>
      <c r="Q19" s="472">
        <f t="shared" ref="Q19:Q25" si="2">O19+P19</f>
        <v>3.0888000000000004</v>
      </c>
      <c r="R19" s="598"/>
    </row>
    <row r="20" spans="1:18" outlineLevel="1" x14ac:dyDescent="0.3">
      <c r="A20" s="622"/>
      <c r="B20" s="201" t="s">
        <v>359</v>
      </c>
      <c r="C20" s="194"/>
      <c r="D20" s="439"/>
      <c r="E20" s="847"/>
      <c r="F20" s="435">
        <v>1.5</v>
      </c>
      <c r="G20" s="436">
        <f>F20*D17/C17</f>
        <v>1.5</v>
      </c>
      <c r="H20" s="847"/>
      <c r="I20" s="433"/>
      <c r="J20" s="98"/>
      <c r="K20" s="434"/>
      <c r="L20" s="847"/>
      <c r="M20" s="432">
        <v>0</v>
      </c>
      <c r="N20" s="847"/>
      <c r="O20" s="431">
        <f>F20*I17/100+((F20*I17/100)*M20/100)</f>
        <v>14.04</v>
      </c>
      <c r="P20" s="83">
        <f>G20*J17/100+((G20*J17/100)*M20/100)</f>
        <v>0</v>
      </c>
      <c r="Q20" s="472">
        <f t="shared" si="2"/>
        <v>14.04</v>
      </c>
      <c r="R20" s="598"/>
    </row>
    <row r="21" spans="1:18" outlineLevel="1" x14ac:dyDescent="0.3">
      <c r="A21" s="622"/>
      <c r="B21" s="201" t="s">
        <v>109</v>
      </c>
      <c r="C21" s="194"/>
      <c r="D21" s="439"/>
      <c r="E21" s="847"/>
      <c r="F21" s="435">
        <v>1</v>
      </c>
      <c r="G21" s="436">
        <f>F21*D17/C17</f>
        <v>1</v>
      </c>
      <c r="H21" s="847"/>
      <c r="I21" s="433"/>
      <c r="J21" s="98"/>
      <c r="K21" s="434"/>
      <c r="L21" s="847"/>
      <c r="M21" s="432">
        <v>10</v>
      </c>
      <c r="N21" s="847"/>
      <c r="O21" s="431">
        <f>F21*I17/100+((F21*I17/100)*M21/100)</f>
        <v>10.295999999999999</v>
      </c>
      <c r="P21" s="83">
        <f>G21*J17/100+((G21*J17/100)*M21/100)</f>
        <v>0</v>
      </c>
      <c r="Q21" s="472">
        <f t="shared" si="2"/>
        <v>10.295999999999999</v>
      </c>
      <c r="R21" s="598"/>
    </row>
    <row r="22" spans="1:18" outlineLevel="1" x14ac:dyDescent="0.3">
      <c r="A22" s="622"/>
      <c r="B22" s="201" t="s">
        <v>326</v>
      </c>
      <c r="C22" s="194"/>
      <c r="D22" s="439"/>
      <c r="E22" s="847"/>
      <c r="F22" s="435">
        <v>0.5</v>
      </c>
      <c r="G22" s="436">
        <f>F22*D17/C17</f>
        <v>0.5</v>
      </c>
      <c r="H22" s="847"/>
      <c r="I22" s="433"/>
      <c r="J22" s="98"/>
      <c r="K22" s="434"/>
      <c r="L22" s="847"/>
      <c r="M22" s="432">
        <v>0</v>
      </c>
      <c r="N22" s="847"/>
      <c r="O22" s="431">
        <f>F22*I17/100+((F22*I17/100)*M22/100)</f>
        <v>4.68</v>
      </c>
      <c r="P22" s="83">
        <f>G22*J17/100+((G22*J17/100)*M22/100)</f>
        <v>0</v>
      </c>
      <c r="Q22" s="472">
        <f t="shared" si="2"/>
        <v>4.68</v>
      </c>
      <c r="R22" s="598"/>
    </row>
    <row r="23" spans="1:18" ht="18" x14ac:dyDescent="0.35">
      <c r="A23" s="637"/>
      <c r="B23" s="201" t="s">
        <v>149</v>
      </c>
      <c r="C23" s="194"/>
      <c r="D23" s="439"/>
      <c r="E23" s="847"/>
      <c r="F23" s="435">
        <v>0.01</v>
      </c>
      <c r="G23" s="436">
        <f>F23*D17/C17</f>
        <v>0.01</v>
      </c>
      <c r="H23" s="847"/>
      <c r="I23" s="433"/>
      <c r="J23" s="98"/>
      <c r="K23" s="434"/>
      <c r="L23" s="847"/>
      <c r="M23" s="432">
        <v>0</v>
      </c>
      <c r="N23" s="847"/>
      <c r="O23" s="431">
        <f>F23*I17/100+((F23*I17/100)*M23/100)</f>
        <v>9.3599999999999989E-2</v>
      </c>
      <c r="P23" s="83">
        <f>G23*J17/100+((G23*J17/100)*M23/100)</f>
        <v>0</v>
      </c>
      <c r="Q23" s="472">
        <f t="shared" si="2"/>
        <v>9.3599999999999989E-2</v>
      </c>
      <c r="R23" s="582"/>
    </row>
    <row r="24" spans="1:18" ht="18" x14ac:dyDescent="0.35">
      <c r="A24" s="638"/>
      <c r="B24" s="201" t="s">
        <v>165</v>
      </c>
      <c r="C24" s="194"/>
      <c r="D24" s="439"/>
      <c r="E24" s="847"/>
      <c r="F24" s="435">
        <v>0.5</v>
      </c>
      <c r="G24" s="436">
        <f>F24*D17/C17</f>
        <v>0.5</v>
      </c>
      <c r="H24" s="847"/>
      <c r="I24" s="433"/>
      <c r="J24" s="98"/>
      <c r="K24" s="434"/>
      <c r="L24" s="847"/>
      <c r="M24" s="432">
        <v>0</v>
      </c>
      <c r="N24" s="847"/>
      <c r="O24" s="431">
        <f>F24*I17/100+((F24*I17/100)*M24/100)</f>
        <v>4.68</v>
      </c>
      <c r="P24" s="83">
        <f>G24*J17/100+((G24*J17/100)*M24/100)</f>
        <v>0</v>
      </c>
      <c r="Q24" s="472">
        <f t="shared" si="2"/>
        <v>4.68</v>
      </c>
      <c r="R24" s="582"/>
    </row>
    <row r="25" spans="1:18" ht="15" outlineLevel="1" thickBot="1" x14ac:dyDescent="0.35">
      <c r="A25" s="447"/>
      <c r="B25" s="385" t="s">
        <v>107</v>
      </c>
      <c r="C25" s="422"/>
      <c r="D25" s="423"/>
      <c r="E25" s="847"/>
      <c r="F25" s="424">
        <v>0.15</v>
      </c>
      <c r="G25" s="425">
        <f>F25*D17/C17</f>
        <v>0.15</v>
      </c>
      <c r="H25" s="847"/>
      <c r="I25" s="426"/>
      <c r="J25" s="305"/>
      <c r="K25" s="427"/>
      <c r="L25" s="847"/>
      <c r="M25" s="428">
        <v>0</v>
      </c>
      <c r="N25" s="847"/>
      <c r="O25" s="431">
        <f>F25*I17/100+((F25*I17/100)*M25/100)</f>
        <v>1.4040000000000001</v>
      </c>
      <c r="P25" s="83">
        <f>G25*J17/100+((G25*J17/100)*M25/100)</f>
        <v>0</v>
      </c>
      <c r="Q25" s="472">
        <f t="shared" si="2"/>
        <v>1.4040000000000001</v>
      </c>
      <c r="R25" s="582"/>
    </row>
    <row r="26" spans="1:18" ht="19.2" thickTop="1" thickBot="1" x14ac:dyDescent="0.4">
      <c r="A26" s="812" t="s">
        <v>360</v>
      </c>
      <c r="B26" s="813"/>
      <c r="C26" s="419">
        <v>100</v>
      </c>
      <c r="D26" s="463"/>
      <c r="E26" s="847"/>
      <c r="F26" s="388"/>
      <c r="G26" s="389"/>
      <c r="H26" s="847"/>
      <c r="I26" s="394">
        <v>100</v>
      </c>
      <c r="J26" s="468"/>
      <c r="K26" s="396">
        <f>I26</f>
        <v>100</v>
      </c>
      <c r="L26" s="847"/>
      <c r="M26" s="402"/>
      <c r="N26" s="847"/>
      <c r="O26" s="405"/>
      <c r="P26" s="307"/>
      <c r="Q26" s="593"/>
      <c r="R26" s="582"/>
    </row>
    <row r="27" spans="1:18" ht="18" x14ac:dyDescent="0.35">
      <c r="A27" s="623"/>
      <c r="B27" s="82" t="s">
        <v>356</v>
      </c>
      <c r="C27" s="514"/>
      <c r="D27" s="383"/>
      <c r="E27" s="847"/>
      <c r="F27" s="390">
        <v>7</v>
      </c>
      <c r="G27" s="414"/>
      <c r="H27" s="847"/>
      <c r="I27" s="397"/>
      <c r="J27" s="236"/>
      <c r="K27" s="398"/>
      <c r="L27" s="847"/>
      <c r="M27" s="403"/>
      <c r="N27" s="847"/>
      <c r="O27" s="431">
        <f>F27*I26/100+((F27*I26/100)*M27/100)</f>
        <v>7</v>
      </c>
      <c r="P27" s="104"/>
      <c r="Q27" s="472">
        <f>O27</f>
        <v>7</v>
      </c>
      <c r="R27" s="582"/>
    </row>
    <row r="28" spans="1:18" ht="18" x14ac:dyDescent="0.35">
      <c r="A28" s="623"/>
      <c r="B28" s="82" t="s">
        <v>357</v>
      </c>
      <c r="C28" s="514"/>
      <c r="D28" s="383"/>
      <c r="E28" s="847"/>
      <c r="F28" s="390">
        <v>1.5</v>
      </c>
      <c r="G28" s="414"/>
      <c r="H28" s="847"/>
      <c r="I28" s="397"/>
      <c r="J28" s="236"/>
      <c r="K28" s="398"/>
      <c r="L28" s="847"/>
      <c r="M28" s="403">
        <v>10</v>
      </c>
      <c r="N28" s="847"/>
      <c r="O28" s="431">
        <f>F28*I26/100+((F28*I26/100)*M28/100)</f>
        <v>1.65</v>
      </c>
      <c r="P28" s="104"/>
      <c r="Q28" s="472">
        <f t="shared" ref="Q28:Q30" si="3">O28</f>
        <v>1.65</v>
      </c>
      <c r="R28" s="582"/>
    </row>
    <row r="29" spans="1:18" ht="18" x14ac:dyDescent="0.35">
      <c r="A29" s="623"/>
      <c r="B29" s="82" t="s">
        <v>178</v>
      </c>
      <c r="C29" s="514"/>
      <c r="D29" s="383"/>
      <c r="E29" s="847"/>
      <c r="F29" s="390">
        <v>2</v>
      </c>
      <c r="G29" s="414"/>
      <c r="H29" s="847"/>
      <c r="I29" s="397"/>
      <c r="J29" s="236"/>
      <c r="K29" s="398"/>
      <c r="L29" s="847"/>
      <c r="M29" s="403">
        <v>10</v>
      </c>
      <c r="N29" s="847"/>
      <c r="O29" s="431">
        <f>F29*I26/100+((F29*I26/100)*M29/100)</f>
        <v>2.2000000000000002</v>
      </c>
      <c r="P29" s="104"/>
      <c r="Q29" s="472">
        <f t="shared" si="3"/>
        <v>2.2000000000000002</v>
      </c>
      <c r="R29" s="582"/>
    </row>
    <row r="30" spans="1:18" ht="18.600000000000001" thickBot="1" x14ac:dyDescent="0.4">
      <c r="A30" s="624"/>
      <c r="B30" s="385" t="s">
        <v>162</v>
      </c>
      <c r="C30" s="519"/>
      <c r="D30" s="387"/>
      <c r="E30" s="847"/>
      <c r="F30" s="392">
        <v>1.5</v>
      </c>
      <c r="G30" s="526"/>
      <c r="H30" s="847"/>
      <c r="I30" s="399"/>
      <c r="J30" s="400"/>
      <c r="K30" s="401"/>
      <c r="L30" s="847"/>
      <c r="M30" s="404">
        <v>0</v>
      </c>
      <c r="N30" s="847"/>
      <c r="O30" s="431">
        <f>F30*I26/100+((F30*I26/100)*M30/100)</f>
        <v>1.5</v>
      </c>
      <c r="P30" s="467"/>
      <c r="Q30" s="472">
        <f t="shared" si="3"/>
        <v>1.5</v>
      </c>
      <c r="R30" s="582"/>
    </row>
    <row r="31" spans="1:18" ht="19.2" thickTop="1" thickBot="1" x14ac:dyDescent="0.4">
      <c r="A31" s="851" t="s">
        <v>362</v>
      </c>
      <c r="B31" s="852"/>
      <c r="C31" s="625">
        <v>100</v>
      </c>
      <c r="D31" s="626"/>
      <c r="E31" s="847"/>
      <c r="F31" s="522"/>
      <c r="G31" s="615"/>
      <c r="H31" s="847"/>
      <c r="I31" s="627">
        <v>80</v>
      </c>
      <c r="J31" s="628"/>
      <c r="K31" s="629">
        <f>I31</f>
        <v>80</v>
      </c>
      <c r="L31" s="847"/>
      <c r="M31" s="619"/>
      <c r="N31" s="847"/>
      <c r="O31" s="630">
        <f>I31*C31/1000</f>
        <v>8</v>
      </c>
      <c r="P31" s="343"/>
      <c r="Q31" s="593">
        <f>O31*I31/100</f>
        <v>6.4</v>
      </c>
      <c r="R31" s="582"/>
    </row>
    <row r="32" spans="1:18" ht="19.5" customHeight="1" thickTop="1" thickBot="1" x14ac:dyDescent="0.4">
      <c r="A32" s="853" t="s">
        <v>434</v>
      </c>
      <c r="B32" s="854"/>
      <c r="C32" s="419">
        <v>100</v>
      </c>
      <c r="D32" s="381">
        <v>150</v>
      </c>
      <c r="E32" s="847"/>
      <c r="F32" s="388"/>
      <c r="G32" s="389"/>
      <c r="H32" s="847"/>
      <c r="I32" s="394">
        <v>944</v>
      </c>
      <c r="J32" s="395"/>
      <c r="K32" s="396">
        <f>I32+J32</f>
        <v>944</v>
      </c>
      <c r="L32" s="847"/>
      <c r="M32" s="402"/>
      <c r="N32" s="847"/>
      <c r="O32" s="388"/>
      <c r="P32" s="307"/>
      <c r="Q32" s="593">
        <f>Q37</f>
        <v>3.7760000000000002</v>
      </c>
      <c r="R32" s="582"/>
    </row>
    <row r="33" spans="1:18" x14ac:dyDescent="0.3">
      <c r="A33" s="729"/>
      <c r="B33" s="730" t="s">
        <v>339</v>
      </c>
      <c r="C33" s="194"/>
      <c r="D33" s="439"/>
      <c r="E33" s="847"/>
      <c r="F33" s="390">
        <v>7</v>
      </c>
      <c r="G33" s="391">
        <f>F33*D32/C32</f>
        <v>10.5</v>
      </c>
      <c r="H33" s="847"/>
      <c r="I33" s="397"/>
      <c r="J33" s="236"/>
      <c r="K33" s="398"/>
      <c r="L33" s="847"/>
      <c r="M33" s="432">
        <v>15</v>
      </c>
      <c r="N33" s="847"/>
      <c r="O33" s="407">
        <f>F33*I30/100+((F33*I30/100)*M33/100)</f>
        <v>0</v>
      </c>
      <c r="P33" s="84">
        <f>G33*J30/100+((G33*J30/100)*M33/100)</f>
        <v>0</v>
      </c>
      <c r="Q33" s="408">
        <f>O33+P33</f>
        <v>0</v>
      </c>
      <c r="R33" s="582"/>
    </row>
    <row r="34" spans="1:18" x14ac:dyDescent="0.3">
      <c r="A34" s="729"/>
      <c r="B34" s="730" t="s">
        <v>188</v>
      </c>
      <c r="C34" s="194"/>
      <c r="D34" s="439"/>
      <c r="E34" s="847"/>
      <c r="F34" s="390">
        <v>2</v>
      </c>
      <c r="G34" s="391">
        <f>F34*D32/C32</f>
        <v>3</v>
      </c>
      <c r="H34" s="847"/>
      <c r="I34" s="397"/>
      <c r="J34" s="236"/>
      <c r="K34" s="398"/>
      <c r="L34" s="847"/>
      <c r="M34" s="432">
        <v>0</v>
      </c>
      <c r="N34" s="847"/>
      <c r="O34" s="407">
        <f>F34*I30/100+((F34*I30/100)*M34/100)</f>
        <v>0</v>
      </c>
      <c r="P34" s="84">
        <f>G34*J30/100+((G34*J30/100)*M34/100)</f>
        <v>0</v>
      </c>
      <c r="Q34" s="408">
        <f>O34+P34</f>
        <v>0</v>
      </c>
      <c r="R34" s="582"/>
    </row>
    <row r="35" spans="1:18" x14ac:dyDescent="0.3">
      <c r="A35" s="729"/>
      <c r="B35" s="730" t="s">
        <v>107</v>
      </c>
      <c r="C35" s="194"/>
      <c r="D35" s="439"/>
      <c r="E35" s="847"/>
      <c r="F35" s="390">
        <v>0.16</v>
      </c>
      <c r="G35" s="391">
        <f>F35*D32/C32</f>
        <v>0.24</v>
      </c>
      <c r="H35" s="847"/>
      <c r="I35" s="397"/>
      <c r="J35" s="236"/>
      <c r="K35" s="398"/>
      <c r="L35" s="847"/>
      <c r="M35" s="432">
        <v>0</v>
      </c>
      <c r="N35" s="847"/>
      <c r="O35" s="407">
        <f>F35*I30/100+((F35*I30/100)*M35/100)</f>
        <v>0</v>
      </c>
      <c r="P35" s="84">
        <f>G35*J30/100+((G35*J30/100)*M35/100)</f>
        <v>0</v>
      </c>
      <c r="Q35" s="408">
        <f>O35+P35</f>
        <v>0</v>
      </c>
      <c r="R35" s="582"/>
    </row>
    <row r="36" spans="1:18" x14ac:dyDescent="0.3">
      <c r="A36" s="729"/>
      <c r="B36" s="730" t="s">
        <v>187</v>
      </c>
      <c r="C36" s="194"/>
      <c r="D36" s="439"/>
      <c r="E36" s="847"/>
      <c r="F36" s="390">
        <v>0.16</v>
      </c>
      <c r="G36" s="391">
        <f>F36*D31/C31</f>
        <v>0</v>
      </c>
      <c r="H36" s="847"/>
      <c r="I36" s="397"/>
      <c r="J36" s="236"/>
      <c r="K36" s="398"/>
      <c r="L36" s="847"/>
      <c r="M36" s="432">
        <v>0</v>
      </c>
      <c r="N36" s="847"/>
      <c r="O36" s="407">
        <f>F36*I31/100+((F36*I31/100)*M36/100)</f>
        <v>0.128</v>
      </c>
      <c r="P36" s="84">
        <f>G36*J31/100+((G36*J31/100)*M36/100)</f>
        <v>0</v>
      </c>
      <c r="Q36" s="408">
        <f>O36+P36</f>
        <v>0.128</v>
      </c>
      <c r="R36" s="582"/>
    </row>
    <row r="37" spans="1:18" ht="15" thickBot="1" x14ac:dyDescent="0.35">
      <c r="A37" s="731"/>
      <c r="B37" s="732" t="s">
        <v>182</v>
      </c>
      <c r="C37" s="519"/>
      <c r="D37" s="387"/>
      <c r="E37" s="847"/>
      <c r="F37" s="392">
        <v>0.4</v>
      </c>
      <c r="G37" s="393">
        <f>F37*D32/C32</f>
        <v>0.6</v>
      </c>
      <c r="H37" s="847"/>
      <c r="I37" s="399"/>
      <c r="J37" s="400"/>
      <c r="K37" s="401"/>
      <c r="L37" s="847"/>
      <c r="M37" s="404">
        <v>0</v>
      </c>
      <c r="N37" s="847"/>
      <c r="O37" s="409">
        <f>F37*I32/100+((F37*I32/100)*M37/100)</f>
        <v>3.7760000000000002</v>
      </c>
      <c r="P37" s="410">
        <f>G37*J32/100+((G37*J32/100)*M37/100)</f>
        <v>0</v>
      </c>
      <c r="Q37" s="411">
        <f>O37+P37</f>
        <v>3.7760000000000002</v>
      </c>
      <c r="R37" s="582"/>
    </row>
    <row r="38" spans="1:18" ht="19.2" thickTop="1" thickBot="1" x14ac:dyDescent="0.4">
      <c r="A38" s="826" t="s">
        <v>431</v>
      </c>
      <c r="B38" s="855"/>
      <c r="C38" s="419">
        <v>100</v>
      </c>
      <c r="D38" s="463"/>
      <c r="E38" s="847"/>
      <c r="F38" s="388"/>
      <c r="G38" s="389"/>
      <c r="H38" s="847"/>
      <c r="I38" s="394">
        <v>178</v>
      </c>
      <c r="J38" s="468"/>
      <c r="K38" s="396">
        <f>I38</f>
        <v>178</v>
      </c>
      <c r="L38" s="847"/>
      <c r="M38" s="402"/>
      <c r="N38" s="847"/>
      <c r="O38" s="405"/>
      <c r="P38" s="307"/>
      <c r="Q38" s="593">
        <f>Q39+Q40+Q41+Q42</f>
        <v>22.694999999999997</v>
      </c>
      <c r="R38" s="582"/>
    </row>
    <row r="39" spans="1:18" x14ac:dyDescent="0.3">
      <c r="A39" s="632"/>
      <c r="B39" s="82" t="s">
        <v>339</v>
      </c>
      <c r="C39" s="514"/>
      <c r="D39" s="383"/>
      <c r="E39" s="847"/>
      <c r="F39" s="390">
        <v>5</v>
      </c>
      <c r="G39" s="414"/>
      <c r="H39" s="847"/>
      <c r="I39" s="397"/>
      <c r="J39" s="236"/>
      <c r="K39" s="398"/>
      <c r="L39" s="847"/>
      <c r="M39" s="403">
        <v>15</v>
      </c>
      <c r="N39" s="847"/>
      <c r="O39" s="431">
        <f>F39*I38/100+((F39*I38/100)*M39/100)</f>
        <v>10.234999999999999</v>
      </c>
      <c r="P39" s="379"/>
      <c r="Q39" s="408">
        <f>O39</f>
        <v>10.234999999999999</v>
      </c>
      <c r="R39" s="582"/>
    </row>
    <row r="40" spans="1:18" x14ac:dyDescent="0.3">
      <c r="A40" s="632"/>
      <c r="B40" s="82" t="s">
        <v>188</v>
      </c>
      <c r="C40" s="514"/>
      <c r="D40" s="383"/>
      <c r="E40" s="847"/>
      <c r="F40" s="390">
        <v>2.5</v>
      </c>
      <c r="G40" s="414"/>
      <c r="H40" s="847"/>
      <c r="I40" s="397"/>
      <c r="J40" s="236"/>
      <c r="K40" s="398"/>
      <c r="L40" s="847"/>
      <c r="M40" s="403">
        <v>0</v>
      </c>
      <c r="N40" s="847"/>
      <c r="O40" s="431">
        <f>F40*I38/100+((F40*I38/100)*M40/100)</f>
        <v>4.45</v>
      </c>
      <c r="P40" s="379"/>
      <c r="Q40" s="408">
        <f t="shared" ref="Q40:Q42" si="4">O40</f>
        <v>4.45</v>
      </c>
      <c r="R40" s="582"/>
    </row>
    <row r="41" spans="1:18" x14ac:dyDescent="0.3">
      <c r="A41" s="632"/>
      <c r="B41" s="82" t="s">
        <v>109</v>
      </c>
      <c r="C41" s="514"/>
      <c r="D41" s="383"/>
      <c r="E41" s="847"/>
      <c r="F41" s="390">
        <v>2</v>
      </c>
      <c r="G41" s="414"/>
      <c r="H41" s="847"/>
      <c r="I41" s="397"/>
      <c r="J41" s="236"/>
      <c r="K41" s="398"/>
      <c r="L41" s="847"/>
      <c r="M41" s="403">
        <v>0</v>
      </c>
      <c r="N41" s="847"/>
      <c r="O41" s="431">
        <f>F41*I38/100+((F41*I38/100)*M41/100)</f>
        <v>3.56</v>
      </c>
      <c r="P41" s="379"/>
      <c r="Q41" s="408">
        <f t="shared" si="4"/>
        <v>3.56</v>
      </c>
      <c r="R41" s="582"/>
    </row>
    <row r="42" spans="1:18" ht="15" thickBot="1" x14ac:dyDescent="0.35">
      <c r="A42" s="631"/>
      <c r="B42" s="470" t="s">
        <v>178</v>
      </c>
      <c r="C42" s="519"/>
      <c r="D42" s="387"/>
      <c r="E42" s="847"/>
      <c r="F42" s="392">
        <v>2.5</v>
      </c>
      <c r="G42" s="526"/>
      <c r="H42" s="847"/>
      <c r="I42" s="399"/>
      <c r="J42" s="400"/>
      <c r="K42" s="401"/>
      <c r="L42" s="847"/>
      <c r="M42" s="404">
        <v>0</v>
      </c>
      <c r="N42" s="847"/>
      <c r="O42" s="409">
        <f>F42*I38/100+((F42*I38/100)*M42/100)</f>
        <v>4.45</v>
      </c>
      <c r="P42" s="633"/>
      <c r="Q42" s="408">
        <f t="shared" si="4"/>
        <v>4.45</v>
      </c>
      <c r="R42" s="582"/>
    </row>
    <row r="43" spans="1:18" ht="19.2" thickTop="1" thickBot="1" x14ac:dyDescent="0.4">
      <c r="A43" s="826" t="s">
        <v>435</v>
      </c>
      <c r="B43" s="855"/>
      <c r="C43" s="419">
        <v>100</v>
      </c>
      <c r="D43" s="463"/>
      <c r="E43" s="847"/>
      <c r="F43" s="388"/>
      <c r="G43" s="389"/>
      <c r="H43" s="847"/>
      <c r="I43" s="394">
        <v>0</v>
      </c>
      <c r="J43" s="468"/>
      <c r="K43" s="396">
        <f>I43</f>
        <v>0</v>
      </c>
      <c r="L43" s="847"/>
      <c r="M43" s="402"/>
      <c r="N43" s="847"/>
      <c r="O43" s="388"/>
      <c r="P43" s="307"/>
      <c r="Q43" s="593">
        <f>Q44+Q45</f>
        <v>0</v>
      </c>
      <c r="R43" s="582"/>
    </row>
    <row r="44" spans="1:18" x14ac:dyDescent="0.3">
      <c r="A44" s="632"/>
      <c r="B44" s="71" t="s">
        <v>436</v>
      </c>
      <c r="C44" s="514"/>
      <c r="D44" s="383"/>
      <c r="E44" s="847"/>
      <c r="F44" s="390">
        <v>10</v>
      </c>
      <c r="G44" s="414"/>
      <c r="H44" s="847"/>
      <c r="I44" s="397"/>
      <c r="J44" s="236"/>
      <c r="K44" s="398"/>
      <c r="L44" s="847"/>
      <c r="M44" s="403">
        <v>15</v>
      </c>
      <c r="N44" s="847"/>
      <c r="O44" s="407">
        <f>F44*I43/100+((F44*I43/100)*M44/100)</f>
        <v>0</v>
      </c>
      <c r="P44" s="379"/>
      <c r="Q44" s="408">
        <f>O44</f>
        <v>0</v>
      </c>
      <c r="R44" s="582"/>
    </row>
    <row r="45" spans="1:18" ht="15" thickBot="1" x14ac:dyDescent="0.35">
      <c r="A45" s="631"/>
      <c r="B45" s="470" t="s">
        <v>139</v>
      </c>
      <c r="C45" s="519"/>
      <c r="D45" s="387"/>
      <c r="E45" s="847"/>
      <c r="F45" s="392">
        <v>0.25</v>
      </c>
      <c r="G45" s="526"/>
      <c r="H45" s="847"/>
      <c r="I45" s="399"/>
      <c r="J45" s="400"/>
      <c r="K45" s="401"/>
      <c r="L45" s="847"/>
      <c r="M45" s="404">
        <v>0</v>
      </c>
      <c r="N45" s="847"/>
      <c r="O45" s="409">
        <f>F45*I43/100+((F45*I43/100)*M45/100)</f>
        <v>0</v>
      </c>
      <c r="P45" s="633"/>
      <c r="Q45" s="408">
        <f>O45</f>
        <v>0</v>
      </c>
      <c r="R45" s="582"/>
    </row>
    <row r="46" spans="1:18" ht="19.2" thickTop="1" thickBot="1" x14ac:dyDescent="0.4">
      <c r="A46" s="746" t="s">
        <v>87</v>
      </c>
      <c r="B46" s="747"/>
      <c r="C46" s="419">
        <v>100</v>
      </c>
      <c r="D46" s="381">
        <v>150</v>
      </c>
      <c r="E46" s="847"/>
      <c r="F46" s="388"/>
      <c r="G46" s="389"/>
      <c r="H46" s="847"/>
      <c r="I46" s="394">
        <v>576</v>
      </c>
      <c r="J46" s="395"/>
      <c r="K46" s="396">
        <f>I46+J46</f>
        <v>576</v>
      </c>
      <c r="L46" s="847"/>
      <c r="M46" s="402"/>
      <c r="N46" s="847"/>
      <c r="O46" s="405"/>
      <c r="P46" s="307"/>
      <c r="Q46" s="593">
        <f>SUM(Q47:Q51)</f>
        <v>55.007999999999996</v>
      </c>
      <c r="R46" s="582"/>
    </row>
    <row r="47" spans="1:18" x14ac:dyDescent="0.3">
      <c r="A47" s="632"/>
      <c r="B47" s="82" t="s">
        <v>364</v>
      </c>
      <c r="C47" s="514"/>
      <c r="D47" s="383"/>
      <c r="E47" s="847"/>
      <c r="F47" s="390">
        <v>10</v>
      </c>
      <c r="G47" s="391">
        <f>F47*D46/C46</f>
        <v>15</v>
      </c>
      <c r="H47" s="847"/>
      <c r="I47" s="397"/>
      <c r="J47" s="236"/>
      <c r="K47" s="398"/>
      <c r="L47" s="847"/>
      <c r="M47" s="403">
        <v>-50</v>
      </c>
      <c r="N47" s="847"/>
      <c r="O47" s="431">
        <f>F47*I46/100+((F47*I46/100)*M47/100)</f>
        <v>28.8</v>
      </c>
      <c r="P47" s="84">
        <f>G47*J46/100+((G47*J46/100)*M47/100)</f>
        <v>0</v>
      </c>
      <c r="Q47" s="408">
        <f>O47+P47</f>
        <v>28.8</v>
      </c>
      <c r="R47" s="582"/>
    </row>
    <row r="48" spans="1:18" x14ac:dyDescent="0.3">
      <c r="A48" s="632"/>
      <c r="B48" s="82" t="s">
        <v>187</v>
      </c>
      <c r="C48" s="514"/>
      <c r="D48" s="383"/>
      <c r="E48" s="847"/>
      <c r="F48" s="390">
        <v>0.5</v>
      </c>
      <c r="G48" s="391">
        <f>F48*D46/C46</f>
        <v>0.75</v>
      </c>
      <c r="H48" s="847"/>
      <c r="I48" s="397"/>
      <c r="J48" s="236"/>
      <c r="K48" s="398"/>
      <c r="L48" s="847"/>
      <c r="M48" s="403">
        <v>0</v>
      </c>
      <c r="N48" s="847"/>
      <c r="O48" s="431">
        <f>F48*I46/100+((F48*I46/100)*M48/100)</f>
        <v>2.88</v>
      </c>
      <c r="P48" s="84">
        <f>G48*J46/100+((G48*J46/100)*M48/100)</f>
        <v>0</v>
      </c>
      <c r="Q48" s="408">
        <f t="shared" ref="Q48:Q51" si="5">O48+P48</f>
        <v>2.88</v>
      </c>
      <c r="R48" s="582"/>
    </row>
    <row r="49" spans="1:18" x14ac:dyDescent="0.3">
      <c r="A49" s="632"/>
      <c r="B49" s="82" t="s">
        <v>109</v>
      </c>
      <c r="C49" s="514"/>
      <c r="D49" s="383"/>
      <c r="E49" s="847"/>
      <c r="F49" s="390">
        <v>1</v>
      </c>
      <c r="G49" s="391">
        <f>F49*D46/C46</f>
        <v>1.5</v>
      </c>
      <c r="H49" s="847"/>
      <c r="I49" s="397"/>
      <c r="J49" s="236"/>
      <c r="K49" s="398"/>
      <c r="L49" s="847"/>
      <c r="M49" s="403">
        <v>0</v>
      </c>
      <c r="N49" s="847"/>
      <c r="O49" s="431">
        <f>F49*I46/100+((F49*I46/100)*M49/100)</f>
        <v>5.76</v>
      </c>
      <c r="P49" s="84">
        <f>G49*J46/100+((G49*J46/100)*M49/100)</f>
        <v>0</v>
      </c>
      <c r="Q49" s="408">
        <f t="shared" si="5"/>
        <v>5.76</v>
      </c>
      <c r="R49" s="582"/>
    </row>
    <row r="50" spans="1:18" x14ac:dyDescent="0.3">
      <c r="A50" s="632"/>
      <c r="B50" s="82" t="s">
        <v>324</v>
      </c>
      <c r="C50" s="514"/>
      <c r="D50" s="383"/>
      <c r="E50" s="847"/>
      <c r="F50" s="390">
        <v>3</v>
      </c>
      <c r="G50" s="391">
        <f>F50*D46/C46</f>
        <v>4.5</v>
      </c>
      <c r="H50" s="847"/>
      <c r="I50" s="397"/>
      <c r="J50" s="236"/>
      <c r="K50" s="398"/>
      <c r="L50" s="847"/>
      <c r="M50" s="403">
        <v>0</v>
      </c>
      <c r="N50" s="847"/>
      <c r="O50" s="431">
        <f>F50*I46/100+((F50*I46/100)*M50/100)</f>
        <v>17.28</v>
      </c>
      <c r="P50" s="84">
        <f>G50*J46/100+((G50*J46/100)*M50/100)</f>
        <v>0</v>
      </c>
      <c r="Q50" s="408">
        <f t="shared" si="5"/>
        <v>17.28</v>
      </c>
      <c r="R50" s="582"/>
    </row>
    <row r="51" spans="1:18" ht="15" thickBot="1" x14ac:dyDescent="0.35">
      <c r="A51" s="631"/>
      <c r="B51" s="470" t="s">
        <v>365</v>
      </c>
      <c r="C51" s="519"/>
      <c r="D51" s="387"/>
      <c r="E51" s="847"/>
      <c r="F51" s="392">
        <v>0.05</v>
      </c>
      <c r="G51" s="393">
        <f>F51*D46/C46</f>
        <v>7.4999999999999997E-2</v>
      </c>
      <c r="H51" s="847"/>
      <c r="I51" s="399"/>
      <c r="J51" s="400"/>
      <c r="K51" s="401"/>
      <c r="L51" s="847"/>
      <c r="M51" s="404">
        <v>0</v>
      </c>
      <c r="N51" s="847"/>
      <c r="O51" s="429">
        <f>F51*I46/100+((F51*I46/100)*M51/100)</f>
        <v>0.28800000000000003</v>
      </c>
      <c r="P51" s="654">
        <f>G51*J46/100+((G51*J46/100)*M51/100)</f>
        <v>0</v>
      </c>
      <c r="Q51" s="408">
        <f t="shared" si="5"/>
        <v>0.28800000000000003</v>
      </c>
      <c r="R51" s="582"/>
    </row>
    <row r="52" spans="1:18" ht="19.2" thickTop="1" thickBot="1" x14ac:dyDescent="0.4">
      <c r="A52" s="856" t="s">
        <v>363</v>
      </c>
      <c r="B52" s="857"/>
      <c r="C52" s="222">
        <v>100</v>
      </c>
      <c r="D52" s="223">
        <v>150</v>
      </c>
      <c r="E52" s="759"/>
      <c r="F52" s="135"/>
      <c r="G52" s="135"/>
      <c r="H52" s="759"/>
      <c r="I52" s="225">
        <v>40</v>
      </c>
      <c r="J52" s="226"/>
      <c r="K52" s="560">
        <f>I52+J52</f>
        <v>40</v>
      </c>
      <c r="L52" s="759"/>
      <c r="M52" s="561"/>
      <c r="N52" s="759"/>
      <c r="O52" s="655"/>
      <c r="P52" s="307"/>
      <c r="Q52" s="593">
        <f>Q53</f>
        <v>2</v>
      </c>
      <c r="R52" s="350"/>
    </row>
    <row r="53" spans="1:18" ht="15" thickBot="1" x14ac:dyDescent="0.35">
      <c r="A53" s="126"/>
      <c r="B53" s="82" t="s">
        <v>364</v>
      </c>
      <c r="C53" s="514"/>
      <c r="D53" s="639"/>
      <c r="E53" s="759"/>
      <c r="F53" s="530">
        <v>10</v>
      </c>
      <c r="G53" s="579">
        <f>F53*D52/C52</f>
        <v>15</v>
      </c>
      <c r="H53" s="759"/>
      <c r="I53" s="237"/>
      <c r="J53" s="236"/>
      <c r="K53" s="559"/>
      <c r="L53" s="759"/>
      <c r="M53" s="573">
        <v>-50</v>
      </c>
      <c r="N53" s="759"/>
      <c r="O53" s="170">
        <f>F53*I52/100+((F53*I52/100)*M53/100)</f>
        <v>2</v>
      </c>
      <c r="P53" s="83">
        <f>G53*J52/100+((G53*J52/100)*M53/100)</f>
        <v>0</v>
      </c>
      <c r="Q53" s="184">
        <f>O53+P53</f>
        <v>2</v>
      </c>
      <c r="R53" s="350"/>
    </row>
    <row r="54" spans="1:18" ht="31.8" thickBot="1" x14ac:dyDescent="0.35">
      <c r="A54" s="788" t="s">
        <v>122</v>
      </c>
      <c r="B54" s="789"/>
      <c r="C54" s="789"/>
      <c r="D54" s="789"/>
      <c r="E54" s="789"/>
      <c r="F54" s="789"/>
      <c r="G54" s="789"/>
      <c r="H54" s="789"/>
      <c r="I54" s="789"/>
      <c r="J54" s="789"/>
      <c r="K54" s="789"/>
      <c r="L54" s="789"/>
      <c r="M54" s="789"/>
      <c r="N54" s="789"/>
      <c r="O54" s="789"/>
      <c r="P54" s="789"/>
      <c r="Q54" s="789"/>
      <c r="R54" s="790"/>
    </row>
    <row r="55" spans="1:18" ht="19.2" thickTop="1" thickBot="1" x14ac:dyDescent="0.4">
      <c r="A55" s="822" t="s">
        <v>366</v>
      </c>
      <c r="B55" s="858"/>
      <c r="C55" s="142">
        <v>100</v>
      </c>
      <c r="D55" s="81">
        <v>100</v>
      </c>
      <c r="E55" s="859"/>
      <c r="F55" s="135" t="s">
        <v>104</v>
      </c>
      <c r="G55" s="135"/>
      <c r="H55" s="859"/>
      <c r="I55" s="154">
        <v>446</v>
      </c>
      <c r="J55" s="80">
        <v>180</v>
      </c>
      <c r="K55" s="159">
        <f>I55+J55</f>
        <v>626</v>
      </c>
      <c r="L55" s="859"/>
      <c r="M55" s="561"/>
      <c r="N55" s="859"/>
      <c r="O55" s="237"/>
      <c r="P55" s="379"/>
      <c r="Q55" s="593">
        <f>SUM(Q56:Q68)</f>
        <v>132.11730000000003</v>
      </c>
      <c r="R55" s="566"/>
    </row>
    <row r="56" spans="1:18" ht="18" x14ac:dyDescent="0.35">
      <c r="A56" s="640"/>
      <c r="B56" s="197" t="s">
        <v>187</v>
      </c>
      <c r="C56" s="237"/>
      <c r="D56" s="379"/>
      <c r="E56" s="859"/>
      <c r="F56" s="146">
        <v>3</v>
      </c>
      <c r="G56" s="94">
        <f>F56*D55/C55</f>
        <v>3</v>
      </c>
      <c r="H56" s="859"/>
      <c r="I56" s="236"/>
      <c r="J56" s="135"/>
      <c r="K56" s="379"/>
      <c r="L56" s="859"/>
      <c r="M56" s="162">
        <v>0</v>
      </c>
      <c r="N56" s="859"/>
      <c r="O56" s="170">
        <f>F56*I55/100+((F56*I55/100)*M56/100)</f>
        <v>13.38</v>
      </c>
      <c r="P56" s="83">
        <f>G56*J55/100+((G56*J55/100)*M56/100)</f>
        <v>5.4</v>
      </c>
      <c r="Q56" s="181">
        <f>O56+P56</f>
        <v>18.78</v>
      </c>
      <c r="R56" s="566"/>
    </row>
    <row r="57" spans="1:18" ht="18" x14ac:dyDescent="0.35">
      <c r="A57" s="640"/>
      <c r="B57" s="197" t="s">
        <v>367</v>
      </c>
      <c r="C57" s="237"/>
      <c r="D57" s="379"/>
      <c r="E57" s="859"/>
      <c r="F57" s="146">
        <v>1.6</v>
      </c>
      <c r="G57" s="94">
        <f>F57*D55/C55</f>
        <v>1.6</v>
      </c>
      <c r="H57" s="859"/>
      <c r="I57" s="236"/>
      <c r="J57" s="135"/>
      <c r="K57" s="379"/>
      <c r="L57" s="859"/>
      <c r="M57" s="162">
        <v>0</v>
      </c>
      <c r="N57" s="859"/>
      <c r="O57" s="170">
        <f>F57*I55/100+((F57*I55/100)*M57/100)</f>
        <v>7.1360000000000001</v>
      </c>
      <c r="P57" s="83">
        <f>G57*J55/100+((G57*J55/100)*M57/100)</f>
        <v>2.88</v>
      </c>
      <c r="Q57" s="181">
        <f t="shared" ref="Q57:Q68" si="6">O57+P57</f>
        <v>10.016</v>
      </c>
      <c r="R57" s="566"/>
    </row>
    <row r="58" spans="1:18" ht="18" x14ac:dyDescent="0.35">
      <c r="A58" s="640"/>
      <c r="B58" s="197" t="s">
        <v>178</v>
      </c>
      <c r="C58" s="237"/>
      <c r="D58" s="379"/>
      <c r="E58" s="859"/>
      <c r="F58" s="146">
        <v>1.2</v>
      </c>
      <c r="G58" s="94">
        <f>F58*D55/C55</f>
        <v>1.2</v>
      </c>
      <c r="H58" s="859"/>
      <c r="I58" s="236"/>
      <c r="J58" s="135"/>
      <c r="K58" s="379"/>
      <c r="L58" s="859"/>
      <c r="M58" s="162">
        <v>0</v>
      </c>
      <c r="N58" s="859"/>
      <c r="O58" s="170">
        <f>F58*I55/100+((F58*I55/100)*M58/100)</f>
        <v>5.3519999999999994</v>
      </c>
      <c r="P58" s="83">
        <f>G58*J55/100+((G58*J55/100)*M58/100)</f>
        <v>2.16</v>
      </c>
      <c r="Q58" s="181">
        <f t="shared" si="6"/>
        <v>7.5119999999999996</v>
      </c>
      <c r="R58" s="566"/>
    </row>
    <row r="59" spans="1:18" ht="18" x14ac:dyDescent="0.35">
      <c r="A59" s="640"/>
      <c r="B59" s="197" t="s">
        <v>107</v>
      </c>
      <c r="C59" s="237"/>
      <c r="D59" s="379"/>
      <c r="E59" s="859"/>
      <c r="F59" s="146">
        <v>5</v>
      </c>
      <c r="G59" s="94">
        <f>F59*D55/C55</f>
        <v>5</v>
      </c>
      <c r="H59" s="859"/>
      <c r="I59" s="236"/>
      <c r="J59" s="135"/>
      <c r="K59" s="379"/>
      <c r="L59" s="859"/>
      <c r="M59" s="162">
        <v>0</v>
      </c>
      <c r="N59" s="859"/>
      <c r="O59" s="170">
        <f>F59*I55/100+((F59*I55/100)*M59/100)</f>
        <v>22.3</v>
      </c>
      <c r="P59" s="83">
        <f>G59*J55/100+((G59*J55/100)*M59/100)</f>
        <v>9</v>
      </c>
      <c r="Q59" s="181">
        <f t="shared" si="6"/>
        <v>31.3</v>
      </c>
      <c r="R59" s="566"/>
    </row>
    <row r="60" spans="1:18" ht="18" x14ac:dyDescent="0.35">
      <c r="A60" s="822" t="s">
        <v>368</v>
      </c>
      <c r="B60" s="858"/>
      <c r="C60" s="237"/>
      <c r="D60" s="379"/>
      <c r="E60" s="859"/>
      <c r="F60" s="103"/>
      <c r="G60" s="103"/>
      <c r="H60" s="859"/>
      <c r="I60" s="236"/>
      <c r="J60" s="135"/>
      <c r="K60" s="379"/>
      <c r="L60" s="859"/>
      <c r="M60" s="195"/>
      <c r="N60" s="859"/>
      <c r="O60" s="97"/>
      <c r="P60" s="104"/>
      <c r="Q60" s="195"/>
      <c r="R60" s="566"/>
    </row>
    <row r="61" spans="1:18" ht="18" x14ac:dyDescent="0.35">
      <c r="A61" s="640"/>
      <c r="B61" s="197" t="s">
        <v>187</v>
      </c>
      <c r="C61" s="237"/>
      <c r="D61" s="379"/>
      <c r="E61" s="859"/>
      <c r="F61" s="146">
        <v>1</v>
      </c>
      <c r="G61" s="94">
        <f>F61*D55/C55</f>
        <v>1</v>
      </c>
      <c r="H61" s="859"/>
      <c r="I61" s="236"/>
      <c r="J61" s="135"/>
      <c r="K61" s="379"/>
      <c r="L61" s="859"/>
      <c r="M61" s="162">
        <v>0</v>
      </c>
      <c r="N61" s="859"/>
      <c r="O61" s="170">
        <f>F61*I55/100+((F61*I55/100)*M61/100)</f>
        <v>4.46</v>
      </c>
      <c r="P61" s="83">
        <f>G61*J55/100+((G61*J55/100)*M61/100)</f>
        <v>1.8</v>
      </c>
      <c r="Q61" s="181">
        <f t="shared" si="6"/>
        <v>6.26</v>
      </c>
      <c r="R61" s="566"/>
    </row>
    <row r="62" spans="1:18" ht="18" x14ac:dyDescent="0.35">
      <c r="A62" s="641"/>
      <c r="B62" s="197" t="s">
        <v>367</v>
      </c>
      <c r="C62" s="237"/>
      <c r="D62" s="379"/>
      <c r="E62" s="859"/>
      <c r="F62" s="146">
        <v>1</v>
      </c>
      <c r="G62" s="94">
        <f>F62*D55/C55</f>
        <v>1</v>
      </c>
      <c r="H62" s="859"/>
      <c r="I62" s="236"/>
      <c r="J62" s="135"/>
      <c r="K62" s="379"/>
      <c r="L62" s="859"/>
      <c r="M62" s="162">
        <v>0</v>
      </c>
      <c r="N62" s="859"/>
      <c r="O62" s="170">
        <f>F62*I55/100+((F62*I55/100)*M62/100)</f>
        <v>4.46</v>
      </c>
      <c r="P62" s="83">
        <f>G62*J55/100+((G62*J55/100)*M62/100)</f>
        <v>1.8</v>
      </c>
      <c r="Q62" s="181">
        <f t="shared" si="6"/>
        <v>6.26</v>
      </c>
      <c r="R62" s="566"/>
    </row>
    <row r="63" spans="1:18" ht="17.25" customHeight="1" x14ac:dyDescent="0.3">
      <c r="A63" s="129"/>
      <c r="B63" s="197" t="s">
        <v>178</v>
      </c>
      <c r="C63" s="97"/>
      <c r="D63" s="104"/>
      <c r="E63" s="859"/>
      <c r="F63" s="146">
        <v>0.8</v>
      </c>
      <c r="G63" s="94">
        <f>F63*D55/C55</f>
        <v>0.8</v>
      </c>
      <c r="H63" s="859"/>
      <c r="I63" s="98"/>
      <c r="J63" s="103"/>
      <c r="K63" s="104"/>
      <c r="L63" s="859"/>
      <c r="M63" s="162">
        <v>0</v>
      </c>
      <c r="N63" s="859"/>
      <c r="O63" s="170">
        <f>F63*I55/100+((F63*I55/100)*M63/100)</f>
        <v>3.5680000000000001</v>
      </c>
      <c r="P63" s="83">
        <f>G63*J55/100+((G63*J55/100)*M63/100)</f>
        <v>1.44</v>
      </c>
      <c r="Q63" s="181">
        <f t="shared" si="6"/>
        <v>5.008</v>
      </c>
      <c r="R63" s="350"/>
    </row>
    <row r="64" spans="1:18" ht="17.25" customHeight="1" x14ac:dyDescent="0.3">
      <c r="A64" s="129"/>
      <c r="B64" s="197" t="s">
        <v>369</v>
      </c>
      <c r="C64" s="97"/>
      <c r="D64" s="104"/>
      <c r="E64" s="859"/>
      <c r="F64" s="146">
        <v>1</v>
      </c>
      <c r="G64" s="94">
        <f>F64*D55/C55</f>
        <v>1</v>
      </c>
      <c r="H64" s="859"/>
      <c r="I64" s="98"/>
      <c r="J64" s="103"/>
      <c r="K64" s="104"/>
      <c r="L64" s="859"/>
      <c r="M64" s="162">
        <v>0</v>
      </c>
      <c r="N64" s="859"/>
      <c r="O64" s="170">
        <f>F64*I55/100+((F64*I55/100)*M64/100)</f>
        <v>4.46</v>
      </c>
      <c r="P64" s="83">
        <f>G64*J55/100+((G64*J55/100)*M64/100)</f>
        <v>1.8</v>
      </c>
      <c r="Q64" s="181">
        <f t="shared" si="6"/>
        <v>6.26</v>
      </c>
      <c r="R64" s="350"/>
    </row>
    <row r="65" spans="1:18" ht="17.25" customHeight="1" x14ac:dyDescent="0.3">
      <c r="A65" s="129"/>
      <c r="B65" s="197" t="s">
        <v>107</v>
      </c>
      <c r="C65" s="97"/>
      <c r="D65" s="104"/>
      <c r="E65" s="859"/>
      <c r="F65" s="146">
        <v>0.6</v>
      </c>
      <c r="G65" s="94">
        <f>F65*D55/C55</f>
        <v>0.6</v>
      </c>
      <c r="H65" s="859"/>
      <c r="I65" s="98"/>
      <c r="J65" s="103"/>
      <c r="K65" s="104"/>
      <c r="L65" s="859"/>
      <c r="M65" s="162">
        <v>0</v>
      </c>
      <c r="N65" s="859"/>
      <c r="O65" s="170">
        <f>F65*I55/100+((F65*I55/100)*M65/100)</f>
        <v>2.6759999999999997</v>
      </c>
      <c r="P65" s="83">
        <f>G65*J55/100+((G65*J55/100)*M65/100)</f>
        <v>1.08</v>
      </c>
      <c r="Q65" s="181">
        <f t="shared" si="6"/>
        <v>3.7559999999999998</v>
      </c>
      <c r="R65" s="350"/>
    </row>
    <row r="66" spans="1:18" ht="18.75" customHeight="1" x14ac:dyDescent="0.3">
      <c r="A66" s="129"/>
      <c r="B66" s="197" t="s">
        <v>256</v>
      </c>
      <c r="C66" s="97"/>
      <c r="D66" s="104"/>
      <c r="E66" s="859"/>
      <c r="F66" s="146">
        <v>3</v>
      </c>
      <c r="G66" s="94">
        <f>F66*D55/C55</f>
        <v>3</v>
      </c>
      <c r="H66" s="859"/>
      <c r="I66" s="98"/>
      <c r="J66" s="103"/>
      <c r="K66" s="104"/>
      <c r="L66" s="859"/>
      <c r="M66" s="162">
        <v>0</v>
      </c>
      <c r="N66" s="859"/>
      <c r="O66" s="170">
        <f>F66*I55/100+((F66*I55/100)*M66/100)</f>
        <v>13.38</v>
      </c>
      <c r="P66" s="83">
        <f>G66*J55/100+((G66*J55/100)*M66/100)</f>
        <v>5.4</v>
      </c>
      <c r="Q66" s="181">
        <f t="shared" si="6"/>
        <v>18.78</v>
      </c>
      <c r="R66" s="350"/>
    </row>
    <row r="67" spans="1:18" ht="18.75" customHeight="1" x14ac:dyDescent="0.3">
      <c r="A67" s="130"/>
      <c r="B67" s="197" t="s">
        <v>370</v>
      </c>
      <c r="C67" s="245"/>
      <c r="D67" s="311"/>
      <c r="E67" s="859"/>
      <c r="F67" s="186">
        <v>2.5</v>
      </c>
      <c r="G67" s="187">
        <f>F67*D55/C55</f>
        <v>2.5</v>
      </c>
      <c r="H67" s="859"/>
      <c r="I67" s="139"/>
      <c r="J67" s="112"/>
      <c r="K67" s="311"/>
      <c r="L67" s="859"/>
      <c r="M67" s="163">
        <v>15</v>
      </c>
      <c r="N67" s="859"/>
      <c r="O67" s="170">
        <f>F67*I55/100+((F67*I55/100)*M67/100)</f>
        <v>12.8225</v>
      </c>
      <c r="P67" s="83">
        <f>G67*J55/100+((G67*J55/100)*M67/100)</f>
        <v>5.1749999999999998</v>
      </c>
      <c r="Q67" s="181">
        <f t="shared" si="6"/>
        <v>17.997499999999999</v>
      </c>
      <c r="R67" s="349"/>
    </row>
    <row r="68" spans="1:18" ht="18.75" customHeight="1" thickBot="1" x14ac:dyDescent="0.35">
      <c r="A68" s="130"/>
      <c r="B68" s="197" t="s">
        <v>371</v>
      </c>
      <c r="C68" s="245"/>
      <c r="D68" s="311"/>
      <c r="E68" s="859"/>
      <c r="F68" s="186">
        <v>0.03</v>
      </c>
      <c r="G68" s="187">
        <f>F68*D55/C55</f>
        <v>0.03</v>
      </c>
      <c r="H68" s="859"/>
      <c r="I68" s="139"/>
      <c r="J68" s="112"/>
      <c r="K68" s="311"/>
      <c r="L68" s="859"/>
      <c r="M68" s="163">
        <v>0</v>
      </c>
      <c r="N68" s="859"/>
      <c r="O68" s="170">
        <f>F68*I55/100+((F68*I55/100)*M68/100)</f>
        <v>0.1338</v>
      </c>
      <c r="P68" s="83">
        <f>G68*J55/100+((G68*J55/100)*M68/100)</f>
        <v>5.3999999999999992E-2</v>
      </c>
      <c r="Q68" s="181">
        <f t="shared" si="6"/>
        <v>0.18779999999999999</v>
      </c>
      <c r="R68" s="349"/>
    </row>
    <row r="69" spans="1:18" ht="31.8" thickBot="1" x14ac:dyDescent="0.35">
      <c r="A69" s="835" t="s">
        <v>123</v>
      </c>
      <c r="B69" s="836"/>
      <c r="C69" s="836"/>
      <c r="D69" s="836"/>
      <c r="E69" s="789"/>
      <c r="F69" s="836"/>
      <c r="G69" s="836"/>
      <c r="H69" s="789"/>
      <c r="I69" s="836"/>
      <c r="J69" s="836"/>
      <c r="K69" s="836"/>
      <c r="L69" s="789"/>
      <c r="M69" s="836"/>
      <c r="N69" s="789"/>
      <c r="O69" s="836"/>
      <c r="P69" s="836"/>
      <c r="Q69" s="836"/>
      <c r="R69" s="790"/>
    </row>
    <row r="70" spans="1:18" ht="19.2" thickTop="1" thickBot="1" x14ac:dyDescent="0.4">
      <c r="A70" s="832" t="s">
        <v>92</v>
      </c>
      <c r="B70" s="833"/>
      <c r="C70" s="419"/>
      <c r="D70" s="381"/>
      <c r="E70" s="847"/>
      <c r="F70" s="642" t="s">
        <v>104</v>
      </c>
      <c r="G70" s="389"/>
      <c r="H70" s="847"/>
      <c r="I70" s="394"/>
      <c r="J70" s="258"/>
      <c r="K70" s="484">
        <f>I70+J70</f>
        <v>0</v>
      </c>
      <c r="L70" s="847"/>
      <c r="M70" s="402"/>
      <c r="N70" s="847"/>
      <c r="O70" s="388"/>
      <c r="P70" s="310"/>
      <c r="Q70" s="593" t="e">
        <f>Q71</f>
        <v>#DIV/0!</v>
      </c>
      <c r="R70" s="566"/>
    </row>
    <row r="71" spans="1:18" ht="18.600000000000001" thickBot="1" x14ac:dyDescent="0.4">
      <c r="A71" s="490"/>
      <c r="B71" s="495"/>
      <c r="C71" s="422"/>
      <c r="D71" s="423"/>
      <c r="E71" s="847"/>
      <c r="F71" s="643">
        <v>100</v>
      </c>
      <c r="G71" s="425" t="e">
        <f>F71*D70/C70</f>
        <v>#DIV/0!</v>
      </c>
      <c r="H71" s="847"/>
      <c r="I71" s="426"/>
      <c r="J71" s="247"/>
      <c r="K71" s="466"/>
      <c r="L71" s="847"/>
      <c r="M71" s="404">
        <v>0</v>
      </c>
      <c r="N71" s="847"/>
      <c r="O71" s="429">
        <f>F71*I70/100+((F71*I70/100)*M71/100)</f>
        <v>0</v>
      </c>
      <c r="P71" s="321" t="e">
        <f>G71*J70/100+((G71*J70/100)*M71/100)</f>
        <v>#DIV/0!</v>
      </c>
      <c r="Q71" s="493" t="e">
        <f>O71+P71</f>
        <v>#DIV/0!</v>
      </c>
      <c r="R71" s="350"/>
    </row>
    <row r="72" spans="1:18" ht="19.2" thickTop="1" thickBot="1" x14ac:dyDescent="0.4">
      <c r="A72" s="812" t="s">
        <v>372</v>
      </c>
      <c r="B72" s="813"/>
      <c r="C72" s="419">
        <v>100</v>
      </c>
      <c r="D72" s="381">
        <v>100</v>
      </c>
      <c r="E72" s="847"/>
      <c r="F72" s="642"/>
      <c r="G72" s="389"/>
      <c r="H72" s="847"/>
      <c r="I72" s="394">
        <v>660</v>
      </c>
      <c r="J72" s="258">
        <v>0</v>
      </c>
      <c r="K72" s="484">
        <f>I72+J72</f>
        <v>660</v>
      </c>
      <c r="L72" s="847"/>
      <c r="M72" s="402"/>
      <c r="N72" s="847"/>
      <c r="O72" s="388"/>
      <c r="P72" s="310"/>
      <c r="Q72" s="593">
        <f>Q73</f>
        <v>66</v>
      </c>
      <c r="R72" s="350"/>
    </row>
    <row r="73" spans="1:18" ht="18.600000000000001" thickBot="1" x14ac:dyDescent="0.4">
      <c r="A73" s="494"/>
      <c r="B73" s="501" t="s">
        <v>58</v>
      </c>
      <c r="C73" s="422"/>
      <c r="D73" s="423"/>
      <c r="E73" s="847"/>
      <c r="F73" s="643">
        <v>10</v>
      </c>
      <c r="G73" s="425">
        <f>F73*D72/C72</f>
        <v>10</v>
      </c>
      <c r="H73" s="847"/>
      <c r="I73" s="426"/>
      <c r="J73" s="247"/>
      <c r="K73" s="466"/>
      <c r="L73" s="847"/>
      <c r="M73" s="404">
        <v>0</v>
      </c>
      <c r="N73" s="847"/>
      <c r="O73" s="429">
        <f>F73*I72/100+((F73*I72/100)*M73/100)</f>
        <v>66</v>
      </c>
      <c r="P73" s="321">
        <f>G73*J72/100+((G73*J72/100)*M73/100)</f>
        <v>0</v>
      </c>
      <c r="Q73" s="493">
        <f>O73+P73</f>
        <v>66</v>
      </c>
      <c r="R73" s="350"/>
    </row>
    <row r="74" spans="1:18" ht="19.2" thickTop="1" thickBot="1" x14ac:dyDescent="0.4">
      <c r="A74" s="812" t="s">
        <v>373</v>
      </c>
      <c r="B74" s="813"/>
      <c r="C74" s="419">
        <v>100</v>
      </c>
      <c r="D74" s="463"/>
      <c r="E74" s="847"/>
      <c r="F74" s="642"/>
      <c r="G74" s="389"/>
      <c r="H74" s="847"/>
      <c r="I74" s="394">
        <v>36</v>
      </c>
      <c r="J74" s="310"/>
      <c r="K74" s="484">
        <f>I74</f>
        <v>36</v>
      </c>
      <c r="L74" s="847"/>
      <c r="M74" s="402"/>
      <c r="N74" s="847"/>
      <c r="O74" s="388"/>
      <c r="P74" s="310"/>
      <c r="Q74" s="593">
        <f>Q75+Q76+Q77+Q78</f>
        <v>3.5820000000000003</v>
      </c>
      <c r="R74" s="349"/>
    </row>
    <row r="75" spans="1:18" ht="18" x14ac:dyDescent="0.35">
      <c r="A75" s="496"/>
      <c r="B75" s="197" t="s">
        <v>322</v>
      </c>
      <c r="C75" s="194"/>
      <c r="D75" s="439"/>
      <c r="E75" s="847"/>
      <c r="F75" s="644">
        <v>6</v>
      </c>
      <c r="G75" s="471"/>
      <c r="H75" s="847"/>
      <c r="I75" s="433"/>
      <c r="J75" s="103"/>
      <c r="K75" s="471"/>
      <c r="L75" s="847"/>
      <c r="M75" s="403"/>
      <c r="N75" s="847"/>
      <c r="O75" s="431">
        <f>F75*I74/100+((F75*I74/100)*M75/100)</f>
        <v>2.16</v>
      </c>
      <c r="P75" s="103"/>
      <c r="Q75" s="500">
        <f>O75</f>
        <v>2.16</v>
      </c>
      <c r="R75" s="349"/>
    </row>
    <row r="76" spans="1:18" ht="18" x14ac:dyDescent="0.35">
      <c r="A76" s="496"/>
      <c r="B76" s="197" t="s">
        <v>374</v>
      </c>
      <c r="C76" s="194"/>
      <c r="D76" s="439"/>
      <c r="E76" s="847"/>
      <c r="F76" s="644">
        <v>1</v>
      </c>
      <c r="G76" s="471"/>
      <c r="H76" s="847"/>
      <c r="I76" s="433"/>
      <c r="J76" s="103"/>
      <c r="K76" s="471"/>
      <c r="L76" s="847"/>
      <c r="M76" s="403">
        <v>10</v>
      </c>
      <c r="N76" s="847"/>
      <c r="O76" s="431">
        <f>F76*I74/100+((F76*I74/100)*M76/100)</f>
        <v>0.39599999999999996</v>
      </c>
      <c r="P76" s="103"/>
      <c r="Q76" s="500">
        <f t="shared" ref="Q76:Q78" si="7">O76</f>
        <v>0.39599999999999996</v>
      </c>
      <c r="R76" s="566"/>
    </row>
    <row r="77" spans="1:18" ht="18" x14ac:dyDescent="0.35">
      <c r="A77" s="496"/>
      <c r="B77" s="197" t="s">
        <v>109</v>
      </c>
      <c r="C77" s="194"/>
      <c r="D77" s="439"/>
      <c r="E77" s="847"/>
      <c r="F77" s="644">
        <v>1.5</v>
      </c>
      <c r="G77" s="471"/>
      <c r="H77" s="847"/>
      <c r="I77" s="433"/>
      <c r="J77" s="103"/>
      <c r="K77" s="471"/>
      <c r="L77" s="847"/>
      <c r="M77" s="403">
        <v>10</v>
      </c>
      <c r="N77" s="847"/>
      <c r="O77" s="431">
        <f>F77*I74/100+((F77*I74/100)*M77/100)</f>
        <v>0.59400000000000008</v>
      </c>
      <c r="P77" s="103"/>
      <c r="Q77" s="500">
        <f t="shared" si="7"/>
        <v>0.59400000000000008</v>
      </c>
      <c r="R77" s="350"/>
    </row>
    <row r="78" spans="1:18" ht="18.600000000000001" thickBot="1" x14ac:dyDescent="0.4">
      <c r="A78" s="645"/>
      <c r="B78" s="449" t="s">
        <v>162</v>
      </c>
      <c r="C78" s="317"/>
      <c r="D78" s="474"/>
      <c r="E78" s="847"/>
      <c r="F78" s="646">
        <v>1.2</v>
      </c>
      <c r="G78" s="483"/>
      <c r="H78" s="847"/>
      <c r="I78" s="477"/>
      <c r="J78" s="112"/>
      <c r="K78" s="483"/>
      <c r="L78" s="847"/>
      <c r="M78" s="455">
        <v>0</v>
      </c>
      <c r="N78" s="847"/>
      <c r="O78" s="431">
        <f>F78*I74/100+((F78*I74/100)*M78/100)</f>
        <v>0.43199999999999994</v>
      </c>
      <c r="P78" s="112"/>
      <c r="Q78" s="500">
        <f t="shared" si="7"/>
        <v>0.43199999999999994</v>
      </c>
      <c r="R78" s="350"/>
    </row>
    <row r="79" spans="1:18" ht="19.2" thickTop="1" thickBot="1" x14ac:dyDescent="0.4">
      <c r="A79" s="814" t="s">
        <v>172</v>
      </c>
      <c r="B79" s="815"/>
      <c r="C79" s="419">
        <v>100</v>
      </c>
      <c r="D79" s="381"/>
      <c r="E79" s="847"/>
      <c r="F79" s="647"/>
      <c r="G79" s="615"/>
      <c r="H79" s="847"/>
      <c r="I79" s="394">
        <v>3</v>
      </c>
      <c r="J79" s="258"/>
      <c r="K79" s="484">
        <f>I79+J79</f>
        <v>3</v>
      </c>
      <c r="L79" s="847"/>
      <c r="M79" s="402"/>
      <c r="N79" s="847"/>
      <c r="O79" s="388"/>
      <c r="P79" s="310"/>
      <c r="Q79" s="593">
        <f>Q80</f>
        <v>0.36</v>
      </c>
      <c r="R79" s="350"/>
    </row>
    <row r="80" spans="1:18" ht="18.600000000000001" thickBot="1" x14ac:dyDescent="0.4">
      <c r="A80" s="494"/>
      <c r="B80" s="501" t="s">
        <v>322</v>
      </c>
      <c r="C80" s="422"/>
      <c r="D80" s="423"/>
      <c r="E80" s="847"/>
      <c r="F80" s="643">
        <v>10</v>
      </c>
      <c r="G80" s="425">
        <f>F80*D79/C79</f>
        <v>0</v>
      </c>
      <c r="H80" s="847"/>
      <c r="I80" s="426"/>
      <c r="J80" s="247"/>
      <c r="K80" s="466"/>
      <c r="L80" s="847"/>
      <c r="M80" s="404">
        <v>20</v>
      </c>
      <c r="N80" s="847"/>
      <c r="O80" s="429">
        <f>F80*I79/100+((F80*I79/100)*M80/100)</f>
        <v>0.36</v>
      </c>
      <c r="P80" s="321">
        <f>G80*J79/100+((G80*J79/100)*M80/100)</f>
        <v>0</v>
      </c>
      <c r="Q80" s="493">
        <f>O80+P80</f>
        <v>0.36</v>
      </c>
      <c r="R80" s="350"/>
    </row>
    <row r="81" spans="1:18" s="120" customFormat="1" ht="19.2" thickTop="1" thickBot="1" x14ac:dyDescent="0.4">
      <c r="A81" s="839" t="s">
        <v>191</v>
      </c>
      <c r="B81" s="840"/>
      <c r="C81" s="504">
        <v>100</v>
      </c>
      <c r="D81" s="464"/>
      <c r="E81" s="847"/>
      <c r="F81" s="648"/>
      <c r="G81" s="458"/>
      <c r="H81" s="847"/>
      <c r="I81" s="649">
        <v>60</v>
      </c>
      <c r="J81" s="510"/>
      <c r="K81" s="506">
        <f>I81</f>
        <v>60</v>
      </c>
      <c r="L81" s="847"/>
      <c r="M81" s="461"/>
      <c r="N81" s="847"/>
      <c r="O81" s="429">
        <f>K81*C81/100</f>
        <v>60</v>
      </c>
      <c r="P81" s="510"/>
      <c r="Q81" s="593">
        <f>O81</f>
        <v>60</v>
      </c>
      <c r="R81" s="350"/>
    </row>
    <row r="82" spans="1:18" s="120" customFormat="1" ht="19.2" thickTop="1" thickBot="1" x14ac:dyDescent="0.4">
      <c r="A82" s="823" t="s">
        <v>375</v>
      </c>
      <c r="B82" s="819"/>
      <c r="C82" s="504">
        <v>80</v>
      </c>
      <c r="D82" s="594"/>
      <c r="E82" s="847"/>
      <c r="F82" s="648"/>
      <c r="G82" s="458"/>
      <c r="H82" s="847"/>
      <c r="I82" s="459">
        <v>63</v>
      </c>
      <c r="J82" s="505">
        <v>0</v>
      </c>
      <c r="K82" s="506">
        <f>I82+J82</f>
        <v>63</v>
      </c>
      <c r="L82" s="847"/>
      <c r="M82" s="617">
        <v>0</v>
      </c>
      <c r="N82" s="847"/>
      <c r="O82" s="429">
        <v>8</v>
      </c>
      <c r="P82" s="602">
        <f>J82*D82/100</f>
        <v>0</v>
      </c>
      <c r="Q82" s="593">
        <f>O82+P82</f>
        <v>8</v>
      </c>
      <c r="R82" s="350"/>
    </row>
    <row r="83" spans="1:18" ht="19.2" thickTop="1" thickBot="1" x14ac:dyDescent="0.4">
      <c r="A83" s="744" t="s">
        <v>460</v>
      </c>
      <c r="B83" s="745"/>
      <c r="C83" s="419">
        <v>130</v>
      </c>
      <c r="D83" s="381">
        <v>150</v>
      </c>
      <c r="E83" s="847"/>
      <c r="F83" s="647"/>
      <c r="G83" s="615"/>
      <c r="H83" s="847"/>
      <c r="I83" s="394">
        <v>847</v>
      </c>
      <c r="J83" s="258">
        <v>0</v>
      </c>
      <c r="K83" s="484">
        <f>I83+J83</f>
        <v>847</v>
      </c>
      <c r="L83" s="847"/>
      <c r="M83" s="402"/>
      <c r="N83" s="847"/>
      <c r="O83" s="388"/>
      <c r="P83" s="310"/>
      <c r="Q83" s="593" t="e">
        <f>SUM(Q84:Q89)</f>
        <v>#REF!</v>
      </c>
      <c r="R83" s="350"/>
    </row>
    <row r="84" spans="1:18" ht="18" x14ac:dyDescent="0.35">
      <c r="A84" s="650"/>
      <c r="B84" s="197" t="s">
        <v>455</v>
      </c>
      <c r="C84" s="194"/>
      <c r="D84" s="439"/>
      <c r="E84" s="847"/>
      <c r="F84" s="475">
        <v>10</v>
      </c>
      <c r="G84" s="476">
        <f>F84*D83/C83</f>
        <v>11.538461538461538</v>
      </c>
      <c r="H84" s="847"/>
      <c r="I84" s="433"/>
      <c r="J84" s="103"/>
      <c r="K84" s="471"/>
      <c r="L84" s="847"/>
      <c r="M84" s="403">
        <v>20</v>
      </c>
      <c r="N84" s="847"/>
      <c r="O84" s="431">
        <f>F84*I83/100+((F84*I83/100)*M85/100)</f>
        <v>84.7</v>
      </c>
      <c r="P84" s="105">
        <f>G84*J83/100+((G84*J83/100)*M84/100)</f>
        <v>0</v>
      </c>
      <c r="Q84" s="500">
        <f>O84+P84</f>
        <v>84.7</v>
      </c>
      <c r="R84" s="350"/>
    </row>
    <row r="85" spans="1:18" ht="18" x14ac:dyDescent="0.35">
      <c r="A85" s="650"/>
      <c r="B85" s="197" t="s">
        <v>456</v>
      </c>
      <c r="C85" s="194"/>
      <c r="D85" s="439"/>
      <c r="E85" s="847"/>
      <c r="F85" s="475">
        <v>1.5</v>
      </c>
      <c r="G85" s="476">
        <f>F85*D83/C83</f>
        <v>1.7307692307692308</v>
      </c>
      <c r="H85" s="847"/>
      <c r="I85" s="433"/>
      <c r="J85" s="103"/>
      <c r="K85" s="471"/>
      <c r="L85" s="847"/>
      <c r="M85" s="403">
        <v>0</v>
      </c>
      <c r="N85" s="847"/>
      <c r="O85" s="431">
        <f>F85*I83/100+((F85*I83/100)*M86/100)</f>
        <v>12.705</v>
      </c>
      <c r="P85" s="105">
        <f>G85*J83/100+((G85*J83/100)*M85/100)</f>
        <v>0</v>
      </c>
      <c r="Q85" s="500">
        <f t="shared" ref="Q85:Q89" si="8">O85+P85</f>
        <v>12.705</v>
      </c>
      <c r="R85" s="350"/>
    </row>
    <row r="86" spans="1:18" ht="18" x14ac:dyDescent="0.35">
      <c r="A86" s="650"/>
      <c r="B86" s="197" t="s">
        <v>457</v>
      </c>
      <c r="C86" s="194"/>
      <c r="D86" s="439"/>
      <c r="E86" s="847"/>
      <c r="F86" s="475">
        <v>0.8</v>
      </c>
      <c r="G86" s="476">
        <f>F86*D83/C83</f>
        <v>0.92307692307692313</v>
      </c>
      <c r="H86" s="847"/>
      <c r="I86" s="433"/>
      <c r="J86" s="103"/>
      <c r="K86" s="471"/>
      <c r="L86" s="847"/>
      <c r="M86" s="403">
        <v>0</v>
      </c>
      <c r="N86" s="847"/>
      <c r="O86" s="431">
        <f>F86*I83/100+((F86*I83/100)*M89/100)</f>
        <v>6.7759999999999998</v>
      </c>
      <c r="P86" s="105">
        <f>G86*J83/100+((G86*J83/100)*M86/100)</f>
        <v>0</v>
      </c>
      <c r="Q86" s="500">
        <f t="shared" si="8"/>
        <v>6.7759999999999998</v>
      </c>
      <c r="R86" s="350"/>
    </row>
    <row r="87" spans="1:18" ht="18" x14ac:dyDescent="0.35">
      <c r="A87" s="651"/>
      <c r="B87" s="652" t="s">
        <v>458</v>
      </c>
      <c r="C87" s="317"/>
      <c r="D87" s="474"/>
      <c r="E87" s="847"/>
      <c r="F87" s="475">
        <v>0.05</v>
      </c>
      <c r="G87" s="476"/>
      <c r="H87" s="847"/>
      <c r="I87" s="477"/>
      <c r="J87" s="112"/>
      <c r="K87" s="483"/>
      <c r="L87" s="847"/>
      <c r="M87" s="455"/>
      <c r="N87" s="847"/>
      <c r="O87" s="431"/>
      <c r="P87" s="105"/>
      <c r="Q87" s="500"/>
      <c r="R87" s="350"/>
    </row>
    <row r="88" spans="1:18" ht="18" x14ac:dyDescent="0.35">
      <c r="A88" s="651"/>
      <c r="B88" s="652" t="s">
        <v>317</v>
      </c>
      <c r="C88" s="317"/>
      <c r="D88" s="474"/>
      <c r="E88" s="847"/>
      <c r="F88" s="475">
        <v>0.25</v>
      </c>
      <c r="G88" s="476"/>
      <c r="H88" s="847"/>
      <c r="I88" s="477"/>
      <c r="J88" s="112"/>
      <c r="K88" s="483"/>
      <c r="L88" s="847"/>
      <c r="M88" s="455"/>
      <c r="N88" s="847"/>
      <c r="O88" s="431"/>
      <c r="P88" s="105"/>
      <c r="Q88" s="500"/>
      <c r="R88" s="350"/>
    </row>
    <row r="89" spans="1:18" ht="18.600000000000001" thickBot="1" x14ac:dyDescent="0.4">
      <c r="A89" s="651"/>
      <c r="B89" s="652" t="s">
        <v>167</v>
      </c>
      <c r="C89" s="317"/>
      <c r="D89" s="474"/>
      <c r="E89" s="847"/>
      <c r="F89" s="475">
        <v>0.12</v>
      </c>
      <c r="G89" s="476">
        <f>F89*D83/C83</f>
        <v>0.13846153846153847</v>
      </c>
      <c r="H89" s="847"/>
      <c r="I89" s="477"/>
      <c r="J89" s="112"/>
      <c r="K89" s="483"/>
      <c r="L89" s="847"/>
      <c r="M89" s="455">
        <v>0</v>
      </c>
      <c r="N89" s="847"/>
      <c r="O89" s="431" t="e">
        <f>F89*I83/100+((F89*I83/100)*#REF!/100)</f>
        <v>#REF!</v>
      </c>
      <c r="P89" s="105">
        <f>G89*J83/100+((G89*J83/100)*M89/100)</f>
        <v>0</v>
      </c>
      <c r="Q89" s="500" t="e">
        <f t="shared" si="8"/>
        <v>#REF!</v>
      </c>
      <c r="R89" s="350"/>
    </row>
    <row r="90" spans="1:18" ht="19.2" thickTop="1" thickBot="1" x14ac:dyDescent="0.4">
      <c r="A90" s="744" t="s">
        <v>438</v>
      </c>
      <c r="B90" s="745"/>
      <c r="C90" s="419">
        <v>100</v>
      </c>
      <c r="D90" s="381"/>
      <c r="E90" s="847"/>
      <c r="F90" s="522"/>
      <c r="G90" s="615"/>
      <c r="H90" s="847"/>
      <c r="I90" s="394">
        <v>143</v>
      </c>
      <c r="J90" s="258"/>
      <c r="K90" s="484">
        <f>I90+J90</f>
        <v>143</v>
      </c>
      <c r="L90" s="847"/>
      <c r="M90" s="402"/>
      <c r="N90" s="847"/>
      <c r="O90" s="388"/>
      <c r="P90" s="310"/>
      <c r="Q90" s="593">
        <f>SUM(Q91:Q94)</f>
        <v>17.16</v>
      </c>
      <c r="R90" s="350"/>
    </row>
    <row r="91" spans="1:18" ht="18" x14ac:dyDescent="0.35">
      <c r="A91" s="650"/>
      <c r="B91" s="197" t="s">
        <v>437</v>
      </c>
      <c r="C91" s="194"/>
      <c r="D91" s="439"/>
      <c r="E91" s="847"/>
      <c r="F91" s="475">
        <v>5</v>
      </c>
      <c r="G91" s="476">
        <f>F91*D90/C90</f>
        <v>0</v>
      </c>
      <c r="H91" s="847"/>
      <c r="I91" s="433"/>
      <c r="J91" s="103"/>
      <c r="K91" s="471"/>
      <c r="L91" s="847"/>
      <c r="M91" s="403">
        <v>0</v>
      </c>
      <c r="N91" s="847"/>
      <c r="O91" s="431">
        <f>F91*I90/100+((F91*I90/100)*M91/100)</f>
        <v>7.15</v>
      </c>
      <c r="P91" s="105">
        <f>G91*J90/100+((G91*J90/100)*M91/100)</f>
        <v>0</v>
      </c>
      <c r="Q91" s="500">
        <f>O91+P91</f>
        <v>7.15</v>
      </c>
      <c r="R91" s="350"/>
    </row>
    <row r="92" spans="1:18" ht="18" x14ac:dyDescent="0.35">
      <c r="A92" s="650"/>
      <c r="B92" s="197" t="s">
        <v>303</v>
      </c>
      <c r="C92" s="194"/>
      <c r="D92" s="439"/>
      <c r="E92" s="847"/>
      <c r="F92" s="475">
        <v>2.5</v>
      </c>
      <c r="G92" s="476">
        <f>F92*D90/C90</f>
        <v>0</v>
      </c>
      <c r="H92" s="847"/>
      <c r="I92" s="433"/>
      <c r="J92" s="103"/>
      <c r="K92" s="471"/>
      <c r="L92" s="847"/>
      <c r="M92" s="403">
        <v>0</v>
      </c>
      <c r="N92" s="847"/>
      <c r="O92" s="431">
        <f>F92*I90/100+((F92*I90/100)*M92/100)</f>
        <v>3.5750000000000002</v>
      </c>
      <c r="P92" s="105">
        <f>G92*J90/100+((G92*J90/100)*M92/100)</f>
        <v>0</v>
      </c>
      <c r="Q92" s="500">
        <f t="shared" ref="Q92:Q94" si="9">O92+P92</f>
        <v>3.5750000000000002</v>
      </c>
      <c r="R92" s="350"/>
    </row>
    <row r="93" spans="1:18" ht="18" x14ac:dyDescent="0.35">
      <c r="A93" s="650"/>
      <c r="B93" s="197" t="s">
        <v>178</v>
      </c>
      <c r="C93" s="194"/>
      <c r="D93" s="439"/>
      <c r="E93" s="847"/>
      <c r="F93" s="475">
        <v>2.5</v>
      </c>
      <c r="G93" s="476">
        <f>F93*D90/C90</f>
        <v>0</v>
      </c>
      <c r="H93" s="847"/>
      <c r="I93" s="433"/>
      <c r="J93" s="103"/>
      <c r="K93" s="471"/>
      <c r="L93" s="847"/>
      <c r="M93" s="403">
        <v>0</v>
      </c>
      <c r="N93" s="847"/>
      <c r="O93" s="431">
        <f>F93*I90/100+((F93*I90/100)*M93/100)</f>
        <v>3.5750000000000002</v>
      </c>
      <c r="P93" s="105">
        <f>G93*J90/100+((G93*J90/100)*M93/100)</f>
        <v>0</v>
      </c>
      <c r="Q93" s="500">
        <f t="shared" si="9"/>
        <v>3.5750000000000002</v>
      </c>
      <c r="R93" s="350"/>
    </row>
    <row r="94" spans="1:18" ht="18.600000000000001" thickBot="1" x14ac:dyDescent="0.4">
      <c r="A94" s="651"/>
      <c r="B94" s="652" t="s">
        <v>148</v>
      </c>
      <c r="C94" s="317"/>
      <c r="D94" s="474"/>
      <c r="E94" s="847"/>
      <c r="F94" s="475">
        <v>2</v>
      </c>
      <c r="G94" s="476">
        <f>F94*D90/C90</f>
        <v>0</v>
      </c>
      <c r="H94" s="847"/>
      <c r="I94" s="477"/>
      <c r="J94" s="112"/>
      <c r="K94" s="483"/>
      <c r="L94" s="847"/>
      <c r="M94" s="455">
        <v>0</v>
      </c>
      <c r="N94" s="847"/>
      <c r="O94" s="431">
        <f>F94*I90/100+((F94*I90/100)*M94/100)</f>
        <v>2.86</v>
      </c>
      <c r="P94" s="105">
        <f>G94*J90/100+((G94*J90/100)*M94/100)</f>
        <v>0</v>
      </c>
      <c r="Q94" s="500">
        <f t="shared" si="9"/>
        <v>2.86</v>
      </c>
      <c r="R94" s="350"/>
    </row>
    <row r="95" spans="1:18" ht="19.2" thickTop="1" thickBot="1" x14ac:dyDescent="0.4">
      <c r="A95" s="848" t="s">
        <v>439</v>
      </c>
      <c r="B95" s="849"/>
      <c r="C95" s="419">
        <v>60</v>
      </c>
      <c r="D95" s="381">
        <v>150</v>
      </c>
      <c r="E95" s="847"/>
      <c r="F95" s="647"/>
      <c r="G95" s="615"/>
      <c r="H95" s="847"/>
      <c r="I95" s="394">
        <v>778</v>
      </c>
      <c r="J95" s="258">
        <v>0</v>
      </c>
      <c r="K95" s="484">
        <f>I95+J95</f>
        <v>778</v>
      </c>
      <c r="L95" s="847"/>
      <c r="M95" s="619"/>
      <c r="N95" s="847"/>
      <c r="O95" s="388"/>
      <c r="P95" s="310"/>
      <c r="Q95" s="593">
        <f>SUM(Q96:Q99)</f>
        <v>53.137399999999992</v>
      </c>
      <c r="R95" s="350"/>
    </row>
    <row r="96" spans="1:18" ht="18" x14ac:dyDescent="0.35">
      <c r="A96" s="733"/>
      <c r="B96" s="734" t="s">
        <v>319</v>
      </c>
      <c r="C96" s="194"/>
      <c r="D96" s="439"/>
      <c r="E96" s="847"/>
      <c r="F96" s="475">
        <v>6.6</v>
      </c>
      <c r="G96" s="476">
        <f>F96*D95/C95</f>
        <v>16.5</v>
      </c>
      <c r="H96" s="847"/>
      <c r="I96" s="433"/>
      <c r="J96" s="103"/>
      <c r="K96" s="471"/>
      <c r="L96" s="847"/>
      <c r="M96" s="479">
        <v>0</v>
      </c>
      <c r="N96" s="847"/>
      <c r="O96" s="431">
        <f>F96*I95/100+((F96*I95/100)*M96/100)</f>
        <v>51.347999999999992</v>
      </c>
      <c r="P96" s="105">
        <f>G96*J95/100+((G96*J95/100)*M96/100)</f>
        <v>0</v>
      </c>
      <c r="Q96" s="500">
        <f>O96+P96</f>
        <v>51.347999999999992</v>
      </c>
      <c r="R96" s="350"/>
    </row>
    <row r="97" spans="1:18" ht="18" x14ac:dyDescent="0.35">
      <c r="A97" s="733"/>
      <c r="B97" s="734" t="s">
        <v>441</v>
      </c>
      <c r="C97" s="194"/>
      <c r="D97" s="439"/>
      <c r="E97" s="847"/>
      <c r="F97" s="475">
        <v>0</v>
      </c>
      <c r="G97" s="476">
        <f>F97*D95/C95</f>
        <v>0</v>
      </c>
      <c r="H97" s="847"/>
      <c r="I97" s="433"/>
      <c r="J97" s="103"/>
      <c r="K97" s="471"/>
      <c r="L97" s="847"/>
      <c r="M97" s="479">
        <v>0</v>
      </c>
      <c r="N97" s="847"/>
      <c r="O97" s="431">
        <f>F97*I95/100+((F97*I95/100)*M97/100)</f>
        <v>0</v>
      </c>
      <c r="P97" s="105">
        <f>G97*J95/100+((G97*J95/100)*M97/100)</f>
        <v>0</v>
      </c>
      <c r="Q97" s="500">
        <f t="shared" ref="Q97:Q99" si="10">O97+P97</f>
        <v>0</v>
      </c>
      <c r="R97" s="350"/>
    </row>
    <row r="98" spans="1:18" ht="18" x14ac:dyDescent="0.35">
      <c r="A98" s="733"/>
      <c r="B98" s="734" t="s">
        <v>292</v>
      </c>
      <c r="C98" s="194"/>
      <c r="D98" s="439"/>
      <c r="E98" s="847"/>
      <c r="F98" s="475">
        <v>0.2</v>
      </c>
      <c r="G98" s="476">
        <f>F98*D95/C95</f>
        <v>0.5</v>
      </c>
      <c r="H98" s="847"/>
      <c r="I98" s="433"/>
      <c r="J98" s="103"/>
      <c r="K98" s="471"/>
      <c r="L98" s="847"/>
      <c r="M98" s="479">
        <v>0</v>
      </c>
      <c r="N98" s="847"/>
      <c r="O98" s="431">
        <f>F98*I95/100+((F98*I95/100)*M98/100)</f>
        <v>1.5560000000000003</v>
      </c>
      <c r="P98" s="105">
        <f>G98*J95/100+((G98*J95/100)*M98/100)</f>
        <v>0</v>
      </c>
      <c r="Q98" s="500">
        <f t="shared" si="10"/>
        <v>1.5560000000000003</v>
      </c>
      <c r="R98" s="350"/>
    </row>
    <row r="99" spans="1:18" ht="18.600000000000001" thickBot="1" x14ac:dyDescent="0.4">
      <c r="A99" s="733"/>
      <c r="B99" s="734" t="s">
        <v>138</v>
      </c>
      <c r="C99" s="194"/>
      <c r="D99" s="439"/>
      <c r="E99" s="847"/>
      <c r="F99" s="475">
        <v>0.03</v>
      </c>
      <c r="G99" s="476">
        <f>F99*D95/C95</f>
        <v>7.4999999999999997E-2</v>
      </c>
      <c r="H99" s="847"/>
      <c r="I99" s="433"/>
      <c r="J99" s="103"/>
      <c r="K99" s="471"/>
      <c r="L99" s="847"/>
      <c r="M99" s="479">
        <v>0</v>
      </c>
      <c r="N99" s="847"/>
      <c r="O99" s="431">
        <f>F99*I95/100+((F99*I95/100)*M99/100)</f>
        <v>0.2334</v>
      </c>
      <c r="P99" s="105">
        <f>G99*J95/100+((G99*J95/100)*M99/100)</f>
        <v>0</v>
      </c>
      <c r="Q99" s="500">
        <f t="shared" si="10"/>
        <v>0.2334</v>
      </c>
      <c r="R99" s="350"/>
    </row>
    <row r="100" spans="1:18" ht="19.2" thickTop="1" thickBot="1" x14ac:dyDescent="0.4">
      <c r="A100" s="746" t="s">
        <v>440</v>
      </c>
      <c r="B100" s="747"/>
      <c r="C100" s="419"/>
      <c r="D100" s="381"/>
      <c r="E100" s="847"/>
      <c r="F100" s="647"/>
      <c r="G100" s="615"/>
      <c r="H100" s="847"/>
      <c r="I100" s="394">
        <v>90</v>
      </c>
      <c r="J100" s="258">
        <v>0</v>
      </c>
      <c r="K100" s="484">
        <f>I100+J100</f>
        <v>90</v>
      </c>
      <c r="L100" s="847"/>
      <c r="M100" s="619"/>
      <c r="N100" s="847"/>
      <c r="O100" s="388"/>
      <c r="P100" s="310"/>
      <c r="Q100" s="593" t="e">
        <f>Q101</f>
        <v>#VALUE!</v>
      </c>
      <c r="R100" s="350"/>
    </row>
    <row r="101" spans="1:18" ht="18.75" customHeight="1" thickBot="1" x14ac:dyDescent="0.35">
      <c r="A101" s="213"/>
      <c r="B101" s="653" t="s">
        <v>319</v>
      </c>
      <c r="C101" s="422"/>
      <c r="D101" s="423"/>
      <c r="E101" s="737"/>
      <c r="F101" s="643" t="s">
        <v>104</v>
      </c>
      <c r="G101" s="425" t="e">
        <f>F101*D100/C100</f>
        <v>#VALUE!</v>
      </c>
      <c r="H101" s="737"/>
      <c r="I101" s="426"/>
      <c r="J101" s="247"/>
      <c r="K101" s="466"/>
      <c r="L101" s="737"/>
      <c r="M101" s="428"/>
      <c r="N101" s="737"/>
      <c r="O101" s="429" t="e">
        <f>F101*I100/100+((F101*I100/100)*M101/100)</f>
        <v>#VALUE!</v>
      </c>
      <c r="P101" s="321" t="e">
        <f>G101*J100/100+((G101*J100/100)*M101/100)</f>
        <v>#VALUE!</v>
      </c>
      <c r="Q101" s="493" t="e">
        <f>O101+P101</f>
        <v>#VALUE!</v>
      </c>
      <c r="R101" s="350"/>
    </row>
    <row r="102" spans="1:18" ht="15.6" thickTop="1" thickBot="1" x14ac:dyDescent="0.35"/>
  </sheetData>
  <dataConsolidate/>
  <mergeCells count="49">
    <mergeCell ref="A69:R69"/>
    <mergeCell ref="A81:B81"/>
    <mergeCell ref="A83:B83"/>
    <mergeCell ref="A31:B31"/>
    <mergeCell ref="A32:B32"/>
    <mergeCell ref="A38:B38"/>
    <mergeCell ref="A43:B43"/>
    <mergeCell ref="A46:B46"/>
    <mergeCell ref="A52:B52"/>
    <mergeCell ref="A60:B60"/>
    <mergeCell ref="A54:R54"/>
    <mergeCell ref="A55:B55"/>
    <mergeCell ref="E55:E68"/>
    <mergeCell ref="H55:H68"/>
    <mergeCell ref="L55:L68"/>
    <mergeCell ref="N55:N68"/>
    <mergeCell ref="A4:B4"/>
    <mergeCell ref="E4:E53"/>
    <mergeCell ref="H4:H53"/>
    <mergeCell ref="L4:L53"/>
    <mergeCell ref="N4:N53"/>
    <mergeCell ref="A11:B11"/>
    <mergeCell ref="A15:B15"/>
    <mergeCell ref="A17:B17"/>
    <mergeCell ref="A26:B26"/>
    <mergeCell ref="A3:R3"/>
    <mergeCell ref="A1:B2"/>
    <mergeCell ref="C1:D1"/>
    <mergeCell ref="E1:E2"/>
    <mergeCell ref="F1:G1"/>
    <mergeCell ref="H1:H2"/>
    <mergeCell ref="I1:K1"/>
    <mergeCell ref="L1:L2"/>
    <mergeCell ref="M1:M2"/>
    <mergeCell ref="N1:N2"/>
    <mergeCell ref="O1:Q1"/>
    <mergeCell ref="R1:R2"/>
    <mergeCell ref="A70:B70"/>
    <mergeCell ref="E70:E101"/>
    <mergeCell ref="H70:H101"/>
    <mergeCell ref="L70:L101"/>
    <mergeCell ref="N70:N101"/>
    <mergeCell ref="A74:B74"/>
    <mergeCell ref="A82:B82"/>
    <mergeCell ref="A90:B90"/>
    <mergeCell ref="A95:B95"/>
    <mergeCell ref="A100:B100"/>
    <mergeCell ref="A72:B72"/>
    <mergeCell ref="A79:B79"/>
  </mergeCells>
  <pageMargins left="0.7" right="0.7" top="0.75" bottom="0.75" header="0.3" footer="0.3"/>
  <pageSetup paperSize="9" orientation="portrait" r:id="rId1"/>
  <ignoredErrors>
    <ignoredError sqref="O89:Q89 Q83:Q86 O84:P86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16F6B-BD15-4D2B-8EAD-56CF2370965D}">
  <dimension ref="A1:R59"/>
  <sheetViews>
    <sheetView topLeftCell="A46" workbookViewId="0">
      <selection activeCell="I60" sqref="I60"/>
    </sheetView>
  </sheetViews>
  <sheetFormatPr baseColWidth="10" defaultRowHeight="14.4" outlineLevelRow="1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5546875" style="99" customWidth="1"/>
    <col min="6" max="6" width="12" style="99" customWidth="1"/>
    <col min="7" max="7" width="12.6640625" style="99" customWidth="1"/>
    <col min="8" max="8" width="1.4414062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5546875" style="99" customWidth="1"/>
    <col min="13" max="13" width="21.6640625" style="99" customWidth="1"/>
    <col min="14" max="14" width="1.5546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50.75" customHeight="1" thickTop="1" thickBot="1" x14ac:dyDescent="0.35">
      <c r="A1" s="863" t="s">
        <v>46</v>
      </c>
      <c r="B1" s="864"/>
      <c r="C1" s="867" t="s">
        <v>135</v>
      </c>
      <c r="D1" s="868"/>
      <c r="E1" s="869"/>
      <c r="F1" s="871" t="s">
        <v>279</v>
      </c>
      <c r="G1" s="872"/>
      <c r="H1" s="869"/>
      <c r="I1" s="873" t="s">
        <v>142</v>
      </c>
      <c r="J1" s="874"/>
      <c r="K1" s="874"/>
      <c r="L1" s="869"/>
      <c r="M1" s="875" t="s">
        <v>141</v>
      </c>
      <c r="N1" s="869"/>
      <c r="O1" s="877" t="s">
        <v>156</v>
      </c>
      <c r="P1" s="878"/>
      <c r="Q1" s="879"/>
      <c r="R1" s="880" t="s">
        <v>320</v>
      </c>
    </row>
    <row r="2" spans="1:18" ht="64.5" customHeight="1" thickBot="1" x14ac:dyDescent="0.35">
      <c r="A2" s="865"/>
      <c r="B2" s="866"/>
      <c r="C2" s="683" t="s">
        <v>132</v>
      </c>
      <c r="D2" s="684" t="s">
        <v>134</v>
      </c>
      <c r="E2" s="870"/>
      <c r="F2" s="685" t="s">
        <v>132</v>
      </c>
      <c r="G2" s="686" t="s">
        <v>134</v>
      </c>
      <c r="H2" s="870"/>
      <c r="I2" s="687" t="s">
        <v>130</v>
      </c>
      <c r="J2" s="688" t="s">
        <v>133</v>
      </c>
      <c r="K2" s="689" t="s">
        <v>143</v>
      </c>
      <c r="L2" s="870"/>
      <c r="M2" s="876"/>
      <c r="N2" s="870"/>
      <c r="O2" s="690" t="s">
        <v>130</v>
      </c>
      <c r="P2" s="691" t="s">
        <v>133</v>
      </c>
      <c r="Q2" s="692" t="s">
        <v>136</v>
      </c>
      <c r="R2" s="881"/>
    </row>
    <row r="3" spans="1:18" ht="32.4" thickTop="1" thickBot="1" x14ac:dyDescent="0.35">
      <c r="A3" s="860" t="s">
        <v>121</v>
      </c>
      <c r="B3" s="861"/>
      <c r="C3" s="861"/>
      <c r="D3" s="861"/>
      <c r="E3" s="861"/>
      <c r="F3" s="861"/>
      <c r="G3" s="861"/>
      <c r="H3" s="861"/>
      <c r="I3" s="861"/>
      <c r="J3" s="861"/>
      <c r="K3" s="861"/>
      <c r="L3" s="861"/>
      <c r="M3" s="861"/>
      <c r="N3" s="861"/>
      <c r="O3" s="861"/>
      <c r="P3" s="861"/>
      <c r="Q3" s="861"/>
      <c r="R3" s="862"/>
    </row>
    <row r="4" spans="1:18" ht="19.2" thickTop="1" thickBot="1" x14ac:dyDescent="0.4">
      <c r="A4" s="812" t="s">
        <v>381</v>
      </c>
      <c r="B4" s="813"/>
      <c r="C4" s="419">
        <v>100</v>
      </c>
      <c r="D4" s="381"/>
      <c r="E4" s="882"/>
      <c r="F4" s="388"/>
      <c r="G4" s="614"/>
      <c r="H4" s="882"/>
      <c r="I4" s="394">
        <v>676</v>
      </c>
      <c r="J4" s="395">
        <v>0</v>
      </c>
      <c r="K4" s="396"/>
      <c r="L4" s="882"/>
      <c r="M4" s="402"/>
      <c r="N4" s="882"/>
      <c r="O4" s="388"/>
      <c r="P4" s="307"/>
      <c r="Q4" s="593">
        <f>SUM(Q5:Q7)</f>
        <v>94.639999999999986</v>
      </c>
      <c r="R4" s="677"/>
    </row>
    <row r="5" spans="1:18" ht="18" x14ac:dyDescent="0.35">
      <c r="A5" s="656"/>
      <c r="B5" s="71" t="s">
        <v>113</v>
      </c>
      <c r="C5" s="514"/>
      <c r="D5" s="383"/>
      <c r="E5" s="736"/>
      <c r="F5" s="390">
        <v>10</v>
      </c>
      <c r="G5" s="613">
        <f>F5*D4/C4</f>
        <v>0</v>
      </c>
      <c r="H5" s="736"/>
      <c r="I5" s="397"/>
      <c r="J5" s="236"/>
      <c r="K5" s="398"/>
      <c r="L5" s="736"/>
      <c r="M5" s="403">
        <v>0</v>
      </c>
      <c r="N5" s="736"/>
      <c r="O5" s="407">
        <f>(F5*I4/100)+((F5*I4/100)*M5/100)</f>
        <v>67.599999999999994</v>
      </c>
      <c r="P5" s="84">
        <f>(G5*J4/100)+((G5*J4/100)*M5/100)</f>
        <v>0</v>
      </c>
      <c r="Q5" s="408">
        <f>O5+P5</f>
        <v>67.599999999999994</v>
      </c>
      <c r="R5" s="678"/>
    </row>
    <row r="6" spans="1:18" ht="18" x14ac:dyDescent="0.35">
      <c r="A6" s="656"/>
      <c r="B6" s="71" t="s">
        <v>404</v>
      </c>
      <c r="C6" s="514"/>
      <c r="D6" s="383"/>
      <c r="E6" s="736"/>
      <c r="F6" s="390">
        <v>2</v>
      </c>
      <c r="G6" s="613">
        <f>F6*D4/C4</f>
        <v>0</v>
      </c>
      <c r="H6" s="736"/>
      <c r="I6" s="397"/>
      <c r="J6" s="236"/>
      <c r="K6" s="398"/>
      <c r="L6" s="736"/>
      <c r="M6" s="403">
        <v>0</v>
      </c>
      <c r="N6" s="736"/>
      <c r="O6" s="407">
        <f>(F6*I4/100)+((F6*I4/100)*M6/100)</f>
        <v>13.52</v>
      </c>
      <c r="P6" s="84">
        <f>(G6*J4/100)+((G6*J4/100)*M6/100)</f>
        <v>0</v>
      </c>
      <c r="Q6" s="408">
        <f t="shared" ref="Q6:Q7" si="0">O6+P6</f>
        <v>13.52</v>
      </c>
      <c r="R6" s="678"/>
    </row>
    <row r="7" spans="1:18" ht="18.600000000000001" thickBot="1" x14ac:dyDescent="0.4">
      <c r="A7" s="656"/>
      <c r="B7" s="71" t="s">
        <v>405</v>
      </c>
      <c r="C7" s="514"/>
      <c r="D7" s="383"/>
      <c r="E7" s="736"/>
      <c r="F7" s="390">
        <v>2</v>
      </c>
      <c r="G7" s="613">
        <f>F7*D4/C4</f>
        <v>0</v>
      </c>
      <c r="H7" s="736"/>
      <c r="I7" s="397"/>
      <c r="J7" s="236"/>
      <c r="K7" s="398"/>
      <c r="L7" s="736"/>
      <c r="M7" s="403">
        <v>0</v>
      </c>
      <c r="N7" s="736"/>
      <c r="O7" s="407">
        <f>(F7*I4/100)+((F7*I4/100)*M7/100)</f>
        <v>13.52</v>
      </c>
      <c r="P7" s="84">
        <f>(G7*J4/100)+((G7*J4/100)*M7/100)</f>
        <v>0</v>
      </c>
      <c r="Q7" s="408">
        <f t="shared" si="0"/>
        <v>13.52</v>
      </c>
      <c r="R7" s="678"/>
    </row>
    <row r="8" spans="1:18" ht="19.2" thickTop="1" thickBot="1" x14ac:dyDescent="0.4">
      <c r="A8" s="812" t="s">
        <v>106</v>
      </c>
      <c r="B8" s="813"/>
      <c r="C8" s="419">
        <v>30</v>
      </c>
      <c r="D8" s="381">
        <v>30</v>
      </c>
      <c r="E8" s="736"/>
      <c r="F8" s="388"/>
      <c r="G8" s="389"/>
      <c r="H8" s="736"/>
      <c r="I8" s="394">
        <v>656</v>
      </c>
      <c r="J8" s="258">
        <v>0</v>
      </c>
      <c r="K8" s="484">
        <f>I8+J8</f>
        <v>656</v>
      </c>
      <c r="L8" s="736"/>
      <c r="M8" s="402"/>
      <c r="N8" s="736"/>
      <c r="O8" s="388"/>
      <c r="P8" s="307"/>
      <c r="Q8" s="592">
        <f>Q9+Q10+Q11+Q12</f>
        <v>36.867199999999997</v>
      </c>
      <c r="R8" s="678"/>
    </row>
    <row r="9" spans="1:18" ht="18" x14ac:dyDescent="0.35">
      <c r="A9" s="496"/>
      <c r="B9" s="71" t="s">
        <v>107</v>
      </c>
      <c r="C9" s="668"/>
      <c r="D9" s="439"/>
      <c r="E9" s="736"/>
      <c r="F9" s="147">
        <v>0.5</v>
      </c>
      <c r="G9" s="436">
        <f>F9*D8/C8</f>
        <v>0.5</v>
      </c>
      <c r="H9" s="736"/>
      <c r="I9" s="433"/>
      <c r="J9" s="103"/>
      <c r="K9" s="471"/>
      <c r="L9" s="736"/>
      <c r="M9" s="479">
        <v>0</v>
      </c>
      <c r="N9" s="736"/>
      <c r="O9" s="407">
        <f>F9*I8/100+((F9*I8/100)*M9/100)</f>
        <v>3.28</v>
      </c>
      <c r="P9" s="83">
        <f>G9*J8/100+((G9*J8/100)*M9/100)</f>
        <v>0</v>
      </c>
      <c r="Q9" s="408">
        <f>O9+P9</f>
        <v>3.28</v>
      </c>
      <c r="R9" s="678"/>
    </row>
    <row r="10" spans="1:18" ht="18" x14ac:dyDescent="0.35">
      <c r="A10" s="496"/>
      <c r="B10" s="71" t="s">
        <v>108</v>
      </c>
      <c r="C10" s="668"/>
      <c r="D10" s="439"/>
      <c r="E10" s="736"/>
      <c r="F10" s="147">
        <v>2</v>
      </c>
      <c r="G10" s="436">
        <f>F10*D8/C8</f>
        <v>2</v>
      </c>
      <c r="H10" s="736"/>
      <c r="I10" s="433"/>
      <c r="J10" s="103"/>
      <c r="K10" s="471"/>
      <c r="L10" s="736"/>
      <c r="M10" s="432">
        <v>0</v>
      </c>
      <c r="N10" s="736"/>
      <c r="O10" s="407">
        <f>F10*I8/100+((F10*I8/100)*M10/100)</f>
        <v>13.12</v>
      </c>
      <c r="P10" s="83">
        <f>G10*J8/100+((G10*J8/1000)*M10/100)</f>
        <v>0</v>
      </c>
      <c r="Q10" s="408">
        <f t="shared" ref="Q10:Q12" si="1">O10+P10</f>
        <v>13.12</v>
      </c>
      <c r="R10" s="678"/>
    </row>
    <row r="11" spans="1:18" ht="18" x14ac:dyDescent="0.35">
      <c r="A11" s="496"/>
      <c r="B11" s="71" t="s">
        <v>109</v>
      </c>
      <c r="C11" s="668"/>
      <c r="D11" s="439"/>
      <c r="E11" s="736"/>
      <c r="F11" s="147">
        <v>3</v>
      </c>
      <c r="G11" s="436">
        <f>F11*D8/C8</f>
        <v>3</v>
      </c>
      <c r="H11" s="736"/>
      <c r="I11" s="433"/>
      <c r="J11" s="103"/>
      <c r="K11" s="471"/>
      <c r="L11" s="736"/>
      <c r="M11" s="432">
        <v>0</v>
      </c>
      <c r="N11" s="736"/>
      <c r="O11" s="407">
        <f>F11*I8/100+((F11*I8/100)*M11/100)</f>
        <v>19.68</v>
      </c>
      <c r="P11" s="83">
        <f>G11*J8/100+((G11*J8/100)*M11/100)</f>
        <v>0</v>
      </c>
      <c r="Q11" s="408">
        <f t="shared" si="1"/>
        <v>19.68</v>
      </c>
      <c r="R11" s="678"/>
    </row>
    <row r="12" spans="1:18" ht="18.600000000000001" thickBot="1" x14ac:dyDescent="0.4">
      <c r="A12" s="496"/>
      <c r="B12" s="71" t="s">
        <v>406</v>
      </c>
      <c r="C12" s="668"/>
      <c r="D12" s="439"/>
      <c r="E12" s="736"/>
      <c r="F12" s="276">
        <v>0.12</v>
      </c>
      <c r="G12" s="436">
        <f>F12*D8/C8</f>
        <v>0.11999999999999998</v>
      </c>
      <c r="H12" s="736"/>
      <c r="I12" s="433"/>
      <c r="J12" s="103"/>
      <c r="K12" s="471"/>
      <c r="L12" s="736"/>
      <c r="M12" s="432">
        <v>0</v>
      </c>
      <c r="N12" s="736"/>
      <c r="O12" s="407">
        <f>F12*I8/100+((F12*I8/100)*M12/100)</f>
        <v>0.78720000000000001</v>
      </c>
      <c r="P12" s="83">
        <f>G12*J8/100+((G12*J8/100)*M12/100)</f>
        <v>0</v>
      </c>
      <c r="Q12" s="408">
        <f t="shared" si="1"/>
        <v>0.78720000000000001</v>
      </c>
      <c r="R12" s="678"/>
    </row>
    <row r="13" spans="1:18" ht="19.2" outlineLevel="1" thickTop="1" thickBot="1" x14ac:dyDescent="0.4">
      <c r="A13" s="812" t="s">
        <v>382</v>
      </c>
      <c r="B13" s="813"/>
      <c r="C13" s="419">
        <v>100</v>
      </c>
      <c r="D13" s="463"/>
      <c r="E13" s="804"/>
      <c r="F13" s="388"/>
      <c r="G13" s="389"/>
      <c r="H13" s="804"/>
      <c r="I13" s="394">
        <v>100</v>
      </c>
      <c r="J13" s="468"/>
      <c r="K13" s="396">
        <f>I13</f>
        <v>100</v>
      </c>
      <c r="L13" s="804"/>
      <c r="M13" s="402"/>
      <c r="N13" s="804"/>
      <c r="O13" s="388"/>
      <c r="P13" s="307"/>
      <c r="Q13" s="593">
        <f>Q14+Q15+Q16+Q17</f>
        <v>13</v>
      </c>
      <c r="R13" s="678"/>
    </row>
    <row r="14" spans="1:18" ht="18" outlineLevel="1" x14ac:dyDescent="0.35">
      <c r="A14" s="656"/>
      <c r="B14" s="82" t="s">
        <v>190</v>
      </c>
      <c r="C14" s="514"/>
      <c r="D14" s="383"/>
      <c r="E14" s="804"/>
      <c r="F14" s="186">
        <v>8</v>
      </c>
      <c r="G14" s="414"/>
      <c r="H14" s="804"/>
      <c r="I14" s="397"/>
      <c r="J14" s="236"/>
      <c r="K14" s="398"/>
      <c r="L14" s="804"/>
      <c r="M14" s="403">
        <v>0</v>
      </c>
      <c r="N14" s="804"/>
      <c r="O14" s="407">
        <f>(F14*I13/100)+((F14*I13/100)*M14/100)</f>
        <v>8</v>
      </c>
      <c r="P14" s="379"/>
      <c r="Q14" s="408">
        <f>O14</f>
        <v>8</v>
      </c>
      <c r="R14" s="678"/>
    </row>
    <row r="15" spans="1:18" ht="18" outlineLevel="1" x14ac:dyDescent="0.35">
      <c r="A15" s="656"/>
      <c r="B15" s="82" t="s">
        <v>178</v>
      </c>
      <c r="C15" s="514"/>
      <c r="D15" s="383"/>
      <c r="E15" s="804"/>
      <c r="F15" s="186">
        <v>2</v>
      </c>
      <c r="G15" s="414"/>
      <c r="H15" s="804"/>
      <c r="I15" s="397"/>
      <c r="J15" s="236"/>
      <c r="K15" s="398"/>
      <c r="L15" s="804"/>
      <c r="M15" s="403">
        <v>0</v>
      </c>
      <c r="N15" s="804"/>
      <c r="O15" s="407">
        <f>(F15*I13/100)+((F15*I13/100)*M15/100)</f>
        <v>2</v>
      </c>
      <c r="P15" s="379"/>
      <c r="Q15" s="408">
        <f t="shared" ref="Q15:Q17" si="2">O15</f>
        <v>2</v>
      </c>
      <c r="R15" s="678"/>
    </row>
    <row r="16" spans="1:18" ht="18" outlineLevel="1" x14ac:dyDescent="0.35">
      <c r="A16" s="448"/>
      <c r="B16" s="71" t="s">
        <v>162</v>
      </c>
      <c r="C16" s="514"/>
      <c r="D16" s="383"/>
      <c r="E16" s="804"/>
      <c r="F16" s="186">
        <v>1</v>
      </c>
      <c r="G16" s="414"/>
      <c r="H16" s="804"/>
      <c r="I16" s="397"/>
      <c r="J16" s="236"/>
      <c r="K16" s="398"/>
      <c r="L16" s="804"/>
      <c r="M16" s="403">
        <v>0</v>
      </c>
      <c r="N16" s="804"/>
      <c r="O16" s="407">
        <f>(F16*I13/100)+((F16*I13/100)*M16/100)</f>
        <v>1</v>
      </c>
      <c r="P16" s="379"/>
      <c r="Q16" s="408">
        <f t="shared" si="2"/>
        <v>1</v>
      </c>
      <c r="R16" s="678"/>
    </row>
    <row r="17" spans="1:18" ht="18.600000000000001" outlineLevel="1" thickBot="1" x14ac:dyDescent="0.4">
      <c r="A17" s="448"/>
      <c r="B17" s="71" t="s">
        <v>109</v>
      </c>
      <c r="C17" s="591"/>
      <c r="D17" s="451"/>
      <c r="E17" s="804"/>
      <c r="F17" s="186">
        <v>2</v>
      </c>
      <c r="G17" s="465"/>
      <c r="H17" s="804"/>
      <c r="I17" s="453"/>
      <c r="J17" s="267"/>
      <c r="K17" s="454"/>
      <c r="L17" s="804"/>
      <c r="M17" s="455">
        <v>0</v>
      </c>
      <c r="N17" s="804"/>
      <c r="O17" s="407">
        <f>(F17*I13/100)+((F17*I13/100)*M17/100)</f>
        <v>2</v>
      </c>
      <c r="P17" s="273"/>
      <c r="Q17" s="408">
        <f t="shared" si="2"/>
        <v>2</v>
      </c>
      <c r="R17" s="678"/>
    </row>
    <row r="18" spans="1:18" ht="19.2" outlineLevel="1" thickTop="1" thickBot="1" x14ac:dyDescent="0.4">
      <c r="A18" s="812" t="s">
        <v>442</v>
      </c>
      <c r="B18" s="755"/>
      <c r="C18" s="419">
        <v>100</v>
      </c>
      <c r="D18" s="463"/>
      <c r="E18" s="736"/>
      <c r="F18" s="388"/>
      <c r="G18" s="389"/>
      <c r="H18" s="736"/>
      <c r="I18" s="394">
        <v>120</v>
      </c>
      <c r="J18" s="468"/>
      <c r="K18" s="396">
        <f>I18</f>
        <v>120</v>
      </c>
      <c r="L18" s="736"/>
      <c r="M18" s="402"/>
      <c r="N18" s="736"/>
      <c r="O18" s="388"/>
      <c r="P18" s="307"/>
      <c r="Q18" s="593">
        <f>Q19</f>
        <v>12</v>
      </c>
      <c r="R18" s="678"/>
    </row>
    <row r="19" spans="1:18" ht="18.600000000000001" outlineLevel="1" thickBot="1" x14ac:dyDescent="0.4">
      <c r="A19" s="657"/>
      <c r="B19" s="289" t="s">
        <v>113</v>
      </c>
      <c r="C19" s="519"/>
      <c r="D19" s="387"/>
      <c r="E19" s="736"/>
      <c r="F19" s="452">
        <v>10</v>
      </c>
      <c r="G19" s="526"/>
      <c r="H19" s="736"/>
      <c r="I19" s="399"/>
      <c r="J19" s="400"/>
      <c r="K19" s="401"/>
      <c r="L19" s="736"/>
      <c r="M19" s="162">
        <v>0</v>
      </c>
      <c r="N19" s="736"/>
      <c r="O19" s="429">
        <f>(F19*I18/100)+((F19*I18/100)*M19/100)</f>
        <v>12</v>
      </c>
      <c r="P19" s="467"/>
      <c r="Q19" s="430">
        <f>O19</f>
        <v>12</v>
      </c>
      <c r="R19" s="678"/>
    </row>
    <row r="20" spans="1:18" ht="19.2" outlineLevel="1" thickTop="1" thickBot="1" x14ac:dyDescent="0.4">
      <c r="A20" s="814" t="s">
        <v>383</v>
      </c>
      <c r="B20" s="815"/>
      <c r="C20" s="595">
        <v>100</v>
      </c>
      <c r="D20" s="381">
        <v>100</v>
      </c>
      <c r="E20" s="736"/>
      <c r="F20" s="388"/>
      <c r="G20" s="389"/>
      <c r="H20" s="736"/>
      <c r="I20" s="394">
        <v>120</v>
      </c>
      <c r="J20" s="395">
        <v>0</v>
      </c>
      <c r="K20" s="396">
        <f>I20+J20</f>
        <v>120</v>
      </c>
      <c r="L20" s="736"/>
      <c r="M20" s="402"/>
      <c r="N20" s="736"/>
      <c r="O20" s="388"/>
      <c r="P20" s="307"/>
      <c r="Q20" s="593">
        <f>Q21</f>
        <v>120</v>
      </c>
      <c r="R20" s="678"/>
    </row>
    <row r="21" spans="1:18" ht="18.600000000000001" outlineLevel="1" thickBot="1" x14ac:dyDescent="0.4">
      <c r="A21" s="494"/>
      <c r="B21" s="596" t="s">
        <v>383</v>
      </c>
      <c r="C21" s="597"/>
      <c r="D21" s="423"/>
      <c r="E21" s="736"/>
      <c r="F21" s="399"/>
      <c r="G21" s="526"/>
      <c r="H21" s="736"/>
      <c r="I21" s="399"/>
      <c r="J21" s="400"/>
      <c r="K21" s="401"/>
      <c r="L21" s="736"/>
      <c r="M21" s="162">
        <v>0</v>
      </c>
      <c r="N21" s="736"/>
      <c r="O21" s="429">
        <f>I20*C20/100</f>
        <v>120</v>
      </c>
      <c r="P21" s="261">
        <f>J20*D20/100</f>
        <v>0</v>
      </c>
      <c r="Q21" s="430">
        <f>O21+P21</f>
        <v>120</v>
      </c>
      <c r="R21" s="678"/>
    </row>
    <row r="22" spans="1:18" ht="19.2" thickTop="1" thickBot="1" x14ac:dyDescent="0.4">
      <c r="A22" s="837" t="s">
        <v>384</v>
      </c>
      <c r="B22" s="838"/>
      <c r="C22" s="590">
        <v>100</v>
      </c>
      <c r="D22" s="387"/>
      <c r="E22" s="736"/>
      <c r="F22" s="457"/>
      <c r="G22" s="458"/>
      <c r="H22" s="736"/>
      <c r="I22" s="459">
        <v>67</v>
      </c>
      <c r="J22" s="581"/>
      <c r="K22" s="460">
        <f>I22</f>
        <v>67</v>
      </c>
      <c r="L22" s="736"/>
      <c r="M22" s="461"/>
      <c r="N22" s="736"/>
      <c r="O22" s="507">
        <f>I22*C22/100</f>
        <v>67</v>
      </c>
      <c r="P22" s="462"/>
      <c r="Q22" s="593">
        <f>O22</f>
        <v>67</v>
      </c>
      <c r="R22" s="678"/>
    </row>
    <row r="23" spans="1:18" ht="19.2" thickTop="1" thickBot="1" x14ac:dyDescent="0.4">
      <c r="A23" s="884" t="s">
        <v>446</v>
      </c>
      <c r="B23" s="885"/>
      <c r="C23" s="419">
        <v>100</v>
      </c>
      <c r="D23" s="381">
        <v>150</v>
      </c>
      <c r="E23" s="736"/>
      <c r="F23" s="388"/>
      <c r="G23" s="389"/>
      <c r="H23" s="736"/>
      <c r="I23" s="394">
        <v>915</v>
      </c>
      <c r="J23" s="395">
        <v>0</v>
      </c>
      <c r="K23" s="396">
        <f>I23+J23</f>
        <v>915</v>
      </c>
      <c r="L23" s="736"/>
      <c r="M23" s="402"/>
      <c r="N23" s="736"/>
      <c r="O23" s="388"/>
      <c r="P23" s="307"/>
      <c r="Q23" s="593">
        <f>O23</f>
        <v>0</v>
      </c>
      <c r="R23" s="678"/>
    </row>
    <row r="24" spans="1:18" ht="18" x14ac:dyDescent="0.35">
      <c r="A24" s="720"/>
      <c r="B24" s="705" t="s">
        <v>86</v>
      </c>
      <c r="C24" s="194"/>
      <c r="D24" s="439"/>
      <c r="E24" s="736"/>
      <c r="F24" s="435"/>
      <c r="G24" s="436">
        <f>F24*D23/C23</f>
        <v>0</v>
      </c>
      <c r="H24" s="736"/>
      <c r="I24" s="433"/>
      <c r="J24" s="98"/>
      <c r="K24" s="434"/>
      <c r="L24" s="736"/>
      <c r="M24" s="432">
        <v>15</v>
      </c>
      <c r="N24" s="736"/>
      <c r="O24" s="431">
        <f>(F24*I23/100)+((F24*I23/100)*M24/100)</f>
        <v>0</v>
      </c>
      <c r="P24" s="83">
        <f>(G24*J23/100)+((G24*J23/100)*M24/100)</f>
        <v>0</v>
      </c>
      <c r="Q24" s="472">
        <f t="shared" ref="Q24:Q30" si="3">O24+P24</f>
        <v>0</v>
      </c>
      <c r="R24" s="678"/>
    </row>
    <row r="25" spans="1:18" ht="18" customHeight="1" outlineLevel="1" x14ac:dyDescent="0.35">
      <c r="A25" s="720"/>
      <c r="B25" s="705" t="s">
        <v>445</v>
      </c>
      <c r="C25" s="194"/>
      <c r="D25" s="439"/>
      <c r="E25" s="736"/>
      <c r="F25" s="435"/>
      <c r="G25" s="436">
        <f>F25*D23/C23</f>
        <v>0</v>
      </c>
      <c r="H25" s="736"/>
      <c r="I25" s="433"/>
      <c r="J25" s="98"/>
      <c r="K25" s="434"/>
      <c r="L25" s="736"/>
      <c r="M25" s="432">
        <v>0</v>
      </c>
      <c r="N25" s="736"/>
      <c r="O25" s="431">
        <f>(F25*I23/100)+((F25*I23/100)*M25/100)</f>
        <v>0</v>
      </c>
      <c r="P25" s="83">
        <f>(G25*J23/100)+((G25*J23/100)*M25/100)</f>
        <v>0</v>
      </c>
      <c r="Q25" s="472">
        <f t="shared" si="3"/>
        <v>0</v>
      </c>
      <c r="R25" s="679"/>
    </row>
    <row r="26" spans="1:18" ht="18" x14ac:dyDescent="0.35">
      <c r="A26" s="720"/>
      <c r="B26" s="705" t="s">
        <v>380</v>
      </c>
      <c r="C26" s="194"/>
      <c r="D26" s="439"/>
      <c r="E26" s="736"/>
      <c r="F26" s="435"/>
      <c r="G26" s="436">
        <f>F26*D23/C23</f>
        <v>0</v>
      </c>
      <c r="H26" s="736"/>
      <c r="I26" s="433"/>
      <c r="J26" s="98"/>
      <c r="K26" s="434"/>
      <c r="L26" s="736"/>
      <c r="M26" s="432">
        <v>0</v>
      </c>
      <c r="N26" s="736"/>
      <c r="O26" s="407">
        <f>(F26*I23/100)+((F26*I23/100)*M26/100)</f>
        <v>0</v>
      </c>
      <c r="P26" s="84">
        <f>(G26*J23/100)+((G26*J23/100)*M26/100)</f>
        <v>0</v>
      </c>
      <c r="Q26" s="408">
        <f t="shared" si="3"/>
        <v>0</v>
      </c>
      <c r="R26" s="678"/>
    </row>
    <row r="27" spans="1:18" ht="18" x14ac:dyDescent="0.35">
      <c r="A27" s="720"/>
      <c r="B27" s="705" t="s">
        <v>108</v>
      </c>
      <c r="C27" s="194"/>
      <c r="D27" s="439"/>
      <c r="E27" s="736"/>
      <c r="F27" s="435"/>
      <c r="G27" s="436">
        <f>F27*D23/C23</f>
        <v>0</v>
      </c>
      <c r="H27" s="736"/>
      <c r="I27" s="433"/>
      <c r="J27" s="98"/>
      <c r="K27" s="434"/>
      <c r="L27" s="736"/>
      <c r="M27" s="432">
        <v>0</v>
      </c>
      <c r="N27" s="736"/>
      <c r="O27" s="407">
        <f>(F27*I23/100)+((F27*I23/100)*M27/100)</f>
        <v>0</v>
      </c>
      <c r="P27" s="84">
        <f>(G27*J23/100)+((G27*J23/100)*M27/100)</f>
        <v>0</v>
      </c>
      <c r="Q27" s="408">
        <f t="shared" si="3"/>
        <v>0</v>
      </c>
      <c r="R27" s="678"/>
    </row>
    <row r="28" spans="1:18" ht="18" x14ac:dyDescent="0.35">
      <c r="A28" s="720"/>
      <c r="B28" s="705" t="s">
        <v>138</v>
      </c>
      <c r="C28" s="194"/>
      <c r="D28" s="439"/>
      <c r="E28" s="736"/>
      <c r="F28" s="435"/>
      <c r="G28" s="436">
        <f>F28*D23/C23</f>
        <v>0</v>
      </c>
      <c r="H28" s="736"/>
      <c r="I28" s="433"/>
      <c r="J28" s="98"/>
      <c r="K28" s="434"/>
      <c r="L28" s="736"/>
      <c r="M28" s="432">
        <v>0</v>
      </c>
      <c r="N28" s="736"/>
      <c r="O28" s="431">
        <f>(F28*I22/100)+((F28*I22/100)*M28/100)</f>
        <v>0</v>
      </c>
      <c r="P28" s="83">
        <f>(G28*J22/100)+((G28*J22/100)*M28/100)</f>
        <v>0</v>
      </c>
      <c r="Q28" s="472">
        <f t="shared" si="3"/>
        <v>0</v>
      </c>
      <c r="R28" s="678"/>
    </row>
    <row r="29" spans="1:18" ht="18" x14ac:dyDescent="0.35">
      <c r="A29" s="720"/>
      <c r="B29" s="705" t="s">
        <v>441</v>
      </c>
      <c r="C29" s="194"/>
      <c r="D29" s="439"/>
      <c r="E29" s="736"/>
      <c r="F29" s="435"/>
      <c r="G29" s="436">
        <f>F29*D23/C23</f>
        <v>0</v>
      </c>
      <c r="H29" s="736"/>
      <c r="I29" s="433"/>
      <c r="J29" s="98"/>
      <c r="K29" s="434"/>
      <c r="L29" s="736"/>
      <c r="M29" s="432">
        <v>0</v>
      </c>
      <c r="N29" s="736"/>
      <c r="O29" s="431">
        <f>(F29*I23/100)+((F29*I23/100)*M29/100)</f>
        <v>0</v>
      </c>
      <c r="P29" s="83">
        <f>(G29*J23/100)+((G29*J23/100)*M29/100)</f>
        <v>0</v>
      </c>
      <c r="Q29" s="472">
        <f t="shared" si="3"/>
        <v>0</v>
      </c>
      <c r="R29" s="678"/>
    </row>
    <row r="30" spans="1:18" ht="18" customHeight="1" outlineLevel="1" thickBot="1" x14ac:dyDescent="0.35">
      <c r="A30" s="721"/>
      <c r="B30" s="705" t="s">
        <v>109</v>
      </c>
      <c r="C30" s="519"/>
      <c r="D30" s="387"/>
      <c r="E30" s="736"/>
      <c r="F30" s="435"/>
      <c r="G30" s="436">
        <f>F30*D23/C23</f>
        <v>0</v>
      </c>
      <c r="H30" s="736"/>
      <c r="I30" s="399"/>
      <c r="J30" s="400"/>
      <c r="K30" s="401"/>
      <c r="L30" s="736"/>
      <c r="M30" s="404">
        <v>0</v>
      </c>
      <c r="N30" s="736"/>
      <c r="O30" s="409">
        <f>(F30*I23/100)+((F30*I23/100)*M30/100)</f>
        <v>0</v>
      </c>
      <c r="P30" s="410">
        <f>(G30*J23/100)+((G30*J23/100)*M30/100)</f>
        <v>0</v>
      </c>
      <c r="Q30" s="411">
        <f t="shared" si="3"/>
        <v>0</v>
      </c>
      <c r="R30" s="679"/>
    </row>
    <row r="31" spans="1:18" ht="19.2" thickTop="1" thickBot="1" x14ac:dyDescent="0.4">
      <c r="A31" s="826" t="s">
        <v>443</v>
      </c>
      <c r="B31" s="855"/>
      <c r="C31" s="419">
        <v>100</v>
      </c>
      <c r="D31" s="463"/>
      <c r="E31" s="736"/>
      <c r="F31" s="388"/>
      <c r="G31" s="389"/>
      <c r="H31" s="736"/>
      <c r="I31" s="394">
        <v>168</v>
      </c>
      <c r="J31" s="468"/>
      <c r="K31" s="396">
        <f>I31</f>
        <v>168</v>
      </c>
      <c r="L31" s="736"/>
      <c r="M31" s="402"/>
      <c r="N31" s="736"/>
      <c r="O31" s="405"/>
      <c r="P31" s="307"/>
      <c r="Q31" s="593">
        <f>Q32+Q33+Q34+Q35</f>
        <v>21.419999999999998</v>
      </c>
      <c r="R31" s="582"/>
    </row>
    <row r="32" spans="1:18" x14ac:dyDescent="0.3">
      <c r="A32" s="632"/>
      <c r="B32" s="82" t="s">
        <v>86</v>
      </c>
      <c r="C32" s="514"/>
      <c r="D32" s="383"/>
      <c r="E32" s="736"/>
      <c r="F32" s="390">
        <v>5</v>
      </c>
      <c r="G32" s="414"/>
      <c r="H32" s="736"/>
      <c r="I32" s="397"/>
      <c r="J32" s="236"/>
      <c r="K32" s="398"/>
      <c r="L32" s="736"/>
      <c r="M32" s="403">
        <v>15</v>
      </c>
      <c r="N32" s="736"/>
      <c r="O32" s="431">
        <f>F32*I31/100+((F32*I31/100)*M32/100)</f>
        <v>9.66</v>
      </c>
      <c r="P32" s="379"/>
      <c r="Q32" s="408">
        <f>O32</f>
        <v>9.66</v>
      </c>
      <c r="R32" s="582"/>
    </row>
    <row r="33" spans="1:18" x14ac:dyDescent="0.3">
      <c r="A33" s="632"/>
      <c r="B33" s="82" t="s">
        <v>188</v>
      </c>
      <c r="C33" s="514"/>
      <c r="D33" s="383"/>
      <c r="E33" s="736"/>
      <c r="F33" s="390">
        <v>2.5</v>
      </c>
      <c r="G33" s="414"/>
      <c r="H33" s="736"/>
      <c r="I33" s="397"/>
      <c r="J33" s="236"/>
      <c r="K33" s="398"/>
      <c r="L33" s="736"/>
      <c r="M33" s="403">
        <v>0</v>
      </c>
      <c r="N33" s="736"/>
      <c r="O33" s="431">
        <f>F33*I31/100+((F33*I31/100)*M33/100)</f>
        <v>4.2</v>
      </c>
      <c r="P33" s="379"/>
      <c r="Q33" s="408">
        <f t="shared" ref="Q33:Q35" si="4">O33</f>
        <v>4.2</v>
      </c>
      <c r="R33" s="582"/>
    </row>
    <row r="34" spans="1:18" x14ac:dyDescent="0.3">
      <c r="A34" s="632"/>
      <c r="B34" s="82" t="s">
        <v>109</v>
      </c>
      <c r="C34" s="514"/>
      <c r="D34" s="383"/>
      <c r="E34" s="736"/>
      <c r="F34" s="390">
        <v>2</v>
      </c>
      <c r="G34" s="414"/>
      <c r="H34" s="736"/>
      <c r="I34" s="397"/>
      <c r="J34" s="236"/>
      <c r="K34" s="398"/>
      <c r="L34" s="736"/>
      <c r="M34" s="403">
        <v>0</v>
      </c>
      <c r="N34" s="736"/>
      <c r="O34" s="431">
        <f>F34*I31/100+((F34*I31/100)*M34/100)</f>
        <v>3.36</v>
      </c>
      <c r="P34" s="379"/>
      <c r="Q34" s="408">
        <f t="shared" si="4"/>
        <v>3.36</v>
      </c>
      <c r="R34" s="582"/>
    </row>
    <row r="35" spans="1:18" ht="15" thickBot="1" x14ac:dyDescent="0.35">
      <c r="A35" s="631"/>
      <c r="B35" s="470" t="s">
        <v>178</v>
      </c>
      <c r="C35" s="519"/>
      <c r="D35" s="387"/>
      <c r="E35" s="736"/>
      <c r="F35" s="392">
        <v>2.5</v>
      </c>
      <c r="G35" s="526"/>
      <c r="H35" s="736"/>
      <c r="I35" s="399"/>
      <c r="J35" s="400"/>
      <c r="K35" s="401"/>
      <c r="L35" s="736"/>
      <c r="M35" s="404">
        <v>0</v>
      </c>
      <c r="N35" s="736"/>
      <c r="O35" s="409">
        <f>F35*I31/100+((F35*I31/100)*M35/100)</f>
        <v>4.2</v>
      </c>
      <c r="P35" s="633"/>
      <c r="Q35" s="408">
        <f t="shared" si="4"/>
        <v>4.2</v>
      </c>
      <c r="R35" s="582"/>
    </row>
    <row r="36" spans="1:18" ht="19.2" thickTop="1" thickBot="1" x14ac:dyDescent="0.4">
      <c r="A36" s="826" t="s">
        <v>444</v>
      </c>
      <c r="B36" s="855"/>
      <c r="C36" s="419">
        <v>100</v>
      </c>
      <c r="D36" s="463"/>
      <c r="E36" s="736"/>
      <c r="F36" s="388"/>
      <c r="G36" s="389"/>
      <c r="H36" s="736"/>
      <c r="I36" s="394">
        <v>0</v>
      </c>
      <c r="J36" s="468"/>
      <c r="K36" s="396">
        <f>I36</f>
        <v>0</v>
      </c>
      <c r="L36" s="736"/>
      <c r="M36" s="402"/>
      <c r="N36" s="736"/>
      <c r="O36" s="388"/>
      <c r="P36" s="307"/>
      <c r="Q36" s="593">
        <f>Q37+Q38</f>
        <v>0</v>
      </c>
      <c r="R36" s="582"/>
    </row>
    <row r="37" spans="1:18" x14ac:dyDescent="0.3">
      <c r="A37" s="632"/>
      <c r="B37" s="71" t="s">
        <v>86</v>
      </c>
      <c r="C37" s="514"/>
      <c r="D37" s="383"/>
      <c r="E37" s="736"/>
      <c r="F37" s="390">
        <v>10</v>
      </c>
      <c r="G37" s="414"/>
      <c r="H37" s="736"/>
      <c r="I37" s="397"/>
      <c r="J37" s="236"/>
      <c r="K37" s="398"/>
      <c r="L37" s="736"/>
      <c r="M37" s="403"/>
      <c r="N37" s="736"/>
      <c r="O37" s="407">
        <f>F37*I36/100+((F37*I36/100)*M37/100)</f>
        <v>0</v>
      </c>
      <c r="P37" s="379"/>
      <c r="Q37" s="408">
        <f>O37</f>
        <v>0</v>
      </c>
      <c r="R37" s="582"/>
    </row>
    <row r="38" spans="1:18" ht="15" thickBot="1" x14ac:dyDescent="0.35">
      <c r="A38" s="631"/>
      <c r="B38" s="470" t="s">
        <v>139</v>
      </c>
      <c r="C38" s="519"/>
      <c r="D38" s="387"/>
      <c r="E38" s="736"/>
      <c r="F38" s="392">
        <v>0.25</v>
      </c>
      <c r="G38" s="526"/>
      <c r="H38" s="736"/>
      <c r="I38" s="399"/>
      <c r="J38" s="400"/>
      <c r="K38" s="401"/>
      <c r="L38" s="736"/>
      <c r="M38" s="404">
        <v>0</v>
      </c>
      <c r="N38" s="736"/>
      <c r="O38" s="409">
        <f>F38*I36/100+((F38*I36/100)*M38/100)</f>
        <v>0</v>
      </c>
      <c r="P38" s="633"/>
      <c r="Q38" s="408">
        <f>O38</f>
        <v>0</v>
      </c>
      <c r="R38" s="582"/>
    </row>
    <row r="39" spans="1:18" ht="19.2" thickTop="1" thickBot="1" x14ac:dyDescent="0.4">
      <c r="A39" s="746" t="s">
        <v>55</v>
      </c>
      <c r="B39" s="747"/>
      <c r="C39" s="419">
        <v>100</v>
      </c>
      <c r="D39" s="381">
        <v>150</v>
      </c>
      <c r="E39" s="736"/>
      <c r="F39" s="388"/>
      <c r="G39" s="389"/>
      <c r="H39" s="736"/>
      <c r="I39" s="394">
        <v>1183</v>
      </c>
      <c r="J39" s="395">
        <v>0</v>
      </c>
      <c r="K39" s="396">
        <f>I39+J39</f>
        <v>1183</v>
      </c>
      <c r="L39" s="736"/>
      <c r="M39" s="402"/>
      <c r="N39" s="736"/>
      <c r="O39" s="388"/>
      <c r="P39" s="307"/>
      <c r="Q39" s="593">
        <f>SUM(Q40:Q42)</f>
        <v>148.69836800000002</v>
      </c>
      <c r="R39" s="678"/>
    </row>
    <row r="40" spans="1:18" ht="18" x14ac:dyDescent="0.35">
      <c r="A40" s="693"/>
      <c r="B40" s="695" t="s">
        <v>55</v>
      </c>
      <c r="C40" s="194"/>
      <c r="D40" s="439"/>
      <c r="E40" s="736"/>
      <c r="F40" s="435">
        <v>7.14</v>
      </c>
      <c r="G40" s="436">
        <f>F40*D39/C39</f>
        <v>10.71</v>
      </c>
      <c r="H40" s="736"/>
      <c r="I40" s="433"/>
      <c r="J40" s="98"/>
      <c r="K40" s="434"/>
      <c r="L40" s="736"/>
      <c r="M40" s="403">
        <v>-86</v>
      </c>
      <c r="N40" s="736"/>
      <c r="O40" s="431">
        <f>(F40*I39/100)+((F40*I39/100)*M40/100)</f>
        <v>11.825268000000008</v>
      </c>
      <c r="P40" s="83">
        <f>(G40*J39/100)+((G40*J39/100)*M40/100)</f>
        <v>0</v>
      </c>
      <c r="Q40" s="472">
        <f>O40+P40</f>
        <v>11.825268000000008</v>
      </c>
      <c r="R40" s="694"/>
    </row>
    <row r="41" spans="1:18" ht="18" x14ac:dyDescent="0.35">
      <c r="A41" s="693"/>
      <c r="B41" s="695" t="s">
        <v>188</v>
      </c>
      <c r="C41" s="194"/>
      <c r="D41" s="439"/>
      <c r="E41" s="736"/>
      <c r="F41" s="435">
        <v>8.57</v>
      </c>
      <c r="G41" s="436">
        <f>F41*D39/C39</f>
        <v>12.855</v>
      </c>
      <c r="H41" s="736"/>
      <c r="I41" s="433"/>
      <c r="J41" s="98"/>
      <c r="K41" s="434"/>
      <c r="L41" s="736"/>
      <c r="M41" s="403">
        <v>0</v>
      </c>
      <c r="N41" s="736"/>
      <c r="O41" s="431">
        <f>(F41*I39/100)+((F41*I39/100)*M41/100)</f>
        <v>101.3831</v>
      </c>
      <c r="P41" s="83">
        <f>(G41*J39/100)+((G41*J39/100)*M41/100)</f>
        <v>0</v>
      </c>
      <c r="Q41" s="472">
        <f>O41+P41</f>
        <v>101.3831</v>
      </c>
      <c r="R41" s="694"/>
    </row>
    <row r="42" spans="1:18" ht="18.75" customHeight="1" outlineLevel="1" thickBot="1" x14ac:dyDescent="0.35">
      <c r="A42" s="469"/>
      <c r="B42" s="695" t="s">
        <v>408</v>
      </c>
      <c r="C42" s="519"/>
      <c r="D42" s="387"/>
      <c r="E42" s="883"/>
      <c r="F42" s="424">
        <v>3</v>
      </c>
      <c r="G42" s="425">
        <f>+F42*D39/C39</f>
        <v>4.5</v>
      </c>
      <c r="H42" s="883"/>
      <c r="I42" s="426"/>
      <c r="J42" s="305"/>
      <c r="K42" s="427"/>
      <c r="L42" s="883"/>
      <c r="M42" s="428">
        <v>0</v>
      </c>
      <c r="N42" s="883"/>
      <c r="O42" s="429">
        <f>(F42*I39/100)+((F42*I39/100)*M42/100)</f>
        <v>35.49</v>
      </c>
      <c r="P42" s="261">
        <f>(G42*J39/100)+((G42*J39/100)*M42/100)</f>
        <v>0</v>
      </c>
      <c r="Q42" s="430">
        <f>O42+P42</f>
        <v>35.49</v>
      </c>
      <c r="R42" s="681"/>
    </row>
    <row r="43" spans="1:18" ht="32.4" thickTop="1" thickBot="1" x14ac:dyDescent="0.35">
      <c r="A43" s="860" t="s">
        <v>123</v>
      </c>
      <c r="B43" s="861"/>
      <c r="C43" s="861"/>
      <c r="D43" s="861"/>
      <c r="E43" s="861"/>
      <c r="F43" s="861"/>
      <c r="G43" s="861"/>
      <c r="H43" s="861"/>
      <c r="I43" s="861"/>
      <c r="J43" s="861"/>
      <c r="K43" s="861"/>
      <c r="L43" s="861"/>
      <c r="M43" s="861"/>
      <c r="N43" s="861"/>
      <c r="O43" s="861"/>
      <c r="P43" s="861"/>
      <c r="Q43" s="861"/>
      <c r="R43" s="862"/>
    </row>
    <row r="44" spans="1:18" ht="21" customHeight="1" thickTop="1" thickBot="1" x14ac:dyDescent="0.4">
      <c r="A44" s="832" t="s">
        <v>92</v>
      </c>
      <c r="B44" s="833"/>
      <c r="C44" s="419"/>
      <c r="D44" s="256"/>
      <c r="E44" s="886"/>
      <c r="F44" s="310" t="s">
        <v>104</v>
      </c>
      <c r="G44" s="310"/>
      <c r="H44" s="886"/>
      <c r="I44" s="318">
        <v>100</v>
      </c>
      <c r="J44" s="258">
        <v>100</v>
      </c>
      <c r="K44" s="675">
        <f>I44+J44</f>
        <v>200</v>
      </c>
      <c r="L44" s="886"/>
      <c r="M44" s="310"/>
      <c r="N44" s="886"/>
      <c r="O44" s="310"/>
      <c r="P44" s="310"/>
      <c r="Q44" s="593"/>
      <c r="R44" s="682"/>
    </row>
    <row r="45" spans="1:18" ht="18.600000000000001" thickBot="1" x14ac:dyDescent="0.4">
      <c r="A45" s="676"/>
      <c r="B45" s="108"/>
      <c r="C45" s="317"/>
      <c r="D45" s="111"/>
      <c r="E45" s="735"/>
      <c r="F45" s="186"/>
      <c r="G45" s="187" t="e">
        <f>F45*D44/C44</f>
        <v>#DIV/0!</v>
      </c>
      <c r="H45" s="735"/>
      <c r="I45" s="112"/>
      <c r="J45" s="112"/>
      <c r="K45" s="112"/>
      <c r="L45" s="735"/>
      <c r="M45" s="616">
        <v>0</v>
      </c>
      <c r="N45" s="735"/>
      <c r="O45" s="175">
        <f>(F45*I44/100)+((F45*I44/100)*M45/100)</f>
        <v>0</v>
      </c>
      <c r="P45" s="323" t="e">
        <f>(G45*J44/100)+((G45*J44/100)*M45/100)</f>
        <v>#DIV/0!</v>
      </c>
      <c r="Q45" s="672" t="e">
        <f>O45+P45</f>
        <v>#DIV/0!</v>
      </c>
      <c r="R45" s="678"/>
    </row>
    <row r="46" spans="1:18" ht="19.2" thickTop="1" thickBot="1" x14ac:dyDescent="0.4">
      <c r="A46" s="812" t="s">
        <v>386</v>
      </c>
      <c r="B46" s="813"/>
      <c r="C46" s="419">
        <v>350</v>
      </c>
      <c r="D46" s="381">
        <v>350</v>
      </c>
      <c r="E46" s="736"/>
      <c r="F46" s="388"/>
      <c r="G46" s="389"/>
      <c r="H46" s="736"/>
      <c r="I46" s="394">
        <v>717</v>
      </c>
      <c r="J46" s="258">
        <v>0</v>
      </c>
      <c r="K46" s="484">
        <f>I46+J46</f>
        <v>717</v>
      </c>
      <c r="L46" s="736"/>
      <c r="M46" s="402"/>
      <c r="N46" s="736"/>
      <c r="O46" s="388"/>
      <c r="P46" s="310"/>
      <c r="Q46" s="593"/>
      <c r="R46" s="678"/>
    </row>
    <row r="47" spans="1:18" ht="18.600000000000001" thickBot="1" x14ac:dyDescent="0.4">
      <c r="A47" s="496"/>
      <c r="B47" s="197" t="s">
        <v>60</v>
      </c>
      <c r="C47" s="194"/>
      <c r="D47" s="439"/>
      <c r="E47" s="736"/>
      <c r="F47" s="435">
        <f>C46*100/1000</f>
        <v>35</v>
      </c>
      <c r="G47" s="436">
        <f>D46*100/1000</f>
        <v>35</v>
      </c>
      <c r="H47" s="736"/>
      <c r="I47" s="433"/>
      <c r="J47" s="103"/>
      <c r="K47" s="471"/>
      <c r="L47" s="736"/>
      <c r="M47" s="403">
        <v>0</v>
      </c>
      <c r="N47" s="736"/>
      <c r="O47" s="431">
        <f>(F47*I46/100)+((F47*I46/100)*M47/100)</f>
        <v>250.95</v>
      </c>
      <c r="P47" s="105">
        <f>(G47*J46/100)+((G47*J46/100)*M47/100)</f>
        <v>0</v>
      </c>
      <c r="Q47" s="500">
        <f>O47+P47</f>
        <v>250.95</v>
      </c>
      <c r="R47" s="678"/>
    </row>
    <row r="48" spans="1:18" s="120" customFormat="1" ht="19.2" thickTop="1" thickBot="1" x14ac:dyDescent="0.4">
      <c r="A48" s="814" t="s">
        <v>387</v>
      </c>
      <c r="B48" s="815"/>
      <c r="C48" s="419">
        <v>100</v>
      </c>
      <c r="D48" s="463"/>
      <c r="E48" s="736"/>
      <c r="F48" s="522"/>
      <c r="G48" s="615"/>
      <c r="H48" s="736"/>
      <c r="I48" s="394">
        <v>69</v>
      </c>
      <c r="J48" s="310"/>
      <c r="K48" s="484">
        <f>I48</f>
        <v>69</v>
      </c>
      <c r="L48" s="736"/>
      <c r="M48" s="402"/>
      <c r="N48" s="736"/>
      <c r="O48" s="388"/>
      <c r="P48" s="310"/>
      <c r="Q48" s="593"/>
      <c r="R48" s="678"/>
    </row>
    <row r="49" spans="1:18" s="120" customFormat="1" ht="18" x14ac:dyDescent="0.35">
      <c r="A49" s="496"/>
      <c r="B49" s="197" t="s">
        <v>60</v>
      </c>
      <c r="C49" s="194"/>
      <c r="D49" s="439"/>
      <c r="E49" s="736"/>
      <c r="F49" s="475">
        <v>7</v>
      </c>
      <c r="G49" s="483"/>
      <c r="H49" s="736"/>
      <c r="I49" s="433"/>
      <c r="J49" s="103"/>
      <c r="K49" s="471"/>
      <c r="L49" s="736"/>
      <c r="M49" s="403">
        <v>0</v>
      </c>
      <c r="N49" s="736"/>
      <c r="O49" s="431">
        <f>F49*I48/100+((F49*I48/100)*M49/100)</f>
        <v>4.83</v>
      </c>
      <c r="P49" s="103"/>
      <c r="Q49" s="500">
        <f>O49</f>
        <v>4.83</v>
      </c>
      <c r="R49" s="678"/>
    </row>
    <row r="50" spans="1:18" s="120" customFormat="1" ht="18" x14ac:dyDescent="0.35">
      <c r="A50" s="496"/>
      <c r="B50" s="197" t="s">
        <v>178</v>
      </c>
      <c r="C50" s="194"/>
      <c r="D50" s="439"/>
      <c r="E50" s="736"/>
      <c r="F50" s="475">
        <v>1.5</v>
      </c>
      <c r="G50" s="483"/>
      <c r="H50" s="736"/>
      <c r="I50" s="433"/>
      <c r="J50" s="103"/>
      <c r="K50" s="471"/>
      <c r="L50" s="736"/>
      <c r="M50" s="403">
        <v>0</v>
      </c>
      <c r="N50" s="736"/>
      <c r="O50" s="431">
        <f>F50*I48/100+((F50*I48/100)*M50/100)</f>
        <v>1.0349999999999999</v>
      </c>
      <c r="P50" s="103"/>
      <c r="Q50" s="500">
        <f t="shared" ref="Q50:Q51" si="5">O50</f>
        <v>1.0349999999999999</v>
      </c>
      <c r="R50" s="678"/>
    </row>
    <row r="51" spans="1:18" s="120" customFormat="1" ht="18.600000000000001" thickBot="1" x14ac:dyDescent="0.4">
      <c r="A51" s="496"/>
      <c r="B51" s="197" t="s">
        <v>109</v>
      </c>
      <c r="C51" s="317"/>
      <c r="D51" s="474"/>
      <c r="E51" s="736"/>
      <c r="F51" s="475">
        <v>1.5</v>
      </c>
      <c r="G51" s="483"/>
      <c r="H51" s="736"/>
      <c r="I51" s="477"/>
      <c r="J51" s="112"/>
      <c r="K51" s="483"/>
      <c r="L51" s="736"/>
      <c r="M51" s="455">
        <v>0</v>
      </c>
      <c r="N51" s="736"/>
      <c r="O51" s="480">
        <f>F51*I48/100+((F51*I48/100)*M51/100)</f>
        <v>1.0349999999999999</v>
      </c>
      <c r="P51" s="112"/>
      <c r="Q51" s="586">
        <f t="shared" si="5"/>
        <v>1.0349999999999999</v>
      </c>
      <c r="R51" s="678"/>
    </row>
    <row r="52" spans="1:18" s="120" customFormat="1" ht="19.2" thickTop="1" thickBot="1" x14ac:dyDescent="0.4">
      <c r="A52" s="823" t="s">
        <v>388</v>
      </c>
      <c r="B52" s="819"/>
      <c r="C52" s="419">
        <v>100</v>
      </c>
      <c r="D52" s="594">
        <v>100</v>
      </c>
      <c r="E52" s="736"/>
      <c r="F52" s="669">
        <f>100*C52/1000</f>
        <v>10</v>
      </c>
      <c r="G52" s="670">
        <f>D52*100/1000</f>
        <v>10</v>
      </c>
      <c r="H52" s="736"/>
      <c r="I52" s="459">
        <v>46</v>
      </c>
      <c r="J52" s="673">
        <v>0</v>
      </c>
      <c r="K52" s="484">
        <f>I52+J52</f>
        <v>46</v>
      </c>
      <c r="L52" s="736"/>
      <c r="M52" s="617">
        <v>0</v>
      </c>
      <c r="N52" s="736"/>
      <c r="O52" s="507">
        <f>I52*100/1000</f>
        <v>4.5999999999999996</v>
      </c>
      <c r="P52" s="696">
        <f>J52*100/1000</f>
        <v>0</v>
      </c>
      <c r="Q52" s="593">
        <f>O52+P52</f>
        <v>4.5999999999999996</v>
      </c>
      <c r="R52" s="678"/>
    </row>
    <row r="53" spans="1:18" s="120" customFormat="1" ht="19.2" thickTop="1" thickBot="1" x14ac:dyDescent="0.4">
      <c r="A53" s="823" t="s">
        <v>389</v>
      </c>
      <c r="B53" s="819"/>
      <c r="C53" s="419">
        <v>100</v>
      </c>
      <c r="D53" s="387"/>
      <c r="E53" s="736"/>
      <c r="F53" s="392">
        <f>100*C53/1000</f>
        <v>10</v>
      </c>
      <c r="G53" s="526"/>
      <c r="H53" s="736"/>
      <c r="I53" s="459">
        <v>5</v>
      </c>
      <c r="J53" s="581"/>
      <c r="K53" s="484">
        <f>I53+J53</f>
        <v>5</v>
      </c>
      <c r="L53" s="736"/>
      <c r="M53" s="404">
        <v>0</v>
      </c>
      <c r="N53" s="736"/>
      <c r="O53" s="658">
        <f>I53*100/1000</f>
        <v>0.5</v>
      </c>
      <c r="P53" s="525"/>
      <c r="Q53" s="593"/>
      <c r="R53" s="678"/>
    </row>
    <row r="54" spans="1:18" ht="19.2" thickTop="1" thickBot="1" x14ac:dyDescent="0.4">
      <c r="A54" s="839" t="s">
        <v>362</v>
      </c>
      <c r="B54" s="840"/>
      <c r="C54" s="504">
        <v>100</v>
      </c>
      <c r="D54" s="464"/>
      <c r="E54" s="736"/>
      <c r="F54" s="457"/>
      <c r="G54" s="458"/>
      <c r="H54" s="736"/>
      <c r="I54" s="459">
        <v>64</v>
      </c>
      <c r="J54" s="510"/>
      <c r="K54" s="506">
        <f>I54</f>
        <v>64</v>
      </c>
      <c r="L54" s="736"/>
      <c r="M54" s="617">
        <v>0</v>
      </c>
      <c r="N54" s="736"/>
      <c r="O54" s="507">
        <f>I54*C54/100</f>
        <v>64</v>
      </c>
      <c r="P54" s="510"/>
      <c r="Q54" s="593"/>
      <c r="R54" s="678"/>
    </row>
    <row r="55" spans="1:18" ht="19.2" thickTop="1" thickBot="1" x14ac:dyDescent="0.4">
      <c r="A55" s="826" t="s">
        <v>390</v>
      </c>
      <c r="B55" s="775"/>
      <c r="C55" s="141">
        <v>100</v>
      </c>
      <c r="D55" s="102"/>
      <c r="E55" s="735"/>
      <c r="F55" s="112"/>
      <c r="G55" s="112"/>
      <c r="H55" s="735"/>
      <c r="I55" s="156">
        <v>71</v>
      </c>
      <c r="J55" s="103"/>
      <c r="K55" s="161">
        <f>I55+J55</f>
        <v>71</v>
      </c>
      <c r="L55" s="735"/>
      <c r="M55" s="135"/>
      <c r="N55" s="735"/>
      <c r="O55" s="103"/>
      <c r="P55" s="103"/>
      <c r="Q55" s="593"/>
      <c r="R55" s="678"/>
    </row>
    <row r="56" spans="1:18" ht="18.600000000000001" thickBot="1" x14ac:dyDescent="0.4">
      <c r="A56" s="650"/>
      <c r="B56" s="201" t="s">
        <v>407</v>
      </c>
      <c r="C56" s="194"/>
      <c r="D56" s="102"/>
      <c r="E56" s="735"/>
      <c r="F56" s="146">
        <f>C55*100/1000</f>
        <v>10</v>
      </c>
      <c r="G56" s="112"/>
      <c r="H56" s="735"/>
      <c r="I56" s="103"/>
      <c r="J56" s="103"/>
      <c r="K56" s="103"/>
      <c r="L56" s="735"/>
      <c r="M56" s="218"/>
      <c r="N56" s="735"/>
      <c r="O56" s="174">
        <f>F56*I55/100+((F56*I55/100)*M56/100)</f>
        <v>7.1</v>
      </c>
      <c r="P56" s="674"/>
      <c r="Q56" s="671">
        <f>O56+P56</f>
        <v>7.1</v>
      </c>
      <c r="R56" s="678"/>
    </row>
    <row r="57" spans="1:18" ht="19.2" thickTop="1" thickBot="1" x14ac:dyDescent="0.4">
      <c r="A57" s="746" t="s">
        <v>391</v>
      </c>
      <c r="B57" s="747"/>
      <c r="C57" s="419">
        <v>100</v>
      </c>
      <c r="D57" s="77">
        <v>150</v>
      </c>
      <c r="E57" s="736"/>
      <c r="F57" s="522"/>
      <c r="G57" s="615"/>
      <c r="H57" s="736"/>
      <c r="I57" s="394">
        <v>5</v>
      </c>
      <c r="J57" s="258">
        <v>100</v>
      </c>
      <c r="K57" s="484">
        <f>I57</f>
        <v>5</v>
      </c>
      <c r="L57" s="736"/>
      <c r="M57" s="619"/>
      <c r="N57" s="736"/>
      <c r="O57" s="388"/>
      <c r="P57" s="310"/>
      <c r="Q57" s="593"/>
      <c r="R57" s="678"/>
    </row>
    <row r="58" spans="1:18" ht="18.600000000000001" thickBot="1" x14ac:dyDescent="0.4">
      <c r="A58" s="521"/>
      <c r="B58" s="385" t="s">
        <v>392</v>
      </c>
      <c r="C58" s="422"/>
      <c r="D58" s="423"/>
      <c r="E58" s="883"/>
      <c r="F58" s="424">
        <f>C57*100/1000</f>
        <v>10</v>
      </c>
      <c r="G58" s="425">
        <f>D57*100/1000</f>
        <v>15</v>
      </c>
      <c r="H58" s="883"/>
      <c r="I58" s="426"/>
      <c r="J58" s="247"/>
      <c r="K58" s="466"/>
      <c r="L58" s="883"/>
      <c r="M58" s="428">
        <v>-65</v>
      </c>
      <c r="N58" s="883"/>
      <c r="O58" s="429">
        <f>F58*I57/100+((F58*I57/100)*M58/100)</f>
        <v>0.17499999999999999</v>
      </c>
      <c r="P58" s="321">
        <f>G58*J57/100+((G58*J57/100)*M58/100)</f>
        <v>5.25</v>
      </c>
      <c r="Q58" s="493">
        <f>O58</f>
        <v>0.17499999999999999</v>
      </c>
      <c r="R58" s="681"/>
    </row>
    <row r="59" spans="1:18" ht="15" thickTop="1" x14ac:dyDescent="0.3"/>
  </sheetData>
  <mergeCells count="39">
    <mergeCell ref="A57:B57"/>
    <mergeCell ref="A23:B23"/>
    <mergeCell ref="A39:B39"/>
    <mergeCell ref="A43:R43"/>
    <mergeCell ref="A44:B44"/>
    <mergeCell ref="E44:E58"/>
    <mergeCell ref="H44:H58"/>
    <mergeCell ref="L44:L58"/>
    <mergeCell ref="N44:N58"/>
    <mergeCell ref="A46:B46"/>
    <mergeCell ref="A48:B48"/>
    <mergeCell ref="A52:B52"/>
    <mergeCell ref="A53:B53"/>
    <mergeCell ref="A54:B54"/>
    <mergeCell ref="A55:B55"/>
    <mergeCell ref="A4:B4"/>
    <mergeCell ref="E4:E42"/>
    <mergeCell ref="H4:H42"/>
    <mergeCell ref="L4:L42"/>
    <mergeCell ref="N4:N42"/>
    <mergeCell ref="A8:B8"/>
    <mergeCell ref="A13:B13"/>
    <mergeCell ref="A18:B18"/>
    <mergeCell ref="A20:B20"/>
    <mergeCell ref="A22:B22"/>
    <mergeCell ref="A31:B31"/>
    <mergeCell ref="A36:B36"/>
    <mergeCell ref="A3:R3"/>
    <mergeCell ref="A1:B2"/>
    <mergeCell ref="C1:D1"/>
    <mergeCell ref="E1:E2"/>
    <mergeCell ref="F1:G1"/>
    <mergeCell ref="H1:H2"/>
    <mergeCell ref="I1:K1"/>
    <mergeCell ref="L1:L2"/>
    <mergeCell ref="M1:M2"/>
    <mergeCell ref="N1:N2"/>
    <mergeCell ref="O1:Q1"/>
    <mergeCell ref="R1:R2"/>
  </mergeCells>
  <pageMargins left="0.7" right="0.7" top="0.75" bottom="0.75" header="0.3" footer="0.3"/>
  <pageSetup paperSize="9" orientation="portrait" r:id="rId1"/>
  <ignoredErrors>
    <ignoredError sqref="G45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D9FB-B59E-435B-8953-363FFA1B952D}">
  <dimension ref="A1:R83"/>
  <sheetViews>
    <sheetView workbookViewId="0">
      <selection activeCell="F85" sqref="F85"/>
    </sheetView>
  </sheetViews>
  <sheetFormatPr baseColWidth="10" defaultRowHeight="14.4" outlineLevelRow="1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88671875" style="99" customWidth="1"/>
    <col min="6" max="6" width="12" style="99" customWidth="1"/>
    <col min="7" max="7" width="14" style="99" customWidth="1"/>
    <col min="8" max="8" width="1.8867187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88671875" style="99" customWidth="1"/>
    <col min="13" max="13" width="21.6640625" style="99" customWidth="1"/>
    <col min="14" max="14" width="1.88671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50.75" customHeight="1" thickBot="1" x14ac:dyDescent="0.35">
      <c r="A1" s="770" t="s">
        <v>47</v>
      </c>
      <c r="B1" s="771"/>
      <c r="C1" s="793" t="s">
        <v>135</v>
      </c>
      <c r="D1" s="794"/>
      <c r="E1" s="795"/>
      <c r="F1" s="764" t="s">
        <v>279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788" t="s">
        <v>121</v>
      </c>
      <c r="B3" s="789"/>
      <c r="C3" s="789"/>
      <c r="D3" s="789"/>
      <c r="E3" s="789"/>
      <c r="F3" s="789"/>
      <c r="G3" s="789"/>
      <c r="H3" s="789"/>
      <c r="I3" s="789"/>
      <c r="J3" s="789"/>
      <c r="K3" s="789"/>
      <c r="L3" s="789"/>
      <c r="M3" s="789"/>
      <c r="N3" s="789"/>
      <c r="O3" s="789"/>
      <c r="P3" s="789"/>
      <c r="Q3" s="789"/>
      <c r="R3" s="790"/>
    </row>
    <row r="4" spans="1:18" ht="18.600000000000001" thickBot="1" x14ac:dyDescent="0.4">
      <c r="A4" s="891" t="s">
        <v>90</v>
      </c>
      <c r="B4" s="892"/>
      <c r="C4" s="222">
        <v>80</v>
      </c>
      <c r="D4" s="413">
        <v>80</v>
      </c>
      <c r="E4" s="847"/>
      <c r="F4" s="397"/>
      <c r="G4" s="398"/>
      <c r="H4" s="847"/>
      <c r="I4" s="415">
        <v>715</v>
      </c>
      <c r="J4" s="226">
        <v>180</v>
      </c>
      <c r="K4" s="416">
        <f>I4+J4</f>
        <v>895</v>
      </c>
      <c r="L4" s="847"/>
      <c r="M4" s="417"/>
      <c r="N4" s="847"/>
      <c r="O4" s="397"/>
      <c r="P4" s="379"/>
      <c r="Q4" s="562">
        <f>SUM(Q5:Q11)</f>
        <v>90.39500000000001</v>
      </c>
      <c r="R4" s="587"/>
    </row>
    <row r="5" spans="1:18" ht="18" x14ac:dyDescent="0.35">
      <c r="A5" s="634"/>
      <c r="B5" s="201" t="s">
        <v>303</v>
      </c>
      <c r="C5" s="514"/>
      <c r="D5" s="383"/>
      <c r="E5" s="847"/>
      <c r="F5" s="390">
        <v>2</v>
      </c>
      <c r="G5" s="613">
        <f>F5*D4/C4</f>
        <v>2</v>
      </c>
      <c r="H5" s="847"/>
      <c r="I5" s="397"/>
      <c r="J5" s="236"/>
      <c r="K5" s="398"/>
      <c r="L5" s="847"/>
      <c r="M5" s="403">
        <v>20</v>
      </c>
      <c r="N5" s="847"/>
      <c r="O5" s="407">
        <f>(F5*I4/100)+((F5*I4/100)*M5/100)</f>
        <v>17.16</v>
      </c>
      <c r="P5" s="84">
        <f>(G5*J4/100)+((G5*J4/100)*M5/100)</f>
        <v>4.32</v>
      </c>
      <c r="Q5" s="408">
        <f>O5+P5</f>
        <v>21.48</v>
      </c>
      <c r="R5" s="582"/>
    </row>
    <row r="6" spans="1:18" ht="18" x14ac:dyDescent="0.35">
      <c r="A6" s="634"/>
      <c r="B6" s="201" t="s">
        <v>107</v>
      </c>
      <c r="C6" s="514"/>
      <c r="D6" s="383"/>
      <c r="E6" s="847"/>
      <c r="F6" s="390">
        <v>0.4</v>
      </c>
      <c r="G6" s="613">
        <f>F6*D4/C4</f>
        <v>0.4</v>
      </c>
      <c r="H6" s="847"/>
      <c r="I6" s="397"/>
      <c r="J6" s="236"/>
      <c r="K6" s="398"/>
      <c r="L6" s="847"/>
      <c r="M6" s="403">
        <v>0</v>
      </c>
      <c r="N6" s="847"/>
      <c r="O6" s="407">
        <f>(F6*I4/100)+((F6*I4/100)*M6/100)</f>
        <v>2.86</v>
      </c>
      <c r="P6" s="84">
        <f>(G6*J4/100)+((G6*J4/100)*M6/100)</f>
        <v>0.72</v>
      </c>
      <c r="Q6" s="408">
        <f t="shared" ref="Q6:Q11" si="0">O6+P6</f>
        <v>3.58</v>
      </c>
      <c r="R6" s="582"/>
    </row>
    <row r="7" spans="1:18" ht="18" x14ac:dyDescent="0.35">
      <c r="A7" s="634"/>
      <c r="B7" s="201" t="s">
        <v>109</v>
      </c>
      <c r="C7" s="514"/>
      <c r="D7" s="383"/>
      <c r="E7" s="847"/>
      <c r="F7" s="390">
        <v>1</v>
      </c>
      <c r="G7" s="613">
        <f>F7*D4/C4</f>
        <v>1</v>
      </c>
      <c r="H7" s="847"/>
      <c r="I7" s="397"/>
      <c r="J7" s="236"/>
      <c r="K7" s="398"/>
      <c r="L7" s="847"/>
      <c r="M7" s="403">
        <v>0</v>
      </c>
      <c r="N7" s="847"/>
      <c r="O7" s="407">
        <f>(F7*I4/100)+((F7*I4/100)*M7/100)</f>
        <v>7.15</v>
      </c>
      <c r="P7" s="84">
        <f>(G7*J4/100)+((G7*J4/100)*M7/100)</f>
        <v>1.8</v>
      </c>
      <c r="Q7" s="408">
        <f t="shared" si="0"/>
        <v>8.9500000000000011</v>
      </c>
      <c r="R7" s="582"/>
    </row>
    <row r="8" spans="1:18" ht="18" x14ac:dyDescent="0.35">
      <c r="A8" s="634"/>
      <c r="B8" s="201" t="s">
        <v>408</v>
      </c>
      <c r="C8" s="514"/>
      <c r="D8" s="383"/>
      <c r="E8" s="847"/>
      <c r="F8" s="390">
        <v>0.6</v>
      </c>
      <c r="G8" s="613">
        <f>F8*D4/C4</f>
        <v>0.6</v>
      </c>
      <c r="H8" s="847"/>
      <c r="I8" s="397"/>
      <c r="J8" s="236"/>
      <c r="K8" s="398"/>
      <c r="L8" s="847"/>
      <c r="M8" s="403">
        <v>0</v>
      </c>
      <c r="N8" s="847"/>
      <c r="O8" s="407">
        <f>(F8*I4/100)+((F8*I4/100)*M8/100)</f>
        <v>4.29</v>
      </c>
      <c r="P8" s="84">
        <f>(G8*J4/100)+((G8*J4/100)*M8/100)</f>
        <v>1.08</v>
      </c>
      <c r="Q8" s="408">
        <f t="shared" si="0"/>
        <v>5.37</v>
      </c>
      <c r="R8" s="582"/>
    </row>
    <row r="9" spans="1:18" ht="18" x14ac:dyDescent="0.35">
      <c r="A9" s="656"/>
      <c r="B9" s="201" t="s">
        <v>194</v>
      </c>
      <c r="C9" s="514"/>
      <c r="D9" s="383"/>
      <c r="E9" s="847"/>
      <c r="F9" s="390">
        <v>1</v>
      </c>
      <c r="G9" s="613">
        <f>F9*D4/C4</f>
        <v>1</v>
      </c>
      <c r="H9" s="847"/>
      <c r="I9" s="397"/>
      <c r="J9" s="236"/>
      <c r="K9" s="398"/>
      <c r="L9" s="847"/>
      <c r="M9" s="403">
        <v>20</v>
      </c>
      <c r="N9" s="847"/>
      <c r="O9" s="407">
        <f>(F9*I4/100)+((F9*I4/100)*M9/100)</f>
        <v>8.58</v>
      </c>
      <c r="P9" s="84">
        <f>(G9*J4/100)+((G9*J4/100)*M9/100)</f>
        <v>2.16</v>
      </c>
      <c r="Q9" s="408">
        <f>O9+P9</f>
        <v>10.74</v>
      </c>
      <c r="R9" s="582"/>
    </row>
    <row r="10" spans="1:18" ht="18" x14ac:dyDescent="0.35">
      <c r="A10" s="656"/>
      <c r="B10" s="201" t="s">
        <v>113</v>
      </c>
      <c r="C10" s="514"/>
      <c r="D10" s="383"/>
      <c r="E10" s="847"/>
      <c r="F10" s="390">
        <v>2.5</v>
      </c>
      <c r="G10" s="613">
        <f>F10*D4/C4</f>
        <v>2.5</v>
      </c>
      <c r="H10" s="847"/>
      <c r="I10" s="397"/>
      <c r="J10" s="236"/>
      <c r="K10" s="398"/>
      <c r="L10" s="847"/>
      <c r="M10" s="403">
        <v>0</v>
      </c>
      <c r="N10" s="847"/>
      <c r="O10" s="407">
        <f>(F10*I4/100)+((F10*I4/100)*M10/100)</f>
        <v>17.875</v>
      </c>
      <c r="P10" s="84">
        <f>(G10*J4/100)+((G10*J4/100)*M10/100)</f>
        <v>4.5</v>
      </c>
      <c r="Q10" s="408">
        <f>O10+P10</f>
        <v>22.375</v>
      </c>
      <c r="R10" s="582"/>
    </row>
    <row r="11" spans="1:18" ht="18.600000000000001" thickBot="1" x14ac:dyDescent="0.4">
      <c r="A11" s="588"/>
      <c r="B11" s="201" t="s">
        <v>190</v>
      </c>
      <c r="C11" s="194"/>
      <c r="D11" s="439"/>
      <c r="E11" s="847"/>
      <c r="F11" s="435">
        <v>2</v>
      </c>
      <c r="G11" s="613">
        <f>F11*D4/C4</f>
        <v>2</v>
      </c>
      <c r="H11" s="847"/>
      <c r="I11" s="433"/>
      <c r="J11" s="98"/>
      <c r="K11" s="434"/>
      <c r="L11" s="847"/>
      <c r="M11" s="432">
        <v>0</v>
      </c>
      <c r="N11" s="847"/>
      <c r="O11" s="407">
        <f>(F11*I4/100)+((F11*I4/100)*M11/100)</f>
        <v>14.3</v>
      </c>
      <c r="P11" s="84">
        <f>(G11*J4/100)+((G11*J4/100)*M11/100)</f>
        <v>3.6</v>
      </c>
      <c r="Q11" s="408">
        <f t="shared" si="0"/>
        <v>17.900000000000002</v>
      </c>
      <c r="R11" s="582"/>
    </row>
    <row r="12" spans="1:18" ht="19.2" thickTop="1" thickBot="1" x14ac:dyDescent="0.4">
      <c r="A12" s="887" t="s">
        <v>393</v>
      </c>
      <c r="B12" s="888"/>
      <c r="C12" s="419">
        <v>80</v>
      </c>
      <c r="D12" s="381">
        <v>80</v>
      </c>
      <c r="E12" s="847"/>
      <c r="F12" s="388"/>
      <c r="G12" s="614"/>
      <c r="H12" s="847"/>
      <c r="I12" s="394">
        <v>185</v>
      </c>
      <c r="J12" s="395">
        <v>0</v>
      </c>
      <c r="K12" s="396">
        <f>I12+J12</f>
        <v>185</v>
      </c>
      <c r="L12" s="847"/>
      <c r="M12" s="402"/>
      <c r="N12" s="847"/>
      <c r="O12" s="388"/>
      <c r="P12" s="307"/>
      <c r="Q12" s="196">
        <f>SUM(Q13:Q17)</f>
        <v>18.037499999999998</v>
      </c>
      <c r="R12" s="587"/>
    </row>
    <row r="13" spans="1:18" ht="18" x14ac:dyDescent="0.35">
      <c r="A13" s="634"/>
      <c r="B13" s="71" t="s">
        <v>409</v>
      </c>
      <c r="C13" s="514"/>
      <c r="D13" s="383"/>
      <c r="E13" s="847"/>
      <c r="F13" s="390">
        <v>9</v>
      </c>
      <c r="G13" s="613">
        <f>F13*D12/C12</f>
        <v>9</v>
      </c>
      <c r="H13" s="847"/>
      <c r="I13" s="397"/>
      <c r="J13" s="236"/>
      <c r="K13" s="398"/>
      <c r="L13" s="847"/>
      <c r="M13" s="403">
        <v>0</v>
      </c>
      <c r="N13" s="847"/>
      <c r="O13" s="407">
        <f>(F13*I12/100)+((F13*I12/100)*M13/100)</f>
        <v>16.649999999999999</v>
      </c>
      <c r="P13" s="84">
        <f>(G13*J12/100)+((G13*J12/100)*M13/100)</f>
        <v>0</v>
      </c>
      <c r="Q13" s="408">
        <f>O13+P13</f>
        <v>16.649999999999999</v>
      </c>
      <c r="R13" s="582"/>
    </row>
    <row r="14" spans="1:18" ht="18" x14ac:dyDescent="0.35">
      <c r="A14" s="634"/>
      <c r="B14" s="71" t="s">
        <v>167</v>
      </c>
      <c r="C14" s="514"/>
      <c r="D14" s="383"/>
      <c r="E14" s="847"/>
      <c r="F14" s="390">
        <v>0.1</v>
      </c>
      <c r="G14" s="613">
        <f>F14*D12/C12</f>
        <v>0.1</v>
      </c>
      <c r="H14" s="847"/>
      <c r="I14" s="397"/>
      <c r="J14" s="236"/>
      <c r="K14" s="398"/>
      <c r="L14" s="847"/>
      <c r="M14" s="403">
        <v>0</v>
      </c>
      <c r="N14" s="847"/>
      <c r="O14" s="407">
        <f>(F14*I12/100)+((F14*I12/100)*M14/100)</f>
        <v>0.185</v>
      </c>
      <c r="P14" s="84">
        <f>(G14*J12/100)+((G14*J12/100)*M14/100)</f>
        <v>0</v>
      </c>
      <c r="Q14" s="408">
        <f t="shared" ref="Q14:Q17" si="1">O14+P14</f>
        <v>0.185</v>
      </c>
      <c r="R14" s="582"/>
    </row>
    <row r="15" spans="1:18" ht="18" x14ac:dyDescent="0.35">
      <c r="A15" s="656"/>
      <c r="B15" s="71" t="s">
        <v>169</v>
      </c>
      <c r="C15" s="514"/>
      <c r="D15" s="383"/>
      <c r="E15" s="847"/>
      <c r="F15" s="390">
        <v>0.15</v>
      </c>
      <c r="G15" s="613">
        <f>F15*D12/C12</f>
        <v>0.15</v>
      </c>
      <c r="H15" s="847"/>
      <c r="I15" s="397"/>
      <c r="J15" s="236"/>
      <c r="K15" s="398"/>
      <c r="L15" s="847"/>
      <c r="M15" s="403">
        <v>0</v>
      </c>
      <c r="N15" s="847"/>
      <c r="O15" s="407">
        <f>(F15*I12/100)+((F15*I12/100)*M15/100)</f>
        <v>0.27750000000000002</v>
      </c>
      <c r="P15" s="84">
        <f>(G15*J12/100)+((G15*J12/100)*M15/100)</f>
        <v>0</v>
      </c>
      <c r="Q15" s="408">
        <f>O15+P15</f>
        <v>0.27750000000000002</v>
      </c>
      <c r="R15" s="582"/>
    </row>
    <row r="16" spans="1:18" ht="18" x14ac:dyDescent="0.35">
      <c r="A16" s="634"/>
      <c r="B16" s="71" t="s">
        <v>292</v>
      </c>
      <c r="C16" s="514"/>
      <c r="D16" s="383"/>
      <c r="E16" s="847"/>
      <c r="F16" s="390">
        <v>0.35</v>
      </c>
      <c r="G16" s="613">
        <f>F16*D12/C12</f>
        <v>0.35</v>
      </c>
      <c r="H16" s="847"/>
      <c r="I16" s="397"/>
      <c r="J16" s="236"/>
      <c r="K16" s="398"/>
      <c r="L16" s="847"/>
      <c r="M16" s="403">
        <v>0</v>
      </c>
      <c r="N16" s="847"/>
      <c r="O16" s="407">
        <f>(F16*I12/100)+((F16*I12/100)*M16/100)</f>
        <v>0.64749999999999996</v>
      </c>
      <c r="P16" s="84">
        <f>(G16*J12/100)+((G16*J12/100)*M16/100)</f>
        <v>0</v>
      </c>
      <c r="Q16" s="408">
        <f t="shared" si="1"/>
        <v>0.64749999999999996</v>
      </c>
      <c r="R16" s="582"/>
    </row>
    <row r="17" spans="1:18" ht="18.600000000000001" thickBot="1" x14ac:dyDescent="0.4">
      <c r="A17" s="634"/>
      <c r="B17" s="71" t="s">
        <v>293</v>
      </c>
      <c r="C17" s="514"/>
      <c r="D17" s="383"/>
      <c r="E17" s="847"/>
      <c r="F17" s="390">
        <v>0.15</v>
      </c>
      <c r="G17" s="613">
        <f>F17*D12/C12</f>
        <v>0.15</v>
      </c>
      <c r="H17" s="847"/>
      <c r="I17" s="397"/>
      <c r="J17" s="236"/>
      <c r="K17" s="398"/>
      <c r="L17" s="847"/>
      <c r="M17" s="403">
        <v>0</v>
      </c>
      <c r="N17" s="847"/>
      <c r="O17" s="407">
        <f>(F17*I12/100)+((F17*I12/100)*M17/100)</f>
        <v>0.27750000000000002</v>
      </c>
      <c r="P17" s="84">
        <f>(G17*J12/100)+((G17*J12/100)*M17/100)</f>
        <v>0</v>
      </c>
      <c r="Q17" s="408">
        <f t="shared" si="1"/>
        <v>0.27750000000000002</v>
      </c>
      <c r="R17" s="582"/>
    </row>
    <row r="18" spans="1:18" ht="19.2" thickTop="1" thickBot="1" x14ac:dyDescent="0.4">
      <c r="A18" s="887" t="s">
        <v>394</v>
      </c>
      <c r="B18" s="888"/>
      <c r="C18" s="419">
        <v>100</v>
      </c>
      <c r="D18" s="381">
        <v>100</v>
      </c>
      <c r="E18" s="847"/>
      <c r="F18" s="388"/>
      <c r="G18" s="614"/>
      <c r="H18" s="847"/>
      <c r="I18" s="394">
        <v>78</v>
      </c>
      <c r="J18" s="395">
        <v>0</v>
      </c>
      <c r="K18" s="396">
        <f>I18+J18</f>
        <v>78</v>
      </c>
      <c r="L18" s="847"/>
      <c r="M18" s="402"/>
      <c r="N18" s="847"/>
      <c r="O18" s="388"/>
      <c r="P18" s="307"/>
      <c r="Q18" s="196">
        <f>Q19</f>
        <v>7.8</v>
      </c>
      <c r="R18" s="587"/>
    </row>
    <row r="19" spans="1:18" ht="18.600000000000001" thickBot="1" x14ac:dyDescent="0.4">
      <c r="A19" s="634"/>
      <c r="B19" s="71" t="s">
        <v>394</v>
      </c>
      <c r="C19" s="514"/>
      <c r="D19" s="383"/>
      <c r="E19" s="847"/>
      <c r="F19" s="390">
        <f>C18*100/1000</f>
        <v>10</v>
      </c>
      <c r="G19" s="613">
        <f>F19*D18/C18</f>
        <v>10</v>
      </c>
      <c r="H19" s="847"/>
      <c r="I19" s="397"/>
      <c r="J19" s="236"/>
      <c r="K19" s="398"/>
      <c r="L19" s="847"/>
      <c r="M19" s="403">
        <v>0</v>
      </c>
      <c r="N19" s="847"/>
      <c r="O19" s="407">
        <f>(F19*I18/100)+((F19*I18/100)*M19/100)</f>
        <v>7.8</v>
      </c>
      <c r="P19" s="84">
        <f>(G19*J18/100)+((G19*J18/100)*M19/100)</f>
        <v>0</v>
      </c>
      <c r="Q19" s="408">
        <f>O19+P19</f>
        <v>7.8</v>
      </c>
      <c r="R19" s="582"/>
    </row>
    <row r="20" spans="1:18" ht="19.2" thickTop="1" thickBot="1" x14ac:dyDescent="0.4">
      <c r="A20" s="889" t="s">
        <v>395</v>
      </c>
      <c r="B20" s="890"/>
      <c r="C20" s="590">
        <v>100</v>
      </c>
      <c r="D20" s="387"/>
      <c r="E20" s="847"/>
      <c r="F20" s="457"/>
      <c r="G20" s="458"/>
      <c r="H20" s="847"/>
      <c r="I20" s="459">
        <v>89</v>
      </c>
      <c r="J20" s="581"/>
      <c r="K20" s="460">
        <f>I20</f>
        <v>89</v>
      </c>
      <c r="L20" s="847"/>
      <c r="M20" s="461"/>
      <c r="N20" s="847"/>
      <c r="O20" s="507">
        <f>I20*C20/1000</f>
        <v>8.9</v>
      </c>
      <c r="P20" s="462"/>
      <c r="Q20" s="593">
        <f>O20</f>
        <v>8.9</v>
      </c>
      <c r="R20" s="582"/>
    </row>
    <row r="21" spans="1:18" ht="19.2" thickTop="1" thickBot="1" x14ac:dyDescent="0.4">
      <c r="A21" s="812" t="s">
        <v>462</v>
      </c>
      <c r="B21" s="755"/>
      <c r="C21" s="419">
        <v>110</v>
      </c>
      <c r="D21" s="381">
        <v>130</v>
      </c>
      <c r="E21" s="847"/>
      <c r="F21" s="388"/>
      <c r="G21" s="389"/>
      <c r="H21" s="847"/>
      <c r="I21" s="394">
        <v>568</v>
      </c>
      <c r="J21" s="258">
        <v>260</v>
      </c>
      <c r="K21" s="484">
        <f>I21+J21</f>
        <v>828</v>
      </c>
      <c r="L21" s="847"/>
      <c r="M21" s="402"/>
      <c r="N21" s="847"/>
      <c r="O21" s="388"/>
      <c r="P21" s="307"/>
      <c r="Q21" s="592">
        <f>SUM(Q22:Q29)</f>
        <v>165.7436363636364</v>
      </c>
      <c r="R21" s="582"/>
    </row>
    <row r="22" spans="1:18" ht="18" x14ac:dyDescent="0.35">
      <c r="A22" s="496"/>
      <c r="B22" s="71" t="s">
        <v>410</v>
      </c>
      <c r="C22" s="668"/>
      <c r="D22" s="439"/>
      <c r="E22" s="847"/>
      <c r="F22" s="435">
        <v>10</v>
      </c>
      <c r="G22" s="697">
        <f>F22*D21/C21</f>
        <v>11.818181818181818</v>
      </c>
      <c r="H22" s="847"/>
      <c r="I22" s="433"/>
      <c r="J22" s="103"/>
      <c r="K22" s="471"/>
      <c r="L22" s="847"/>
      <c r="M22" s="479">
        <v>30</v>
      </c>
      <c r="N22" s="847"/>
      <c r="O22" s="431">
        <f>F22*I21/100+((F22*I21/100)*M22/100)</f>
        <v>73.84</v>
      </c>
      <c r="P22" s="699">
        <f>(G22*J18/100)+((G22*J18/100)*M22/100)</f>
        <v>0</v>
      </c>
      <c r="Q22" s="408">
        <f>O22+P22</f>
        <v>73.84</v>
      </c>
      <c r="R22" s="582"/>
    </row>
    <row r="23" spans="1:18" ht="18" x14ac:dyDescent="0.35">
      <c r="A23" s="496"/>
      <c r="B23" s="71" t="s">
        <v>411</v>
      </c>
      <c r="C23" s="668"/>
      <c r="D23" s="439"/>
      <c r="E23" s="847"/>
      <c r="F23" s="435">
        <v>4</v>
      </c>
      <c r="G23" s="697">
        <f>F23*D21/C21</f>
        <v>4.7272727272727275</v>
      </c>
      <c r="H23" s="847"/>
      <c r="I23" s="433"/>
      <c r="J23" s="103"/>
      <c r="K23" s="471"/>
      <c r="L23" s="847"/>
      <c r="M23" s="479">
        <v>0</v>
      </c>
      <c r="N23" s="847"/>
      <c r="O23" s="431">
        <f>F23*I21/100+((F23*I21/100)*M23/100)</f>
        <v>22.72</v>
      </c>
      <c r="P23" s="699">
        <f>(G23*J21/100)+((G23*J21/100)*M23/100)</f>
        <v>12.290909090909093</v>
      </c>
      <c r="Q23" s="408">
        <f>O23+P23</f>
        <v>35.010909090909095</v>
      </c>
      <c r="R23" s="582"/>
    </row>
    <row r="24" spans="1:18" ht="18" x14ac:dyDescent="0.35">
      <c r="A24" s="496"/>
      <c r="B24" s="71" t="s">
        <v>108</v>
      </c>
      <c r="C24" s="668"/>
      <c r="D24" s="439"/>
      <c r="E24" s="847"/>
      <c r="F24" s="435">
        <v>4</v>
      </c>
      <c r="G24" s="697">
        <f>F24*D21/C21</f>
        <v>4.7272727272727275</v>
      </c>
      <c r="H24" s="847"/>
      <c r="I24" s="433"/>
      <c r="J24" s="103"/>
      <c r="K24" s="471"/>
      <c r="L24" s="847"/>
      <c r="M24" s="479">
        <v>20</v>
      </c>
      <c r="N24" s="847"/>
      <c r="O24" s="431">
        <f>F24*I21/100+((F24*I21/100)*M24/100)</f>
        <v>27.263999999999999</v>
      </c>
      <c r="P24" s="699">
        <f>(G24*J21/100)+((G24*J21/100)*M24/100)</f>
        <v>14.749090909090912</v>
      </c>
      <c r="Q24" s="408">
        <f t="shared" ref="Q24:Q29" si="2">O24+P24</f>
        <v>42.013090909090913</v>
      </c>
      <c r="R24" s="582"/>
    </row>
    <row r="25" spans="1:18" ht="18" x14ac:dyDescent="0.35">
      <c r="A25" s="496"/>
      <c r="B25" s="71" t="s">
        <v>168</v>
      </c>
      <c r="C25" s="668"/>
      <c r="D25" s="439"/>
      <c r="E25" s="847"/>
      <c r="F25" s="435">
        <v>0.2</v>
      </c>
      <c r="G25" s="697">
        <f>F25*D21/C21</f>
        <v>0.23636363636363636</v>
      </c>
      <c r="H25" s="847"/>
      <c r="I25" s="433"/>
      <c r="J25" s="103"/>
      <c r="K25" s="471"/>
      <c r="L25" s="847"/>
      <c r="M25" s="432">
        <v>0</v>
      </c>
      <c r="N25" s="847"/>
      <c r="O25" s="431">
        <f>F25*I21/100+((F25*I21/100)*M25/100)</f>
        <v>1.1360000000000001</v>
      </c>
      <c r="P25" s="699">
        <f>(G25*J21/100)+((G25*J21/100)*M25/100)</f>
        <v>0.61454545454545451</v>
      </c>
      <c r="Q25" s="408">
        <f t="shared" si="2"/>
        <v>1.7505454545454546</v>
      </c>
      <c r="R25" s="582"/>
    </row>
    <row r="26" spans="1:18" ht="18" x14ac:dyDescent="0.35">
      <c r="A26" s="496"/>
      <c r="B26" s="71" t="s">
        <v>107</v>
      </c>
      <c r="C26" s="668"/>
      <c r="D26" s="439"/>
      <c r="E26" s="847"/>
      <c r="F26" s="435">
        <v>0.4</v>
      </c>
      <c r="G26" s="697">
        <f>F26*D21/C21</f>
        <v>0.47272727272727272</v>
      </c>
      <c r="H26" s="847"/>
      <c r="I26" s="433"/>
      <c r="J26" s="103"/>
      <c r="K26" s="471"/>
      <c r="L26" s="847"/>
      <c r="M26" s="432">
        <v>0</v>
      </c>
      <c r="N26" s="847"/>
      <c r="O26" s="431">
        <f>F26*I21/100+((F26*I21/100)*M26/100)</f>
        <v>2.2720000000000002</v>
      </c>
      <c r="P26" s="699">
        <f>(G26*J21/100)+((G26*J21/100)*M26/100)</f>
        <v>1.229090909090909</v>
      </c>
      <c r="Q26" s="408">
        <f t="shared" si="2"/>
        <v>3.5010909090909093</v>
      </c>
      <c r="R26" s="582"/>
    </row>
    <row r="27" spans="1:18" ht="18" x14ac:dyDescent="0.35">
      <c r="A27" s="496"/>
      <c r="B27" s="71" t="s">
        <v>412</v>
      </c>
      <c r="C27" s="668"/>
      <c r="D27" s="439"/>
      <c r="E27" s="847"/>
      <c r="F27" s="435">
        <v>0.4</v>
      </c>
      <c r="G27" s="697">
        <f>F27*D21/C21</f>
        <v>0.47272727272727272</v>
      </c>
      <c r="H27" s="847"/>
      <c r="I27" s="433"/>
      <c r="J27" s="103"/>
      <c r="K27" s="471"/>
      <c r="L27" s="847"/>
      <c r="M27" s="432">
        <v>0</v>
      </c>
      <c r="N27" s="847"/>
      <c r="O27" s="431">
        <f>F27*I21/100+((F27*I21/100)*M27/100)</f>
        <v>2.2720000000000002</v>
      </c>
      <c r="P27" s="699">
        <f>(G27*J21/100)+((G27*J21/100)*M27/100)</f>
        <v>1.229090909090909</v>
      </c>
      <c r="Q27" s="408">
        <f t="shared" si="2"/>
        <v>3.5010909090909093</v>
      </c>
      <c r="R27" s="582"/>
    </row>
    <row r="28" spans="1:18" ht="18" x14ac:dyDescent="0.35">
      <c r="A28" s="496"/>
      <c r="B28" s="71" t="s">
        <v>316</v>
      </c>
      <c r="C28" s="668"/>
      <c r="D28" s="439"/>
      <c r="E28" s="847"/>
      <c r="F28" s="435">
        <v>0.4</v>
      </c>
      <c r="G28" s="697">
        <f>F28*D21/C21</f>
        <v>0.47272727272727272</v>
      </c>
      <c r="H28" s="847"/>
      <c r="I28" s="433"/>
      <c r="J28" s="103"/>
      <c r="K28" s="471"/>
      <c r="L28" s="847"/>
      <c r="M28" s="432">
        <v>0</v>
      </c>
      <c r="N28" s="847"/>
      <c r="O28" s="431">
        <f>F28*I21/100+((F28*I21/100)*M28/100)</f>
        <v>2.2720000000000002</v>
      </c>
      <c r="P28" s="699">
        <f>(G28*J21/100)+((G28*J21/100)*M28/100)</f>
        <v>1.229090909090909</v>
      </c>
      <c r="Q28" s="408">
        <f t="shared" si="2"/>
        <v>3.5010909090909093</v>
      </c>
      <c r="R28" s="582"/>
    </row>
    <row r="29" spans="1:18" ht="18.75" customHeight="1" outlineLevel="1" thickBot="1" x14ac:dyDescent="0.35">
      <c r="A29" s="420"/>
      <c r="B29" s="201" t="s">
        <v>348</v>
      </c>
      <c r="C29" s="422"/>
      <c r="D29" s="423"/>
      <c r="E29" s="847"/>
      <c r="F29" s="424">
        <v>0.3</v>
      </c>
      <c r="G29" s="698">
        <f>F29*D21/C21</f>
        <v>0.35454545454545455</v>
      </c>
      <c r="H29" s="847"/>
      <c r="I29" s="426"/>
      <c r="J29" s="305"/>
      <c r="K29" s="427"/>
      <c r="L29" s="847"/>
      <c r="M29" s="404">
        <v>0</v>
      </c>
      <c r="N29" s="847"/>
      <c r="O29" s="431">
        <f>F29*I21/100+((F29*I21/100)*M29/100)</f>
        <v>1.704</v>
      </c>
      <c r="P29" s="699">
        <f>(G29*J21/100)+((G29*J21/100)*M29/100)</f>
        <v>0.92181818181818187</v>
      </c>
      <c r="Q29" s="408">
        <f t="shared" si="2"/>
        <v>2.6258181818181816</v>
      </c>
      <c r="R29" s="582"/>
    </row>
    <row r="30" spans="1:18" ht="19.2" thickTop="1" thickBot="1" x14ac:dyDescent="0.4">
      <c r="A30" s="812" t="s">
        <v>461</v>
      </c>
      <c r="B30" s="755"/>
      <c r="C30" s="419">
        <v>110</v>
      </c>
      <c r="D30" s="381">
        <v>130</v>
      </c>
      <c r="E30" s="847"/>
      <c r="F30" s="388"/>
      <c r="G30" s="389"/>
      <c r="H30" s="847"/>
      <c r="I30" s="394">
        <v>88</v>
      </c>
      <c r="J30" s="258">
        <v>0</v>
      </c>
      <c r="K30" s="484">
        <f>I30+J30</f>
        <v>88</v>
      </c>
      <c r="L30" s="847"/>
      <c r="M30" s="402"/>
      <c r="N30" s="847"/>
      <c r="O30" s="388"/>
      <c r="P30" s="307"/>
      <c r="Q30" s="592">
        <f>SUM(Q31:Q38)</f>
        <v>33.423999999999999</v>
      </c>
      <c r="R30" s="582"/>
    </row>
    <row r="31" spans="1:18" ht="18.600000000000001" thickBot="1" x14ac:dyDescent="0.4">
      <c r="A31" s="496"/>
      <c r="B31" s="71" t="s">
        <v>410</v>
      </c>
      <c r="C31" s="668"/>
      <c r="D31" s="439"/>
      <c r="E31" s="847"/>
      <c r="F31" s="435">
        <v>10</v>
      </c>
      <c r="G31" s="697">
        <f>F31*D30/C30</f>
        <v>11.818181818181818</v>
      </c>
      <c r="H31" s="847"/>
      <c r="I31" s="433"/>
      <c r="J31" s="103"/>
      <c r="K31" s="471"/>
      <c r="L31" s="847"/>
      <c r="M31" s="479">
        <v>30</v>
      </c>
      <c r="N31" s="847"/>
      <c r="O31" s="431">
        <f>F31*I30/100+((F31*I30/100)*M31/100)</f>
        <v>11.440000000000001</v>
      </c>
      <c r="P31" s="699">
        <f>(G31*J27/100)+((G31*J27/100)*M31/100)</f>
        <v>0</v>
      </c>
      <c r="Q31" s="408">
        <f>O31+P31</f>
        <v>11.440000000000001</v>
      </c>
      <c r="R31" s="582"/>
    </row>
    <row r="32" spans="1:18" ht="19.2" outlineLevel="1" thickTop="1" thickBot="1" x14ac:dyDescent="0.4">
      <c r="A32" s="812" t="s">
        <v>396</v>
      </c>
      <c r="B32" s="813"/>
      <c r="C32" s="419">
        <v>100</v>
      </c>
      <c r="D32" s="463"/>
      <c r="E32" s="804"/>
      <c r="F32" s="388"/>
      <c r="G32" s="389"/>
      <c r="H32" s="804"/>
      <c r="I32" s="394">
        <v>36</v>
      </c>
      <c r="J32" s="468"/>
      <c r="K32" s="396">
        <f>I32</f>
        <v>36</v>
      </c>
      <c r="L32" s="804"/>
      <c r="M32" s="402"/>
      <c r="N32" s="804"/>
      <c r="O32" s="388"/>
      <c r="P32" s="307"/>
      <c r="Q32" s="593">
        <f>SUM(Q33:Q36)</f>
        <v>4.3920000000000003</v>
      </c>
      <c r="R32" s="582"/>
    </row>
    <row r="33" spans="1:18" ht="18" outlineLevel="1" x14ac:dyDescent="0.35">
      <c r="A33" s="634"/>
      <c r="B33" s="71" t="s">
        <v>413</v>
      </c>
      <c r="C33" s="514"/>
      <c r="D33" s="383"/>
      <c r="E33" s="804"/>
      <c r="F33" s="390">
        <v>7</v>
      </c>
      <c r="G33" s="414"/>
      <c r="H33" s="804"/>
      <c r="I33" s="397"/>
      <c r="J33" s="236"/>
      <c r="K33" s="398"/>
      <c r="L33" s="804"/>
      <c r="M33" s="403">
        <v>10</v>
      </c>
      <c r="N33" s="804"/>
      <c r="O33" s="407">
        <f>(F33*I32/100)+((F33*I32/100)*M33/100)</f>
        <v>2.7720000000000002</v>
      </c>
      <c r="P33" s="379"/>
      <c r="Q33" s="408">
        <f>O33</f>
        <v>2.7720000000000002</v>
      </c>
      <c r="R33" s="582"/>
    </row>
    <row r="34" spans="1:18" ht="18" outlineLevel="1" x14ac:dyDescent="0.35">
      <c r="A34" s="634"/>
      <c r="B34" s="71" t="s">
        <v>178</v>
      </c>
      <c r="C34" s="514"/>
      <c r="D34" s="383"/>
      <c r="E34" s="804"/>
      <c r="F34" s="390">
        <v>1.5</v>
      </c>
      <c r="G34" s="414"/>
      <c r="H34" s="804"/>
      <c r="I34" s="397"/>
      <c r="J34" s="236"/>
      <c r="K34" s="398"/>
      <c r="L34" s="804"/>
      <c r="M34" s="403">
        <v>0</v>
      </c>
      <c r="N34" s="804"/>
      <c r="O34" s="407">
        <f>(F34*I32/100)+((F34*I32/100)*M34/100)</f>
        <v>0.54</v>
      </c>
      <c r="P34" s="379"/>
      <c r="Q34" s="408">
        <f t="shared" ref="Q34:Q36" si="3">O34</f>
        <v>0.54</v>
      </c>
      <c r="R34" s="582"/>
    </row>
    <row r="35" spans="1:18" ht="18" outlineLevel="1" x14ac:dyDescent="0.35">
      <c r="A35" s="448"/>
      <c r="B35" s="71" t="s">
        <v>162</v>
      </c>
      <c r="C35" s="514"/>
      <c r="D35" s="383"/>
      <c r="E35" s="804"/>
      <c r="F35" s="390">
        <v>1.5</v>
      </c>
      <c r="G35" s="414"/>
      <c r="H35" s="804"/>
      <c r="I35" s="397"/>
      <c r="J35" s="236"/>
      <c r="K35" s="398"/>
      <c r="L35" s="804"/>
      <c r="M35" s="403">
        <v>0</v>
      </c>
      <c r="N35" s="804"/>
      <c r="O35" s="407">
        <f>(F35*I32/100)+((F35*I32/100)*M35/100)</f>
        <v>0.54</v>
      </c>
      <c r="P35" s="379"/>
      <c r="Q35" s="408">
        <f t="shared" si="3"/>
        <v>0.54</v>
      </c>
      <c r="R35" s="582"/>
    </row>
    <row r="36" spans="1:18" ht="18.600000000000001" outlineLevel="1" thickBot="1" x14ac:dyDescent="0.4">
      <c r="A36" s="448"/>
      <c r="B36" s="449" t="s">
        <v>414</v>
      </c>
      <c r="C36" s="591"/>
      <c r="D36" s="451"/>
      <c r="E36" s="804"/>
      <c r="F36" s="452">
        <v>1.5</v>
      </c>
      <c r="G36" s="465"/>
      <c r="H36" s="804"/>
      <c r="I36" s="453"/>
      <c r="J36" s="267"/>
      <c r="K36" s="454"/>
      <c r="L36" s="804"/>
      <c r="M36" s="455">
        <v>0</v>
      </c>
      <c r="N36" s="804"/>
      <c r="O36" s="407">
        <f>(F36*I32/100)+((F36*I32/100)*M36/100)</f>
        <v>0.54</v>
      </c>
      <c r="P36" s="273"/>
      <c r="Q36" s="408">
        <f t="shared" si="3"/>
        <v>0.54</v>
      </c>
      <c r="R36" s="582"/>
    </row>
    <row r="37" spans="1:18" ht="19.2" outlineLevel="1" thickTop="1" thickBot="1" x14ac:dyDescent="0.4">
      <c r="A37" s="812" t="s">
        <v>397</v>
      </c>
      <c r="B37" s="755"/>
      <c r="C37" s="419">
        <v>100</v>
      </c>
      <c r="D37" s="463"/>
      <c r="E37" s="847"/>
      <c r="F37" s="388"/>
      <c r="G37" s="389"/>
      <c r="H37" s="847"/>
      <c r="I37" s="394">
        <v>55</v>
      </c>
      <c r="J37" s="468"/>
      <c r="K37" s="396">
        <f>I37</f>
        <v>55</v>
      </c>
      <c r="L37" s="847"/>
      <c r="M37" s="402"/>
      <c r="N37" s="847"/>
      <c r="O37" s="388"/>
      <c r="P37" s="307"/>
      <c r="Q37" s="593">
        <f>Q38</f>
        <v>6.6</v>
      </c>
      <c r="R37" s="582"/>
    </row>
    <row r="38" spans="1:18" ht="18.600000000000001" outlineLevel="1" thickBot="1" x14ac:dyDescent="0.4">
      <c r="A38" s="635"/>
      <c r="B38" s="289" t="s">
        <v>164</v>
      </c>
      <c r="C38" s="519"/>
      <c r="D38" s="387"/>
      <c r="E38" s="847"/>
      <c r="F38" s="452">
        <v>10</v>
      </c>
      <c r="G38" s="526"/>
      <c r="H38" s="847"/>
      <c r="I38" s="399"/>
      <c r="J38" s="400"/>
      <c r="K38" s="401"/>
      <c r="L38" s="847"/>
      <c r="M38" s="162">
        <v>20</v>
      </c>
      <c r="N38" s="847"/>
      <c r="O38" s="429">
        <f>(F38*I37/100)+((F38*I37/100)*M38/100)</f>
        <v>6.6</v>
      </c>
      <c r="P38" s="467"/>
      <c r="Q38" s="430">
        <f>O38</f>
        <v>6.6</v>
      </c>
      <c r="R38" s="582"/>
    </row>
    <row r="39" spans="1:18" ht="19.2" thickTop="1" thickBot="1" x14ac:dyDescent="0.4">
      <c r="A39" s="837" t="s">
        <v>344</v>
      </c>
      <c r="B39" s="838"/>
      <c r="C39" s="590">
        <v>100</v>
      </c>
      <c r="D39" s="387"/>
      <c r="E39" s="847"/>
      <c r="F39" s="457"/>
      <c r="G39" s="458"/>
      <c r="H39" s="847"/>
      <c r="I39" s="459">
        <v>67</v>
      </c>
      <c r="J39" s="581"/>
      <c r="K39" s="460">
        <f>I39</f>
        <v>67</v>
      </c>
      <c r="L39" s="847"/>
      <c r="M39" s="461"/>
      <c r="N39" s="847"/>
      <c r="O39" s="507">
        <f>I39*C39/100</f>
        <v>67</v>
      </c>
      <c r="P39" s="462"/>
      <c r="Q39" s="593">
        <f>+O39</f>
        <v>67</v>
      </c>
      <c r="R39" s="582"/>
    </row>
    <row r="40" spans="1:18" ht="19.2" thickTop="1" thickBot="1" x14ac:dyDescent="0.4">
      <c r="A40" s="826" t="s">
        <v>398</v>
      </c>
      <c r="B40" s="775"/>
      <c r="C40" s="419">
        <v>100</v>
      </c>
      <c r="D40" s="381">
        <v>150</v>
      </c>
      <c r="E40" s="847"/>
      <c r="F40" s="388"/>
      <c r="G40" s="389"/>
      <c r="H40" s="847"/>
      <c r="I40" s="394">
        <v>392</v>
      </c>
      <c r="J40" s="468"/>
      <c r="K40" s="396">
        <f>I40+J40</f>
        <v>392</v>
      </c>
      <c r="L40" s="847"/>
      <c r="M40" s="402"/>
      <c r="N40" s="847"/>
      <c r="O40" s="388"/>
      <c r="P40" s="307"/>
      <c r="Q40" s="593">
        <f>+I40*C40/1000</f>
        <v>39.200000000000003</v>
      </c>
      <c r="R40" s="582"/>
    </row>
    <row r="41" spans="1:18" ht="18" customHeight="1" outlineLevel="1" thickBot="1" x14ac:dyDescent="0.35">
      <c r="A41" s="599"/>
      <c r="B41" s="620" t="s">
        <v>415</v>
      </c>
      <c r="C41" s="422"/>
      <c r="D41" s="423"/>
      <c r="E41" s="847"/>
      <c r="F41" s="424">
        <v>10</v>
      </c>
      <c r="G41" s="425">
        <f>F41*D40/C40</f>
        <v>15</v>
      </c>
      <c r="H41" s="847"/>
      <c r="I41" s="426"/>
      <c r="J41" s="305"/>
      <c r="K41" s="427"/>
      <c r="L41" s="847"/>
      <c r="M41" s="428">
        <v>20</v>
      </c>
      <c r="N41" s="847"/>
      <c r="O41" s="429">
        <f>(F41*I40/100)+((F41*I40/100)*M41/100)</f>
        <v>47.040000000000006</v>
      </c>
      <c r="P41" s="261">
        <f>(G41*J40/100)+((G41*J40/100)*M41/100)</f>
        <v>0</v>
      </c>
      <c r="Q41" s="430">
        <f>O41+P41</f>
        <v>47.040000000000006</v>
      </c>
      <c r="R41" s="598"/>
    </row>
    <row r="42" spans="1:18" ht="19.2" thickTop="1" thickBot="1" x14ac:dyDescent="0.4">
      <c r="A42" s="744" t="s">
        <v>447</v>
      </c>
      <c r="B42" s="745"/>
      <c r="C42" s="419">
        <v>100</v>
      </c>
      <c r="D42" s="463"/>
      <c r="E42" s="847"/>
      <c r="F42" s="522"/>
      <c r="G42" s="615"/>
      <c r="H42" s="847"/>
      <c r="I42" s="394">
        <v>40</v>
      </c>
      <c r="J42" s="310"/>
      <c r="K42" s="484">
        <f>I42+J42</f>
        <v>40</v>
      </c>
      <c r="L42" s="847"/>
      <c r="M42" s="402"/>
      <c r="N42" s="847"/>
      <c r="O42" s="388"/>
      <c r="P42" s="310"/>
      <c r="Q42" s="593">
        <f>SUM(Q43:Q46)</f>
        <v>4.8</v>
      </c>
      <c r="R42" s="350"/>
    </row>
    <row r="43" spans="1:18" ht="18" x14ac:dyDescent="0.35">
      <c r="A43" s="650"/>
      <c r="B43" s="197" t="s">
        <v>448</v>
      </c>
      <c r="C43" s="194"/>
      <c r="D43" s="439"/>
      <c r="E43" s="847"/>
      <c r="F43" s="475">
        <v>5</v>
      </c>
      <c r="G43" s="476">
        <f>F43*D42/C42</f>
        <v>0</v>
      </c>
      <c r="H43" s="847"/>
      <c r="I43" s="433"/>
      <c r="J43" s="103"/>
      <c r="K43" s="471"/>
      <c r="L43" s="847"/>
      <c r="M43" s="403">
        <v>0</v>
      </c>
      <c r="N43" s="847"/>
      <c r="O43" s="431">
        <f>F43*I42/100+((F43*I42/100)*M43/100)</f>
        <v>2</v>
      </c>
      <c r="P43" s="103"/>
      <c r="Q43" s="500">
        <f>O43+P43</f>
        <v>2</v>
      </c>
      <c r="R43" s="350"/>
    </row>
    <row r="44" spans="1:18" ht="18" x14ac:dyDescent="0.35">
      <c r="A44" s="650"/>
      <c r="B44" s="197" t="s">
        <v>303</v>
      </c>
      <c r="C44" s="194"/>
      <c r="D44" s="439"/>
      <c r="E44" s="847"/>
      <c r="F44" s="475">
        <v>2.5</v>
      </c>
      <c r="G44" s="476">
        <f>F44*D42/C42</f>
        <v>0</v>
      </c>
      <c r="H44" s="847"/>
      <c r="I44" s="433"/>
      <c r="J44" s="103"/>
      <c r="K44" s="471"/>
      <c r="L44" s="847"/>
      <c r="M44" s="403">
        <v>0</v>
      </c>
      <c r="N44" s="847"/>
      <c r="O44" s="431">
        <f>F44*I42/100+((F44*I42/100)*M44/100)</f>
        <v>1</v>
      </c>
      <c r="P44" s="103"/>
      <c r="Q44" s="500">
        <f t="shared" ref="Q44:Q46" si="4">O44+P44</f>
        <v>1</v>
      </c>
      <c r="R44" s="350"/>
    </row>
    <row r="45" spans="1:18" ht="18" x14ac:dyDescent="0.35">
      <c r="A45" s="650"/>
      <c r="B45" s="197" t="s">
        <v>178</v>
      </c>
      <c r="C45" s="194"/>
      <c r="D45" s="439"/>
      <c r="E45" s="847"/>
      <c r="F45" s="475">
        <v>2.5</v>
      </c>
      <c r="G45" s="476">
        <f>F45*D42/C42</f>
        <v>0</v>
      </c>
      <c r="H45" s="847"/>
      <c r="I45" s="433"/>
      <c r="J45" s="103"/>
      <c r="K45" s="471"/>
      <c r="L45" s="847"/>
      <c r="M45" s="403">
        <v>0</v>
      </c>
      <c r="N45" s="847"/>
      <c r="O45" s="431">
        <f>F45*I42/100+((F45*I42/100)*M45/100)</f>
        <v>1</v>
      </c>
      <c r="P45" s="103"/>
      <c r="Q45" s="500">
        <f t="shared" si="4"/>
        <v>1</v>
      </c>
      <c r="R45" s="350"/>
    </row>
    <row r="46" spans="1:18" ht="18.600000000000001" thickBot="1" x14ac:dyDescent="0.4">
      <c r="A46" s="651"/>
      <c r="B46" s="652" t="s">
        <v>148</v>
      </c>
      <c r="C46" s="317"/>
      <c r="D46" s="474"/>
      <c r="E46" s="847"/>
      <c r="F46" s="475">
        <v>2</v>
      </c>
      <c r="G46" s="476">
        <f>F46*D42/C42</f>
        <v>0</v>
      </c>
      <c r="H46" s="847"/>
      <c r="I46" s="477"/>
      <c r="J46" s="112"/>
      <c r="K46" s="483"/>
      <c r="L46" s="847"/>
      <c r="M46" s="455">
        <v>0</v>
      </c>
      <c r="N46" s="847"/>
      <c r="O46" s="431">
        <f>F46*I42/100+((F46*I42/100)*M46/100)</f>
        <v>0.8</v>
      </c>
      <c r="P46" s="103"/>
      <c r="Q46" s="500">
        <f t="shared" si="4"/>
        <v>0.8</v>
      </c>
      <c r="R46" s="350"/>
    </row>
    <row r="47" spans="1:18" ht="19.2" thickTop="1" thickBot="1" x14ac:dyDescent="0.4">
      <c r="A47" s="826" t="s">
        <v>399</v>
      </c>
      <c r="B47" s="775"/>
      <c r="C47" s="419">
        <v>100</v>
      </c>
      <c r="D47" s="463"/>
      <c r="E47" s="804"/>
      <c r="F47" s="388"/>
      <c r="G47" s="389"/>
      <c r="H47" s="804"/>
      <c r="I47" s="394">
        <v>46</v>
      </c>
      <c r="J47" s="468"/>
      <c r="K47" s="396">
        <f>I47</f>
        <v>46</v>
      </c>
      <c r="L47" s="804"/>
      <c r="M47" s="402"/>
      <c r="N47" s="804"/>
      <c r="O47" s="388"/>
      <c r="P47" s="307"/>
      <c r="Q47" s="593">
        <f>Q48+Q49</f>
        <v>4.7149999999999999</v>
      </c>
      <c r="R47" s="582"/>
    </row>
    <row r="48" spans="1:18" outlineLevel="1" x14ac:dyDescent="0.3">
      <c r="A48" s="601"/>
      <c r="B48" s="71" t="s">
        <v>379</v>
      </c>
      <c r="C48" s="194"/>
      <c r="D48" s="439"/>
      <c r="E48" s="847"/>
      <c r="F48" s="435">
        <v>10</v>
      </c>
      <c r="G48" s="471"/>
      <c r="H48" s="847"/>
      <c r="I48" s="433"/>
      <c r="J48" s="98"/>
      <c r="K48" s="434"/>
      <c r="L48" s="847"/>
      <c r="M48" s="432"/>
      <c r="N48" s="847"/>
      <c r="O48" s="431">
        <f>(F48*I47/100)+((F48*I47/100)*M48/100)</f>
        <v>4.5999999999999996</v>
      </c>
      <c r="P48" s="104"/>
      <c r="Q48" s="472">
        <f>O48</f>
        <v>4.5999999999999996</v>
      </c>
      <c r="R48" s="582"/>
    </row>
    <row r="49" spans="1:18" ht="15" outlineLevel="1" thickBot="1" x14ac:dyDescent="0.35">
      <c r="A49" s="447"/>
      <c r="B49" s="470" t="s">
        <v>139</v>
      </c>
      <c r="C49" s="422"/>
      <c r="D49" s="423"/>
      <c r="E49" s="847"/>
      <c r="F49" s="424">
        <v>0.25</v>
      </c>
      <c r="G49" s="466"/>
      <c r="H49" s="847"/>
      <c r="I49" s="426"/>
      <c r="J49" s="305"/>
      <c r="K49" s="427"/>
      <c r="L49" s="847"/>
      <c r="M49" s="428">
        <v>0</v>
      </c>
      <c r="N49" s="847"/>
      <c r="O49" s="429">
        <f>(F49*I47/100)+((F49*I47/100)*M49/100)</f>
        <v>0.115</v>
      </c>
      <c r="P49" s="467"/>
      <c r="Q49" s="430">
        <f>O49</f>
        <v>0.115</v>
      </c>
      <c r="R49" s="600"/>
    </row>
    <row r="50" spans="1:18" ht="19.2" outlineLevel="1" thickTop="1" thickBot="1" x14ac:dyDescent="0.4">
      <c r="A50" s="746" t="s">
        <v>91</v>
      </c>
      <c r="B50" s="747"/>
      <c r="C50" s="419">
        <v>100</v>
      </c>
      <c r="D50" s="381">
        <v>150</v>
      </c>
      <c r="E50" s="847"/>
      <c r="F50" s="388"/>
      <c r="G50" s="389"/>
      <c r="H50" s="847"/>
      <c r="I50" s="394">
        <v>819</v>
      </c>
      <c r="J50" s="395">
        <v>230</v>
      </c>
      <c r="K50" s="396">
        <f>I50+J50</f>
        <v>1049</v>
      </c>
      <c r="L50" s="847"/>
      <c r="M50" s="402"/>
      <c r="N50" s="847"/>
      <c r="O50" s="388"/>
      <c r="P50" s="307"/>
      <c r="Q50" s="593">
        <f>Q51</f>
        <v>116.4</v>
      </c>
      <c r="R50" s="600"/>
    </row>
    <row r="51" spans="1:18" ht="18" customHeight="1" outlineLevel="1" thickBot="1" x14ac:dyDescent="0.35">
      <c r="A51" s="659"/>
      <c r="B51" s="722" t="s">
        <v>91</v>
      </c>
      <c r="C51" s="422"/>
      <c r="D51" s="423"/>
      <c r="E51" s="847"/>
      <c r="F51" s="424">
        <v>10</v>
      </c>
      <c r="G51" s="425">
        <f>F51*D50/C50</f>
        <v>15</v>
      </c>
      <c r="H51" s="847"/>
      <c r="I51" s="426"/>
      <c r="J51" s="305"/>
      <c r="K51" s="427"/>
      <c r="L51" s="847"/>
      <c r="M51" s="428"/>
      <c r="N51" s="847"/>
      <c r="O51" s="429">
        <f>(F51*I50/100)+((F51*I50/100)*M51/100)</f>
        <v>81.900000000000006</v>
      </c>
      <c r="P51" s="261">
        <f>(G51*J50/100)+((G51*J50/100)*M51/100)</f>
        <v>34.5</v>
      </c>
      <c r="Q51" s="430">
        <f>O51+P51</f>
        <v>116.4</v>
      </c>
      <c r="R51" s="600"/>
    </row>
    <row r="52" spans="1:18" ht="19.2" thickTop="1" thickBot="1" x14ac:dyDescent="0.4">
      <c r="A52" s="746" t="s">
        <v>313</v>
      </c>
      <c r="B52" s="747"/>
      <c r="C52" s="419">
        <v>100</v>
      </c>
      <c r="D52" s="381">
        <v>150</v>
      </c>
      <c r="E52" s="847"/>
      <c r="F52" s="388"/>
      <c r="G52" s="389"/>
      <c r="H52" s="847"/>
      <c r="I52" s="394">
        <v>116</v>
      </c>
      <c r="J52" s="395">
        <v>0</v>
      </c>
      <c r="K52" s="396">
        <f>I52+J52</f>
        <v>116</v>
      </c>
      <c r="L52" s="847"/>
      <c r="M52" s="402"/>
      <c r="N52" s="847"/>
      <c r="O52" s="388"/>
      <c r="P52" s="307"/>
      <c r="Q52" s="593">
        <f>Q53</f>
        <v>11.6</v>
      </c>
      <c r="R52" s="582"/>
    </row>
    <row r="53" spans="1:18" ht="15" outlineLevel="1" thickBot="1" x14ac:dyDescent="0.35">
      <c r="A53" s="473"/>
      <c r="B53" s="115" t="s">
        <v>319</v>
      </c>
      <c r="C53" s="317"/>
      <c r="D53" s="474"/>
      <c r="E53" s="847"/>
      <c r="F53" s="475">
        <v>10</v>
      </c>
      <c r="G53" s="476">
        <f>F53*D52/C52</f>
        <v>15</v>
      </c>
      <c r="H53" s="847"/>
      <c r="I53" s="477"/>
      <c r="J53" s="139"/>
      <c r="K53" s="478"/>
      <c r="L53" s="847"/>
      <c r="M53" s="479"/>
      <c r="N53" s="847"/>
      <c r="O53" s="480">
        <f>(F53*I52/100)+((F53*I52/100)*M53/100)</f>
        <v>11.6</v>
      </c>
      <c r="P53" s="113">
        <f>(G53*J52/100)+((G53*J52/100)*M53/100)</f>
        <v>0</v>
      </c>
      <c r="Q53" s="481">
        <f>O53+P53</f>
        <v>11.6</v>
      </c>
      <c r="R53" s="660"/>
    </row>
    <row r="54" spans="1:18" ht="31.8" thickBot="1" x14ac:dyDescent="0.35">
      <c r="A54" s="788" t="s">
        <v>123</v>
      </c>
      <c r="B54" s="789"/>
      <c r="C54" s="789"/>
      <c r="D54" s="789"/>
      <c r="E54" s="789"/>
      <c r="F54" s="789"/>
      <c r="G54" s="789"/>
      <c r="H54" s="789"/>
      <c r="I54" s="789"/>
      <c r="J54" s="789"/>
      <c r="K54" s="789"/>
      <c r="L54" s="789"/>
      <c r="M54" s="789"/>
      <c r="N54" s="789"/>
      <c r="O54" s="789"/>
      <c r="P54" s="789"/>
      <c r="Q54" s="789"/>
      <c r="R54" s="790"/>
    </row>
    <row r="55" spans="1:18" ht="18.600000000000001" thickBot="1" x14ac:dyDescent="0.4">
      <c r="A55" s="752" t="s">
        <v>92</v>
      </c>
      <c r="B55" s="753"/>
      <c r="C55" s="222"/>
      <c r="D55" s="223"/>
      <c r="E55" s="735"/>
      <c r="F55" s="135" t="s">
        <v>104</v>
      </c>
      <c r="G55" s="135"/>
      <c r="H55" s="735"/>
      <c r="I55" s="515"/>
      <c r="J55" s="80"/>
      <c r="K55" s="516">
        <f>I55+J55</f>
        <v>0</v>
      </c>
      <c r="L55" s="735"/>
      <c r="M55" s="135"/>
      <c r="N55" s="735"/>
      <c r="O55" s="135"/>
      <c r="P55" s="135"/>
      <c r="Q55" s="661" t="e">
        <f>Q56</f>
        <v>#DIV/0!</v>
      </c>
      <c r="R55" s="566"/>
    </row>
    <row r="56" spans="1:18" ht="18.600000000000001" thickBot="1" x14ac:dyDescent="0.4">
      <c r="A56" s="131"/>
      <c r="B56" s="108"/>
      <c r="C56" s="317"/>
      <c r="D56" s="111"/>
      <c r="E56" s="735"/>
      <c r="F56" s="186"/>
      <c r="G56" s="187" t="e">
        <f>F56*D55/C55</f>
        <v>#DIV/0!</v>
      </c>
      <c r="H56" s="735"/>
      <c r="I56" s="112"/>
      <c r="J56" s="112"/>
      <c r="K56" s="112"/>
      <c r="L56" s="735"/>
      <c r="M56" s="616">
        <v>0</v>
      </c>
      <c r="N56" s="735"/>
      <c r="O56" s="175">
        <f>(F56*I55/100)+((F56*I55/100)*M56/100)</f>
        <v>0</v>
      </c>
      <c r="P56" s="323" t="e">
        <f>(G56*J55/100)+((G56*J55/100)*M56/100)</f>
        <v>#DIV/0!</v>
      </c>
      <c r="Q56" s="541" t="e">
        <f>O56+P56</f>
        <v>#DIV/0!</v>
      </c>
      <c r="R56" s="350"/>
    </row>
    <row r="57" spans="1:18" ht="19.2" thickTop="1" thickBot="1" x14ac:dyDescent="0.4">
      <c r="A57" s="812" t="s">
        <v>416</v>
      </c>
      <c r="B57" s="813"/>
      <c r="C57" s="419">
        <v>200</v>
      </c>
      <c r="D57" s="381">
        <v>200</v>
      </c>
      <c r="E57" s="847"/>
      <c r="F57" s="388"/>
      <c r="G57" s="389"/>
      <c r="H57" s="847"/>
      <c r="I57" s="394">
        <v>580</v>
      </c>
      <c r="J57" s="258">
        <v>100</v>
      </c>
      <c r="K57" s="484">
        <f>I57+J57</f>
        <v>680</v>
      </c>
      <c r="L57" s="847"/>
      <c r="M57" s="402"/>
      <c r="N57" s="847"/>
      <c r="O57" s="388"/>
      <c r="P57" s="310"/>
      <c r="Q57" s="593">
        <f>Q58</f>
        <v>0</v>
      </c>
      <c r="R57" s="350"/>
    </row>
    <row r="58" spans="1:18" ht="18.600000000000001" thickBot="1" x14ac:dyDescent="0.4">
      <c r="A58" s="496"/>
      <c r="B58" s="197" t="s">
        <v>417</v>
      </c>
      <c r="C58" s="194"/>
      <c r="D58" s="439"/>
      <c r="E58" s="847"/>
      <c r="F58" s="435"/>
      <c r="G58" s="436">
        <f>F58*D57/C57</f>
        <v>0</v>
      </c>
      <c r="H58" s="847"/>
      <c r="I58" s="433"/>
      <c r="J58" s="103"/>
      <c r="K58" s="471"/>
      <c r="L58" s="847"/>
      <c r="M58" s="403">
        <v>0</v>
      </c>
      <c r="N58" s="847"/>
      <c r="O58" s="431">
        <f>(F58*I57/100)+((F58*I57/100)*M58/100)</f>
        <v>0</v>
      </c>
      <c r="P58" s="105">
        <f>(G58*J57/100)+((G58*J57/100)*M58/100)</f>
        <v>0</v>
      </c>
      <c r="Q58" s="500">
        <f>O58+P58</f>
        <v>0</v>
      </c>
      <c r="R58" s="350"/>
    </row>
    <row r="59" spans="1:18" ht="19.2" thickTop="1" thickBot="1" x14ac:dyDescent="0.4">
      <c r="A59" s="812" t="s">
        <v>418</v>
      </c>
      <c r="B59" s="813"/>
      <c r="C59" s="419">
        <v>200</v>
      </c>
      <c r="D59" s="381">
        <v>200</v>
      </c>
      <c r="E59" s="847"/>
      <c r="F59" s="388"/>
      <c r="G59" s="389"/>
      <c r="H59" s="847"/>
      <c r="I59" s="394">
        <v>216</v>
      </c>
      <c r="J59" s="258">
        <v>180</v>
      </c>
      <c r="K59" s="484">
        <f>I59+J59</f>
        <v>396</v>
      </c>
      <c r="L59" s="847"/>
      <c r="M59" s="402"/>
      <c r="N59" s="847"/>
      <c r="O59" s="388"/>
      <c r="P59" s="310"/>
      <c r="Q59" s="593">
        <f>SUM(Q60:Q66)</f>
        <v>115.67</v>
      </c>
      <c r="R59" s="349"/>
    </row>
    <row r="60" spans="1:18" ht="18" x14ac:dyDescent="0.35">
      <c r="A60" s="496"/>
      <c r="B60" s="197" t="s">
        <v>188</v>
      </c>
      <c r="C60" s="194"/>
      <c r="D60" s="439"/>
      <c r="E60" s="847"/>
      <c r="F60" s="435">
        <v>2.5</v>
      </c>
      <c r="G60" s="436">
        <f>F60*D59/C59</f>
        <v>2.5</v>
      </c>
      <c r="H60" s="847"/>
      <c r="I60" s="433"/>
      <c r="J60" s="103"/>
      <c r="K60" s="471"/>
      <c r="L60" s="847"/>
      <c r="M60" s="403">
        <v>10</v>
      </c>
      <c r="N60" s="847"/>
      <c r="O60" s="431">
        <f>(F60*I59/100)+((F60*I59/100)*M60/100)</f>
        <v>5.94</v>
      </c>
      <c r="P60" s="105">
        <f>(G60*J59/100)+((G60*J59/100)*M60/100)</f>
        <v>4.95</v>
      </c>
      <c r="Q60" s="500">
        <f>O60+P60</f>
        <v>10.89</v>
      </c>
      <c r="R60" s="349"/>
    </row>
    <row r="61" spans="1:18" ht="18" x14ac:dyDescent="0.35">
      <c r="A61" s="496"/>
      <c r="B61" s="197" t="s">
        <v>419</v>
      </c>
      <c r="C61" s="194"/>
      <c r="D61" s="439"/>
      <c r="E61" s="847"/>
      <c r="F61" s="435">
        <v>2.5</v>
      </c>
      <c r="G61" s="436">
        <f>F61*C59/D59</f>
        <v>2.5</v>
      </c>
      <c r="H61" s="847"/>
      <c r="I61" s="433"/>
      <c r="J61" s="103"/>
      <c r="K61" s="471"/>
      <c r="L61" s="847"/>
      <c r="M61" s="403">
        <v>10</v>
      </c>
      <c r="N61" s="847"/>
      <c r="O61" s="431">
        <f>(F61*I57/100)+((F61*I57/100)*M61/100)</f>
        <v>15.95</v>
      </c>
      <c r="P61" s="105">
        <f>(G61*J57/100)+((G61*J57/100)*M61/100)</f>
        <v>2.75</v>
      </c>
      <c r="Q61" s="500">
        <f t="shared" ref="Q61:Q66" si="5">O61+P61</f>
        <v>18.7</v>
      </c>
      <c r="R61" s="349"/>
    </row>
    <row r="62" spans="1:18" ht="18" x14ac:dyDescent="0.35">
      <c r="A62" s="496"/>
      <c r="B62" s="197" t="s">
        <v>109</v>
      </c>
      <c r="C62" s="194"/>
      <c r="D62" s="439"/>
      <c r="E62" s="847"/>
      <c r="F62" s="435">
        <v>5</v>
      </c>
      <c r="G62" s="436">
        <f>F62*C59/D59</f>
        <v>5</v>
      </c>
      <c r="H62" s="847"/>
      <c r="I62" s="433"/>
      <c r="J62" s="103"/>
      <c r="K62" s="471"/>
      <c r="L62" s="847"/>
      <c r="M62" s="403">
        <v>10</v>
      </c>
      <c r="N62" s="847"/>
      <c r="O62" s="431">
        <f>(F62*I57/100)+((F62*I57/100)*M62/100)</f>
        <v>31.9</v>
      </c>
      <c r="P62" s="105">
        <f>(G62*J57/100)+((G62*J57/100)*M62/100)</f>
        <v>5.5</v>
      </c>
      <c r="Q62" s="500">
        <f t="shared" si="5"/>
        <v>37.4</v>
      </c>
      <c r="R62" s="350"/>
    </row>
    <row r="63" spans="1:18" ht="18" x14ac:dyDescent="0.35">
      <c r="A63" s="496"/>
      <c r="B63" s="197" t="s">
        <v>178</v>
      </c>
      <c r="C63" s="194"/>
      <c r="D63" s="439"/>
      <c r="E63" s="847"/>
      <c r="F63" s="435">
        <v>5</v>
      </c>
      <c r="G63" s="436">
        <f>F63*D59/C59</f>
        <v>5</v>
      </c>
      <c r="H63" s="847"/>
      <c r="I63" s="433"/>
      <c r="J63" s="103"/>
      <c r="K63" s="471"/>
      <c r="L63" s="847"/>
      <c r="M63" s="403">
        <v>10</v>
      </c>
      <c r="N63" s="847"/>
      <c r="O63" s="431">
        <f>(F63*I59/100)+((F63*I59/100)*M63/100)</f>
        <v>11.88</v>
      </c>
      <c r="P63" s="105">
        <f>(G63*J59/100)+((G63*J59/100)*M63/100)</f>
        <v>9.9</v>
      </c>
      <c r="Q63" s="500">
        <f t="shared" si="5"/>
        <v>21.78</v>
      </c>
      <c r="R63" s="349"/>
    </row>
    <row r="64" spans="1:18" ht="18.75" customHeight="1" x14ac:dyDescent="0.35">
      <c r="A64" s="496"/>
      <c r="B64" s="197" t="s">
        <v>420</v>
      </c>
      <c r="C64" s="194"/>
      <c r="D64" s="439"/>
      <c r="E64" s="847"/>
      <c r="F64" s="435">
        <v>2.5</v>
      </c>
      <c r="G64" s="436">
        <f>F64*D59/C59</f>
        <v>2.5</v>
      </c>
      <c r="H64" s="847"/>
      <c r="I64" s="433"/>
      <c r="J64" s="103"/>
      <c r="K64" s="471"/>
      <c r="L64" s="847"/>
      <c r="M64" s="403">
        <v>0</v>
      </c>
      <c r="N64" s="847"/>
      <c r="O64" s="431">
        <f>(F64*I59/100)+((F64*I59/100)*M64/100)</f>
        <v>5.4</v>
      </c>
      <c r="P64" s="105">
        <f>(G64*J59/100)+((G64*J59/100)*M64/100)</f>
        <v>4.5</v>
      </c>
      <c r="Q64" s="500">
        <f t="shared" si="5"/>
        <v>9.9</v>
      </c>
      <c r="R64" s="350"/>
    </row>
    <row r="65" spans="1:18" s="120" customFormat="1" ht="18" x14ac:dyDescent="0.35">
      <c r="A65" s="496"/>
      <c r="B65" s="197" t="s">
        <v>421</v>
      </c>
      <c r="C65" s="194"/>
      <c r="D65" s="439"/>
      <c r="E65" s="847"/>
      <c r="F65" s="435">
        <v>1.5</v>
      </c>
      <c r="G65" s="436">
        <f>F65*D59/C59</f>
        <v>1.5</v>
      </c>
      <c r="H65" s="847"/>
      <c r="I65" s="433"/>
      <c r="J65" s="103"/>
      <c r="K65" s="471"/>
      <c r="L65" s="847"/>
      <c r="M65" s="403">
        <v>0</v>
      </c>
      <c r="N65" s="847"/>
      <c r="O65" s="431">
        <f>(F65*I57/100)+((F65*I57/100)*M65/100)</f>
        <v>8.6999999999999993</v>
      </c>
      <c r="P65" s="105">
        <f>(G65*J57/100)+((G65*J57/100)*M65/100)</f>
        <v>1.5</v>
      </c>
      <c r="Q65" s="500">
        <f t="shared" si="5"/>
        <v>10.199999999999999</v>
      </c>
      <c r="R65" s="350"/>
    </row>
    <row r="66" spans="1:18" s="120" customFormat="1" ht="15" thickBot="1" x14ac:dyDescent="0.35">
      <c r="A66" s="213"/>
      <c r="B66" s="501" t="s">
        <v>296</v>
      </c>
      <c r="C66" s="422"/>
      <c r="D66" s="423"/>
      <c r="E66" s="847"/>
      <c r="F66" s="424">
        <v>1</v>
      </c>
      <c r="G66" s="436">
        <f>F66*D59/C59</f>
        <v>1</v>
      </c>
      <c r="H66" s="847"/>
      <c r="I66" s="426"/>
      <c r="J66" s="247"/>
      <c r="K66" s="466"/>
      <c r="L66" s="847"/>
      <c r="M66" s="404">
        <v>0</v>
      </c>
      <c r="N66" s="847"/>
      <c r="O66" s="480">
        <f>(F66*I57/100)+((F66*I57/100)*M66/100)</f>
        <v>5.8</v>
      </c>
      <c r="P66" s="323">
        <f>(G66*J57/100)+((G66*J57/100)*M66/100)</f>
        <v>1</v>
      </c>
      <c r="Q66" s="586">
        <f t="shared" si="5"/>
        <v>6.8</v>
      </c>
      <c r="R66" s="368"/>
    </row>
    <row r="67" spans="1:18" s="120" customFormat="1" ht="19.2" thickTop="1" thickBot="1" x14ac:dyDescent="0.4">
      <c r="A67" s="812" t="s">
        <v>400</v>
      </c>
      <c r="B67" s="755"/>
      <c r="C67" s="419">
        <v>200</v>
      </c>
      <c r="D67" s="463"/>
      <c r="E67" s="847"/>
      <c r="F67" s="388"/>
      <c r="G67" s="389"/>
      <c r="H67" s="847"/>
      <c r="I67" s="394">
        <v>0</v>
      </c>
      <c r="J67" s="310"/>
      <c r="K67" s="484">
        <f>I67+J67</f>
        <v>0</v>
      </c>
      <c r="L67" s="847"/>
      <c r="M67" s="667"/>
      <c r="N67" s="847"/>
      <c r="O67" s="388"/>
      <c r="P67" s="310"/>
      <c r="Q67" s="593">
        <f>Q68</f>
        <v>0</v>
      </c>
      <c r="R67" s="350"/>
    </row>
    <row r="68" spans="1:18" s="120" customFormat="1" ht="18.600000000000001" thickBot="1" x14ac:dyDescent="0.4">
      <c r="A68" s="456"/>
      <c r="B68" s="197" t="s">
        <v>422</v>
      </c>
      <c r="C68" s="422"/>
      <c r="D68" s="423"/>
      <c r="E68" s="847"/>
      <c r="F68" s="424">
        <f>C67*100/1000</f>
        <v>20</v>
      </c>
      <c r="G68" s="466"/>
      <c r="H68" s="847"/>
      <c r="I68" s="426"/>
      <c r="J68" s="247"/>
      <c r="K68" s="466"/>
      <c r="L68" s="847"/>
      <c r="M68" s="428">
        <v>0</v>
      </c>
      <c r="N68" s="847"/>
      <c r="O68" s="429">
        <f>F68*I67/100</f>
        <v>0</v>
      </c>
      <c r="P68" s="247"/>
      <c r="Q68" s="700">
        <f>O68</f>
        <v>0</v>
      </c>
      <c r="R68" s="350"/>
    </row>
    <row r="69" spans="1:18" s="120" customFormat="1" ht="19.2" thickTop="1" thickBot="1" x14ac:dyDescent="0.4">
      <c r="A69" s="812" t="s">
        <v>335</v>
      </c>
      <c r="B69" s="755"/>
      <c r="C69" s="419">
        <v>100</v>
      </c>
      <c r="D69" s="463"/>
      <c r="E69" s="847"/>
      <c r="F69" s="388"/>
      <c r="G69" s="389"/>
      <c r="H69" s="847"/>
      <c r="I69" s="388"/>
      <c r="J69" s="310"/>
      <c r="K69" s="389"/>
      <c r="L69" s="847"/>
      <c r="M69" s="701"/>
      <c r="N69" s="847"/>
      <c r="O69" s="388"/>
      <c r="P69" s="310"/>
      <c r="Q69" s="593">
        <f>Q70</f>
        <v>0</v>
      </c>
      <c r="R69" s="350"/>
    </row>
    <row r="70" spans="1:18" s="120" customFormat="1" ht="18.600000000000001" thickBot="1" x14ac:dyDescent="0.4">
      <c r="A70" s="494"/>
      <c r="B70" s="501" t="s">
        <v>140</v>
      </c>
      <c r="C70" s="422"/>
      <c r="D70" s="423"/>
      <c r="E70" s="847"/>
      <c r="F70" s="424">
        <f>C69*100/1000</f>
        <v>10</v>
      </c>
      <c r="G70" s="425">
        <f>F70*D69/C69</f>
        <v>0</v>
      </c>
      <c r="H70" s="847"/>
      <c r="I70" s="426"/>
      <c r="J70" s="247"/>
      <c r="K70" s="466"/>
      <c r="L70" s="847"/>
      <c r="M70" s="428">
        <v>0</v>
      </c>
      <c r="N70" s="847"/>
      <c r="O70" s="431">
        <f>(F70*I69/100)+((F70*I69/100)*M70/100)</f>
        <v>0</v>
      </c>
      <c r="P70" s="105">
        <f>(G70*J69/100)+((G70*J69/100)*M70/100)</f>
        <v>0</v>
      </c>
      <c r="Q70" s="500">
        <f>O70+P70</f>
        <v>0</v>
      </c>
      <c r="R70" s="350"/>
    </row>
    <row r="71" spans="1:18" s="120" customFormat="1" ht="19.2" thickTop="1" thickBot="1" x14ac:dyDescent="0.4">
      <c r="A71" s="839" t="s">
        <v>401</v>
      </c>
      <c r="B71" s="840"/>
      <c r="C71" s="504">
        <v>100</v>
      </c>
      <c r="D71" s="464"/>
      <c r="E71" s="847"/>
      <c r="F71" s="457"/>
      <c r="G71" s="458"/>
      <c r="H71" s="847"/>
      <c r="I71" s="459">
        <v>47</v>
      </c>
      <c r="J71" s="510"/>
      <c r="K71" s="506">
        <f>I71</f>
        <v>47</v>
      </c>
      <c r="L71" s="847"/>
      <c r="M71" s="617">
        <v>0</v>
      </c>
      <c r="N71" s="847"/>
      <c r="O71" s="507">
        <f>I71*C71/1000</f>
        <v>4.7</v>
      </c>
      <c r="P71" s="510"/>
      <c r="Q71" s="593">
        <f>O71</f>
        <v>4.7</v>
      </c>
      <c r="R71" s="350"/>
    </row>
    <row r="72" spans="1:18" s="120" customFormat="1" ht="19.2" thickTop="1" thickBot="1" x14ac:dyDescent="0.4">
      <c r="A72" s="851" t="s">
        <v>402</v>
      </c>
      <c r="B72" s="783"/>
      <c r="C72" s="625">
        <v>80</v>
      </c>
      <c r="D72" s="325">
        <v>80</v>
      </c>
      <c r="E72" s="847"/>
      <c r="F72" s="628"/>
      <c r="G72" s="662"/>
      <c r="H72" s="847"/>
      <c r="I72" s="663">
        <v>50</v>
      </c>
      <c r="J72" s="337"/>
      <c r="K72" s="664">
        <f>I72</f>
        <v>50</v>
      </c>
      <c r="L72" s="847"/>
      <c r="M72" s="665">
        <v>0</v>
      </c>
      <c r="N72" s="847"/>
      <c r="O72" s="507">
        <f>I72*C72/1000</f>
        <v>4</v>
      </c>
      <c r="P72" s="105">
        <f>D72*I72/1000</f>
        <v>4</v>
      </c>
      <c r="Q72" s="666">
        <f>O72+P72</f>
        <v>8</v>
      </c>
      <c r="R72" s="350"/>
    </row>
    <row r="73" spans="1:18" ht="19.2" thickTop="1" thickBot="1" x14ac:dyDescent="0.4">
      <c r="A73" s="826" t="s">
        <v>346</v>
      </c>
      <c r="B73" s="775"/>
      <c r="C73" s="419">
        <v>60</v>
      </c>
      <c r="D73" s="381">
        <v>60</v>
      </c>
      <c r="E73" s="735"/>
      <c r="F73" s="522"/>
      <c r="G73" s="615"/>
      <c r="H73" s="735"/>
      <c r="I73" s="394">
        <v>805</v>
      </c>
      <c r="J73" s="258">
        <v>0</v>
      </c>
      <c r="K73" s="484">
        <f>I73+J73</f>
        <v>805</v>
      </c>
      <c r="L73" s="735"/>
      <c r="M73" s="485"/>
      <c r="N73" s="735"/>
      <c r="O73" s="388"/>
      <c r="P73" s="310"/>
      <c r="Q73" s="593">
        <f>Q74+Q75</f>
        <v>74.865000000000009</v>
      </c>
      <c r="R73" s="350"/>
    </row>
    <row r="74" spans="1:18" ht="18" x14ac:dyDescent="0.35">
      <c r="A74" s="650"/>
      <c r="B74" s="71" t="s">
        <v>175</v>
      </c>
      <c r="C74" s="194"/>
      <c r="D74" s="439"/>
      <c r="E74" s="735"/>
      <c r="F74" s="146">
        <v>8</v>
      </c>
      <c r="G74" s="476">
        <f>F74*D73/C73</f>
        <v>8</v>
      </c>
      <c r="H74" s="735"/>
      <c r="I74" s="433"/>
      <c r="J74" s="103"/>
      <c r="K74" s="471"/>
      <c r="L74" s="735"/>
      <c r="M74" s="403">
        <v>0</v>
      </c>
      <c r="N74" s="735"/>
      <c r="O74" s="431">
        <f>F74*I73/100+((F74*I73/100)*M74/100)</f>
        <v>64.400000000000006</v>
      </c>
      <c r="P74" s="105">
        <f>G74*J73/100+((G74*J73/100)*M74/100)</f>
        <v>0</v>
      </c>
      <c r="Q74" s="500">
        <f>O74+P74</f>
        <v>64.400000000000006</v>
      </c>
      <c r="R74" s="350"/>
    </row>
    <row r="75" spans="1:18" ht="18.600000000000001" thickBot="1" x14ac:dyDescent="0.4">
      <c r="A75" s="521"/>
      <c r="B75" s="254" t="s">
        <v>176</v>
      </c>
      <c r="C75" s="422"/>
      <c r="D75" s="423"/>
      <c r="E75" s="735"/>
      <c r="F75" s="186">
        <v>1.3</v>
      </c>
      <c r="G75" s="425">
        <f>F75*D73/C73</f>
        <v>1.3</v>
      </c>
      <c r="H75" s="735"/>
      <c r="I75" s="426"/>
      <c r="J75" s="247"/>
      <c r="K75" s="466"/>
      <c r="L75" s="735"/>
      <c r="M75" s="428">
        <v>0</v>
      </c>
      <c r="N75" s="735"/>
      <c r="O75" s="429">
        <f>F75*I73/100+((F75*I73/100)*M75/100)</f>
        <v>10.465</v>
      </c>
      <c r="P75" s="321">
        <f>G75*J73/100+((G75*J73/100)*M75/100)</f>
        <v>0</v>
      </c>
      <c r="Q75" s="493">
        <f>O75+P75</f>
        <v>10.465</v>
      </c>
      <c r="R75" s="350"/>
    </row>
    <row r="76" spans="1:18" ht="19.2" thickTop="1" thickBot="1" x14ac:dyDescent="0.4">
      <c r="A76" s="826" t="s">
        <v>449</v>
      </c>
      <c r="B76" s="775"/>
      <c r="C76" s="419">
        <v>100</v>
      </c>
      <c r="D76" s="702"/>
      <c r="E76" s="847"/>
      <c r="F76" s="522"/>
      <c r="G76" s="615"/>
      <c r="H76" s="847"/>
      <c r="I76" s="394">
        <v>70</v>
      </c>
      <c r="J76" s="310"/>
      <c r="K76" s="484">
        <f>I76+J76</f>
        <v>70</v>
      </c>
      <c r="L76" s="847"/>
      <c r="M76" s="485"/>
      <c r="N76" s="847"/>
      <c r="O76" s="388"/>
      <c r="P76" s="310"/>
      <c r="Q76" s="593">
        <f>SUM(Q77:Q77)</f>
        <v>7</v>
      </c>
      <c r="R76" s="350"/>
    </row>
    <row r="77" spans="1:18" ht="18.600000000000001" thickBot="1" x14ac:dyDescent="0.4">
      <c r="A77" s="650"/>
      <c r="B77" s="201" t="s">
        <v>450</v>
      </c>
      <c r="C77" s="194"/>
      <c r="D77" s="439"/>
      <c r="E77" s="847"/>
      <c r="F77" s="435">
        <v>10</v>
      </c>
      <c r="G77" s="436">
        <f>F77*D76/C76</f>
        <v>0</v>
      </c>
      <c r="H77" s="847"/>
      <c r="I77" s="433"/>
      <c r="J77" s="103"/>
      <c r="K77" s="471"/>
      <c r="L77" s="847"/>
      <c r="M77" s="432"/>
      <c r="N77" s="847"/>
      <c r="O77" s="431">
        <f>F77*I76/100+((F77*I76/100)*M77/100)</f>
        <v>7</v>
      </c>
      <c r="P77" s="103"/>
      <c r="Q77" s="500">
        <f>O77+P77</f>
        <v>7</v>
      </c>
      <c r="R77" s="350"/>
    </row>
    <row r="78" spans="1:18" ht="19.2" thickTop="1" thickBot="1" x14ac:dyDescent="0.4">
      <c r="A78" s="826" t="s">
        <v>338</v>
      </c>
      <c r="B78" s="775"/>
      <c r="C78" s="419">
        <v>100</v>
      </c>
      <c r="D78" s="463"/>
      <c r="E78" s="847"/>
      <c r="F78" s="522"/>
      <c r="G78" s="615"/>
      <c r="H78" s="847"/>
      <c r="I78" s="394">
        <v>72</v>
      </c>
      <c r="J78" s="310"/>
      <c r="K78" s="484">
        <f>I78+J78</f>
        <v>72</v>
      </c>
      <c r="L78" s="847"/>
      <c r="M78" s="485"/>
      <c r="N78" s="847"/>
      <c r="O78" s="388"/>
      <c r="P78" s="310"/>
      <c r="Q78" s="593">
        <f>Q79+Q80</f>
        <v>8.4600000000000009</v>
      </c>
      <c r="R78" s="350"/>
    </row>
    <row r="79" spans="1:18" ht="18" x14ac:dyDescent="0.35">
      <c r="A79" s="650"/>
      <c r="B79" s="201" t="s">
        <v>423</v>
      </c>
      <c r="C79" s="194"/>
      <c r="D79" s="439"/>
      <c r="E79" s="847"/>
      <c r="F79" s="435">
        <v>10</v>
      </c>
      <c r="G79" s="476">
        <f>F79*D78/C78</f>
        <v>0</v>
      </c>
      <c r="H79" s="847"/>
      <c r="I79" s="433"/>
      <c r="J79" s="103"/>
      <c r="K79" s="471"/>
      <c r="L79" s="847"/>
      <c r="M79" s="403">
        <v>15</v>
      </c>
      <c r="N79" s="847"/>
      <c r="O79" s="431">
        <f>F79*I78/100+((F79*I78/100)*M79/100)</f>
        <v>8.2800000000000011</v>
      </c>
      <c r="P79" s="103"/>
      <c r="Q79" s="500">
        <f>O79+P79</f>
        <v>8.2800000000000011</v>
      </c>
      <c r="R79" s="350"/>
    </row>
    <row r="80" spans="1:18" ht="18.600000000000001" thickBot="1" x14ac:dyDescent="0.4">
      <c r="A80" s="651"/>
      <c r="B80" s="115" t="s">
        <v>139</v>
      </c>
      <c r="C80" s="317"/>
      <c r="D80" s="474"/>
      <c r="E80" s="847"/>
      <c r="F80" s="424">
        <v>0.25</v>
      </c>
      <c r="G80" s="425">
        <f>F80*D78/C78</f>
        <v>0</v>
      </c>
      <c r="H80" s="847"/>
      <c r="I80" s="426"/>
      <c r="J80" s="247"/>
      <c r="K80" s="466"/>
      <c r="L80" s="847"/>
      <c r="M80" s="428">
        <v>0</v>
      </c>
      <c r="N80" s="847"/>
      <c r="O80" s="429">
        <f>F80*I78/100+((F80*I78/100)*M80/100)</f>
        <v>0.18</v>
      </c>
      <c r="P80" s="247"/>
      <c r="Q80" s="493">
        <f>O80+P80</f>
        <v>0.18</v>
      </c>
      <c r="R80" s="350"/>
    </row>
    <row r="81" spans="1:18" ht="19.2" thickTop="1" thickBot="1" x14ac:dyDescent="0.4">
      <c r="A81" s="746" t="s">
        <v>403</v>
      </c>
      <c r="B81" s="747"/>
      <c r="C81" s="419">
        <v>100</v>
      </c>
      <c r="D81" s="463"/>
      <c r="E81" s="847"/>
      <c r="F81" s="522"/>
      <c r="G81" s="615"/>
      <c r="H81" s="847"/>
      <c r="I81" s="394">
        <v>0</v>
      </c>
      <c r="J81" s="310"/>
      <c r="K81" s="484">
        <f>I81</f>
        <v>0</v>
      </c>
      <c r="L81" s="847"/>
      <c r="M81" s="619"/>
      <c r="N81" s="847"/>
      <c r="O81" s="388"/>
      <c r="P81" s="310"/>
      <c r="Q81" s="593">
        <f>Q82</f>
        <v>0</v>
      </c>
      <c r="R81" s="582"/>
    </row>
    <row r="82" spans="1:18" ht="18.600000000000001" thickBot="1" x14ac:dyDescent="0.4">
      <c r="A82" s="521"/>
      <c r="B82" s="385" t="s">
        <v>319</v>
      </c>
      <c r="C82" s="422"/>
      <c r="D82" s="423"/>
      <c r="E82" s="847"/>
      <c r="F82" s="424">
        <f>C81*100/1000</f>
        <v>10</v>
      </c>
      <c r="G82" s="466"/>
      <c r="H82" s="847"/>
      <c r="I82" s="426"/>
      <c r="J82" s="247"/>
      <c r="K82" s="466"/>
      <c r="L82" s="847"/>
      <c r="M82" s="428">
        <v>0</v>
      </c>
      <c r="N82" s="847"/>
      <c r="O82" s="429">
        <f>F82*I81/100+((F82*I81/100)*M82/100)</f>
        <v>0</v>
      </c>
      <c r="P82" s="247"/>
      <c r="Q82" s="493">
        <f>O82</f>
        <v>0</v>
      </c>
      <c r="R82" s="582"/>
    </row>
    <row r="83" spans="1:18" ht="15" thickTop="1" x14ac:dyDescent="0.3"/>
  </sheetData>
  <mergeCells count="46">
    <mergeCell ref="A54:R54"/>
    <mergeCell ref="A55:B55"/>
    <mergeCell ref="A57:B57"/>
    <mergeCell ref="A71:B71"/>
    <mergeCell ref="A72:B72"/>
    <mergeCell ref="E55:E82"/>
    <mergeCell ref="H55:H82"/>
    <mergeCell ref="L55:L82"/>
    <mergeCell ref="N55:N82"/>
    <mergeCell ref="A59:B59"/>
    <mergeCell ref="A67:B67"/>
    <mergeCell ref="A69:B69"/>
    <mergeCell ref="A76:B76"/>
    <mergeCell ref="A78:B78"/>
    <mergeCell ref="A81:B81"/>
    <mergeCell ref="A73:B73"/>
    <mergeCell ref="H4:H53"/>
    <mergeCell ref="L4:L53"/>
    <mergeCell ref="A37:B37"/>
    <mergeCell ref="A39:B39"/>
    <mergeCell ref="A40:B40"/>
    <mergeCell ref="A47:B47"/>
    <mergeCell ref="A50:B50"/>
    <mergeCell ref="A20:B20"/>
    <mergeCell ref="A21:B21"/>
    <mergeCell ref="A32:B32"/>
    <mergeCell ref="A52:B52"/>
    <mergeCell ref="A4:B4"/>
    <mergeCell ref="A42:B42"/>
    <mergeCell ref="A30:B30"/>
    <mergeCell ref="N4:N53"/>
    <mergeCell ref="A12:B12"/>
    <mergeCell ref="A18:B18"/>
    <mergeCell ref="A3:R3"/>
    <mergeCell ref="A1:B2"/>
    <mergeCell ref="C1:D1"/>
    <mergeCell ref="E1:E2"/>
    <mergeCell ref="F1:G1"/>
    <mergeCell ref="H1:H2"/>
    <mergeCell ref="I1:K1"/>
    <mergeCell ref="L1:L2"/>
    <mergeCell ref="M1:M2"/>
    <mergeCell ref="N1:N2"/>
    <mergeCell ref="O1:Q1"/>
    <mergeCell ref="R1:R2"/>
    <mergeCell ref="E4:E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7452F-3FDF-4BDA-91FD-C97E250DFD35}">
  <dimension ref="A1:R74"/>
  <sheetViews>
    <sheetView workbookViewId="0">
      <pane ySplit="4608" activePane="bottomLeft"/>
      <selection activeCell="F1" sqref="F1:G1"/>
      <selection pane="bottomLeft" activeCell="R27" sqref="R27"/>
    </sheetView>
  </sheetViews>
  <sheetFormatPr baseColWidth="10" defaultRowHeight="14.4" outlineLevelRow="2" x14ac:dyDescent="0.3"/>
  <cols>
    <col min="2" max="2" width="45.33203125" customWidth="1"/>
    <col min="3" max="3" width="13.33203125" style="99" bestFit="1" customWidth="1"/>
    <col min="4" max="4" width="13.109375" style="99" customWidth="1"/>
    <col min="5" max="5" width="1.88671875" style="99" customWidth="1"/>
    <col min="6" max="6" width="12" style="99" customWidth="1"/>
    <col min="7" max="7" width="12.6640625" style="99" customWidth="1"/>
    <col min="8" max="8" width="1.88671875" style="99" customWidth="1"/>
    <col min="9" max="9" width="13.33203125" style="99" bestFit="1" customWidth="1"/>
    <col min="10" max="10" width="13.6640625" style="99" customWidth="1"/>
    <col min="11" max="11" width="12.109375" style="99" customWidth="1"/>
    <col min="12" max="12" width="1.88671875" style="99" customWidth="1"/>
    <col min="13" max="13" width="21.6640625" style="99" customWidth="1"/>
    <col min="14" max="14" width="1.88671875" style="99" customWidth="1"/>
    <col min="15" max="15" width="15.109375" style="99" customWidth="1"/>
    <col min="16" max="16" width="15" style="99" customWidth="1"/>
    <col min="17" max="17" width="18.44140625" style="75" customWidth="1"/>
    <col min="18" max="18" width="13.33203125" customWidth="1"/>
  </cols>
  <sheetData>
    <row r="1" spans="1:18" ht="150.75" customHeight="1" thickBot="1" x14ac:dyDescent="0.35">
      <c r="A1" s="770"/>
      <c r="B1" s="771"/>
      <c r="C1" s="793" t="s">
        <v>135</v>
      </c>
      <c r="D1" s="794"/>
      <c r="E1" s="795"/>
      <c r="F1" s="764" t="s">
        <v>279</v>
      </c>
      <c r="G1" s="765"/>
      <c r="H1" s="795"/>
      <c r="I1" s="766" t="s">
        <v>142</v>
      </c>
      <c r="J1" s="767"/>
      <c r="K1" s="767"/>
      <c r="L1" s="795"/>
      <c r="M1" s="760" t="s">
        <v>141</v>
      </c>
      <c r="N1" s="795"/>
      <c r="O1" s="799" t="s">
        <v>156</v>
      </c>
      <c r="P1" s="800"/>
      <c r="Q1" s="801"/>
      <c r="R1" s="786" t="s">
        <v>320</v>
      </c>
    </row>
    <row r="2" spans="1:18" ht="64.5" customHeight="1" thickBot="1" x14ac:dyDescent="0.35">
      <c r="A2" s="772"/>
      <c r="B2" s="773"/>
      <c r="C2" s="547" t="s">
        <v>132</v>
      </c>
      <c r="D2" s="548" t="s">
        <v>134</v>
      </c>
      <c r="E2" s="796"/>
      <c r="F2" s="549" t="s">
        <v>132</v>
      </c>
      <c r="G2" s="550" t="s">
        <v>134</v>
      </c>
      <c r="H2" s="796"/>
      <c r="I2" s="551" t="s">
        <v>130</v>
      </c>
      <c r="J2" s="552" t="s">
        <v>133</v>
      </c>
      <c r="K2" s="553" t="s">
        <v>143</v>
      </c>
      <c r="L2" s="796"/>
      <c r="M2" s="761"/>
      <c r="N2" s="796"/>
      <c r="O2" s="554" t="s">
        <v>130</v>
      </c>
      <c r="P2" s="555" t="s">
        <v>133</v>
      </c>
      <c r="Q2" s="556" t="s">
        <v>136</v>
      </c>
      <c r="R2" s="787"/>
    </row>
    <row r="3" spans="1:18" ht="31.8" thickBot="1" x14ac:dyDescent="0.35">
      <c r="A3" s="788" t="s">
        <v>121</v>
      </c>
      <c r="B3" s="789"/>
      <c r="C3" s="789"/>
      <c r="D3" s="789"/>
      <c r="E3" s="789"/>
      <c r="F3" s="789"/>
      <c r="G3" s="789"/>
      <c r="H3" s="789"/>
      <c r="I3" s="789"/>
      <c r="J3" s="789"/>
      <c r="K3" s="789"/>
      <c r="L3" s="789"/>
      <c r="M3" s="789"/>
      <c r="N3" s="789"/>
      <c r="O3" s="789"/>
      <c r="P3" s="789"/>
      <c r="Q3" s="789"/>
      <c r="R3" s="790"/>
    </row>
    <row r="4" spans="1:18" ht="18" x14ac:dyDescent="0.35">
      <c r="A4" s="780"/>
      <c r="B4" s="779"/>
      <c r="C4" s="222"/>
      <c r="D4" s="223"/>
      <c r="E4" s="758"/>
      <c r="F4" s="530"/>
      <c r="G4" s="572"/>
      <c r="H4" s="758"/>
      <c r="I4" s="225"/>
      <c r="J4" s="226"/>
      <c r="K4" s="560"/>
      <c r="L4" s="758"/>
      <c r="M4" s="573"/>
      <c r="N4" s="758"/>
      <c r="O4" s="172"/>
      <c r="P4" s="84"/>
      <c r="Q4" s="183"/>
      <c r="R4" s="558"/>
    </row>
    <row r="5" spans="1:18" ht="18" x14ac:dyDescent="0.35">
      <c r="A5" s="185"/>
      <c r="B5" s="71"/>
      <c r="C5" s="141"/>
      <c r="D5" s="77"/>
      <c r="E5" s="759"/>
      <c r="F5" s="146"/>
      <c r="G5" s="145"/>
      <c r="H5" s="759"/>
      <c r="I5" s="152"/>
      <c r="J5" s="73"/>
      <c r="K5" s="157"/>
      <c r="L5" s="759"/>
      <c r="M5" s="162"/>
      <c r="N5" s="759"/>
      <c r="O5" s="170"/>
      <c r="P5" s="83"/>
      <c r="Q5" s="183"/>
      <c r="R5" s="350"/>
    </row>
    <row r="6" spans="1:18" ht="18" x14ac:dyDescent="0.35">
      <c r="A6" s="185"/>
      <c r="B6" s="71"/>
      <c r="C6" s="141"/>
      <c r="D6" s="77"/>
      <c r="E6" s="759"/>
      <c r="F6" s="146"/>
      <c r="G6" s="145"/>
      <c r="H6" s="759"/>
      <c r="I6" s="152"/>
      <c r="J6" s="73"/>
      <c r="K6" s="157"/>
      <c r="L6" s="759"/>
      <c r="M6" s="162"/>
      <c r="N6" s="759"/>
      <c r="O6" s="170"/>
      <c r="P6" s="83"/>
      <c r="Q6" s="183"/>
      <c r="R6" s="350"/>
    </row>
    <row r="7" spans="1:18" ht="18" x14ac:dyDescent="0.35">
      <c r="A7" s="185"/>
      <c r="B7" s="71"/>
      <c r="C7" s="141"/>
      <c r="D7" s="77"/>
      <c r="E7" s="759"/>
      <c r="F7" s="146"/>
      <c r="G7" s="145"/>
      <c r="H7" s="759"/>
      <c r="I7" s="152"/>
      <c r="J7" s="73"/>
      <c r="K7" s="157"/>
      <c r="L7" s="759"/>
      <c r="M7" s="162"/>
      <c r="N7" s="759"/>
      <c r="O7" s="170"/>
      <c r="P7" s="83"/>
      <c r="Q7" s="183"/>
      <c r="R7" s="350"/>
    </row>
    <row r="8" spans="1:18" ht="18" x14ac:dyDescent="0.35">
      <c r="A8" s="185"/>
      <c r="B8" s="71"/>
      <c r="C8" s="141"/>
      <c r="D8" s="77"/>
      <c r="E8" s="759"/>
      <c r="F8" s="146"/>
      <c r="G8" s="145"/>
      <c r="H8" s="759"/>
      <c r="I8" s="152"/>
      <c r="J8" s="73"/>
      <c r="K8" s="157"/>
      <c r="L8" s="759"/>
      <c r="M8" s="162"/>
      <c r="N8" s="759"/>
      <c r="O8" s="170"/>
      <c r="P8" s="83"/>
      <c r="Q8" s="183"/>
      <c r="R8" s="350"/>
    </row>
    <row r="9" spans="1:18" outlineLevel="1" x14ac:dyDescent="0.3">
      <c r="A9" s="122"/>
      <c r="B9" s="71"/>
      <c r="C9" s="141"/>
      <c r="D9" s="77"/>
      <c r="E9" s="759"/>
      <c r="F9" s="146"/>
      <c r="G9" s="145"/>
      <c r="H9" s="759"/>
      <c r="I9" s="152"/>
      <c r="J9" s="73"/>
      <c r="K9" s="157"/>
      <c r="L9" s="759"/>
      <c r="M9" s="162"/>
      <c r="N9" s="759"/>
      <c r="O9" s="170"/>
      <c r="P9" s="83"/>
      <c r="Q9" s="183"/>
      <c r="R9" s="350"/>
    </row>
    <row r="10" spans="1:18" ht="18" x14ac:dyDescent="0.35">
      <c r="A10" s="805"/>
      <c r="B10" s="806"/>
      <c r="C10" s="141"/>
      <c r="D10" s="77"/>
      <c r="E10" s="758"/>
      <c r="F10" s="146"/>
      <c r="G10" s="145"/>
      <c r="H10" s="758"/>
      <c r="I10" s="152"/>
      <c r="J10" s="73"/>
      <c r="K10" s="157"/>
      <c r="L10" s="758"/>
      <c r="M10" s="162"/>
      <c r="N10" s="758"/>
      <c r="O10" s="170"/>
      <c r="P10" s="83"/>
      <c r="Q10" s="183"/>
      <c r="R10" s="350"/>
    </row>
    <row r="11" spans="1:18" ht="15.75" customHeight="1" outlineLevel="1" x14ac:dyDescent="0.3">
      <c r="A11" s="122"/>
      <c r="B11" s="71"/>
      <c r="C11" s="141"/>
      <c r="D11" s="77"/>
      <c r="E11" s="758"/>
      <c r="F11" s="146"/>
      <c r="G11" s="145"/>
      <c r="H11" s="758"/>
      <c r="I11" s="152"/>
      <c r="J11" s="73"/>
      <c r="K11" s="157"/>
      <c r="L11" s="758"/>
      <c r="M11" s="162"/>
      <c r="N11" s="758"/>
      <c r="O11" s="170"/>
      <c r="P11" s="83"/>
      <c r="Q11" s="183"/>
      <c r="R11" s="350"/>
    </row>
    <row r="12" spans="1:18" ht="15.75" customHeight="1" outlineLevel="1" x14ac:dyDescent="0.3">
      <c r="A12" s="122"/>
      <c r="B12" s="71"/>
      <c r="C12" s="141"/>
      <c r="D12" s="77"/>
      <c r="E12" s="758"/>
      <c r="F12" s="146"/>
      <c r="G12" s="94"/>
      <c r="H12" s="758"/>
      <c r="I12" s="152"/>
      <c r="J12" s="73"/>
      <c r="K12" s="157"/>
      <c r="L12" s="758"/>
      <c r="M12" s="162"/>
      <c r="N12" s="758"/>
      <c r="O12" s="170"/>
      <c r="P12" s="83"/>
      <c r="Q12" s="183"/>
      <c r="R12" s="350"/>
    </row>
    <row r="13" spans="1:18" ht="15.75" customHeight="1" outlineLevel="1" x14ac:dyDescent="0.3">
      <c r="A13" s="122"/>
      <c r="B13" s="71"/>
      <c r="C13" s="141"/>
      <c r="D13" s="77"/>
      <c r="E13" s="758"/>
      <c r="F13" s="146"/>
      <c r="G13" s="94"/>
      <c r="H13" s="758"/>
      <c r="I13" s="152"/>
      <c r="J13" s="73"/>
      <c r="K13" s="157"/>
      <c r="L13" s="758"/>
      <c r="M13" s="162"/>
      <c r="N13" s="758"/>
      <c r="O13" s="170"/>
      <c r="P13" s="83"/>
      <c r="Q13" s="183"/>
      <c r="R13" s="350"/>
    </row>
    <row r="14" spans="1:18" ht="15.75" customHeight="1" outlineLevel="1" x14ac:dyDescent="0.3">
      <c r="A14" s="122"/>
      <c r="B14" s="71"/>
      <c r="C14" s="141"/>
      <c r="D14" s="77"/>
      <c r="E14" s="758"/>
      <c r="F14" s="146"/>
      <c r="G14" s="94"/>
      <c r="H14" s="758"/>
      <c r="I14" s="152"/>
      <c r="J14" s="73"/>
      <c r="K14" s="157"/>
      <c r="L14" s="758"/>
      <c r="M14" s="162"/>
      <c r="N14" s="758"/>
      <c r="O14" s="170"/>
      <c r="P14" s="83"/>
      <c r="Q14" s="183"/>
      <c r="R14" s="350"/>
    </row>
    <row r="15" spans="1:18" ht="18" x14ac:dyDescent="0.35">
      <c r="A15" s="805"/>
      <c r="B15" s="806"/>
      <c r="C15" s="141"/>
      <c r="D15" s="77"/>
      <c r="E15" s="758"/>
      <c r="F15" s="146"/>
      <c r="G15" s="94"/>
      <c r="H15" s="758"/>
      <c r="I15" s="152"/>
      <c r="J15" s="73"/>
      <c r="K15" s="157"/>
      <c r="L15" s="758"/>
      <c r="M15" s="162"/>
      <c r="N15" s="758"/>
      <c r="O15" s="170"/>
      <c r="P15" s="83"/>
      <c r="Q15" s="183"/>
      <c r="R15" s="350"/>
    </row>
    <row r="16" spans="1:18" outlineLevel="1" x14ac:dyDescent="0.3">
      <c r="A16" s="122"/>
      <c r="B16" s="71"/>
      <c r="C16" s="141"/>
      <c r="D16" s="77"/>
      <c r="E16" s="758"/>
      <c r="F16" s="146"/>
      <c r="G16" s="94"/>
      <c r="H16" s="758"/>
      <c r="I16" s="152"/>
      <c r="J16" s="73"/>
      <c r="K16" s="157"/>
      <c r="L16" s="758"/>
      <c r="M16" s="162"/>
      <c r="N16" s="758"/>
      <c r="O16" s="170"/>
      <c r="P16" s="83"/>
      <c r="Q16" s="183"/>
      <c r="R16" s="350"/>
    </row>
    <row r="17" spans="1:18" outlineLevel="1" x14ac:dyDescent="0.3">
      <c r="A17" s="122"/>
      <c r="B17" s="71"/>
      <c r="C17" s="141"/>
      <c r="D17" s="77"/>
      <c r="E17" s="758"/>
      <c r="F17" s="146"/>
      <c r="G17" s="94"/>
      <c r="H17" s="758"/>
      <c r="I17" s="152"/>
      <c r="J17" s="73"/>
      <c r="K17" s="157"/>
      <c r="L17" s="758"/>
      <c r="M17" s="162"/>
      <c r="N17" s="758"/>
      <c r="O17" s="170"/>
      <c r="P17" s="83"/>
      <c r="Q17" s="184"/>
      <c r="R17" s="350"/>
    </row>
    <row r="18" spans="1:18" outlineLevel="1" x14ac:dyDescent="0.3">
      <c r="A18" s="122"/>
      <c r="B18" s="71"/>
      <c r="C18" s="141"/>
      <c r="D18" s="77"/>
      <c r="E18" s="758"/>
      <c r="F18" s="146"/>
      <c r="G18" s="94"/>
      <c r="H18" s="758"/>
      <c r="I18" s="152"/>
      <c r="J18" s="73"/>
      <c r="K18" s="157"/>
      <c r="L18" s="758"/>
      <c r="M18" s="162"/>
      <c r="N18" s="758"/>
      <c r="O18" s="170"/>
      <c r="P18" s="83"/>
      <c r="Q18" s="184"/>
      <c r="R18" s="350"/>
    </row>
    <row r="19" spans="1:18" outlineLevel="1" x14ac:dyDescent="0.3">
      <c r="A19" s="122"/>
      <c r="B19" s="71"/>
      <c r="C19" s="141"/>
      <c r="D19" s="77"/>
      <c r="E19" s="758"/>
      <c r="F19" s="146"/>
      <c r="G19" s="94"/>
      <c r="H19" s="758"/>
      <c r="I19" s="152"/>
      <c r="J19" s="73"/>
      <c r="K19" s="157"/>
      <c r="L19" s="758"/>
      <c r="M19" s="162"/>
      <c r="N19" s="758"/>
      <c r="O19" s="170"/>
      <c r="P19" s="83"/>
      <c r="Q19" s="184"/>
      <c r="R19" s="350"/>
    </row>
    <row r="20" spans="1:18" ht="18" x14ac:dyDescent="0.35">
      <c r="A20" s="805"/>
      <c r="B20" s="806"/>
      <c r="C20" s="141"/>
      <c r="D20" s="77"/>
      <c r="E20" s="758"/>
      <c r="F20" s="146"/>
      <c r="G20" s="94"/>
      <c r="H20" s="758"/>
      <c r="I20" s="152"/>
      <c r="J20" s="73"/>
      <c r="K20" s="157"/>
      <c r="L20" s="758"/>
      <c r="M20" s="162"/>
      <c r="N20" s="758"/>
      <c r="O20" s="170"/>
      <c r="P20" s="83"/>
      <c r="Q20" s="184"/>
      <c r="R20" s="350"/>
    </row>
    <row r="21" spans="1:18" outlineLevel="1" x14ac:dyDescent="0.3">
      <c r="A21" s="122"/>
      <c r="B21" s="71"/>
      <c r="C21" s="141"/>
      <c r="D21" s="77"/>
      <c r="E21" s="759"/>
      <c r="F21" s="146"/>
      <c r="G21" s="94"/>
      <c r="H21" s="759"/>
      <c r="I21" s="152"/>
      <c r="J21" s="73"/>
      <c r="K21" s="157"/>
      <c r="L21" s="759"/>
      <c r="M21" s="162"/>
      <c r="N21" s="759"/>
      <c r="O21" s="170"/>
      <c r="P21" s="83"/>
      <c r="Q21" s="184"/>
      <c r="R21" s="350"/>
    </row>
    <row r="22" spans="1:18" ht="18" x14ac:dyDescent="0.35">
      <c r="A22" s="805"/>
      <c r="B22" s="806"/>
      <c r="C22" s="141"/>
      <c r="D22" s="77"/>
      <c r="E22" s="759"/>
      <c r="F22" s="146"/>
      <c r="G22" s="94"/>
      <c r="H22" s="759"/>
      <c r="I22" s="152"/>
      <c r="J22" s="73"/>
      <c r="K22" s="157"/>
      <c r="L22" s="759"/>
      <c r="M22" s="162"/>
      <c r="N22" s="759"/>
      <c r="O22" s="170"/>
      <c r="P22" s="83"/>
      <c r="Q22" s="184"/>
      <c r="R22" s="350"/>
    </row>
    <row r="23" spans="1:18" outlineLevel="1" x14ac:dyDescent="0.3">
      <c r="A23" s="123"/>
      <c r="B23" s="76"/>
      <c r="C23" s="141"/>
      <c r="D23" s="77"/>
      <c r="E23" s="759"/>
      <c r="F23" s="146"/>
      <c r="G23" s="94"/>
      <c r="H23" s="759"/>
      <c r="I23" s="152"/>
      <c r="J23" s="73"/>
      <c r="K23" s="157"/>
      <c r="L23" s="759"/>
      <c r="M23" s="162"/>
      <c r="N23" s="759"/>
      <c r="O23" s="170"/>
      <c r="P23" s="83"/>
      <c r="Q23" s="184"/>
      <c r="R23" s="369"/>
    </row>
    <row r="24" spans="1:18" ht="18" x14ac:dyDescent="0.35">
      <c r="A24" s="805"/>
      <c r="B24" s="806"/>
      <c r="C24" s="141"/>
      <c r="D24" s="77"/>
      <c r="E24" s="758"/>
      <c r="F24" s="146"/>
      <c r="G24" s="94"/>
      <c r="H24" s="758"/>
      <c r="I24" s="152"/>
      <c r="J24" s="73"/>
      <c r="K24" s="157"/>
      <c r="L24" s="758"/>
      <c r="M24" s="162"/>
      <c r="N24" s="758"/>
      <c r="O24" s="170"/>
      <c r="P24" s="83"/>
      <c r="Q24" s="184"/>
      <c r="R24" s="350"/>
    </row>
    <row r="25" spans="1:18" ht="18" x14ac:dyDescent="0.35">
      <c r="A25" s="756"/>
      <c r="B25" s="757"/>
      <c r="C25" s="141"/>
      <c r="D25" s="77"/>
      <c r="E25" s="758"/>
      <c r="F25" s="146"/>
      <c r="G25" s="94"/>
      <c r="H25" s="758"/>
      <c r="I25" s="152"/>
      <c r="J25" s="73"/>
      <c r="K25" s="157"/>
      <c r="L25" s="758"/>
      <c r="M25" s="162"/>
      <c r="N25" s="758"/>
      <c r="O25" s="170"/>
      <c r="P25" s="83"/>
      <c r="Q25" s="184"/>
      <c r="R25" s="350"/>
    </row>
    <row r="26" spans="1:18" outlineLevel="1" x14ac:dyDescent="0.3">
      <c r="A26" s="124"/>
      <c r="B26" s="71"/>
      <c r="C26" s="141"/>
      <c r="D26" s="77"/>
      <c r="E26" s="759"/>
      <c r="F26" s="146"/>
      <c r="G26" s="94"/>
      <c r="H26" s="759"/>
      <c r="I26" s="152"/>
      <c r="J26" s="73"/>
      <c r="K26" s="157"/>
      <c r="L26" s="759"/>
      <c r="M26" s="162"/>
      <c r="N26" s="759"/>
      <c r="O26" s="170"/>
      <c r="P26" s="83"/>
      <c r="Q26" s="184"/>
      <c r="R26" s="350"/>
    </row>
    <row r="27" spans="1:18" outlineLevel="1" x14ac:dyDescent="0.3">
      <c r="A27" s="124"/>
      <c r="B27" s="71"/>
      <c r="C27" s="141"/>
      <c r="D27" s="77"/>
      <c r="E27" s="759"/>
      <c r="F27" s="146"/>
      <c r="G27" s="94"/>
      <c r="H27" s="759"/>
      <c r="I27" s="152"/>
      <c r="J27" s="73"/>
      <c r="K27" s="157"/>
      <c r="L27" s="759"/>
      <c r="M27" s="162"/>
      <c r="N27" s="759"/>
      <c r="O27" s="170"/>
      <c r="P27" s="83"/>
      <c r="Q27" s="184"/>
      <c r="R27" s="370"/>
    </row>
    <row r="28" spans="1:18" ht="18" x14ac:dyDescent="0.35">
      <c r="A28" s="125"/>
      <c r="B28" s="96"/>
      <c r="C28" s="141"/>
      <c r="D28" s="77"/>
      <c r="E28" s="759"/>
      <c r="F28" s="146"/>
      <c r="G28" s="94"/>
      <c r="H28" s="759"/>
      <c r="I28" s="152"/>
      <c r="J28" s="73"/>
      <c r="K28" s="157"/>
      <c r="L28" s="759"/>
      <c r="M28" s="162"/>
      <c r="N28" s="759"/>
      <c r="O28" s="170"/>
      <c r="P28" s="83"/>
      <c r="Q28" s="184"/>
      <c r="R28" s="350"/>
    </row>
    <row r="29" spans="1:18" outlineLevel="1" x14ac:dyDescent="0.3">
      <c r="A29" s="126"/>
      <c r="B29" s="82"/>
      <c r="C29" s="141"/>
      <c r="D29" s="77"/>
      <c r="E29" s="759"/>
      <c r="F29" s="146"/>
      <c r="G29" s="94"/>
      <c r="H29" s="759"/>
      <c r="I29" s="152"/>
      <c r="J29" s="73"/>
      <c r="K29" s="157"/>
      <c r="L29" s="759"/>
      <c r="M29" s="162"/>
      <c r="N29" s="759"/>
      <c r="O29" s="170"/>
      <c r="P29" s="83"/>
      <c r="Q29" s="184"/>
      <c r="R29" s="350"/>
    </row>
    <row r="30" spans="1:18" ht="18" x14ac:dyDescent="0.35">
      <c r="A30" s="756"/>
      <c r="B30" s="757"/>
      <c r="C30" s="141"/>
      <c r="D30" s="77"/>
      <c r="E30" s="759"/>
      <c r="F30" s="146"/>
      <c r="G30" s="94"/>
      <c r="H30" s="759"/>
      <c r="I30" s="152"/>
      <c r="J30" s="73"/>
      <c r="K30" s="157"/>
      <c r="L30" s="759"/>
      <c r="M30" s="162"/>
      <c r="N30" s="759"/>
      <c r="O30" s="170"/>
      <c r="P30" s="83"/>
      <c r="Q30" s="184"/>
      <c r="R30" s="350"/>
    </row>
    <row r="31" spans="1:18" outlineLevel="1" x14ac:dyDescent="0.3">
      <c r="A31" s="126"/>
      <c r="B31" s="82"/>
      <c r="C31" s="141"/>
      <c r="D31" s="77"/>
      <c r="E31" s="759"/>
      <c r="F31" s="146"/>
      <c r="G31" s="94"/>
      <c r="H31" s="759"/>
      <c r="I31" s="152"/>
      <c r="J31" s="73"/>
      <c r="K31" s="157"/>
      <c r="L31" s="759"/>
      <c r="M31" s="162"/>
      <c r="N31" s="759"/>
      <c r="O31" s="170"/>
      <c r="P31" s="83"/>
      <c r="Q31" s="184"/>
      <c r="R31" s="350"/>
    </row>
    <row r="32" spans="1:18" outlineLevel="1" x14ac:dyDescent="0.3">
      <c r="A32" s="126"/>
      <c r="B32" s="82"/>
      <c r="C32" s="141"/>
      <c r="D32" s="77"/>
      <c r="E32" s="759"/>
      <c r="F32" s="146"/>
      <c r="G32" s="94"/>
      <c r="H32" s="759"/>
      <c r="I32" s="152"/>
      <c r="J32" s="73"/>
      <c r="K32" s="157"/>
      <c r="L32" s="759"/>
      <c r="M32" s="162"/>
      <c r="N32" s="759"/>
      <c r="O32" s="170"/>
      <c r="P32" s="83"/>
      <c r="Q32" s="184"/>
      <c r="R32" s="350"/>
    </row>
    <row r="33" spans="1:18" outlineLevel="1" x14ac:dyDescent="0.3">
      <c r="A33" s="126"/>
      <c r="B33" s="82"/>
      <c r="C33" s="141"/>
      <c r="D33" s="77"/>
      <c r="E33" s="759"/>
      <c r="F33" s="146"/>
      <c r="G33" s="94"/>
      <c r="H33" s="759"/>
      <c r="I33" s="152"/>
      <c r="J33" s="73"/>
      <c r="K33" s="157"/>
      <c r="L33" s="759"/>
      <c r="M33" s="162"/>
      <c r="N33" s="759"/>
      <c r="O33" s="170"/>
      <c r="P33" s="83"/>
      <c r="Q33" s="184"/>
      <c r="R33" s="370"/>
    </row>
    <row r="34" spans="1:18" outlineLevel="1" x14ac:dyDescent="0.3">
      <c r="A34" s="126"/>
      <c r="B34" s="82"/>
      <c r="C34" s="141"/>
      <c r="D34" s="77"/>
      <c r="E34" s="759"/>
      <c r="F34" s="146"/>
      <c r="G34" s="94"/>
      <c r="H34" s="759"/>
      <c r="I34" s="152"/>
      <c r="J34" s="73"/>
      <c r="K34" s="157"/>
      <c r="L34" s="759"/>
      <c r="M34" s="162"/>
      <c r="N34" s="759"/>
      <c r="O34" s="170"/>
      <c r="P34" s="83"/>
      <c r="Q34" s="184"/>
      <c r="R34" s="350"/>
    </row>
    <row r="35" spans="1:18" outlineLevel="1" x14ac:dyDescent="0.3">
      <c r="A35" s="126"/>
      <c r="B35" s="82"/>
      <c r="C35" s="141"/>
      <c r="D35" s="77"/>
      <c r="E35" s="759"/>
      <c r="F35" s="146"/>
      <c r="G35" s="94"/>
      <c r="H35" s="759"/>
      <c r="I35" s="152"/>
      <c r="J35" s="73"/>
      <c r="K35" s="157"/>
      <c r="L35" s="759"/>
      <c r="M35" s="162"/>
      <c r="N35" s="759"/>
      <c r="O35" s="170"/>
      <c r="P35" s="83"/>
      <c r="Q35" s="184"/>
      <c r="R35" s="350"/>
    </row>
    <row r="36" spans="1:18" ht="18" x14ac:dyDescent="0.35">
      <c r="A36" s="125"/>
      <c r="B36" s="96"/>
      <c r="C36" s="141"/>
      <c r="D36" s="77"/>
      <c r="E36" s="758"/>
      <c r="F36" s="146"/>
      <c r="G36" s="94"/>
      <c r="H36" s="758"/>
      <c r="I36" s="152"/>
      <c r="J36" s="73"/>
      <c r="K36" s="157"/>
      <c r="L36" s="758"/>
      <c r="M36" s="162"/>
      <c r="N36" s="758"/>
      <c r="O36" s="170"/>
      <c r="P36" s="83"/>
      <c r="Q36" s="184"/>
      <c r="R36" s="350"/>
    </row>
    <row r="37" spans="1:18" outlineLevel="1" x14ac:dyDescent="0.3">
      <c r="A37" s="126"/>
      <c r="B37" s="82"/>
      <c r="C37" s="141"/>
      <c r="D37" s="77"/>
      <c r="E37" s="759"/>
      <c r="F37" s="146"/>
      <c r="G37" s="94"/>
      <c r="H37" s="759"/>
      <c r="I37" s="152"/>
      <c r="J37" s="73"/>
      <c r="K37" s="157"/>
      <c r="L37" s="759"/>
      <c r="M37" s="162"/>
      <c r="N37" s="759"/>
      <c r="O37" s="170"/>
      <c r="P37" s="83"/>
      <c r="Q37" s="184"/>
      <c r="R37" s="350"/>
    </row>
    <row r="38" spans="1:18" hidden="1" outlineLevel="2" x14ac:dyDescent="0.3">
      <c r="A38" s="126"/>
      <c r="B38" s="82"/>
      <c r="C38" s="141"/>
      <c r="D38" s="77"/>
      <c r="E38" s="759"/>
      <c r="F38" s="146"/>
      <c r="G38" s="94"/>
      <c r="H38" s="759"/>
      <c r="I38" s="152"/>
      <c r="J38" s="73"/>
      <c r="K38" s="157"/>
      <c r="L38" s="759"/>
      <c r="M38" s="162"/>
      <c r="N38" s="759"/>
      <c r="O38" s="170"/>
      <c r="P38" s="83"/>
      <c r="Q38" s="184"/>
      <c r="R38" s="350"/>
    </row>
    <row r="39" spans="1:18" ht="18" x14ac:dyDescent="0.35">
      <c r="A39" s="810"/>
      <c r="B39" s="811"/>
      <c r="C39" s="140"/>
      <c r="D39" s="77"/>
      <c r="E39" s="758"/>
      <c r="F39" s="146"/>
      <c r="G39" s="94"/>
      <c r="H39" s="758"/>
      <c r="I39" s="152"/>
      <c r="J39" s="73"/>
      <c r="K39" s="157"/>
      <c r="L39" s="758"/>
      <c r="M39" s="162"/>
      <c r="N39" s="758"/>
      <c r="O39" s="170"/>
      <c r="P39" s="83"/>
      <c r="Q39" s="184"/>
      <c r="R39" s="350"/>
    </row>
    <row r="40" spans="1:18" ht="15" outlineLevel="1" thickBot="1" x14ac:dyDescent="0.35">
      <c r="A40" s="127"/>
      <c r="B40" s="109"/>
      <c r="C40" s="574"/>
      <c r="D40" s="575"/>
      <c r="E40" s="759"/>
      <c r="F40" s="186" t="s">
        <v>104</v>
      </c>
      <c r="G40" s="187"/>
      <c r="H40" s="759"/>
      <c r="I40" s="576"/>
      <c r="J40" s="577"/>
      <c r="K40" s="578"/>
      <c r="L40" s="759"/>
      <c r="M40" s="163"/>
      <c r="N40" s="759"/>
      <c r="O40" s="171"/>
      <c r="P40" s="113"/>
      <c r="Q40" s="570"/>
      <c r="R40" s="349"/>
    </row>
    <row r="41" spans="1:18" ht="31.8" thickBot="1" x14ac:dyDescent="0.35">
      <c r="A41" s="788" t="s">
        <v>122</v>
      </c>
      <c r="B41" s="789"/>
      <c r="C41" s="789"/>
      <c r="D41" s="789"/>
      <c r="E41" s="789"/>
      <c r="F41" s="789"/>
      <c r="G41" s="789"/>
      <c r="H41" s="789"/>
      <c r="I41" s="789"/>
      <c r="J41" s="789"/>
      <c r="K41" s="789"/>
      <c r="L41" s="789"/>
      <c r="M41" s="789"/>
      <c r="N41" s="789"/>
      <c r="O41" s="789"/>
      <c r="P41" s="789"/>
      <c r="Q41" s="789"/>
      <c r="R41" s="790"/>
    </row>
    <row r="42" spans="1:18" x14ac:dyDescent="0.3">
      <c r="A42" s="128"/>
      <c r="B42" s="114"/>
      <c r="C42" s="142"/>
      <c r="D42" s="81"/>
      <c r="E42" s="859"/>
      <c r="F42" s="530" t="s">
        <v>104</v>
      </c>
      <c r="G42" s="579"/>
      <c r="H42" s="859"/>
      <c r="I42" s="154"/>
      <c r="J42" s="80"/>
      <c r="K42" s="159"/>
      <c r="L42" s="859"/>
      <c r="M42" s="164"/>
      <c r="N42" s="859"/>
      <c r="O42" s="172"/>
      <c r="P42" s="84"/>
      <c r="Q42" s="180"/>
      <c r="R42" s="566"/>
    </row>
    <row r="43" spans="1:18" x14ac:dyDescent="0.3">
      <c r="A43" s="129"/>
      <c r="B43" s="82"/>
      <c r="C43" s="143"/>
      <c r="D43" s="78"/>
      <c r="E43" s="859"/>
      <c r="F43" s="146" t="s">
        <v>104</v>
      </c>
      <c r="G43" s="94"/>
      <c r="H43" s="859"/>
      <c r="I43" s="153"/>
      <c r="J43" s="74"/>
      <c r="K43" s="158"/>
      <c r="L43" s="859"/>
      <c r="M43" s="165"/>
      <c r="N43" s="859"/>
      <c r="O43" s="170"/>
      <c r="P43" s="83"/>
      <c r="Q43" s="181"/>
      <c r="R43" s="350"/>
    </row>
    <row r="44" spans="1:18" x14ac:dyDescent="0.3">
      <c r="A44" s="129"/>
      <c r="B44" s="82"/>
      <c r="C44" s="143"/>
      <c r="D44" s="78"/>
      <c r="E44" s="859"/>
      <c r="F44" s="146" t="s">
        <v>104</v>
      </c>
      <c r="G44" s="94"/>
      <c r="H44" s="859"/>
      <c r="I44" s="153"/>
      <c r="J44" s="74"/>
      <c r="K44" s="158"/>
      <c r="L44" s="859"/>
      <c r="M44" s="165"/>
      <c r="N44" s="859"/>
      <c r="O44" s="170"/>
      <c r="P44" s="83"/>
      <c r="Q44" s="181"/>
      <c r="R44" s="350"/>
    </row>
    <row r="45" spans="1:18" ht="15" thickBot="1" x14ac:dyDescent="0.35">
      <c r="A45" s="130"/>
      <c r="B45" s="115"/>
      <c r="C45" s="144"/>
      <c r="D45" s="116"/>
      <c r="E45" s="859"/>
      <c r="F45" s="186" t="s">
        <v>104</v>
      </c>
      <c r="G45" s="187"/>
      <c r="H45" s="859"/>
      <c r="I45" s="155"/>
      <c r="J45" s="117"/>
      <c r="K45" s="160"/>
      <c r="L45" s="859"/>
      <c r="M45" s="166"/>
      <c r="N45" s="859"/>
      <c r="O45" s="171"/>
      <c r="P45" s="113"/>
      <c r="Q45" s="182"/>
      <c r="R45" s="349"/>
    </row>
    <row r="46" spans="1:18" ht="31.8" thickBot="1" x14ac:dyDescent="0.35">
      <c r="A46" s="788" t="s">
        <v>123</v>
      </c>
      <c r="B46" s="789"/>
      <c r="C46" s="789"/>
      <c r="D46" s="789"/>
      <c r="E46" s="789"/>
      <c r="F46" s="789"/>
      <c r="G46" s="789"/>
      <c r="H46" s="789"/>
      <c r="I46" s="789"/>
      <c r="J46" s="789"/>
      <c r="K46" s="789"/>
      <c r="L46" s="789"/>
      <c r="M46" s="789"/>
      <c r="N46" s="789"/>
      <c r="O46" s="789"/>
      <c r="P46" s="789"/>
      <c r="Q46" s="789"/>
      <c r="R46" s="790"/>
    </row>
    <row r="47" spans="1:18" ht="18" x14ac:dyDescent="0.35">
      <c r="A47" s="752"/>
      <c r="B47" s="753"/>
      <c r="C47" s="222"/>
      <c r="D47" s="223"/>
      <c r="E47" s="735"/>
      <c r="F47" s="148" t="s">
        <v>104</v>
      </c>
      <c r="G47" s="118"/>
      <c r="H47" s="735"/>
      <c r="I47" s="515"/>
      <c r="J47" s="80"/>
      <c r="K47" s="516"/>
      <c r="L47" s="735"/>
      <c r="M47" s="167"/>
      <c r="N47" s="735"/>
      <c r="O47" s="173"/>
      <c r="P47" s="119"/>
      <c r="Q47" s="179"/>
      <c r="R47" s="566"/>
    </row>
    <row r="48" spans="1:18" ht="18" x14ac:dyDescent="0.35">
      <c r="A48" s="131"/>
      <c r="B48" s="108"/>
      <c r="C48" s="141"/>
      <c r="D48" s="77"/>
      <c r="E48" s="735"/>
      <c r="F48" s="149"/>
      <c r="G48" s="93"/>
      <c r="H48" s="735"/>
      <c r="I48" s="156"/>
      <c r="J48" s="74"/>
      <c r="K48" s="161"/>
      <c r="L48" s="735"/>
      <c r="M48" s="167"/>
      <c r="N48" s="735"/>
      <c r="O48" s="174"/>
      <c r="P48" s="105"/>
      <c r="Q48" s="178"/>
      <c r="R48" s="350"/>
    </row>
    <row r="49" spans="1:18" ht="18" x14ac:dyDescent="0.35">
      <c r="A49" s="805"/>
      <c r="B49" s="806"/>
      <c r="C49" s="141"/>
      <c r="D49" s="77"/>
      <c r="E49" s="735"/>
      <c r="F49" s="149"/>
      <c r="G49" s="93"/>
      <c r="H49" s="735"/>
      <c r="I49" s="156"/>
      <c r="J49" s="74"/>
      <c r="K49" s="161"/>
      <c r="L49" s="735"/>
      <c r="M49" s="167"/>
      <c r="N49" s="735"/>
      <c r="O49" s="174"/>
      <c r="P49" s="105"/>
      <c r="Q49" s="178"/>
      <c r="R49" s="350"/>
    </row>
    <row r="50" spans="1:18" ht="18" x14ac:dyDescent="0.35">
      <c r="A50" s="132"/>
      <c r="B50" s="82"/>
      <c r="C50" s="141"/>
      <c r="D50" s="77"/>
      <c r="E50" s="735"/>
      <c r="F50" s="149"/>
      <c r="G50" s="93"/>
      <c r="H50" s="735"/>
      <c r="I50" s="156"/>
      <c r="J50" s="74"/>
      <c r="K50" s="161"/>
      <c r="L50" s="735"/>
      <c r="M50" s="167"/>
      <c r="N50" s="735"/>
      <c r="O50" s="174"/>
      <c r="P50" s="105"/>
      <c r="Q50" s="178"/>
      <c r="R50" s="350"/>
    </row>
    <row r="51" spans="1:18" ht="18" x14ac:dyDescent="0.35">
      <c r="A51" s="132"/>
      <c r="B51" s="82"/>
      <c r="C51" s="141"/>
      <c r="D51" s="77"/>
      <c r="E51" s="735"/>
      <c r="F51" s="149"/>
      <c r="G51" s="93"/>
      <c r="H51" s="735"/>
      <c r="I51" s="156"/>
      <c r="J51" s="74"/>
      <c r="K51" s="161"/>
      <c r="L51" s="735"/>
      <c r="M51" s="167"/>
      <c r="N51" s="735"/>
      <c r="O51" s="174"/>
      <c r="P51" s="105"/>
      <c r="Q51" s="178"/>
      <c r="R51" s="349"/>
    </row>
    <row r="52" spans="1:18" ht="18" x14ac:dyDescent="0.35">
      <c r="A52" s="132"/>
      <c r="B52" s="82"/>
      <c r="C52" s="141"/>
      <c r="D52" s="77"/>
      <c r="E52" s="735"/>
      <c r="F52" s="149"/>
      <c r="G52" s="93"/>
      <c r="H52" s="735"/>
      <c r="I52" s="156"/>
      <c r="J52" s="74"/>
      <c r="K52" s="161"/>
      <c r="L52" s="735"/>
      <c r="M52" s="167"/>
      <c r="N52" s="735"/>
      <c r="O52" s="174"/>
      <c r="P52" s="105"/>
      <c r="Q52" s="178"/>
      <c r="R52" s="349"/>
    </row>
    <row r="53" spans="1:18" ht="18" x14ac:dyDescent="0.35">
      <c r="A53" s="132"/>
      <c r="B53" s="82"/>
      <c r="C53" s="141"/>
      <c r="D53" s="77"/>
      <c r="E53" s="735"/>
      <c r="F53" s="149"/>
      <c r="G53" s="93"/>
      <c r="H53" s="735"/>
      <c r="I53" s="156"/>
      <c r="J53" s="74"/>
      <c r="K53" s="161"/>
      <c r="L53" s="735"/>
      <c r="M53" s="167"/>
      <c r="N53" s="735"/>
      <c r="O53" s="174"/>
      <c r="P53" s="105"/>
      <c r="Q53" s="178"/>
      <c r="R53" s="566"/>
    </row>
    <row r="54" spans="1:18" ht="18" x14ac:dyDescent="0.35">
      <c r="A54" s="132"/>
      <c r="B54" s="82"/>
      <c r="C54" s="141"/>
      <c r="D54" s="77"/>
      <c r="E54" s="735"/>
      <c r="F54" s="149"/>
      <c r="G54" s="93"/>
      <c r="H54" s="735"/>
      <c r="I54" s="156"/>
      <c r="J54" s="74"/>
      <c r="K54" s="161"/>
      <c r="L54" s="735"/>
      <c r="M54" s="167"/>
      <c r="N54" s="735"/>
      <c r="O54" s="174"/>
      <c r="P54" s="105"/>
      <c r="Q54" s="178"/>
      <c r="R54" s="350"/>
    </row>
    <row r="55" spans="1:18" ht="18" x14ac:dyDescent="0.35">
      <c r="A55" s="132"/>
      <c r="B55" s="82"/>
      <c r="C55" s="141"/>
      <c r="D55" s="77"/>
      <c r="E55" s="735"/>
      <c r="F55" s="149"/>
      <c r="G55" s="93"/>
      <c r="H55" s="735"/>
      <c r="I55" s="156"/>
      <c r="J55" s="74"/>
      <c r="K55" s="161"/>
      <c r="L55" s="735"/>
      <c r="M55" s="167"/>
      <c r="N55" s="735"/>
      <c r="O55" s="174"/>
      <c r="P55" s="105"/>
      <c r="Q55" s="178"/>
      <c r="R55" s="350"/>
    </row>
    <row r="56" spans="1:18" x14ac:dyDescent="0.3">
      <c r="A56" s="129"/>
      <c r="B56" s="82"/>
      <c r="C56" s="141"/>
      <c r="D56" s="77"/>
      <c r="E56" s="735"/>
      <c r="F56" s="146"/>
      <c r="G56" s="94"/>
      <c r="H56" s="735"/>
      <c r="I56" s="156"/>
      <c r="J56" s="74"/>
      <c r="K56" s="161"/>
      <c r="L56" s="735"/>
      <c r="M56" s="167"/>
      <c r="N56" s="735"/>
      <c r="O56" s="174"/>
      <c r="P56" s="105"/>
      <c r="Q56" s="178"/>
      <c r="R56" s="368"/>
    </row>
    <row r="57" spans="1:18" x14ac:dyDescent="0.3">
      <c r="A57" s="129"/>
      <c r="B57" s="82"/>
      <c r="C57" s="141"/>
      <c r="D57" s="77"/>
      <c r="E57" s="735"/>
      <c r="F57" s="146"/>
      <c r="G57" s="94"/>
      <c r="H57" s="735"/>
      <c r="I57" s="156"/>
      <c r="J57" s="74"/>
      <c r="K57" s="161"/>
      <c r="L57" s="735"/>
      <c r="M57" s="167"/>
      <c r="N57" s="735"/>
      <c r="O57" s="174"/>
      <c r="P57" s="105"/>
      <c r="Q57" s="178"/>
      <c r="R57" s="350"/>
    </row>
    <row r="58" spans="1:18" x14ac:dyDescent="0.3">
      <c r="A58" s="129"/>
      <c r="B58" s="82"/>
      <c r="C58" s="141"/>
      <c r="D58" s="77"/>
      <c r="E58" s="735"/>
      <c r="F58" s="146"/>
      <c r="G58" s="94"/>
      <c r="H58" s="735"/>
      <c r="I58" s="156"/>
      <c r="J58" s="74"/>
      <c r="K58" s="161"/>
      <c r="L58" s="735"/>
      <c r="M58" s="167"/>
      <c r="N58" s="735"/>
      <c r="O58" s="174"/>
      <c r="P58" s="105"/>
      <c r="Q58" s="178"/>
      <c r="R58" s="350"/>
    </row>
    <row r="59" spans="1:18" ht="18" x14ac:dyDescent="0.35">
      <c r="A59" s="807"/>
      <c r="B59" s="808"/>
      <c r="C59" s="141"/>
      <c r="D59" s="77"/>
      <c r="E59" s="735"/>
      <c r="F59" s="150"/>
      <c r="G59" s="121"/>
      <c r="H59" s="735"/>
      <c r="I59" s="156"/>
      <c r="J59" s="74"/>
      <c r="K59" s="161"/>
      <c r="L59" s="735"/>
      <c r="M59" s="167"/>
      <c r="N59" s="735"/>
      <c r="O59" s="174"/>
      <c r="P59" s="105"/>
      <c r="Q59" s="178"/>
      <c r="R59" s="350"/>
    </row>
    <row r="60" spans="1:18" ht="18" x14ac:dyDescent="0.35">
      <c r="A60" s="132"/>
      <c r="B60" s="82"/>
      <c r="C60" s="141"/>
      <c r="D60" s="77"/>
      <c r="E60" s="735"/>
      <c r="F60" s="150"/>
      <c r="G60" s="121"/>
      <c r="H60" s="735"/>
      <c r="I60" s="156"/>
      <c r="J60" s="74"/>
      <c r="K60" s="161"/>
      <c r="L60" s="735"/>
      <c r="M60" s="167"/>
      <c r="N60" s="735"/>
      <c r="O60" s="174"/>
      <c r="P60" s="105"/>
      <c r="Q60" s="178"/>
      <c r="R60" s="350"/>
    </row>
    <row r="61" spans="1:18" ht="18" x14ac:dyDescent="0.35">
      <c r="A61" s="132"/>
      <c r="B61" s="82"/>
      <c r="C61" s="141"/>
      <c r="D61" s="77"/>
      <c r="E61" s="735"/>
      <c r="F61" s="150"/>
      <c r="G61" s="121"/>
      <c r="H61" s="735"/>
      <c r="I61" s="156"/>
      <c r="J61" s="74"/>
      <c r="K61" s="161"/>
      <c r="L61" s="735"/>
      <c r="M61" s="167"/>
      <c r="N61" s="735"/>
      <c r="O61" s="174"/>
      <c r="P61" s="105"/>
      <c r="Q61" s="178"/>
      <c r="R61" s="350"/>
    </row>
    <row r="62" spans="1:18" ht="18" x14ac:dyDescent="0.35">
      <c r="A62" s="132"/>
      <c r="B62" s="82"/>
      <c r="C62" s="141"/>
      <c r="D62" s="77"/>
      <c r="E62" s="735"/>
      <c r="F62" s="150"/>
      <c r="G62" s="121"/>
      <c r="H62" s="735"/>
      <c r="I62" s="156"/>
      <c r="J62" s="74"/>
      <c r="K62" s="161"/>
      <c r="L62" s="735"/>
      <c r="M62" s="167"/>
      <c r="N62" s="735"/>
      <c r="O62" s="174"/>
      <c r="P62" s="105"/>
      <c r="Q62" s="178"/>
      <c r="R62" s="350"/>
    </row>
    <row r="63" spans="1:18" ht="18" x14ac:dyDescent="0.35">
      <c r="A63" s="132"/>
      <c r="B63" s="82"/>
      <c r="C63" s="141"/>
      <c r="D63" s="77"/>
      <c r="E63" s="735"/>
      <c r="F63" s="150"/>
      <c r="G63" s="121"/>
      <c r="H63" s="735"/>
      <c r="I63" s="156"/>
      <c r="J63" s="74"/>
      <c r="K63" s="161"/>
      <c r="L63" s="735"/>
      <c r="M63" s="167"/>
      <c r="N63" s="735"/>
      <c r="O63" s="174"/>
      <c r="P63" s="105"/>
      <c r="Q63" s="178"/>
      <c r="R63" s="350"/>
    </row>
    <row r="64" spans="1:18" ht="18" x14ac:dyDescent="0.35">
      <c r="A64" s="132"/>
      <c r="B64" s="82"/>
      <c r="C64" s="141"/>
      <c r="D64" s="77"/>
      <c r="E64" s="735"/>
      <c r="F64" s="150"/>
      <c r="G64" s="121"/>
      <c r="H64" s="735"/>
      <c r="I64" s="156"/>
      <c r="J64" s="74"/>
      <c r="K64" s="161"/>
      <c r="L64" s="735"/>
      <c r="M64" s="167"/>
      <c r="N64" s="735"/>
      <c r="O64" s="174"/>
      <c r="P64" s="105"/>
      <c r="Q64" s="178"/>
      <c r="R64" s="350"/>
    </row>
    <row r="65" spans="1:18" s="120" customFormat="1" ht="18" x14ac:dyDescent="0.35">
      <c r="A65" s="807"/>
      <c r="B65" s="808"/>
      <c r="C65" s="141"/>
      <c r="D65" s="77"/>
      <c r="E65" s="735"/>
      <c r="F65" s="150"/>
      <c r="G65" s="121"/>
      <c r="H65" s="735"/>
      <c r="I65" s="156"/>
      <c r="J65" s="74"/>
      <c r="K65" s="161"/>
      <c r="L65" s="735"/>
      <c r="M65" s="167"/>
      <c r="N65" s="735"/>
      <c r="O65" s="174"/>
      <c r="P65" s="105"/>
      <c r="Q65" s="178"/>
      <c r="R65" s="350"/>
    </row>
    <row r="66" spans="1:18" ht="18" x14ac:dyDescent="0.35">
      <c r="A66" s="807"/>
      <c r="B66" s="808"/>
      <c r="C66" s="141"/>
      <c r="D66" s="77"/>
      <c r="E66" s="735"/>
      <c r="F66" s="150"/>
      <c r="G66" s="121"/>
      <c r="H66" s="735"/>
      <c r="I66" s="156"/>
      <c r="J66" s="74"/>
      <c r="K66" s="161"/>
      <c r="L66" s="735"/>
      <c r="M66" s="167"/>
      <c r="N66" s="735"/>
      <c r="O66" s="174"/>
      <c r="P66" s="105"/>
      <c r="Q66" s="178"/>
      <c r="R66" s="350"/>
    </row>
    <row r="67" spans="1:18" ht="18" x14ac:dyDescent="0.35">
      <c r="A67" s="807"/>
      <c r="B67" s="808"/>
      <c r="C67" s="141"/>
      <c r="D67" s="77"/>
      <c r="E67" s="735"/>
      <c r="F67" s="150"/>
      <c r="G67" s="121"/>
      <c r="H67" s="735"/>
      <c r="I67" s="156"/>
      <c r="J67" s="74"/>
      <c r="K67" s="161"/>
      <c r="L67" s="735"/>
      <c r="M67" s="167"/>
      <c r="N67" s="735"/>
      <c r="O67" s="174"/>
      <c r="P67" s="105"/>
      <c r="Q67" s="178"/>
      <c r="R67" s="350"/>
    </row>
    <row r="68" spans="1:18" ht="18" x14ac:dyDescent="0.35">
      <c r="A68" s="845"/>
      <c r="B68" s="846"/>
      <c r="C68" s="141"/>
      <c r="D68" s="77"/>
      <c r="E68" s="735"/>
      <c r="F68" s="150"/>
      <c r="G68" s="121"/>
      <c r="H68" s="735"/>
      <c r="I68" s="156"/>
      <c r="J68" s="74"/>
      <c r="K68" s="161"/>
      <c r="L68" s="735"/>
      <c r="M68" s="167"/>
      <c r="N68" s="735"/>
      <c r="O68" s="174"/>
      <c r="P68" s="105"/>
      <c r="Q68" s="178"/>
      <c r="R68" s="350"/>
    </row>
    <row r="69" spans="1:18" ht="18" x14ac:dyDescent="0.35">
      <c r="A69" s="133"/>
      <c r="B69" s="138"/>
      <c r="C69" s="141"/>
      <c r="D69" s="77"/>
      <c r="E69" s="735"/>
      <c r="F69" s="150"/>
      <c r="G69" s="121"/>
      <c r="H69" s="735"/>
      <c r="I69" s="156"/>
      <c r="J69" s="74"/>
      <c r="K69" s="161"/>
      <c r="L69" s="735"/>
      <c r="M69" s="167"/>
      <c r="N69" s="735"/>
      <c r="O69" s="174"/>
      <c r="P69" s="105"/>
      <c r="Q69" s="178"/>
      <c r="R69" s="350"/>
    </row>
    <row r="70" spans="1:18" ht="18" x14ac:dyDescent="0.35">
      <c r="A70" s="845"/>
      <c r="B70" s="846"/>
      <c r="C70" s="141"/>
      <c r="D70" s="77"/>
      <c r="E70" s="735"/>
      <c r="F70" s="150"/>
      <c r="G70" s="121"/>
      <c r="H70" s="735"/>
      <c r="I70" s="156"/>
      <c r="J70" s="74"/>
      <c r="K70" s="161"/>
      <c r="L70" s="735"/>
      <c r="M70" s="167"/>
      <c r="N70" s="735"/>
      <c r="O70" s="174"/>
      <c r="P70" s="105"/>
      <c r="Q70" s="178"/>
      <c r="R70" s="350"/>
    </row>
    <row r="71" spans="1:18" ht="18" x14ac:dyDescent="0.35">
      <c r="A71" s="133"/>
      <c r="B71" s="138"/>
      <c r="C71" s="141"/>
      <c r="D71" s="77"/>
      <c r="E71" s="735"/>
      <c r="F71" s="150"/>
      <c r="G71" s="121"/>
      <c r="H71" s="735"/>
      <c r="I71" s="156"/>
      <c r="J71" s="74"/>
      <c r="K71" s="161"/>
      <c r="L71" s="735"/>
      <c r="M71" s="167"/>
      <c r="N71" s="735"/>
      <c r="O71" s="174"/>
      <c r="P71" s="105"/>
      <c r="Q71" s="178"/>
      <c r="R71" s="350"/>
    </row>
    <row r="72" spans="1:18" ht="18" x14ac:dyDescent="0.35">
      <c r="A72" s="133"/>
      <c r="B72" s="138"/>
      <c r="C72" s="141"/>
      <c r="D72" s="77"/>
      <c r="E72" s="735"/>
      <c r="F72" s="150"/>
      <c r="G72" s="121"/>
      <c r="H72" s="735"/>
      <c r="I72" s="156"/>
      <c r="J72" s="74"/>
      <c r="K72" s="161"/>
      <c r="L72" s="735"/>
      <c r="M72" s="168"/>
      <c r="N72" s="735"/>
      <c r="O72" s="174"/>
      <c r="P72" s="105"/>
      <c r="Q72" s="178"/>
      <c r="R72" s="350"/>
    </row>
    <row r="73" spans="1:18" ht="18" x14ac:dyDescent="0.35">
      <c r="A73" s="894"/>
      <c r="B73" s="895"/>
      <c r="C73" s="141"/>
      <c r="D73" s="77"/>
      <c r="E73" s="735"/>
      <c r="F73" s="150"/>
      <c r="G73" s="121"/>
      <c r="H73" s="735"/>
      <c r="I73" s="156"/>
      <c r="J73" s="74"/>
      <c r="K73" s="161"/>
      <c r="L73" s="735"/>
      <c r="M73" s="168"/>
      <c r="N73" s="735"/>
      <c r="O73" s="174"/>
      <c r="P73" s="105"/>
      <c r="Q73" s="178"/>
      <c r="R73" s="350"/>
    </row>
    <row r="74" spans="1:18" ht="18.75" customHeight="1" thickBot="1" x14ac:dyDescent="0.35">
      <c r="A74" s="134"/>
      <c r="B74" s="137"/>
      <c r="C74" s="141"/>
      <c r="D74" s="77"/>
      <c r="E74" s="893"/>
      <c r="F74" s="151" t="s">
        <v>104</v>
      </c>
      <c r="G74" s="107"/>
      <c r="H74" s="893"/>
      <c r="I74" s="156"/>
      <c r="J74" s="74"/>
      <c r="K74" s="161"/>
      <c r="L74" s="893"/>
      <c r="M74" s="169"/>
      <c r="N74" s="893"/>
      <c r="O74" s="176"/>
      <c r="P74" s="106"/>
      <c r="Q74" s="177"/>
      <c r="R74" s="350"/>
    </row>
  </sheetData>
  <dataConsolidate/>
  <mergeCells count="44">
    <mergeCell ref="R1:R2"/>
    <mergeCell ref="A3:R3"/>
    <mergeCell ref="A41:R41"/>
    <mergeCell ref="A46:R46"/>
    <mergeCell ref="I1:K1"/>
    <mergeCell ref="A25:B25"/>
    <mergeCell ref="L1:L2"/>
    <mergeCell ref="M1:M2"/>
    <mergeCell ref="N1:N2"/>
    <mergeCell ref="A24:B24"/>
    <mergeCell ref="O1:Q1"/>
    <mergeCell ref="A4:B4"/>
    <mergeCell ref="E4:E40"/>
    <mergeCell ref="H4:H40"/>
    <mergeCell ref="L4:L40"/>
    <mergeCell ref="N4:N40"/>
    <mergeCell ref="A1:B2"/>
    <mergeCell ref="C1:D1"/>
    <mergeCell ref="E1:E2"/>
    <mergeCell ref="F1:G1"/>
    <mergeCell ref="H1:H2"/>
    <mergeCell ref="A10:B10"/>
    <mergeCell ref="A15:B15"/>
    <mergeCell ref="A20:B20"/>
    <mergeCell ref="A22:B22"/>
    <mergeCell ref="A30:B30"/>
    <mergeCell ref="A39:B39"/>
    <mergeCell ref="E42:E45"/>
    <mergeCell ref="H42:H45"/>
    <mergeCell ref="L42:L45"/>
    <mergeCell ref="N42:N45"/>
    <mergeCell ref="E47:E74"/>
    <mergeCell ref="H47:H74"/>
    <mergeCell ref="L47:L74"/>
    <mergeCell ref="N47:N74"/>
    <mergeCell ref="A49:B49"/>
    <mergeCell ref="A59:B59"/>
    <mergeCell ref="A65:B65"/>
    <mergeCell ref="A66:B66"/>
    <mergeCell ref="A67:B67"/>
    <mergeCell ref="A68:B68"/>
    <mergeCell ref="A70:B70"/>
    <mergeCell ref="A73:B73"/>
    <mergeCell ref="A47:B4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82DAE-A22A-4ABD-A8E6-43A48F63FD8A}">
  <sheetPr codeName="Feuil2"/>
  <dimension ref="A1:X37"/>
  <sheetViews>
    <sheetView zoomScale="85" zoomScaleNormal="85" workbookViewId="0">
      <selection activeCell="A23" sqref="A23:X23"/>
    </sheetView>
  </sheetViews>
  <sheetFormatPr baseColWidth="10" defaultRowHeight="14.4" x14ac:dyDescent="0.3"/>
  <cols>
    <col min="1" max="1" width="12.109375" bestFit="1" customWidth="1"/>
    <col min="2" max="2" width="43.33203125" customWidth="1"/>
    <col min="3" max="3" width="10.88671875" bestFit="1" customWidth="1"/>
    <col min="4" max="4" width="10.6640625" customWidth="1"/>
    <col min="5" max="5" width="10.88671875" bestFit="1" customWidth="1"/>
    <col min="6" max="6" width="10.6640625" customWidth="1"/>
    <col min="7" max="7" width="10.88671875" bestFit="1" customWidth="1"/>
    <col min="8" max="8" width="13.109375" customWidth="1"/>
    <col min="9" max="9" width="12.33203125" style="4" customWidth="1"/>
    <col min="10" max="10" width="15.88671875" style="4" bestFit="1" customWidth="1"/>
    <col min="11" max="11" width="30" style="4" customWidth="1"/>
    <col min="12" max="12" width="12.88671875" bestFit="1" customWidth="1"/>
    <col min="13" max="13" width="44.44140625" bestFit="1" customWidth="1"/>
    <col min="14" max="14" width="11.109375" bestFit="1" customWidth="1"/>
    <col min="15" max="15" width="13" customWidth="1"/>
    <col min="16" max="16" width="11.109375" bestFit="1" customWidth="1"/>
    <col min="17" max="17" width="11.109375" customWidth="1"/>
    <col min="18" max="18" width="11.109375" bestFit="1" customWidth="1"/>
    <col min="19" max="19" width="11" customWidth="1"/>
    <col min="20" max="20" width="12.6640625" customWidth="1"/>
    <col min="21" max="21" width="15.5546875" style="4" bestFit="1" customWidth="1"/>
    <col min="22" max="22" width="12.6640625" bestFit="1" customWidth="1"/>
    <col min="23" max="23" width="11" bestFit="1" customWidth="1"/>
    <col min="24" max="24" width="11.88671875" bestFit="1" customWidth="1"/>
  </cols>
  <sheetData>
    <row r="1" spans="1:24" ht="72.75" customHeight="1" x14ac:dyDescent="0.3">
      <c r="A1" s="910" t="s">
        <v>61</v>
      </c>
      <c r="B1" s="911"/>
      <c r="C1" s="899" t="s">
        <v>73</v>
      </c>
      <c r="D1" s="900"/>
      <c r="E1" s="900" t="s">
        <v>74</v>
      </c>
      <c r="F1" s="900"/>
      <c r="G1" s="900" t="s">
        <v>75</v>
      </c>
      <c r="H1" s="909"/>
      <c r="I1" s="905" t="s">
        <v>48</v>
      </c>
      <c r="J1" s="907" t="s">
        <v>41</v>
      </c>
      <c r="K1" s="70" t="s">
        <v>105</v>
      </c>
      <c r="L1" s="914" t="s">
        <v>62</v>
      </c>
      <c r="M1" s="910"/>
      <c r="N1" s="899" t="s">
        <v>73</v>
      </c>
      <c r="O1" s="900"/>
      <c r="P1" s="900" t="s">
        <v>74</v>
      </c>
      <c r="Q1" s="900"/>
      <c r="R1" s="900" t="s">
        <v>75</v>
      </c>
      <c r="S1" s="901"/>
      <c r="T1" s="905" t="s">
        <v>48</v>
      </c>
      <c r="U1" s="907" t="s">
        <v>41</v>
      </c>
      <c r="V1" s="903" t="s">
        <v>79</v>
      </c>
      <c r="W1" s="903"/>
      <c r="X1" s="904"/>
    </row>
    <row r="2" spans="1:24" ht="84" x14ac:dyDescent="0.3">
      <c r="A2" s="912"/>
      <c r="B2" s="913"/>
      <c r="C2" s="14" t="s">
        <v>77</v>
      </c>
      <c r="D2" s="15" t="s">
        <v>76</v>
      </c>
      <c r="E2" s="15" t="s">
        <v>77</v>
      </c>
      <c r="F2" s="15" t="s">
        <v>78</v>
      </c>
      <c r="G2" s="15" t="s">
        <v>77</v>
      </c>
      <c r="H2" s="16" t="s">
        <v>78</v>
      </c>
      <c r="I2" s="906"/>
      <c r="J2" s="908"/>
      <c r="K2" s="51" t="s">
        <v>104</v>
      </c>
      <c r="L2" s="915"/>
      <c r="M2" s="912"/>
      <c r="N2" s="14" t="s">
        <v>77</v>
      </c>
      <c r="O2" s="15" t="s">
        <v>76</v>
      </c>
      <c r="P2" s="15" t="s">
        <v>77</v>
      </c>
      <c r="Q2" s="15" t="s">
        <v>78</v>
      </c>
      <c r="R2" s="15" t="s">
        <v>77</v>
      </c>
      <c r="S2" s="52" t="s">
        <v>78</v>
      </c>
      <c r="T2" s="906"/>
      <c r="U2" s="908"/>
      <c r="V2" s="51" t="s">
        <v>3</v>
      </c>
      <c r="W2" s="36" t="s">
        <v>2</v>
      </c>
      <c r="X2" s="47" t="s">
        <v>4</v>
      </c>
    </row>
    <row r="3" spans="1:24" ht="23.25" customHeight="1" x14ac:dyDescent="0.3">
      <c r="A3" s="896" t="s">
        <v>38</v>
      </c>
      <c r="B3" s="897"/>
      <c r="C3" s="897"/>
      <c r="D3" s="897"/>
      <c r="E3" s="897"/>
      <c r="F3" s="897"/>
      <c r="G3" s="897"/>
      <c r="H3" s="897"/>
      <c r="I3" s="902"/>
      <c r="J3" s="902"/>
      <c r="K3" s="897"/>
      <c r="L3" s="897"/>
      <c r="M3" s="897"/>
      <c r="N3" s="897"/>
      <c r="O3" s="897"/>
      <c r="P3" s="897"/>
      <c r="Q3" s="897"/>
      <c r="R3" s="897"/>
      <c r="S3" s="897"/>
      <c r="T3" s="897"/>
      <c r="U3" s="897"/>
      <c r="V3" s="897"/>
      <c r="W3" s="897"/>
      <c r="X3" s="898"/>
    </row>
    <row r="4" spans="1:24" ht="17.25" customHeight="1" x14ac:dyDescent="0.3">
      <c r="A4" s="9" t="s">
        <v>68</v>
      </c>
      <c r="B4" s="10"/>
      <c r="C4" s="17"/>
      <c r="D4" s="18"/>
      <c r="E4" s="18"/>
      <c r="F4" s="18"/>
      <c r="G4" s="18"/>
      <c r="H4" s="37"/>
      <c r="I4" s="57"/>
      <c r="J4" s="60"/>
      <c r="K4" s="63"/>
      <c r="L4" s="43" t="s">
        <v>68</v>
      </c>
      <c r="M4" s="43" t="s">
        <v>92</v>
      </c>
      <c r="N4" s="29"/>
      <c r="O4" s="21"/>
      <c r="P4" s="21"/>
      <c r="Q4" s="21"/>
      <c r="R4" s="21"/>
      <c r="S4" s="22"/>
      <c r="T4" s="64"/>
      <c r="U4" s="68"/>
      <c r="V4" s="66"/>
      <c r="W4" s="53"/>
      <c r="X4" s="54"/>
    </row>
    <row r="5" spans="1:24" x14ac:dyDescent="0.3">
      <c r="A5" s="5" t="s">
        <v>5</v>
      </c>
      <c r="B5" s="11" t="s">
        <v>80</v>
      </c>
      <c r="C5" s="19"/>
      <c r="D5" s="20"/>
      <c r="E5" s="20"/>
      <c r="F5" s="20"/>
      <c r="G5" s="21"/>
      <c r="H5" s="38"/>
      <c r="I5" s="58"/>
      <c r="J5" s="61">
        <v>0.1</v>
      </c>
      <c r="K5" s="49"/>
      <c r="L5" s="44" t="s">
        <v>5</v>
      </c>
      <c r="M5" s="11" t="s">
        <v>93</v>
      </c>
      <c r="N5" s="19"/>
      <c r="O5" s="20"/>
      <c r="P5" s="20"/>
      <c r="Q5" s="20"/>
      <c r="R5" s="21"/>
      <c r="S5" s="22"/>
      <c r="T5" s="64"/>
      <c r="U5" s="68">
        <v>0.13</v>
      </c>
      <c r="V5" s="66"/>
      <c r="W5" s="53"/>
      <c r="X5" s="54"/>
    </row>
    <row r="6" spans="1:24" x14ac:dyDescent="0.3">
      <c r="A6" s="6" t="s">
        <v>37</v>
      </c>
      <c r="B6" s="12" t="s">
        <v>57</v>
      </c>
      <c r="C6" s="23"/>
      <c r="D6" s="24"/>
      <c r="E6" s="24"/>
      <c r="F6" s="24"/>
      <c r="G6" s="24"/>
      <c r="H6" s="39"/>
      <c r="I6" s="58"/>
      <c r="J6" s="61">
        <v>0.1</v>
      </c>
      <c r="K6" s="49"/>
      <c r="L6" s="45" t="s">
        <v>37</v>
      </c>
      <c r="M6" s="13"/>
      <c r="N6" s="23"/>
      <c r="O6" s="24"/>
      <c r="P6" s="24"/>
      <c r="Q6" s="24"/>
      <c r="R6" s="24"/>
      <c r="S6" s="25"/>
      <c r="T6" s="64"/>
      <c r="U6" s="68"/>
      <c r="V6" s="66"/>
      <c r="W6" s="53"/>
      <c r="X6" s="54"/>
    </row>
    <row r="7" spans="1:24" x14ac:dyDescent="0.3">
      <c r="A7" s="7" t="s">
        <v>8</v>
      </c>
      <c r="B7" s="8" t="s">
        <v>59</v>
      </c>
      <c r="C7" s="26"/>
      <c r="D7" s="27"/>
      <c r="E7" s="27"/>
      <c r="F7" s="27"/>
      <c r="G7" s="27"/>
      <c r="H7" s="40"/>
      <c r="I7" s="58"/>
      <c r="J7" s="61">
        <v>0.1</v>
      </c>
      <c r="K7" s="49"/>
      <c r="L7" s="46" t="s">
        <v>8</v>
      </c>
      <c r="M7" s="46" t="s">
        <v>67</v>
      </c>
      <c r="N7" s="26"/>
      <c r="O7" s="27"/>
      <c r="P7" s="27"/>
      <c r="Q7" s="27"/>
      <c r="R7" s="27"/>
      <c r="S7" s="28"/>
      <c r="T7" s="64"/>
      <c r="U7" s="68">
        <v>0.15</v>
      </c>
      <c r="V7" s="66"/>
      <c r="W7" s="53"/>
      <c r="X7" s="54"/>
    </row>
    <row r="8" spans="1:24" ht="31.2" x14ac:dyDescent="0.3">
      <c r="A8" s="896" t="s">
        <v>39</v>
      </c>
      <c r="B8" s="897"/>
      <c r="C8" s="897"/>
      <c r="D8" s="897"/>
      <c r="E8" s="897"/>
      <c r="F8" s="897"/>
      <c r="G8" s="897"/>
      <c r="H8" s="897"/>
      <c r="I8" s="897"/>
      <c r="J8" s="897"/>
      <c r="K8" s="897"/>
      <c r="L8" s="897"/>
      <c r="M8" s="897"/>
      <c r="N8" s="897"/>
      <c r="O8" s="897"/>
      <c r="P8" s="897"/>
      <c r="Q8" s="897"/>
      <c r="R8" s="897"/>
      <c r="S8" s="897"/>
      <c r="T8" s="897"/>
      <c r="U8" s="897"/>
      <c r="V8" s="897"/>
      <c r="W8" s="897"/>
      <c r="X8" s="898"/>
    </row>
    <row r="9" spans="1:24" ht="17.25" customHeight="1" x14ac:dyDescent="0.3">
      <c r="A9" s="9" t="s">
        <v>68</v>
      </c>
      <c r="B9" s="10"/>
      <c r="C9" s="17"/>
      <c r="D9" s="18"/>
      <c r="E9" s="18"/>
      <c r="F9" s="18"/>
      <c r="G9" s="18"/>
      <c r="H9" s="37"/>
      <c r="I9" s="57"/>
      <c r="J9" s="60"/>
      <c r="K9" s="48"/>
      <c r="L9" s="43" t="s">
        <v>68</v>
      </c>
      <c r="M9" s="43" t="s">
        <v>92</v>
      </c>
      <c r="N9" s="29"/>
      <c r="O9" s="21"/>
      <c r="P9" s="21"/>
      <c r="Q9" s="21"/>
      <c r="R9" s="21"/>
      <c r="S9" s="22"/>
      <c r="T9" s="64"/>
      <c r="U9" s="68"/>
      <c r="V9" s="66"/>
      <c r="W9" s="53"/>
      <c r="X9" s="54"/>
    </row>
    <row r="10" spans="1:24" x14ac:dyDescent="0.3">
      <c r="A10" s="5" t="s">
        <v>40</v>
      </c>
      <c r="B10" s="11" t="s">
        <v>102</v>
      </c>
      <c r="C10" s="29"/>
      <c r="D10" s="21"/>
      <c r="E10" s="21"/>
      <c r="F10" s="21"/>
      <c r="G10" s="21"/>
      <c r="H10" s="38"/>
      <c r="I10" s="58"/>
      <c r="J10" s="61">
        <v>0.13</v>
      </c>
      <c r="K10" s="49"/>
      <c r="L10" s="44" t="s">
        <v>5</v>
      </c>
      <c r="M10" s="11" t="s">
        <v>94</v>
      </c>
      <c r="N10" s="29"/>
      <c r="O10" s="21"/>
      <c r="P10" s="21"/>
      <c r="Q10" s="21"/>
      <c r="R10" s="21"/>
      <c r="S10" s="22"/>
      <c r="T10" s="64"/>
      <c r="U10" s="68">
        <v>0.1</v>
      </c>
      <c r="V10" s="66"/>
      <c r="W10" s="53"/>
      <c r="X10" s="54"/>
    </row>
    <row r="11" spans="1:24" x14ac:dyDescent="0.3">
      <c r="A11" s="6" t="s">
        <v>37</v>
      </c>
      <c r="B11" s="12" t="s">
        <v>81</v>
      </c>
      <c r="C11" s="30"/>
      <c r="D11" s="31"/>
      <c r="E11" s="31"/>
      <c r="F11" s="31"/>
      <c r="G11" s="31"/>
      <c r="H11" s="41"/>
      <c r="I11" s="58"/>
      <c r="J11" s="61">
        <v>0.06</v>
      </c>
      <c r="K11" s="49"/>
      <c r="L11" s="45" t="s">
        <v>37</v>
      </c>
      <c r="M11" s="12" t="s">
        <v>63</v>
      </c>
      <c r="N11" s="30"/>
      <c r="O11" s="31"/>
      <c r="P11" s="31"/>
      <c r="Q11" s="31"/>
      <c r="R11" s="31"/>
      <c r="S11" s="32"/>
      <c r="T11" s="64"/>
      <c r="U11" s="68">
        <v>0.1</v>
      </c>
      <c r="V11" s="66"/>
      <c r="W11" s="53"/>
      <c r="X11" s="54"/>
    </row>
    <row r="12" spans="1:24" x14ac:dyDescent="0.3">
      <c r="A12" s="7"/>
      <c r="B12" s="8" t="s">
        <v>103</v>
      </c>
      <c r="C12" s="26"/>
      <c r="D12" s="27"/>
      <c r="E12" s="27"/>
      <c r="F12" s="27"/>
      <c r="G12" s="27"/>
      <c r="H12" s="40"/>
      <c r="I12" s="58"/>
      <c r="J12" s="61">
        <v>0.2</v>
      </c>
      <c r="K12" s="49"/>
      <c r="L12" s="46" t="s">
        <v>8</v>
      </c>
      <c r="M12" s="46" t="s">
        <v>65</v>
      </c>
      <c r="N12" s="26"/>
      <c r="O12" s="27"/>
      <c r="P12" s="27"/>
      <c r="Q12" s="27"/>
      <c r="R12" s="27"/>
      <c r="S12" s="28"/>
      <c r="T12" s="64"/>
      <c r="U12" s="68">
        <v>0.1</v>
      </c>
      <c r="V12" s="66"/>
      <c r="W12" s="53"/>
      <c r="X12" s="54"/>
    </row>
    <row r="13" spans="1:24" ht="31.2" x14ac:dyDescent="0.3">
      <c r="A13" s="896" t="s">
        <v>42</v>
      </c>
      <c r="B13" s="897"/>
      <c r="C13" s="897"/>
      <c r="D13" s="897"/>
      <c r="E13" s="897"/>
      <c r="F13" s="897"/>
      <c r="G13" s="897"/>
      <c r="H13" s="897"/>
      <c r="I13" s="897"/>
      <c r="J13" s="897"/>
      <c r="K13" s="897"/>
      <c r="L13" s="897"/>
      <c r="M13" s="897"/>
      <c r="N13" s="897"/>
      <c r="O13" s="897"/>
      <c r="P13" s="897"/>
      <c r="Q13" s="897"/>
      <c r="R13" s="897"/>
      <c r="S13" s="897"/>
      <c r="T13" s="897"/>
      <c r="U13" s="897"/>
      <c r="V13" s="897"/>
      <c r="W13" s="897"/>
      <c r="X13" s="898"/>
    </row>
    <row r="14" spans="1:24" ht="17.25" customHeight="1" x14ac:dyDescent="0.3">
      <c r="A14" s="9" t="s">
        <v>68</v>
      </c>
      <c r="B14" s="10" t="s">
        <v>70</v>
      </c>
      <c r="C14" s="17"/>
      <c r="D14" s="18"/>
      <c r="E14" s="18"/>
      <c r="F14" s="18"/>
      <c r="G14" s="18"/>
      <c r="H14" s="37"/>
      <c r="I14" s="57"/>
      <c r="J14" s="60">
        <v>0.08</v>
      </c>
      <c r="K14" s="48"/>
      <c r="L14" s="43" t="s">
        <v>68</v>
      </c>
      <c r="M14" s="43" t="s">
        <v>92</v>
      </c>
      <c r="N14" s="29"/>
      <c r="O14" s="21"/>
      <c r="P14" s="21"/>
      <c r="Q14" s="21"/>
      <c r="R14" s="21"/>
      <c r="S14" s="22"/>
      <c r="T14" s="64"/>
      <c r="U14" s="68"/>
      <c r="V14" s="66"/>
      <c r="W14" s="53"/>
      <c r="X14" s="54"/>
    </row>
    <row r="15" spans="1:24" x14ac:dyDescent="0.3">
      <c r="A15" s="5" t="s">
        <v>5</v>
      </c>
      <c r="B15" s="11" t="s">
        <v>82</v>
      </c>
      <c r="C15" s="29"/>
      <c r="D15" s="21"/>
      <c r="E15" s="21"/>
      <c r="F15" s="21"/>
      <c r="G15" s="21"/>
      <c r="H15" s="38"/>
      <c r="I15" s="58"/>
      <c r="J15" s="61">
        <v>0.11</v>
      </c>
      <c r="K15" s="49"/>
      <c r="L15" s="44" t="s">
        <v>5</v>
      </c>
      <c r="M15" s="11" t="s">
        <v>66</v>
      </c>
      <c r="N15" s="29"/>
      <c r="O15" s="21"/>
      <c r="P15" s="21"/>
      <c r="Q15" s="21"/>
      <c r="R15" s="21"/>
      <c r="S15" s="22"/>
      <c r="T15" s="64"/>
      <c r="U15" s="68">
        <v>0.1</v>
      </c>
      <c r="V15" s="66"/>
      <c r="W15" s="53"/>
      <c r="X15" s="54"/>
    </row>
    <row r="16" spans="1:24" x14ac:dyDescent="0.3">
      <c r="A16" s="6" t="s">
        <v>37</v>
      </c>
      <c r="B16" s="45"/>
      <c r="C16" s="30"/>
      <c r="D16" s="31"/>
      <c r="E16" s="31"/>
      <c r="F16" s="31"/>
      <c r="G16" s="31"/>
      <c r="H16" s="41"/>
      <c r="I16" s="58"/>
      <c r="J16" s="61"/>
      <c r="K16" s="49"/>
      <c r="L16" s="45" t="s">
        <v>37</v>
      </c>
      <c r="M16" s="12" t="s">
        <v>95</v>
      </c>
      <c r="N16" s="30"/>
      <c r="O16" s="31"/>
      <c r="P16" s="31"/>
      <c r="Q16" s="31"/>
      <c r="R16" s="31"/>
      <c r="S16" s="32"/>
      <c r="T16" s="64"/>
      <c r="U16" s="68">
        <v>0.1</v>
      </c>
      <c r="V16" s="66"/>
      <c r="W16" s="53"/>
      <c r="X16" s="54"/>
    </row>
    <row r="17" spans="1:24" x14ac:dyDescent="0.3">
      <c r="A17" s="7" t="s">
        <v>8</v>
      </c>
      <c r="B17" s="7" t="s">
        <v>72</v>
      </c>
      <c r="C17" s="26"/>
      <c r="D17" s="27"/>
      <c r="E17" s="27"/>
      <c r="F17" s="27"/>
      <c r="G17" s="27"/>
      <c r="H17" s="40"/>
      <c r="I17" s="58"/>
      <c r="J17" s="61">
        <v>0.2</v>
      </c>
      <c r="K17" s="49"/>
      <c r="L17" s="46" t="s">
        <v>8</v>
      </c>
      <c r="M17" s="8" t="s">
        <v>96</v>
      </c>
      <c r="N17" s="26"/>
      <c r="O17" s="27"/>
      <c r="P17" s="27"/>
      <c r="Q17" s="27"/>
      <c r="R17" s="27"/>
      <c r="S17" s="28"/>
      <c r="T17" s="64"/>
      <c r="U17" s="68">
        <v>0.1</v>
      </c>
      <c r="V17" s="66"/>
      <c r="W17" s="53"/>
      <c r="X17" s="54"/>
    </row>
    <row r="18" spans="1:24" ht="31.2" x14ac:dyDescent="0.3">
      <c r="A18" s="896" t="s">
        <v>43</v>
      </c>
      <c r="B18" s="897"/>
      <c r="C18" s="897"/>
      <c r="D18" s="897"/>
      <c r="E18" s="897"/>
      <c r="F18" s="897"/>
      <c r="G18" s="897"/>
      <c r="H18" s="897"/>
      <c r="I18" s="897"/>
      <c r="J18" s="897"/>
      <c r="K18" s="897"/>
      <c r="L18" s="897"/>
      <c r="M18" s="897"/>
      <c r="N18" s="897"/>
      <c r="O18" s="897"/>
      <c r="P18" s="897"/>
      <c r="Q18" s="897"/>
      <c r="R18" s="897"/>
      <c r="S18" s="897"/>
      <c r="T18" s="897"/>
      <c r="U18" s="897"/>
      <c r="V18" s="897"/>
      <c r="W18" s="897"/>
      <c r="X18" s="898"/>
    </row>
    <row r="19" spans="1:24" ht="17.25" customHeight="1" x14ac:dyDescent="0.3">
      <c r="A19" s="9" t="s">
        <v>68</v>
      </c>
      <c r="B19" s="10"/>
      <c r="C19" s="17"/>
      <c r="D19" s="18"/>
      <c r="E19" s="18"/>
      <c r="F19" s="18"/>
      <c r="G19" s="18"/>
      <c r="H19" s="37"/>
      <c r="I19" s="57"/>
      <c r="J19" s="60"/>
      <c r="K19" s="48"/>
      <c r="L19" s="43" t="s">
        <v>68</v>
      </c>
      <c r="M19" s="43" t="s">
        <v>97</v>
      </c>
      <c r="N19" s="29"/>
      <c r="O19" s="21"/>
      <c r="P19" s="21"/>
      <c r="Q19" s="21"/>
      <c r="R19" s="21"/>
      <c r="S19" s="22"/>
      <c r="T19" s="64"/>
      <c r="U19" s="68"/>
      <c r="V19" s="66"/>
      <c r="W19" s="53"/>
      <c r="X19" s="54"/>
    </row>
    <row r="20" spans="1:24" x14ac:dyDescent="0.3">
      <c r="A20" s="5" t="s">
        <v>5</v>
      </c>
      <c r="B20" s="11" t="s">
        <v>83</v>
      </c>
      <c r="C20" s="29"/>
      <c r="D20" s="21"/>
      <c r="E20" s="21"/>
      <c r="F20" s="21"/>
      <c r="G20" s="21"/>
      <c r="H20" s="38"/>
      <c r="I20" s="58"/>
      <c r="J20" s="61">
        <v>0.15</v>
      </c>
      <c r="K20" s="49"/>
      <c r="L20" s="44" t="s">
        <v>5</v>
      </c>
      <c r="M20" s="11" t="s">
        <v>98</v>
      </c>
      <c r="N20" s="29"/>
      <c r="O20" s="21"/>
      <c r="P20" s="21"/>
      <c r="Q20" s="21"/>
      <c r="R20" s="21"/>
      <c r="S20" s="22"/>
      <c r="T20" s="64"/>
      <c r="U20" s="68"/>
      <c r="V20" s="66"/>
      <c r="W20" s="53"/>
      <c r="X20" s="54"/>
    </row>
    <row r="21" spans="1:24" x14ac:dyDescent="0.3">
      <c r="A21" s="6" t="s">
        <v>37</v>
      </c>
      <c r="B21" s="12"/>
      <c r="C21" s="23"/>
      <c r="D21" s="24"/>
      <c r="E21" s="24"/>
      <c r="F21" s="24"/>
      <c r="G21" s="24"/>
      <c r="H21" s="39"/>
      <c r="I21" s="58"/>
      <c r="J21" s="61"/>
      <c r="K21" s="49"/>
      <c r="L21" s="45" t="s">
        <v>37</v>
      </c>
      <c r="M21" s="12" t="s">
        <v>64</v>
      </c>
      <c r="N21" s="23"/>
      <c r="O21" s="24"/>
      <c r="P21" s="24"/>
      <c r="Q21" s="24"/>
      <c r="R21" s="24"/>
      <c r="S21" s="25"/>
      <c r="T21" s="64"/>
      <c r="U21" s="68">
        <v>0.06</v>
      </c>
      <c r="V21" s="66"/>
      <c r="W21" s="53"/>
      <c r="X21" s="54"/>
    </row>
    <row r="22" spans="1:24" x14ac:dyDescent="0.3">
      <c r="A22" s="7" t="s">
        <v>8</v>
      </c>
      <c r="B22" s="7" t="s">
        <v>84</v>
      </c>
      <c r="C22" s="30"/>
      <c r="D22" s="31"/>
      <c r="E22" s="31"/>
      <c r="F22" s="31"/>
      <c r="G22" s="31"/>
      <c r="H22" s="41"/>
      <c r="I22" s="58"/>
      <c r="J22" s="61">
        <v>0.15</v>
      </c>
      <c r="K22" s="49"/>
      <c r="L22" s="46" t="s">
        <v>8</v>
      </c>
      <c r="M22" s="8"/>
      <c r="N22" s="30"/>
      <c r="O22" s="31"/>
      <c r="P22" s="31"/>
      <c r="Q22" s="31"/>
      <c r="R22" s="31"/>
      <c r="S22" s="32"/>
      <c r="T22" s="64"/>
      <c r="U22" s="68"/>
      <c r="V22" s="66"/>
      <c r="W22" s="53"/>
      <c r="X22" s="54"/>
    </row>
    <row r="23" spans="1:24" ht="31.2" x14ac:dyDescent="0.3">
      <c r="A23" s="896" t="s">
        <v>45</v>
      </c>
      <c r="B23" s="897"/>
      <c r="C23" s="897"/>
      <c r="D23" s="897"/>
      <c r="E23" s="897"/>
      <c r="F23" s="897"/>
      <c r="G23" s="897"/>
      <c r="H23" s="897"/>
      <c r="I23" s="897"/>
      <c r="J23" s="897"/>
      <c r="K23" s="897"/>
      <c r="L23" s="897"/>
      <c r="M23" s="897"/>
      <c r="N23" s="897"/>
      <c r="O23" s="897"/>
      <c r="P23" s="897"/>
      <c r="Q23" s="897"/>
      <c r="R23" s="897"/>
      <c r="S23" s="897"/>
      <c r="T23" s="897"/>
      <c r="U23" s="897"/>
      <c r="V23" s="897"/>
      <c r="W23" s="897"/>
      <c r="X23" s="898"/>
    </row>
    <row r="24" spans="1:24" ht="17.25" customHeight="1" x14ac:dyDescent="0.3">
      <c r="A24" s="9" t="s">
        <v>68</v>
      </c>
      <c r="B24" s="10" t="s">
        <v>69</v>
      </c>
      <c r="C24" s="17"/>
      <c r="D24" s="18"/>
      <c r="E24" s="18"/>
      <c r="F24" s="18"/>
      <c r="G24" s="18"/>
      <c r="H24" s="37"/>
      <c r="I24" s="57"/>
      <c r="J24" s="60">
        <v>0.08</v>
      </c>
      <c r="K24" s="48"/>
      <c r="L24" s="43" t="s">
        <v>68</v>
      </c>
      <c r="M24" s="43" t="s">
        <v>92</v>
      </c>
      <c r="N24" s="29"/>
      <c r="O24" s="21"/>
      <c r="P24" s="21"/>
      <c r="Q24" s="21"/>
      <c r="R24" s="21"/>
      <c r="S24" s="22"/>
      <c r="T24" s="64"/>
      <c r="U24" s="68"/>
      <c r="V24" s="66"/>
      <c r="W24" s="53"/>
      <c r="X24" s="54"/>
    </row>
    <row r="25" spans="1:24" x14ac:dyDescent="0.3">
      <c r="A25" s="5" t="s">
        <v>5</v>
      </c>
      <c r="B25" s="11" t="s">
        <v>85</v>
      </c>
      <c r="C25" s="29"/>
      <c r="D25" s="21"/>
      <c r="E25" s="21"/>
      <c r="F25" s="21"/>
      <c r="G25" s="21"/>
      <c r="H25" s="38"/>
      <c r="I25" s="58"/>
      <c r="J25" s="61">
        <v>0.1</v>
      </c>
      <c r="K25" s="49"/>
      <c r="L25" s="44" t="s">
        <v>5</v>
      </c>
      <c r="M25" s="11" t="s">
        <v>58</v>
      </c>
      <c r="N25" s="29"/>
      <c r="O25" s="21"/>
      <c r="P25" s="21"/>
      <c r="Q25" s="21"/>
      <c r="R25" s="21"/>
      <c r="S25" s="22"/>
      <c r="T25" s="64"/>
      <c r="U25" s="68">
        <v>0.1</v>
      </c>
      <c r="V25" s="66"/>
      <c r="W25" s="53"/>
      <c r="X25" s="54"/>
    </row>
    <row r="26" spans="1:24" x14ac:dyDescent="0.3">
      <c r="A26" s="6" t="s">
        <v>37</v>
      </c>
      <c r="B26" s="12" t="s">
        <v>86</v>
      </c>
      <c r="C26" s="23"/>
      <c r="D26" s="24"/>
      <c r="E26" s="24"/>
      <c r="F26" s="24"/>
      <c r="G26" s="24"/>
      <c r="H26" s="39"/>
      <c r="I26" s="58"/>
      <c r="J26" s="61">
        <v>0.1</v>
      </c>
      <c r="K26" s="49"/>
      <c r="L26" s="45" t="s">
        <v>37</v>
      </c>
      <c r="M26" s="12" t="s">
        <v>99</v>
      </c>
      <c r="N26" s="23"/>
      <c r="O26" s="24"/>
      <c r="P26" s="24"/>
      <c r="Q26" s="24"/>
      <c r="R26" s="24"/>
      <c r="S26" s="25"/>
      <c r="T26" s="64"/>
      <c r="U26" s="68">
        <v>0.1</v>
      </c>
      <c r="V26" s="66"/>
      <c r="W26" s="53"/>
      <c r="X26" s="54"/>
    </row>
    <row r="27" spans="1:24" x14ac:dyDescent="0.3">
      <c r="A27" s="7" t="s">
        <v>8</v>
      </c>
      <c r="B27" s="8" t="s">
        <v>87</v>
      </c>
      <c r="C27" s="26"/>
      <c r="D27" s="27"/>
      <c r="E27" s="27"/>
      <c r="F27" s="27"/>
      <c r="G27" s="27"/>
      <c r="H27" s="40"/>
      <c r="I27" s="58"/>
      <c r="J27" s="61">
        <v>0.1</v>
      </c>
      <c r="K27" s="49"/>
      <c r="L27" s="46" t="s">
        <v>8</v>
      </c>
      <c r="M27" s="8" t="s">
        <v>100</v>
      </c>
      <c r="N27" s="26"/>
      <c r="O27" s="27"/>
      <c r="P27" s="27"/>
      <c r="Q27" s="27"/>
      <c r="R27" s="27"/>
      <c r="S27" s="28"/>
      <c r="T27" s="64"/>
      <c r="U27" s="68">
        <v>0.1</v>
      </c>
      <c r="V27" s="66"/>
      <c r="W27" s="53"/>
      <c r="X27" s="54"/>
    </row>
    <row r="28" spans="1:24" ht="31.2" x14ac:dyDescent="0.3">
      <c r="A28" s="896" t="s">
        <v>46</v>
      </c>
      <c r="B28" s="897"/>
      <c r="C28" s="897"/>
      <c r="D28" s="897"/>
      <c r="E28" s="897"/>
      <c r="F28" s="897"/>
      <c r="G28" s="897"/>
      <c r="H28" s="897"/>
      <c r="I28" s="897"/>
      <c r="J28" s="897"/>
      <c r="K28" s="897"/>
      <c r="L28" s="897"/>
      <c r="M28" s="897"/>
      <c r="N28" s="897"/>
      <c r="O28" s="897"/>
      <c r="P28" s="897"/>
      <c r="Q28" s="897"/>
      <c r="R28" s="897"/>
      <c r="S28" s="897"/>
      <c r="T28" s="897"/>
      <c r="U28" s="897"/>
      <c r="V28" s="897"/>
      <c r="W28" s="897"/>
      <c r="X28" s="898"/>
    </row>
    <row r="29" spans="1:24" ht="17.25" customHeight="1" x14ac:dyDescent="0.3">
      <c r="A29" s="9" t="s">
        <v>68</v>
      </c>
      <c r="B29" s="10"/>
      <c r="C29" s="17"/>
      <c r="D29" s="18"/>
      <c r="E29" s="18"/>
      <c r="F29" s="18"/>
      <c r="G29" s="18"/>
      <c r="H29" s="37"/>
      <c r="I29" s="57"/>
      <c r="J29" s="60"/>
      <c r="K29" s="48"/>
      <c r="L29" s="43" t="s">
        <v>68</v>
      </c>
      <c r="M29" s="43" t="s">
        <v>92</v>
      </c>
      <c r="N29" s="29"/>
      <c r="O29" s="21"/>
      <c r="P29" s="21"/>
      <c r="Q29" s="21"/>
      <c r="R29" s="21"/>
      <c r="S29" s="22"/>
      <c r="T29" s="64"/>
      <c r="U29" s="68"/>
      <c r="V29" s="66"/>
      <c r="W29" s="53"/>
      <c r="X29" s="54"/>
    </row>
    <row r="30" spans="1:24" x14ac:dyDescent="0.3">
      <c r="A30" s="5" t="s">
        <v>5</v>
      </c>
      <c r="B30" s="11" t="s">
        <v>88</v>
      </c>
      <c r="C30" s="29"/>
      <c r="D30" s="21"/>
      <c r="E30" s="21"/>
      <c r="F30" s="21"/>
      <c r="G30" s="21"/>
      <c r="H30" s="38"/>
      <c r="I30" s="58"/>
      <c r="J30" s="61">
        <v>0.1</v>
      </c>
      <c r="K30" s="49"/>
      <c r="L30" s="44" t="s">
        <v>5</v>
      </c>
      <c r="M30" s="11" t="s">
        <v>60</v>
      </c>
      <c r="N30" s="29"/>
      <c r="O30" s="21"/>
      <c r="P30" s="21"/>
      <c r="Q30" s="21"/>
      <c r="R30" s="21"/>
      <c r="S30" s="22"/>
      <c r="T30" s="64"/>
      <c r="U30" s="68">
        <v>0.3</v>
      </c>
      <c r="V30" s="66"/>
      <c r="W30" s="53"/>
      <c r="X30" s="54"/>
    </row>
    <row r="31" spans="1:24" x14ac:dyDescent="0.3">
      <c r="A31" s="6" t="s">
        <v>37</v>
      </c>
      <c r="B31" s="12" t="s">
        <v>89</v>
      </c>
      <c r="C31" s="23"/>
      <c r="D31" s="24"/>
      <c r="E31" s="24"/>
      <c r="F31" s="24"/>
      <c r="G31" s="24"/>
      <c r="H31" s="39"/>
      <c r="I31" s="58"/>
      <c r="J31" s="61">
        <v>0.1</v>
      </c>
      <c r="K31" s="49"/>
      <c r="L31" s="45" t="s">
        <v>37</v>
      </c>
      <c r="M31" s="12"/>
      <c r="N31" s="23"/>
      <c r="O31" s="24"/>
      <c r="P31" s="24"/>
      <c r="Q31" s="24"/>
      <c r="R31" s="24"/>
      <c r="S31" s="25"/>
      <c r="T31" s="64"/>
      <c r="U31" s="68"/>
      <c r="V31" s="66"/>
      <c r="W31" s="53"/>
      <c r="X31" s="54"/>
    </row>
    <row r="32" spans="1:24" x14ac:dyDescent="0.3">
      <c r="A32" s="7" t="s">
        <v>8</v>
      </c>
      <c r="B32" s="8" t="s">
        <v>55</v>
      </c>
      <c r="C32" s="26"/>
      <c r="D32" s="27"/>
      <c r="E32" s="27"/>
      <c r="F32" s="27"/>
      <c r="G32" s="27"/>
      <c r="H32" s="40"/>
      <c r="I32" s="58"/>
      <c r="J32" s="61">
        <v>0.1</v>
      </c>
      <c r="K32" s="49"/>
      <c r="L32" s="46" t="s">
        <v>8</v>
      </c>
      <c r="M32" s="8"/>
      <c r="N32" s="26"/>
      <c r="O32" s="27"/>
      <c r="P32" s="27"/>
      <c r="Q32" s="27"/>
      <c r="R32" s="27"/>
      <c r="S32" s="28"/>
      <c r="T32" s="64"/>
      <c r="U32" s="68"/>
      <c r="V32" s="66"/>
      <c r="W32" s="53"/>
      <c r="X32" s="54"/>
    </row>
    <row r="33" spans="1:24" ht="31.2" x14ac:dyDescent="0.3">
      <c r="A33" s="896" t="s">
        <v>47</v>
      </c>
      <c r="B33" s="897"/>
      <c r="C33" s="897"/>
      <c r="D33" s="897"/>
      <c r="E33" s="897"/>
      <c r="F33" s="897"/>
      <c r="G33" s="897"/>
      <c r="H33" s="897"/>
      <c r="I33" s="897"/>
      <c r="J33" s="897"/>
      <c r="K33" s="897"/>
      <c r="L33" s="897"/>
      <c r="M33" s="897"/>
      <c r="N33" s="897"/>
      <c r="O33" s="897"/>
      <c r="P33" s="897"/>
      <c r="Q33" s="897"/>
      <c r="R33" s="897"/>
      <c r="S33" s="897"/>
      <c r="T33" s="897"/>
      <c r="U33" s="897"/>
      <c r="V33" s="897"/>
      <c r="W33" s="897"/>
      <c r="X33" s="898"/>
    </row>
    <row r="34" spans="1:24" ht="17.25" customHeight="1" x14ac:dyDescent="0.3">
      <c r="A34" s="9" t="s">
        <v>68</v>
      </c>
      <c r="B34" s="10" t="s">
        <v>90</v>
      </c>
      <c r="C34" s="17"/>
      <c r="D34" s="18"/>
      <c r="E34" s="18"/>
      <c r="F34" s="18"/>
      <c r="G34" s="18"/>
      <c r="H34" s="37"/>
      <c r="I34" s="57"/>
      <c r="J34" s="60">
        <v>0.08</v>
      </c>
      <c r="K34" s="48"/>
      <c r="L34" s="43" t="s">
        <v>68</v>
      </c>
      <c r="M34" s="43" t="s">
        <v>92</v>
      </c>
      <c r="N34" s="29"/>
      <c r="O34" s="21"/>
      <c r="P34" s="21"/>
      <c r="Q34" s="21"/>
      <c r="R34" s="21"/>
      <c r="S34" s="22"/>
      <c r="T34" s="64"/>
      <c r="U34" s="68"/>
      <c r="V34" s="66"/>
      <c r="W34" s="53"/>
      <c r="X34" s="54"/>
    </row>
    <row r="35" spans="1:24" x14ac:dyDescent="0.3">
      <c r="A35" s="5" t="s">
        <v>5</v>
      </c>
      <c r="B35" s="11" t="s">
        <v>71</v>
      </c>
      <c r="C35" s="29"/>
      <c r="D35" s="21"/>
      <c r="E35" s="21"/>
      <c r="F35" s="21"/>
      <c r="G35" s="21"/>
      <c r="H35" s="38"/>
      <c r="I35" s="58"/>
      <c r="J35" s="61">
        <v>0.11</v>
      </c>
      <c r="K35" s="49"/>
      <c r="L35" s="44" t="s">
        <v>5</v>
      </c>
      <c r="M35" s="11" t="s">
        <v>101</v>
      </c>
      <c r="N35" s="29"/>
      <c r="O35" s="21"/>
      <c r="P35" s="21"/>
      <c r="Q35" s="21"/>
      <c r="R35" s="21"/>
      <c r="S35" s="22"/>
      <c r="T35" s="64"/>
      <c r="U35" s="68"/>
      <c r="V35" s="66"/>
      <c r="W35" s="53"/>
      <c r="X35" s="54"/>
    </row>
    <row r="36" spans="1:24" x14ac:dyDescent="0.3">
      <c r="A36" s="6" t="s">
        <v>37</v>
      </c>
      <c r="B36" s="12"/>
      <c r="C36" s="23"/>
      <c r="D36" s="24"/>
      <c r="E36" s="24"/>
      <c r="F36" s="24"/>
      <c r="G36" s="24"/>
      <c r="H36" s="39"/>
      <c r="I36" s="58"/>
      <c r="J36" s="61"/>
      <c r="K36" s="49"/>
      <c r="L36" s="45" t="s">
        <v>37</v>
      </c>
      <c r="M36" s="12" t="s">
        <v>56</v>
      </c>
      <c r="N36" s="23"/>
      <c r="O36" s="24"/>
      <c r="P36" s="24"/>
      <c r="Q36" s="24"/>
      <c r="R36" s="24"/>
      <c r="S36" s="25"/>
      <c r="T36" s="64"/>
      <c r="U36" s="68">
        <v>0.06</v>
      </c>
      <c r="V36" s="66"/>
      <c r="W36" s="53"/>
      <c r="X36" s="54"/>
    </row>
    <row r="37" spans="1:24" ht="15" thickBot="1" x14ac:dyDescent="0.35">
      <c r="A37" s="7" t="s">
        <v>8</v>
      </c>
      <c r="B37" s="8" t="s">
        <v>91</v>
      </c>
      <c r="C37" s="33"/>
      <c r="D37" s="34"/>
      <c r="E37" s="34"/>
      <c r="F37" s="34"/>
      <c r="G37" s="34"/>
      <c r="H37" s="42"/>
      <c r="I37" s="59"/>
      <c r="J37" s="62">
        <v>0.2</v>
      </c>
      <c r="K37" s="50"/>
      <c r="L37" s="46" t="s">
        <v>8</v>
      </c>
      <c r="M37" s="8"/>
      <c r="N37" s="33"/>
      <c r="O37" s="34"/>
      <c r="P37" s="34"/>
      <c r="Q37" s="34"/>
      <c r="R37" s="34"/>
      <c r="S37" s="35"/>
      <c r="T37" s="65"/>
      <c r="U37" s="69"/>
      <c r="V37" s="67"/>
      <c r="W37" s="55"/>
      <c r="X37" s="56"/>
    </row>
  </sheetData>
  <mergeCells count="20">
    <mergeCell ref="N1:O1"/>
    <mergeCell ref="P1:Q1"/>
    <mergeCell ref="R1:S1"/>
    <mergeCell ref="A3:X3"/>
    <mergeCell ref="A8:X8"/>
    <mergeCell ref="V1:X1"/>
    <mergeCell ref="T1:T2"/>
    <mergeCell ref="U1:U2"/>
    <mergeCell ref="C1:D1"/>
    <mergeCell ref="E1:F1"/>
    <mergeCell ref="G1:H1"/>
    <mergeCell ref="I1:I2"/>
    <mergeCell ref="J1:J2"/>
    <mergeCell ref="A1:B2"/>
    <mergeCell ref="L1:M2"/>
    <mergeCell ref="A33:X33"/>
    <mergeCell ref="A28:X28"/>
    <mergeCell ref="A23:X23"/>
    <mergeCell ref="A18:X18"/>
    <mergeCell ref="A13:X13"/>
  </mergeCells>
  <phoneticPr fontId="6" type="noConversion"/>
  <pageMargins left="0.70866141732283472" right="0.70866141732283472" top="0.74803149606299213" bottom="0.35433070866141736" header="0.31496062992125984" footer="0.31496062992125984"/>
  <pageSetup paperSize="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4"/>
  <sheetViews>
    <sheetView workbookViewId="0">
      <selection activeCell="B19" sqref="B19"/>
    </sheetView>
  </sheetViews>
  <sheetFormatPr baseColWidth="10" defaultColWidth="9.109375" defaultRowHeight="14.4" x14ac:dyDescent="0.3"/>
  <cols>
    <col min="1" max="1" width="9.5546875" bestFit="1" customWidth="1"/>
    <col min="2" max="2" width="26.109375" bestFit="1" customWidth="1"/>
    <col min="3" max="3" width="14.88671875" style="99" customWidth="1"/>
    <col min="4" max="4" width="12.5546875" style="99" customWidth="1"/>
    <col min="5" max="5" width="10.88671875" style="99" customWidth="1"/>
    <col min="7" max="7" width="23.6640625" bestFit="1" customWidth="1"/>
    <col min="8" max="8" width="10" customWidth="1"/>
  </cols>
  <sheetData>
    <row r="1" spans="1:10" s="202" customFormat="1" ht="39.75" customHeight="1" thickBot="1" x14ac:dyDescent="0.35">
      <c r="A1" s="203" t="s">
        <v>0</v>
      </c>
      <c r="B1" s="203" t="s">
        <v>1</v>
      </c>
      <c r="C1" s="203" t="s">
        <v>2</v>
      </c>
      <c r="D1" s="203" t="s">
        <v>3</v>
      </c>
      <c r="E1" s="203" t="s">
        <v>4</v>
      </c>
      <c r="G1" s="210" t="s">
        <v>274</v>
      </c>
      <c r="H1" s="211" t="s">
        <v>276</v>
      </c>
      <c r="I1" s="210" t="s">
        <v>277</v>
      </c>
      <c r="J1" s="212" t="s">
        <v>275</v>
      </c>
    </row>
    <row r="2" spans="1:10" x14ac:dyDescent="0.3">
      <c r="A2" s="1" t="s">
        <v>5</v>
      </c>
      <c r="B2" s="1" t="s">
        <v>9</v>
      </c>
      <c r="C2" s="99">
        <v>25</v>
      </c>
      <c r="D2" s="99">
        <v>0</v>
      </c>
      <c r="E2" s="99">
        <f t="shared" ref="E2:E35" si="0">(D2*C2)/100+D2</f>
        <v>0</v>
      </c>
      <c r="G2" s="207" t="s">
        <v>200</v>
      </c>
      <c r="H2" s="208" t="s">
        <v>201</v>
      </c>
      <c r="I2" s="79" t="s">
        <v>202</v>
      </c>
      <c r="J2" s="209"/>
    </row>
    <row r="3" spans="1:10" x14ac:dyDescent="0.3">
      <c r="A3" s="1" t="s">
        <v>5</v>
      </c>
      <c r="B3" s="1" t="s">
        <v>36</v>
      </c>
      <c r="C3" s="99">
        <v>30</v>
      </c>
      <c r="D3" s="99">
        <v>0</v>
      </c>
      <c r="E3" s="99">
        <f t="shared" si="0"/>
        <v>0</v>
      </c>
      <c r="G3" s="204" t="s">
        <v>203</v>
      </c>
      <c r="H3" s="13" t="s">
        <v>201</v>
      </c>
      <c r="I3" s="72" t="s">
        <v>204</v>
      </c>
      <c r="J3" s="205"/>
    </row>
    <row r="4" spans="1:10" x14ac:dyDescent="0.3">
      <c r="A4" s="1" t="s">
        <v>5</v>
      </c>
      <c r="B4" s="1" t="s">
        <v>10</v>
      </c>
      <c r="C4" s="99">
        <v>35</v>
      </c>
      <c r="D4" s="99">
        <v>0</v>
      </c>
      <c r="E4" s="99">
        <f t="shared" si="0"/>
        <v>0</v>
      </c>
      <c r="G4" s="204" t="s">
        <v>205</v>
      </c>
      <c r="H4" s="13" t="s">
        <v>206</v>
      </c>
      <c r="I4" s="72" t="s">
        <v>207</v>
      </c>
      <c r="J4" s="205"/>
    </row>
    <row r="5" spans="1:10" x14ac:dyDescent="0.3">
      <c r="A5" s="1" t="s">
        <v>5</v>
      </c>
      <c r="B5" s="1" t="s">
        <v>11</v>
      </c>
      <c r="C5" s="99">
        <v>30</v>
      </c>
      <c r="D5" s="99">
        <v>0</v>
      </c>
      <c r="E5" s="99">
        <f t="shared" si="0"/>
        <v>0</v>
      </c>
      <c r="G5" s="204" t="s">
        <v>208</v>
      </c>
      <c r="H5" s="13" t="s">
        <v>209</v>
      </c>
      <c r="I5" s="72" t="s">
        <v>204</v>
      </c>
      <c r="J5" s="205"/>
    </row>
    <row r="6" spans="1:10" x14ac:dyDescent="0.3">
      <c r="A6" s="1" t="s">
        <v>5</v>
      </c>
      <c r="B6" s="1" t="s">
        <v>12</v>
      </c>
      <c r="C6" s="99">
        <v>15</v>
      </c>
      <c r="D6" s="99">
        <v>0</v>
      </c>
      <c r="E6" s="99">
        <f t="shared" si="0"/>
        <v>0</v>
      </c>
      <c r="G6" s="204" t="s">
        <v>210</v>
      </c>
      <c r="H6" s="13" t="s">
        <v>209</v>
      </c>
      <c r="I6" s="72" t="s">
        <v>211</v>
      </c>
      <c r="J6" s="205"/>
    </row>
    <row r="7" spans="1:10" x14ac:dyDescent="0.3">
      <c r="A7" s="1" t="s">
        <v>5</v>
      </c>
      <c r="B7" s="1" t="s">
        <v>13</v>
      </c>
      <c r="C7" s="99">
        <v>20</v>
      </c>
      <c r="D7" s="99">
        <v>0</v>
      </c>
      <c r="E7" s="99">
        <f t="shared" si="0"/>
        <v>0</v>
      </c>
      <c r="G7" s="204" t="s">
        <v>212</v>
      </c>
      <c r="H7" s="13" t="s">
        <v>209</v>
      </c>
      <c r="I7" s="72" t="s">
        <v>211</v>
      </c>
      <c r="J7" s="205"/>
    </row>
    <row r="8" spans="1:10" x14ac:dyDescent="0.3">
      <c r="A8" s="1" t="s">
        <v>5</v>
      </c>
      <c r="B8" s="1" t="s">
        <v>14</v>
      </c>
      <c r="C8" s="99">
        <v>30</v>
      </c>
      <c r="D8" s="99">
        <v>0</v>
      </c>
      <c r="E8" s="99">
        <f t="shared" si="0"/>
        <v>0</v>
      </c>
      <c r="G8" s="204" t="s">
        <v>213</v>
      </c>
      <c r="H8" s="13" t="s">
        <v>209</v>
      </c>
      <c r="I8" s="72" t="s">
        <v>204</v>
      </c>
      <c r="J8" s="205"/>
    </row>
    <row r="9" spans="1:10" x14ac:dyDescent="0.3">
      <c r="A9" s="1" t="s">
        <v>5</v>
      </c>
      <c r="B9" s="1" t="s">
        <v>15</v>
      </c>
      <c r="C9" s="99">
        <v>30</v>
      </c>
      <c r="D9" s="99">
        <v>0</v>
      </c>
      <c r="E9" s="99">
        <f t="shared" si="0"/>
        <v>0</v>
      </c>
      <c r="G9" s="204" t="s">
        <v>214</v>
      </c>
      <c r="H9" s="13" t="s">
        <v>209</v>
      </c>
      <c r="I9" s="72" t="s">
        <v>215</v>
      </c>
      <c r="J9" s="205"/>
    </row>
    <row r="10" spans="1:10" x14ac:dyDescent="0.3">
      <c r="A10" s="1" t="s">
        <v>6</v>
      </c>
      <c r="B10" s="1" t="s">
        <v>16</v>
      </c>
      <c r="C10" s="99">
        <v>10</v>
      </c>
      <c r="D10" s="99">
        <v>0</v>
      </c>
      <c r="E10" s="99">
        <f t="shared" si="0"/>
        <v>0</v>
      </c>
      <c r="G10" s="204" t="s">
        <v>216</v>
      </c>
      <c r="H10" s="13" t="s">
        <v>209</v>
      </c>
      <c r="I10" s="72" t="s">
        <v>217</v>
      </c>
      <c r="J10" s="205"/>
    </row>
    <row r="11" spans="1:10" x14ac:dyDescent="0.3">
      <c r="A11" s="1" t="s">
        <v>6</v>
      </c>
      <c r="B11" s="1" t="s">
        <v>17</v>
      </c>
      <c r="C11" s="99">
        <v>12</v>
      </c>
      <c r="D11" s="99">
        <v>0</v>
      </c>
      <c r="E11" s="99">
        <f t="shared" si="0"/>
        <v>0</v>
      </c>
      <c r="G11" s="204" t="s">
        <v>218</v>
      </c>
      <c r="H11" s="13" t="s">
        <v>209</v>
      </c>
      <c r="I11" s="72" t="s">
        <v>209</v>
      </c>
      <c r="J11" s="205"/>
    </row>
    <row r="12" spans="1:10" x14ac:dyDescent="0.3">
      <c r="A12" s="1" t="s">
        <v>6</v>
      </c>
      <c r="B12" s="1" t="s">
        <v>18</v>
      </c>
      <c r="C12" s="99">
        <v>15</v>
      </c>
      <c r="D12" s="99">
        <v>0</v>
      </c>
      <c r="E12" s="99">
        <f t="shared" si="0"/>
        <v>0</v>
      </c>
      <c r="G12" s="204" t="s">
        <v>219</v>
      </c>
      <c r="H12" s="13" t="s">
        <v>209</v>
      </c>
      <c r="I12" s="72" t="s">
        <v>220</v>
      </c>
      <c r="J12" s="205"/>
    </row>
    <row r="13" spans="1:10" x14ac:dyDescent="0.3">
      <c r="A13" s="2" t="s">
        <v>7</v>
      </c>
      <c r="B13" s="2" t="s">
        <v>19</v>
      </c>
      <c r="C13" s="99">
        <v>15</v>
      </c>
      <c r="D13" s="99">
        <v>0</v>
      </c>
      <c r="E13" s="99">
        <f t="shared" si="0"/>
        <v>0</v>
      </c>
      <c r="G13" s="204" t="s">
        <v>221</v>
      </c>
      <c r="H13" s="13" t="s">
        <v>209</v>
      </c>
      <c r="I13" s="72" t="s">
        <v>204</v>
      </c>
      <c r="J13" s="205"/>
    </row>
    <row r="14" spans="1:10" x14ac:dyDescent="0.3">
      <c r="A14" s="2" t="s">
        <v>7</v>
      </c>
      <c r="B14" s="2" t="s">
        <v>20</v>
      </c>
      <c r="C14" s="99">
        <v>15</v>
      </c>
      <c r="D14" s="99">
        <v>0</v>
      </c>
      <c r="E14" s="99">
        <f t="shared" si="0"/>
        <v>0</v>
      </c>
      <c r="G14" s="204" t="s">
        <v>222</v>
      </c>
      <c r="H14" s="13" t="s">
        <v>209</v>
      </c>
      <c r="I14" s="72" t="s">
        <v>204</v>
      </c>
      <c r="J14" s="205"/>
    </row>
    <row r="15" spans="1:10" x14ac:dyDescent="0.3">
      <c r="A15" s="2" t="s">
        <v>7</v>
      </c>
      <c r="B15" s="2" t="s">
        <v>21</v>
      </c>
      <c r="C15" s="99">
        <v>15</v>
      </c>
      <c r="D15" s="99">
        <v>0</v>
      </c>
      <c r="E15" s="99">
        <f t="shared" si="0"/>
        <v>0</v>
      </c>
      <c r="G15" s="204" t="s">
        <v>60</v>
      </c>
      <c r="H15" s="13" t="s">
        <v>209</v>
      </c>
      <c r="I15" s="72" t="s">
        <v>209</v>
      </c>
      <c r="J15" s="205"/>
    </row>
    <row r="16" spans="1:10" x14ac:dyDescent="0.3">
      <c r="A16" s="2" t="s">
        <v>7</v>
      </c>
      <c r="B16" s="2" t="s">
        <v>22</v>
      </c>
      <c r="C16" s="99">
        <v>15</v>
      </c>
      <c r="D16" s="99">
        <v>0</v>
      </c>
      <c r="E16" s="99">
        <f t="shared" si="0"/>
        <v>0</v>
      </c>
      <c r="G16" s="204" t="s">
        <v>190</v>
      </c>
      <c r="H16" s="13" t="s">
        <v>223</v>
      </c>
      <c r="I16" s="206" t="s">
        <v>224</v>
      </c>
      <c r="J16" s="205" t="s">
        <v>225</v>
      </c>
    </row>
    <row r="17" spans="1:10" x14ac:dyDescent="0.3">
      <c r="A17" s="2" t="s">
        <v>7</v>
      </c>
      <c r="B17" s="2" t="s">
        <v>23</v>
      </c>
      <c r="C17" s="99">
        <v>20</v>
      </c>
      <c r="D17" s="99">
        <v>0</v>
      </c>
      <c r="E17" s="99">
        <f t="shared" si="0"/>
        <v>0</v>
      </c>
      <c r="G17" s="204" t="s">
        <v>226</v>
      </c>
      <c r="H17" s="13" t="s">
        <v>223</v>
      </c>
      <c r="I17" s="206" t="s">
        <v>224</v>
      </c>
      <c r="J17" s="205" t="s">
        <v>225</v>
      </c>
    </row>
    <row r="18" spans="1:10" x14ac:dyDescent="0.3">
      <c r="A18" s="2" t="s">
        <v>7</v>
      </c>
      <c r="B18" s="2" t="s">
        <v>52</v>
      </c>
      <c r="C18" s="99">
        <v>15</v>
      </c>
      <c r="D18" s="99">
        <v>0</v>
      </c>
      <c r="E18" s="99">
        <f t="shared" ref="E18" si="1">(D18*C18)/100+D18</f>
        <v>0</v>
      </c>
      <c r="G18" s="204" t="s">
        <v>227</v>
      </c>
      <c r="H18" s="13" t="s">
        <v>209</v>
      </c>
      <c r="I18" s="72" t="s">
        <v>228</v>
      </c>
      <c r="J18" s="205"/>
    </row>
    <row r="19" spans="1:10" x14ac:dyDescent="0.3">
      <c r="A19" s="2" t="s">
        <v>7</v>
      </c>
      <c r="B19" s="2" t="s">
        <v>24</v>
      </c>
      <c r="C19" s="99">
        <v>20</v>
      </c>
      <c r="D19" s="99">
        <v>0</v>
      </c>
      <c r="E19" s="99">
        <f t="shared" si="0"/>
        <v>0</v>
      </c>
      <c r="G19" s="204" t="s">
        <v>229</v>
      </c>
      <c r="H19" s="13" t="s">
        <v>230</v>
      </c>
      <c r="I19" s="72" t="s">
        <v>230</v>
      </c>
      <c r="J19" s="205"/>
    </row>
    <row r="20" spans="1:10" x14ac:dyDescent="0.3">
      <c r="A20" s="2" t="s">
        <v>7</v>
      </c>
      <c r="B20" s="2" t="s">
        <v>26</v>
      </c>
      <c r="C20" s="99">
        <v>5</v>
      </c>
      <c r="D20" s="99">
        <v>0</v>
      </c>
      <c r="E20" s="99">
        <f t="shared" si="0"/>
        <v>0</v>
      </c>
      <c r="G20" s="204" t="s">
        <v>231</v>
      </c>
      <c r="H20" s="13" t="s">
        <v>209</v>
      </c>
      <c r="I20" s="72" t="s">
        <v>209</v>
      </c>
      <c r="J20" s="205"/>
    </row>
    <row r="21" spans="1:10" x14ac:dyDescent="0.3">
      <c r="A21" s="2" t="s">
        <v>7</v>
      </c>
      <c r="B21" s="2" t="s">
        <v>27</v>
      </c>
      <c r="C21" s="99">
        <v>8</v>
      </c>
      <c r="D21" s="99">
        <v>0</v>
      </c>
      <c r="E21" s="99">
        <f t="shared" si="0"/>
        <v>0</v>
      </c>
      <c r="G21" s="204" t="s">
        <v>232</v>
      </c>
      <c r="H21" s="13" t="s">
        <v>233</v>
      </c>
      <c r="I21" s="72" t="s">
        <v>204</v>
      </c>
      <c r="J21" s="205"/>
    </row>
    <row r="22" spans="1:10" x14ac:dyDescent="0.3">
      <c r="A22" s="2" t="s">
        <v>7</v>
      </c>
      <c r="B22" s="2" t="s">
        <v>28</v>
      </c>
      <c r="C22" s="99">
        <v>10</v>
      </c>
      <c r="D22" s="99">
        <v>0</v>
      </c>
      <c r="E22" s="99">
        <f t="shared" si="0"/>
        <v>0</v>
      </c>
      <c r="G22" s="204" t="s">
        <v>57</v>
      </c>
      <c r="H22" s="13" t="s">
        <v>234</v>
      </c>
      <c r="I22" s="72" t="s">
        <v>234</v>
      </c>
      <c r="J22" s="205"/>
    </row>
    <row r="23" spans="1:10" x14ac:dyDescent="0.3">
      <c r="A23" s="2" t="s">
        <v>7</v>
      </c>
      <c r="B23" s="2" t="s">
        <v>50</v>
      </c>
      <c r="C23" s="99">
        <v>25</v>
      </c>
      <c r="D23" s="99">
        <v>0</v>
      </c>
      <c r="E23" s="99">
        <f t="shared" ref="E23" si="2">(D23*C23)/100+D23</f>
        <v>0</v>
      </c>
      <c r="G23" s="204" t="s">
        <v>235</v>
      </c>
      <c r="H23" s="13" t="s">
        <v>234</v>
      </c>
      <c r="I23" s="72" t="s">
        <v>234</v>
      </c>
      <c r="J23" s="205"/>
    </row>
    <row r="24" spans="1:10" x14ac:dyDescent="0.3">
      <c r="A24" s="2" t="s">
        <v>7</v>
      </c>
      <c r="B24" s="2" t="s">
        <v>51</v>
      </c>
      <c r="C24" s="99">
        <v>35</v>
      </c>
      <c r="D24" s="99">
        <v>0</v>
      </c>
      <c r="E24" s="99">
        <f t="shared" ref="E24" si="3">(D24*C24)/100+D24</f>
        <v>0</v>
      </c>
      <c r="G24" s="204" t="s">
        <v>236</v>
      </c>
      <c r="H24" s="13" t="s">
        <v>237</v>
      </c>
      <c r="I24" s="72" t="s">
        <v>238</v>
      </c>
      <c r="J24" s="205"/>
    </row>
    <row r="25" spans="1:10" x14ac:dyDescent="0.3">
      <c r="A25" s="2" t="s">
        <v>7</v>
      </c>
      <c r="B25" s="2" t="s">
        <v>53</v>
      </c>
      <c r="C25" s="99">
        <v>15</v>
      </c>
      <c r="D25" s="99">
        <v>0</v>
      </c>
      <c r="E25" s="99">
        <f t="shared" ref="E25:E26" si="4">(D25*C25)/100+D25</f>
        <v>0</v>
      </c>
      <c r="G25" s="204" t="s">
        <v>239</v>
      </c>
      <c r="H25" s="13" t="s">
        <v>240</v>
      </c>
      <c r="I25" s="72" t="s">
        <v>241</v>
      </c>
      <c r="J25" s="205"/>
    </row>
    <row r="26" spans="1:10" ht="15.75" customHeight="1" x14ac:dyDescent="0.3">
      <c r="A26" s="2" t="s">
        <v>7</v>
      </c>
      <c r="B26" s="2" t="s">
        <v>54</v>
      </c>
      <c r="C26" s="99">
        <v>20</v>
      </c>
      <c r="D26" s="99">
        <v>0</v>
      </c>
      <c r="E26" s="99">
        <f t="shared" si="4"/>
        <v>0</v>
      </c>
      <c r="G26" s="204" t="s">
        <v>242</v>
      </c>
      <c r="H26" s="13" t="s">
        <v>243</v>
      </c>
      <c r="I26" s="72" t="s">
        <v>244</v>
      </c>
      <c r="J26" s="205"/>
    </row>
    <row r="27" spans="1:10" ht="15.75" customHeight="1" x14ac:dyDescent="0.3">
      <c r="A27" s="2" t="s">
        <v>7</v>
      </c>
      <c r="B27" s="2" t="s">
        <v>44</v>
      </c>
      <c r="C27" s="99">
        <v>40</v>
      </c>
      <c r="D27" s="99">
        <v>50</v>
      </c>
      <c r="E27" s="99">
        <f t="shared" ref="E27" si="5">(D27*C27)/100+D27</f>
        <v>70</v>
      </c>
      <c r="G27" s="204" t="s">
        <v>245</v>
      </c>
      <c r="H27" s="13" t="s">
        <v>234</v>
      </c>
      <c r="I27" s="72" t="s">
        <v>233</v>
      </c>
      <c r="J27" s="205"/>
    </row>
    <row r="28" spans="1:10" ht="15.75" customHeight="1" x14ac:dyDescent="0.3">
      <c r="A28" s="2" t="s">
        <v>7</v>
      </c>
      <c r="B28" s="2" t="s">
        <v>49</v>
      </c>
      <c r="C28" s="99">
        <v>15</v>
      </c>
      <c r="D28" s="99">
        <v>0</v>
      </c>
      <c r="E28" s="99">
        <f t="shared" ref="E28:E29" si="6">(D28*C28)/100+D28</f>
        <v>0</v>
      </c>
      <c r="G28" s="204" t="s">
        <v>246</v>
      </c>
      <c r="H28" s="13" t="s">
        <v>209</v>
      </c>
      <c r="I28" s="72" t="s">
        <v>247</v>
      </c>
      <c r="J28" s="205"/>
    </row>
    <row r="29" spans="1:10" x14ac:dyDescent="0.3">
      <c r="A29" s="3" t="s">
        <v>8</v>
      </c>
      <c r="B29" s="3" t="s">
        <v>29</v>
      </c>
      <c r="C29" s="99">
        <v>12</v>
      </c>
      <c r="D29" s="99">
        <v>10</v>
      </c>
      <c r="E29" s="99">
        <f t="shared" si="6"/>
        <v>11.2</v>
      </c>
      <c r="G29" s="204" t="s">
        <v>248</v>
      </c>
      <c r="H29" s="13" t="s">
        <v>209</v>
      </c>
      <c r="I29" s="72" t="s">
        <v>249</v>
      </c>
      <c r="J29" s="205"/>
    </row>
    <row r="30" spans="1:10" x14ac:dyDescent="0.3">
      <c r="A30" s="3" t="s">
        <v>8</v>
      </c>
      <c r="B30" s="3" t="s">
        <v>30</v>
      </c>
      <c r="C30" s="99">
        <v>-3</v>
      </c>
      <c r="D30" s="99">
        <v>100</v>
      </c>
      <c r="E30" s="99">
        <f t="shared" si="0"/>
        <v>97</v>
      </c>
      <c r="G30" s="204" t="s">
        <v>250</v>
      </c>
      <c r="H30" s="13" t="s">
        <v>209</v>
      </c>
      <c r="I30" s="72" t="s">
        <v>249</v>
      </c>
      <c r="J30" s="205"/>
    </row>
    <row r="31" spans="1:10" x14ac:dyDescent="0.3">
      <c r="A31" s="3" t="s">
        <v>8</v>
      </c>
      <c r="B31" s="3" t="s">
        <v>31</v>
      </c>
      <c r="C31" s="99">
        <v>0</v>
      </c>
      <c r="D31" s="99">
        <v>0</v>
      </c>
      <c r="E31" s="99">
        <f t="shared" si="0"/>
        <v>0</v>
      </c>
      <c r="G31" s="204" t="s">
        <v>251</v>
      </c>
      <c r="H31" s="13" t="s">
        <v>252</v>
      </c>
      <c r="I31" s="72" t="s">
        <v>204</v>
      </c>
      <c r="J31" s="205"/>
    </row>
    <row r="32" spans="1:10" x14ac:dyDescent="0.3">
      <c r="A32" s="3" t="s">
        <v>8</v>
      </c>
      <c r="B32" s="3" t="s">
        <v>32</v>
      </c>
      <c r="C32" s="99">
        <v>20</v>
      </c>
      <c r="D32" s="99">
        <v>0</v>
      </c>
      <c r="E32" s="99">
        <f t="shared" si="0"/>
        <v>0</v>
      </c>
      <c r="G32" s="204" t="s">
        <v>253</v>
      </c>
      <c r="H32" s="13" t="s">
        <v>209</v>
      </c>
      <c r="I32" s="72" t="s">
        <v>254</v>
      </c>
      <c r="J32" s="205"/>
    </row>
    <row r="33" spans="1:10" x14ac:dyDescent="0.3">
      <c r="A33" s="3" t="s">
        <v>8</v>
      </c>
      <c r="B33" s="3" t="s">
        <v>33</v>
      </c>
      <c r="C33" s="99">
        <v>25</v>
      </c>
      <c r="D33" s="99">
        <v>0</v>
      </c>
      <c r="E33" s="99">
        <f t="shared" si="0"/>
        <v>0</v>
      </c>
      <c r="G33" s="204" t="s">
        <v>255</v>
      </c>
      <c r="H33" s="13" t="s">
        <v>252</v>
      </c>
      <c r="I33" s="72" t="s">
        <v>217</v>
      </c>
      <c r="J33" s="205"/>
    </row>
    <row r="34" spans="1:10" x14ac:dyDescent="0.3">
      <c r="A34" s="3" t="s">
        <v>8</v>
      </c>
      <c r="B34" s="3" t="s">
        <v>34</v>
      </c>
      <c r="C34" s="99">
        <v>8</v>
      </c>
      <c r="D34" s="99">
        <v>0</v>
      </c>
      <c r="E34" s="99">
        <f t="shared" si="0"/>
        <v>0</v>
      </c>
      <c r="G34" s="204" t="s">
        <v>256</v>
      </c>
      <c r="H34" s="13" t="s">
        <v>233</v>
      </c>
      <c r="I34" s="72" t="s">
        <v>233</v>
      </c>
      <c r="J34" s="205"/>
    </row>
    <row r="35" spans="1:10" x14ac:dyDescent="0.3">
      <c r="A35" s="3" t="s">
        <v>8</v>
      </c>
      <c r="B35" s="3" t="s">
        <v>35</v>
      </c>
      <c r="C35" s="99">
        <v>8</v>
      </c>
      <c r="D35" s="99">
        <v>0</v>
      </c>
      <c r="E35" s="99">
        <f t="shared" si="0"/>
        <v>0</v>
      </c>
      <c r="G35" s="204" t="s">
        <v>257</v>
      </c>
      <c r="H35" s="13" t="s">
        <v>252</v>
      </c>
      <c r="I35" s="72" t="s">
        <v>254</v>
      </c>
      <c r="J35" s="205"/>
    </row>
    <row r="36" spans="1:10" ht="15.75" customHeight="1" x14ac:dyDescent="0.3">
      <c r="A36" s="3" t="s">
        <v>8</v>
      </c>
      <c r="B36" s="3" t="s">
        <v>25</v>
      </c>
      <c r="C36" s="99">
        <v>20</v>
      </c>
      <c r="D36" s="99">
        <v>0</v>
      </c>
      <c r="E36" s="99">
        <f>(D36*C36)/100+D36</f>
        <v>0</v>
      </c>
      <c r="G36" s="204" t="s">
        <v>258</v>
      </c>
      <c r="H36" s="13" t="s">
        <v>259</v>
      </c>
      <c r="I36" s="72" t="s">
        <v>260</v>
      </c>
      <c r="J36" s="205"/>
    </row>
    <row r="37" spans="1:10" x14ac:dyDescent="0.3">
      <c r="G37" s="204" t="s">
        <v>261</v>
      </c>
      <c r="H37" s="13" t="s">
        <v>262</v>
      </c>
      <c r="I37" s="72" t="s">
        <v>263</v>
      </c>
      <c r="J37" s="205"/>
    </row>
    <row r="38" spans="1:10" x14ac:dyDescent="0.3">
      <c r="G38" s="204" t="s">
        <v>264</v>
      </c>
      <c r="H38" s="13" t="s">
        <v>252</v>
      </c>
      <c r="I38" s="72" t="s">
        <v>237</v>
      </c>
      <c r="J38" s="205"/>
    </row>
    <row r="39" spans="1:10" x14ac:dyDescent="0.3">
      <c r="G39" s="204" t="s">
        <v>265</v>
      </c>
      <c r="H39" s="13" t="s">
        <v>266</v>
      </c>
      <c r="I39" s="72" t="s">
        <v>267</v>
      </c>
      <c r="J39" s="205"/>
    </row>
    <row r="40" spans="1:10" x14ac:dyDescent="0.3">
      <c r="G40" s="204" t="s">
        <v>268</v>
      </c>
      <c r="H40" s="13" t="s">
        <v>209</v>
      </c>
      <c r="I40" s="72" t="s">
        <v>204</v>
      </c>
      <c r="J40" s="205"/>
    </row>
    <row r="41" spans="1:10" x14ac:dyDescent="0.3">
      <c r="G41" s="204" t="s">
        <v>269</v>
      </c>
      <c r="H41" s="13" t="s">
        <v>209</v>
      </c>
      <c r="I41" s="72" t="s">
        <v>270</v>
      </c>
      <c r="J41" s="205"/>
    </row>
    <row r="42" spans="1:10" x14ac:dyDescent="0.3">
      <c r="G42" s="204" t="s">
        <v>271</v>
      </c>
      <c r="H42" s="13" t="s">
        <v>209</v>
      </c>
      <c r="I42" s="72" t="s">
        <v>209</v>
      </c>
      <c r="J42" s="205"/>
    </row>
    <row r="43" spans="1:10" ht="15" thickBot="1" x14ac:dyDescent="0.35">
      <c r="G43" s="213" t="s">
        <v>272</v>
      </c>
      <c r="H43" s="214" t="s">
        <v>209</v>
      </c>
      <c r="I43" s="215" t="s">
        <v>273</v>
      </c>
      <c r="J43" s="216"/>
    </row>
    <row r="44" spans="1:10" ht="15" thickTop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 DES INGREDIENTS</vt:lpstr>
      <vt:lpstr>SEMAINE 1 HIVER LUNDI</vt:lpstr>
      <vt:lpstr>S1 HIVER MARDI</vt:lpstr>
      <vt:lpstr>S1 HIVER MERCREDI</vt:lpstr>
      <vt:lpstr>S1 HIVER JEUDI</vt:lpstr>
      <vt:lpstr>S1 HIVER VENDREDI</vt:lpstr>
      <vt:lpstr>S1 HIVER SAMEDI</vt:lpstr>
      <vt:lpstr>SI HIVER DIMANCHE</vt:lpstr>
      <vt:lpstr>TABLEAU VIERGE</vt:lpstr>
      <vt:lpstr>Quantités en distribution</vt:lpstr>
      <vt:lpstr>TAUX DE FREINTE + CONSERVES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MOURIZAT Sebastien</dc:creator>
  <cp:lastModifiedBy>GENEAU Adeline</cp:lastModifiedBy>
  <cp:lastPrinted>2025-10-12T05:46:44Z</cp:lastPrinted>
  <dcterms:created xsi:type="dcterms:W3CDTF">2025-07-30T06:13:56Z</dcterms:created>
  <dcterms:modified xsi:type="dcterms:W3CDTF">2025-10-16T13:47:09Z</dcterms:modified>
</cp:coreProperties>
</file>