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drawings/drawing10.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defaultThemeVersion="153222"/>
  <mc:AlternateContent xmlns:mc="http://schemas.openxmlformats.org/markup-compatibility/2006">
    <mc:Choice Requires="x15">
      <x15ac:absPath xmlns:x15ac="http://schemas.microsoft.com/office/spreadsheetml/2010/11/ac" url="G:\Police des constructions\2_Modèles\STI\Rapport technique\"/>
    </mc:Choice>
  </mc:AlternateContent>
  <bookViews>
    <workbookView xWindow="0" yWindow="0" windowWidth="28800" windowHeight="12435" tabRatio="962" activeTab="1"/>
  </bookViews>
  <sheets>
    <sheet name="Rapport_impression" sheetId="4" r:id="rId1"/>
    <sheet name="titre et remarques" sheetId="6" r:id="rId2"/>
    <sheet name="capacité constructive" sheetId="5" r:id="rId3"/>
    <sheet name="hauteur et toiture" sheetId="8" r:id="rId4"/>
    <sheet name="distance" sheetId="11" r:id="rId5"/>
    <sheet name="façade et lucarne" sheetId="12" r:id="rId6"/>
    <sheet name="vélux et dôme" sheetId="13" r:id="rId7"/>
    <sheet name="amenagement exterieur" sheetId="14" r:id="rId8"/>
    <sheet name="stationnement" sheetId="15" r:id="rId9"/>
    <sheet name="dépendance" sheetId="16" r:id="rId10"/>
    <sheet name="viabilité et PCi" sheetId="17" r:id="rId11"/>
    <sheet name="phrase type" sheetId="18" r:id="rId12"/>
    <sheet name="Choix" sheetId="2" r:id="rId13"/>
    <sheet name="controle" sheetId="3" r:id="rId14"/>
  </sheets>
  <definedNames>
    <definedName name="ARBRE">Choix!$A$93:$A$100</definedName>
    <definedName name="ATTIQUE">Choix!$B$44:$B$46</definedName>
    <definedName name="AVANT_TOIT">Choix!$C$167:$C$169</definedName>
    <definedName name="BETTENS">Choix!$B$2:$B$12</definedName>
    <definedName name="BIOLEY_ORJULAZ">Choix!$C$2:$C$13</definedName>
    <definedName name="BOTTENS">Choix!$D$2:$D$18</definedName>
    <definedName name="BOUSSENS">Choix!$E$2:$E$19</definedName>
    <definedName name="CAVE">Choix!$C$178:$C$181</definedName>
    <definedName name="CHANEAZ">Choix!$F$2:$F$7</definedName>
    <definedName name="CHAPELLE_SUR_MOUDON">Choix!$G$2:$G$8</definedName>
    <definedName name="CHAUFFAGE">Choix!$A$114:$A$125</definedName>
    <definedName name="CHOIX">Choix!$B$51:$B$52</definedName>
    <definedName name="CITERNE">Choix!$C$114:$C$119</definedName>
    <definedName name="CITERNE2">Choix!$A$129:$A$137</definedName>
    <definedName name="CLOTURE">Choix!$B$93:$B$100</definedName>
    <definedName name="COLLECTEUR">Choix!$B$104:$B$110</definedName>
    <definedName name="COMBLE">Choix!$B$186:$B$191</definedName>
    <definedName name="commune">Choix!$A$1:$AN$1</definedName>
    <definedName name="commune_rapport">Choix!$A$1:$AN$1</definedName>
    <definedName name="CONFORMITE">Choix!$C$57:$C$65</definedName>
    <definedName name="CORREVON">Choix!$H$2:$H$4</definedName>
    <definedName name="COS">Choix!$A$140:$A$164</definedName>
    <definedName name="COTE">Choix!$B$79:$B$90</definedName>
    <definedName name="DAILLENS">Choix!$I$2:$I$10</definedName>
    <definedName name="DENEZY">Choix!$J$2:$J$6</definedName>
    <definedName name="départ">'titre et remarques'!$C$4</definedName>
    <definedName name="départ_rapport" localSheetId="9">dépendance!#REF!</definedName>
    <definedName name="départ_rapport" localSheetId="10">'viabilité et PCi'!#REF!</definedName>
    <definedName name="départ_rapport">#REF!</definedName>
    <definedName name="DIRECTION">Choix!$C$69:$C$76</definedName>
    <definedName name="DOME">Choix!$B$167:$B$175</definedName>
    <definedName name="DOMMARTIN">Choix!$K$2:$K$5</definedName>
    <definedName name="ECHALLENS">Choix!$A$2:$A$43</definedName>
    <definedName name="ECLAGNENS">Choix!$L$2:$L$6</definedName>
    <definedName name="ECLAIRAGE">Choix!$B$178:$B$181</definedName>
    <definedName name="ESSERTINES_SUR_YVERDON">Choix!$M$2:$M$16</definedName>
    <definedName name="ETAGNIERES">Choix!$N$2:$N$18</definedName>
    <definedName name="EXISTANT">Choix!$B$114:$B$115</definedName>
    <definedName name="FENETRE">Choix!$A$167:$A$170</definedName>
    <definedName name="FEY">Choix!$O$2:$O$12</definedName>
    <definedName name="GOUMOENS_LA_VILLE">Choix!$P$2:$P$9</definedName>
    <definedName name="GOUMOENS_LE_JUX">Choix!$Q$2:$Q$6</definedName>
    <definedName name="HAUTEUR">Choix!$A$58:$A$63</definedName>
    <definedName name="IMPLANTATION">Choix!$A$51:$A$55</definedName>
    <definedName name="LIMITE">Choix!$C$51:$C$54</definedName>
    <definedName name="LISTECAMAC">Choix!$C$38:$C$41</definedName>
    <definedName name="LOGEMENT">Choix!$C$44:$C$49</definedName>
    <definedName name="LUCARNE">Choix!$B$69:$B$71</definedName>
    <definedName name="LUCARNE2">Choix!$A$79:$A$82</definedName>
    <definedName name="MARTHERENGES">Choix!$R$2:$R$5</definedName>
    <definedName name="MONTAUBION_CHARDONNAY">Choix!$S$2:$S$6</definedName>
    <definedName name="MORRENS">Choix!$T$2:$T$22</definedName>
    <definedName name="NAZ">Choix!$U$2:$U$4</definedName>
    <definedName name="NEYRUZ_SUR_MOUDON">Choix!$V$2:$V$5</definedName>
    <definedName name="NIVEAU">Choix!$A$45:$A$49</definedName>
    <definedName name="ORDRE">Choix!$A$69:$A$74</definedName>
    <definedName name="ORPCI">Choix!$C$129:$C$132</definedName>
    <definedName name="OULENS">Choix!$W$2:$W$11</definedName>
    <definedName name="PAILLY">Choix!$X$2:$X$11</definedName>
    <definedName name="PCI">Choix!$B$129:$B$134</definedName>
    <definedName name="PENEY_LE_JORAT">Choix!$Y$2:$Y$11</definedName>
    <definedName name="PENTHEREAZ">Choix!$Z$2:$Z$10</definedName>
    <definedName name="PEYRES_POSSENS">Choix!$AA$2:$AA$7</definedName>
    <definedName name="PLACE">Choix!$C$93:$C$95</definedName>
    <definedName name="PLAN">Choix!$A$178:$A$183</definedName>
    <definedName name="POLIEZ_LE_GRAND">Choix!$AB$2:$AB$11</definedName>
    <definedName name="POLIEZ_PITTET">Choix!$AC$2:$AC$13</definedName>
    <definedName name="Print_Area" localSheetId="2">'capacité constructive'!$A$1:$S$262</definedName>
    <definedName name="Print_Area" localSheetId="1">'titre et remarques'!$A$1:$S$314</definedName>
    <definedName name="Print_Area" localSheetId="10">'viabilité et PCi'!$A$1:$S$21</definedName>
    <definedName name="RACCORDEMENT">Choix!$A$104:$A$107</definedName>
    <definedName name="RUEYRES">Choix!$AD$2:$AD$11</definedName>
    <definedName name="SAINT_BARTHELEMY">Choix!$AE$2:$AE$12</definedName>
    <definedName name="SAINT_CIERGES">Choix!$AF$2:$AF$8</definedName>
    <definedName name="sans_raccordement">Choix!$A$104:$A$107</definedName>
    <definedName name="SOTTENS">Choix!$AG$2:$AG$7</definedName>
    <definedName name="SPD">Choix!$B$140:$B$157</definedName>
    <definedName name="STEP">Choix!$C$104:$C$109</definedName>
    <definedName name="SUCHY">Choix!$AH$2:$AH$10</definedName>
    <definedName name="SUGNENS">Choix!$AI$2:$AI$9</definedName>
    <definedName name="SURCOMBLE">Choix!$C$140:$C$148</definedName>
    <definedName name="THIERRENS">Choix!$AJ$2:$AJ$13</definedName>
    <definedName name="TOITURE">Choix!$B$58:$B$62</definedName>
    <definedName name="VELO">Choix!$A$186:$A$193</definedName>
    <definedName name="VELUX">Choix!$C$79:$C$82</definedName>
    <definedName name="VILLARS_LE_TERROIR">Choix!$AK$2:$AK$14</definedName>
    <definedName name="VILLARS_MENDRAZ">Choix!$AL$2:$AL$13</definedName>
    <definedName name="VILLARS_TIERCELIN">Choix!$AM$2:$AM$10</definedName>
    <definedName name="VUARRENS">Choix!$AN$2:$AN$11</definedName>
    <definedName name="ZONE">Choix!$C$186:$C$199</definedName>
    <definedName name="_xlnm.Print_Area" localSheetId="0">Rapport_impression!$A$1:$S$365</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 i="14" l="1"/>
  <c r="A16" i="12"/>
  <c r="A3" i="12"/>
  <c r="A14" i="13"/>
  <c r="A13" i="13"/>
  <c r="A5" i="13"/>
  <c r="A3" i="13"/>
  <c r="A39" i="12"/>
  <c r="A22" i="12"/>
  <c r="A21" i="12"/>
  <c r="A29" i="8"/>
  <c r="A34" i="8"/>
  <c r="A33" i="8"/>
  <c r="A24" i="8"/>
  <c r="A23" i="8"/>
  <c r="A21" i="11"/>
  <c r="A19" i="11"/>
  <c r="A18" i="8"/>
  <c r="A9" i="8"/>
  <c r="A7" i="8"/>
  <c r="A5" i="8"/>
  <c r="A3" i="8"/>
  <c r="A9" i="11"/>
  <c r="A3" i="5"/>
  <c r="A31" i="5"/>
  <c r="A32" i="5"/>
  <c r="A5" i="5"/>
  <c r="A4" i="5"/>
  <c r="E14" i="5" l="1"/>
  <c r="P15" i="5" l="1"/>
  <c r="P24" i="5"/>
  <c r="D4" i="15" s="1"/>
  <c r="S27" i="11" l="1"/>
  <c r="S34" i="8"/>
  <c r="S19" i="8"/>
  <c r="S18" i="8"/>
  <c r="E53" i="17" l="1"/>
  <c r="C52" i="17" l="1"/>
  <c r="S35" i="17"/>
  <c r="S34" i="17"/>
  <c r="A40" i="12"/>
  <c r="A35" i="12"/>
  <c r="S34" i="12"/>
  <c r="A28" i="12"/>
  <c r="S27" i="12"/>
  <c r="A27" i="12"/>
  <c r="A26" i="12"/>
  <c r="S25" i="12"/>
  <c r="A25" i="12"/>
  <c r="A24" i="12"/>
  <c r="A23" i="12"/>
  <c r="A35" i="13"/>
  <c r="J34" i="13"/>
  <c r="A34" i="13"/>
  <c r="S33" i="13"/>
  <c r="A33" i="13"/>
  <c r="A32" i="13"/>
  <c r="S12" i="13"/>
  <c r="A6" i="13"/>
  <c r="A4" i="13"/>
  <c r="A17" i="12"/>
  <c r="R37" i="15"/>
  <c r="R42" i="15"/>
  <c r="G30" i="8" l="1"/>
  <c r="G15" i="8"/>
  <c r="A18" i="5"/>
  <c r="S29" i="15"/>
  <c r="S25" i="11" l="1"/>
  <c r="S24" i="11"/>
  <c r="S23" i="11"/>
  <c r="S22" i="11"/>
  <c r="S20" i="11"/>
  <c r="S25" i="8"/>
  <c r="S24" i="8"/>
  <c r="Q29" i="8"/>
  <c r="G29" i="8"/>
  <c r="R38" i="5"/>
  <c r="R4" i="15" s="1"/>
  <c r="A15" i="16"/>
  <c r="A16" i="16"/>
  <c r="A14" i="16"/>
  <c r="A13" i="16"/>
  <c r="A12" i="16"/>
  <c r="A29" i="15"/>
  <c r="A3" i="15"/>
  <c r="P23" i="5" l="1"/>
  <c r="A7" i="14"/>
  <c r="A10" i="14"/>
  <c r="A9" i="14"/>
  <c r="S16" i="8"/>
  <c r="F33" i="5"/>
  <c r="A25" i="11"/>
  <c r="A24" i="11"/>
  <c r="A23" i="11"/>
  <c r="A32" i="8"/>
  <c r="A33" i="5"/>
  <c r="A24" i="5"/>
  <c r="A17" i="5"/>
  <c r="A9" i="5"/>
  <c r="A6" i="5"/>
  <c r="A36" i="5"/>
  <c r="A23" i="5"/>
  <c r="R26" i="15" l="1"/>
  <c r="C1" i="6"/>
  <c r="E15" i="5" l="1"/>
  <c r="E23" i="5"/>
  <c r="S23" i="5" s="1"/>
  <c r="F6" i="5"/>
  <c r="P9" i="5"/>
  <c r="P14" i="5" l="1"/>
  <c r="E16" i="5" s="1"/>
  <c r="S15" i="5"/>
  <c r="F34" i="5"/>
  <c r="F35" i="5" s="1"/>
  <c r="A15" i="5"/>
  <c r="E24" i="5" l="1"/>
  <c r="F30" i="5" s="1"/>
  <c r="S24" i="5" l="1"/>
  <c r="S18" i="16"/>
  <c r="M7" i="15" l="1"/>
  <c r="R7" i="15" s="1"/>
  <c r="R15" i="15"/>
  <c r="G6" i="15" l="1"/>
  <c r="R6" i="15" s="1"/>
  <c r="R14" i="15"/>
  <c r="S36" i="5"/>
  <c r="S33" i="5"/>
  <c r="R16" i="15" l="1"/>
  <c r="R19" i="15" s="1"/>
  <c r="R8" i="15"/>
  <c r="R12" i="15" l="1"/>
  <c r="R27" i="15" s="1"/>
  <c r="R28" i="15"/>
  <c r="R11" i="15"/>
  <c r="S11" i="15"/>
  <c r="B45" i="2" l="1"/>
  <c r="B44" i="2"/>
  <c r="B46" i="2"/>
</calcChain>
</file>

<file path=xl/sharedStrings.xml><?xml version="1.0" encoding="utf-8"?>
<sst xmlns="http://schemas.openxmlformats.org/spreadsheetml/2006/main" count="1363" uniqueCount="842">
  <si>
    <t>RAPPORT TECHNIQUE DU :</t>
  </si>
  <si>
    <t>Commune</t>
  </si>
  <si>
    <t>Propriétaire parcelle</t>
  </si>
  <si>
    <t>Promettant acquéreur</t>
  </si>
  <si>
    <t>Situation</t>
  </si>
  <si>
    <t>Adresse locale</t>
  </si>
  <si>
    <t>Objet</t>
  </si>
  <si>
    <t>Mandataire</t>
  </si>
  <si>
    <t>Profession</t>
  </si>
  <si>
    <t>Direction des travaux</t>
  </si>
  <si>
    <t>ECA</t>
  </si>
  <si>
    <t>adresse</t>
  </si>
  <si>
    <t>parcelle</t>
  </si>
  <si>
    <t>Registre des mandataires qualifiés</t>
  </si>
  <si>
    <t>ECHALLENS</t>
  </si>
  <si>
    <t>BETTENS</t>
  </si>
  <si>
    <t>BOTTENS</t>
  </si>
  <si>
    <t>BOUSSENS</t>
  </si>
  <si>
    <t>DAILLENS</t>
  </si>
  <si>
    <t>ETAGNIERES</t>
  </si>
  <si>
    <t>FEY</t>
  </si>
  <si>
    <t>MORRENS</t>
  </si>
  <si>
    <t>OULENS</t>
  </si>
  <si>
    <t>PAILLY</t>
  </si>
  <si>
    <t>PENTHEREAZ</t>
  </si>
  <si>
    <t>RUEYRES</t>
  </si>
  <si>
    <t>SUCHY</t>
  </si>
  <si>
    <t>VUARRENS</t>
  </si>
  <si>
    <t>dossier n°</t>
  </si>
  <si>
    <t>inscrit sur la liste CAMAC</t>
  </si>
  <si>
    <t>rapport modifié le</t>
  </si>
  <si>
    <t>Zone de construction</t>
  </si>
  <si>
    <t>Plan d'extension du Bourg - S1</t>
  </si>
  <si>
    <t>Plan d'extension du Bourg - S2</t>
  </si>
  <si>
    <t>Plan d'extension du Bourg - S3</t>
  </si>
  <si>
    <t>PPA « A la Mottaz »</t>
  </si>
  <si>
    <t>PPA « A la Mottaz 2 »</t>
  </si>
  <si>
    <t>PPA « Au Bois Ramel »</t>
  </si>
  <si>
    <t>PQ « En Bocherens »</t>
  </si>
  <si>
    <t>Zone du village A</t>
  </si>
  <si>
    <t>Zone du village B</t>
  </si>
  <si>
    <t>Zone de construction d’utilité publique</t>
  </si>
  <si>
    <t>Zone d’aménagement d’utilité publique</t>
  </si>
  <si>
    <t>Zone de verdure</t>
  </si>
  <si>
    <t>Zone intermédiaire</t>
  </si>
  <si>
    <t>Zone agricole</t>
  </si>
  <si>
    <t>PQ « A Bioley-Orjulaz »</t>
  </si>
  <si>
    <t>PPA « Es-Jonchires »</t>
  </si>
  <si>
    <t>Zone de villas</t>
  </si>
  <si>
    <t>Zone industrielle</t>
  </si>
  <si>
    <t>Zone de constructions d’utilité publique</t>
  </si>
  <si>
    <t>BIOLEY_ORJULAZ</t>
  </si>
  <si>
    <t>SAINT_BARTHELEMY</t>
  </si>
  <si>
    <t>VILLARS_LE_TERROIR</t>
  </si>
  <si>
    <t xml:space="preserve">Destination </t>
  </si>
  <si>
    <t>Ordre de construction</t>
  </si>
  <si>
    <t>non contigu</t>
  </si>
  <si>
    <t>Projet</t>
  </si>
  <si>
    <t>Parcelle : surface minimum</t>
  </si>
  <si>
    <t>Surface parcelle</t>
  </si>
  <si>
    <t>Surface bâtie existante</t>
  </si>
  <si>
    <t>Surface constructible</t>
  </si>
  <si>
    <t>Surface à démolir</t>
  </si>
  <si>
    <t>Total surface bâtie</t>
  </si>
  <si>
    <t xml:space="preserve">Dépassement </t>
  </si>
  <si>
    <t>IUS selon règlement</t>
  </si>
  <si>
    <t>IUS selon projet</t>
  </si>
  <si>
    <t>SPd selon règlement</t>
  </si>
  <si>
    <t>ISB selon règlement</t>
  </si>
  <si>
    <t>ISB selon projet</t>
  </si>
  <si>
    <t>IMA selon règlement</t>
  </si>
  <si>
    <t>IMA selon projet</t>
  </si>
  <si>
    <t>Volume selon règlement</t>
  </si>
  <si>
    <t>Volume selon projet</t>
  </si>
  <si>
    <t>Nbre de niveau selon règlement</t>
  </si>
  <si>
    <t>1 niveau</t>
  </si>
  <si>
    <t>2 niveaux</t>
  </si>
  <si>
    <t>3 niveaux</t>
  </si>
  <si>
    <t>4 niveaux</t>
  </si>
  <si>
    <t>5 niveaux</t>
  </si>
  <si>
    <t>Nbre de niveau selon projet</t>
  </si>
  <si>
    <t xml:space="preserve">Nbre de logement max </t>
  </si>
  <si>
    <t>pas spécifié</t>
  </si>
  <si>
    <t>libre</t>
  </si>
  <si>
    <t>contigu</t>
  </si>
  <si>
    <t>Hauteur sous-sol</t>
  </si>
  <si>
    <t>hauteur des niveaux</t>
  </si>
  <si>
    <t>altitude de réf. (géomètre)</t>
  </si>
  <si>
    <t>altitude de réf. (architecte)</t>
  </si>
  <si>
    <t>distances aux limites selon regl.</t>
  </si>
  <si>
    <t>distances aux limites selon projet</t>
  </si>
  <si>
    <t xml:space="preserve">nord </t>
  </si>
  <si>
    <t xml:space="preserve">sud </t>
  </si>
  <si>
    <t xml:space="preserve">est </t>
  </si>
  <si>
    <t xml:space="preserve">ouest </t>
  </si>
  <si>
    <t>distances entre deux bâtiments sur la même parcelle selon règlement</t>
  </si>
  <si>
    <t>distances entre deux bâtiments sur la même parcelle selon projet</t>
  </si>
  <si>
    <t>D =</t>
  </si>
  <si>
    <t>Distance</t>
  </si>
  <si>
    <t>longueur admissible du bâtiment selon règlement</t>
  </si>
  <si>
    <t>longueur admissible du bâtiment selon projet</t>
  </si>
  <si>
    <t>Implantation dans</t>
  </si>
  <si>
    <t>périmètre constructible</t>
  </si>
  <si>
    <t>selon projet</t>
  </si>
  <si>
    <t>aire de construcion</t>
  </si>
  <si>
    <t>aire d'implantation</t>
  </si>
  <si>
    <t>bande d'implantation</t>
  </si>
  <si>
    <t>périmètre d'implantation</t>
  </si>
  <si>
    <t>oui</t>
  </si>
  <si>
    <t>non</t>
  </si>
  <si>
    <t>à la limite de zone</t>
  </si>
  <si>
    <t>libellé</t>
  </si>
  <si>
    <t>Alignement des constructions</t>
  </si>
  <si>
    <t>respecté</t>
  </si>
  <si>
    <t>Empiètement sur la limite des constructions : l'article 82 LATC est-il applicable si</t>
  </si>
  <si>
    <t>le projet concerne des transformations ou agrandissement</t>
  </si>
  <si>
    <t>Mention de précarité</t>
  </si>
  <si>
    <t>Servitude</t>
  </si>
  <si>
    <t>Hauteur</t>
  </si>
  <si>
    <t xml:space="preserve">Hauteurs </t>
  </si>
  <si>
    <t>faîte</t>
  </si>
  <si>
    <t>faîtière</t>
  </si>
  <si>
    <t>corniche</t>
  </si>
  <si>
    <t>sablière</t>
  </si>
  <si>
    <t>chéneau</t>
  </si>
  <si>
    <t>acrotère</t>
  </si>
  <si>
    <t>max. règl.</t>
  </si>
  <si>
    <t>projet</t>
  </si>
  <si>
    <t>Avant-toits</t>
  </si>
  <si>
    <t>selon règl.</t>
  </si>
  <si>
    <t>L'avant-toit doit couvrir le balcon selon le règl.</t>
  </si>
  <si>
    <t>Chéneaux apparents</t>
  </si>
  <si>
    <t>Toiture</t>
  </si>
  <si>
    <t xml:space="preserve">plate </t>
  </si>
  <si>
    <t>à 2 pans</t>
  </si>
  <si>
    <t>à 4 pans</t>
  </si>
  <si>
    <t>à pans</t>
  </si>
  <si>
    <t>conforme</t>
  </si>
  <si>
    <t>non conforme</t>
  </si>
  <si>
    <t>à définir</t>
  </si>
  <si>
    <t>à demander</t>
  </si>
  <si>
    <t>à vérifier</t>
  </si>
  <si>
    <t>voir remarque</t>
  </si>
  <si>
    <t>pas vérifiable</t>
  </si>
  <si>
    <t>rien sur règlement</t>
  </si>
  <si>
    <t>bâtiment existant</t>
  </si>
  <si>
    <t>Pente selon règl.</t>
  </si>
  <si>
    <t>en °</t>
  </si>
  <si>
    <t>en %</t>
  </si>
  <si>
    <t>à</t>
  </si>
  <si>
    <t>contigu existant</t>
  </si>
  <si>
    <t>contigu ou non contigu</t>
  </si>
  <si>
    <t>dans une aire d'implantation</t>
  </si>
  <si>
    <t>non contigu existant</t>
  </si>
  <si>
    <t>pas inscrit sur la liste CAMAC</t>
  </si>
  <si>
    <t>pas inscrit, diplôme fourni</t>
  </si>
  <si>
    <t>ne nécessite pas un arch. ou ing. (106 LATC)</t>
  </si>
  <si>
    <t xml:space="preserve"> </t>
  </si>
  <si>
    <t>couverture selon règlement</t>
  </si>
  <si>
    <t>Lucarne</t>
  </si>
  <si>
    <t>Lucarne(s) autorisée</t>
  </si>
  <si>
    <t>sur</t>
  </si>
  <si>
    <t>pan(s)</t>
  </si>
  <si>
    <t>rangées(s)</t>
  </si>
  <si>
    <t>niveau(x)</t>
  </si>
  <si>
    <t>sur pan</t>
  </si>
  <si>
    <t>sud</t>
  </si>
  <si>
    <t>est</t>
  </si>
  <si>
    <t>ouest</t>
  </si>
  <si>
    <t>nord ouest</t>
  </si>
  <si>
    <t>nord est</t>
  </si>
  <si>
    <t>sud ouest</t>
  </si>
  <si>
    <t>sud est</t>
  </si>
  <si>
    <t>Projet lucarne</t>
  </si>
  <si>
    <t>Surface vitrée max. lucarne selon régl.</t>
  </si>
  <si>
    <t>Surface lucarne</t>
  </si>
  <si>
    <t>visible</t>
  </si>
  <si>
    <t>vitrée</t>
  </si>
  <si>
    <t>hors-tout</t>
  </si>
  <si>
    <t>totale</t>
  </si>
  <si>
    <t>Largeur lucarne selon règl.</t>
  </si>
  <si>
    <t>Lucarnes isolées selon règl.</t>
  </si>
  <si>
    <t>Distance entre lucarne selon règl.</t>
  </si>
  <si>
    <t>Longueur totale max. selon règl.</t>
  </si>
  <si>
    <t xml:space="preserve">Longueur lucarnes projet </t>
  </si>
  <si>
    <t>pan</t>
  </si>
  <si>
    <t>longueur totale lucarne(s)</t>
  </si>
  <si>
    <t>Vue directe horizontale</t>
  </si>
  <si>
    <t>Surface en toiture</t>
  </si>
  <si>
    <t>Terrase encastrée</t>
  </si>
  <si>
    <t>Balcon couvert</t>
  </si>
  <si>
    <t>cote A &gt;</t>
  </si>
  <si>
    <t>cote B &gt;</t>
  </si>
  <si>
    <t>cote C &gt;</t>
  </si>
  <si>
    <t>cote C =</t>
  </si>
  <si>
    <t>cote C &gt; ou =</t>
  </si>
  <si>
    <t>cote C &lt; ou =</t>
  </si>
  <si>
    <t>cote D &gt;</t>
  </si>
  <si>
    <t>cote E &gt;</t>
  </si>
  <si>
    <t>cote F &gt;</t>
  </si>
  <si>
    <t>cote G &gt;</t>
  </si>
  <si>
    <t>cote G max.</t>
  </si>
  <si>
    <t>cote H &gt;</t>
  </si>
  <si>
    <t>cote règl.</t>
  </si>
  <si>
    <t>cote projet</t>
  </si>
  <si>
    <t>Velux</t>
  </si>
  <si>
    <t>Vélux autorisé(s)</t>
  </si>
  <si>
    <t xml:space="preserve">selon projet </t>
  </si>
  <si>
    <t>projet sur</t>
  </si>
  <si>
    <t>Nombre max. par pan selon règl.</t>
  </si>
  <si>
    <t>selon règl. sur</t>
  </si>
  <si>
    <t>Surface max. par pan</t>
  </si>
  <si>
    <t>Surface max. par unité selon règl.</t>
  </si>
  <si>
    <t>calcul avec surface</t>
  </si>
  <si>
    <t xml:space="preserve">Vue directe horizontale </t>
  </si>
  <si>
    <t>Sens de pose obligatoire</t>
  </si>
  <si>
    <t>Vertical "portrait"</t>
  </si>
  <si>
    <t>Autre</t>
  </si>
  <si>
    <t>Aucun</t>
  </si>
  <si>
    <t>TOITURE</t>
  </si>
  <si>
    <t>ORDRE</t>
  </si>
  <si>
    <t>NIVEAU</t>
  </si>
  <si>
    <t>LOGEMENT</t>
  </si>
  <si>
    <t>LISTECAMAC</t>
  </si>
  <si>
    <t>LIMITE</t>
  </si>
  <si>
    <t>IMPLANTATION</t>
  </si>
  <si>
    <t>DIRECTION</t>
  </si>
  <si>
    <t>COTE</t>
  </si>
  <si>
    <t>CONFORMITE</t>
  </si>
  <si>
    <t>CHOIX</t>
  </si>
  <si>
    <t>ATTIQUE</t>
  </si>
  <si>
    <t>LUCARNE2</t>
  </si>
  <si>
    <t>LUCARNE</t>
  </si>
  <si>
    <t>HAUTEUR</t>
  </si>
  <si>
    <t>VELUX</t>
  </si>
  <si>
    <t>Horizontal "paysage"</t>
  </si>
  <si>
    <t>Dômes</t>
  </si>
  <si>
    <t>Façades</t>
  </si>
  <si>
    <t>Selon règl.</t>
  </si>
  <si>
    <t>Selon projet</t>
  </si>
  <si>
    <t>Façades mitoyennes</t>
  </si>
  <si>
    <t xml:space="preserve">Longueur admissible des façades aveugles </t>
  </si>
  <si>
    <t>Volets mobiles</t>
  </si>
  <si>
    <t>si non alors</t>
  </si>
  <si>
    <t>Remarques :</t>
  </si>
  <si>
    <t>Arborisation obligatoire et surface végétalisée</t>
  </si>
  <si>
    <t>fruitier</t>
  </si>
  <si>
    <t>haute tige</t>
  </si>
  <si>
    <t>demi-tige</t>
  </si>
  <si>
    <t>feuillu</t>
  </si>
  <si>
    <t>résineux</t>
  </si>
  <si>
    <t>ornement</t>
  </si>
  <si>
    <t>régional</t>
  </si>
  <si>
    <t>pas précisé</t>
  </si>
  <si>
    <t>ARBRE</t>
  </si>
  <si>
    <t>Arbre(s) abbatu(s)</t>
  </si>
  <si>
    <t>arbre(s) remplacé(s)</t>
  </si>
  <si>
    <t>CLOTURE</t>
  </si>
  <si>
    <t>haie vive ou arbustes</t>
  </si>
  <si>
    <t xml:space="preserve">haie vive </t>
  </si>
  <si>
    <t>arbustes</t>
  </si>
  <si>
    <t>mur</t>
  </si>
  <si>
    <t>treillis</t>
  </si>
  <si>
    <t>barrière</t>
  </si>
  <si>
    <t>pallissade</t>
  </si>
  <si>
    <t>Type de clôture</t>
  </si>
  <si>
    <t>Talus terrain aménagé</t>
  </si>
  <si>
    <t>Total SPd</t>
  </si>
  <si>
    <t>nombre de logement(s)</t>
  </si>
  <si>
    <t>case(s) par logement =</t>
  </si>
  <si>
    <t>ou</t>
  </si>
  <si>
    <t xml:space="preserve">case(s) par </t>
  </si>
  <si>
    <t>m² =</t>
  </si>
  <si>
    <t>visiteurs : 10% =</t>
  </si>
  <si>
    <t>Total max =</t>
  </si>
  <si>
    <t>ESSERTINES_SUR_YVERDON</t>
  </si>
  <si>
    <t>ECLAGNENS</t>
  </si>
  <si>
    <t>GOUMOENS_LE_JUX</t>
  </si>
  <si>
    <t>SOTTENS</t>
  </si>
  <si>
    <t>VILLARS_MENDRAZ</t>
  </si>
  <si>
    <t>VILLARS_TIERCELIN</t>
  </si>
  <si>
    <t>CHANEAZ</t>
  </si>
  <si>
    <t>CHAPELLE_SUR_MOUDON</t>
  </si>
  <si>
    <t>DENEZY</t>
  </si>
  <si>
    <t>PEP de « L’Auberge »</t>
  </si>
  <si>
    <t>PPA de « L’Auberge » </t>
  </si>
  <si>
    <t>PPA «  Es Esserpis – Au Saux »</t>
  </si>
  <si>
    <t>PPA « En Viorens »</t>
  </si>
  <si>
    <t>PQ régissant les parcelles 17 à 22</t>
  </si>
  <si>
    <t>PQ « Derrey Vuvoe Est »</t>
  </si>
  <si>
    <t>PQ « A la Mellire » </t>
  </si>
  <si>
    <t>PQ « En Rambuz - Es Brits »</t>
  </si>
  <si>
    <t>PQ « Es Brits »</t>
  </si>
  <si>
    <t>PQ « L’Ente »</t>
  </si>
  <si>
    <t>PQ « A la Combaz »</t>
  </si>
  <si>
    <t>PPA « Bois André »</t>
  </si>
  <si>
    <t>PQ « Praz Chemard »</t>
  </si>
  <si>
    <t>Zone du village</t>
  </si>
  <si>
    <t>Zone des villas</t>
  </si>
  <si>
    <t>Zone artisanale et de petite industrie</t>
  </si>
  <si>
    <t>PENEY_LE_JORAT</t>
  </si>
  <si>
    <t>GOUMOENS_LA_VILLE</t>
  </si>
  <si>
    <t>CORREVON</t>
  </si>
  <si>
    <t>MARTHERENGES</t>
  </si>
  <si>
    <t>PEYRES_POSSENS</t>
  </si>
  <si>
    <t>SAINT_CIERGES</t>
  </si>
  <si>
    <t>THIERRENS</t>
  </si>
  <si>
    <t>DOMMARTIN</t>
  </si>
  <si>
    <t>POLIEZ_LE_GRAND</t>
  </si>
  <si>
    <t>NAZ</t>
  </si>
  <si>
    <t>SUGNENS</t>
  </si>
  <si>
    <t>places visiteurs =</t>
  </si>
  <si>
    <t>POLIEZ_PITTET</t>
  </si>
  <si>
    <t>case(s) à couvrir =</t>
  </si>
  <si>
    <t>Zone de village A</t>
  </si>
  <si>
    <t>Zone de village B</t>
  </si>
  <si>
    <t>case(s) couvertes =</t>
  </si>
  <si>
    <t>Revêtement des places</t>
  </si>
  <si>
    <t>PLACE</t>
  </si>
  <si>
    <t>perméable</t>
  </si>
  <si>
    <t>imperméable</t>
  </si>
  <si>
    <r>
      <t xml:space="preserve">Dépendance </t>
    </r>
    <r>
      <rPr>
        <sz val="10"/>
        <color theme="1"/>
        <rFont val="Calibri"/>
        <family val="2"/>
        <scheme val="minor"/>
      </rPr>
      <t>(garage, couvert, cabanon, piscine, etc.)</t>
    </r>
  </si>
  <si>
    <t>Le projet comprend-il une dépendance ?</t>
  </si>
  <si>
    <t>Viabilité et PCi</t>
  </si>
  <si>
    <t>type de raccordement</t>
  </si>
  <si>
    <t>RACCORDEMENT</t>
  </si>
  <si>
    <t>sans raccordement</t>
  </si>
  <si>
    <t>rien de mentionné</t>
  </si>
  <si>
    <t>système séparatif</t>
  </si>
  <si>
    <t>système unitaire</t>
  </si>
  <si>
    <t>Epuration :</t>
  </si>
  <si>
    <t xml:space="preserve">raccordement EC dans </t>
  </si>
  <si>
    <t xml:space="preserve">raccordement EU dans </t>
  </si>
  <si>
    <t>COLLECTEUR</t>
  </si>
  <si>
    <t>collecteur communal</t>
  </si>
  <si>
    <t>collecteur privé</t>
  </si>
  <si>
    <t>collecteur unitaire</t>
  </si>
  <si>
    <t>collecteur d'Etat</t>
  </si>
  <si>
    <t>tranchée absorbante</t>
  </si>
  <si>
    <t>infiltration dans sous-sol</t>
  </si>
  <si>
    <t>raccordé à</t>
  </si>
  <si>
    <t>STEP</t>
  </si>
  <si>
    <t>une STEP en service</t>
  </si>
  <si>
    <t>aucune STEP</t>
  </si>
  <si>
    <t>une installation privée</t>
  </si>
  <si>
    <t>une STEP à réaliser</t>
  </si>
  <si>
    <t>pas d'information</t>
  </si>
  <si>
    <t>Energie :</t>
  </si>
  <si>
    <t>chauffage</t>
  </si>
  <si>
    <t>CHAUFFAGE</t>
  </si>
  <si>
    <t>électrique</t>
  </si>
  <si>
    <t>gaz</t>
  </si>
  <si>
    <t>gaz naturel</t>
  </si>
  <si>
    <t>gaz propane</t>
  </si>
  <si>
    <t>mazout</t>
  </si>
  <si>
    <t>bois</t>
  </si>
  <si>
    <t>chauffage à distance</t>
  </si>
  <si>
    <t>une fosse à purin</t>
  </si>
  <si>
    <t>panneaux solaires</t>
  </si>
  <si>
    <t>pompe à chaleur</t>
  </si>
  <si>
    <t>pellets</t>
  </si>
  <si>
    <t>existant</t>
  </si>
  <si>
    <t>eau :</t>
  </si>
  <si>
    <t>EXISTANT</t>
  </si>
  <si>
    <t>nouveau</t>
  </si>
  <si>
    <t>CITERNE</t>
  </si>
  <si>
    <t>pvc</t>
  </si>
  <si>
    <t>rsf (fibres)</t>
  </si>
  <si>
    <t>acier</t>
  </si>
  <si>
    <t>béton</t>
  </si>
  <si>
    <t>inox</t>
  </si>
  <si>
    <t>CITERNE2</t>
  </si>
  <si>
    <t>benzine</t>
  </si>
  <si>
    <t>diesel</t>
  </si>
  <si>
    <t>combinée</t>
  </si>
  <si>
    <t>autres</t>
  </si>
  <si>
    <t>PCI</t>
  </si>
  <si>
    <t>construction d'un abri</t>
  </si>
  <si>
    <t>demande de dispense</t>
  </si>
  <si>
    <t>demande d'abri(s) &amp; dispense(s) plus nécessaire</t>
  </si>
  <si>
    <t>abri(s) &amp; dispense(s)</t>
  </si>
  <si>
    <t>pas de demande déposée</t>
  </si>
  <si>
    <t>abri existant</t>
  </si>
  <si>
    <t>Préavis ORPCI</t>
  </si>
  <si>
    <t>ORPCI</t>
  </si>
  <si>
    <t>admis</t>
  </si>
  <si>
    <t>admis avec remarques</t>
  </si>
  <si>
    <t>refusé</t>
  </si>
  <si>
    <t>pas visionné le dossier</t>
  </si>
  <si>
    <t>COS</t>
  </si>
  <si>
    <t>dépendance(s)</t>
  </si>
  <si>
    <t>bâtiment cadastré</t>
  </si>
  <si>
    <t>bâtiment non cadastré</t>
  </si>
  <si>
    <t>garage simple</t>
  </si>
  <si>
    <t>garage double</t>
  </si>
  <si>
    <t>garage triple</t>
  </si>
  <si>
    <t>garage enterré</t>
  </si>
  <si>
    <t>garage intérieur</t>
  </si>
  <si>
    <t>couvert(s)</t>
  </si>
  <si>
    <t>véranda</t>
  </si>
  <si>
    <t>adjonction</t>
  </si>
  <si>
    <t>piscine à ciel ouvert</t>
  </si>
  <si>
    <t>piscine couverte</t>
  </si>
  <si>
    <t>réduit à bois</t>
  </si>
  <si>
    <t>bûcher</t>
  </si>
  <si>
    <t>terrase couverte</t>
  </si>
  <si>
    <t>pergola</t>
  </si>
  <si>
    <t>avant-toit</t>
  </si>
  <si>
    <t>hangar agricole</t>
  </si>
  <si>
    <t>annexe</t>
  </si>
  <si>
    <t>autre projet sur parcelle</t>
  </si>
  <si>
    <t>sas d'entrée</t>
  </si>
  <si>
    <t>cabane de jardin</t>
  </si>
  <si>
    <t>terrase</t>
  </si>
  <si>
    <t>minime importance</t>
  </si>
  <si>
    <t>SPd totale selon projet</t>
  </si>
  <si>
    <t>SPD</t>
  </si>
  <si>
    <t>SPd existante</t>
  </si>
  <si>
    <t>sous-sol</t>
  </si>
  <si>
    <t>rez supérieur</t>
  </si>
  <si>
    <t>rez inférieur</t>
  </si>
  <si>
    <t>rez-de-chaussée</t>
  </si>
  <si>
    <t>étage</t>
  </si>
  <si>
    <t>1er étage</t>
  </si>
  <si>
    <t>2ème étage</t>
  </si>
  <si>
    <t>3ème étage</t>
  </si>
  <si>
    <t>4ème étage</t>
  </si>
  <si>
    <t>combles</t>
  </si>
  <si>
    <t>surcombles</t>
  </si>
  <si>
    <t>attique</t>
  </si>
  <si>
    <t>mezzanine</t>
  </si>
  <si>
    <t>galerie</t>
  </si>
  <si>
    <t>dépendance</t>
  </si>
  <si>
    <t>Surface comble</t>
  </si>
  <si>
    <t>Surface surcomble</t>
  </si>
  <si>
    <t>Surcomble</t>
  </si>
  <si>
    <t>SURCOMBLE</t>
  </si>
  <si>
    <t>habitable</t>
  </si>
  <si>
    <t>utilisable</t>
  </si>
  <si>
    <t>autorisé</t>
  </si>
  <si>
    <t>interdit</t>
  </si>
  <si>
    <t>non habitable</t>
  </si>
  <si>
    <t>non spécifié</t>
  </si>
  <si>
    <t>galetas</t>
  </si>
  <si>
    <t>A_RCPGA en vigueur (09.03.1994)</t>
  </si>
  <si>
    <t>PPA du vieux village</t>
  </si>
  <si>
    <t>PPA zone d’utilité publique « Creux d’enfer » et « Les Veralets »</t>
  </si>
  <si>
    <t>PPA modifiant la zone du vieux village et créant « La Clâtre »</t>
  </si>
  <si>
    <t>PPA « Au Carro Nord »</t>
  </si>
  <si>
    <t>PPA « La Ferme »</t>
  </si>
  <si>
    <t>PPA « Les Sauges »</t>
  </si>
  <si>
    <t>PPA « La Clâtre »</t>
  </si>
  <si>
    <t>PPA « Rebaton Sud »</t>
  </si>
  <si>
    <t>PQ « Rebaton »</t>
  </si>
  <si>
    <t>Zone d’utilité publique</t>
  </si>
  <si>
    <t>Zone verte</t>
  </si>
  <si>
    <t>Zone réservée</t>
  </si>
  <si>
    <t>Zone forestière</t>
  </si>
  <si>
    <t>PAC n° 284 « Protection de la Venoge »</t>
  </si>
  <si>
    <t>PQ « Centre du Village »</t>
  </si>
  <si>
    <t>PQ « La Condémine » - « A Boussens »</t>
  </si>
  <si>
    <t>PQ « Les Noyers »</t>
  </si>
  <si>
    <t>PPA « La Chevrine » - « La Croix »</t>
  </si>
  <si>
    <t>PPA « Le Verney »</t>
  </si>
  <si>
    <t>Zone de Village</t>
  </si>
  <si>
    <t>Zone du Centre</t>
  </si>
  <si>
    <t>Zone d’extension du Village</t>
  </si>
  <si>
    <t>Zone de faible densité</t>
  </si>
  <si>
    <t>Zone artisanale</t>
  </si>
  <si>
    <t>Zone à occuper par plan spécial</t>
  </si>
  <si>
    <t>Zone de réserve naturelle</t>
  </si>
  <si>
    <t>Zone de constructions d'utilité publique</t>
  </si>
  <si>
    <t>Zone agricole A</t>
  </si>
  <si>
    <t>Zone agricole B</t>
  </si>
  <si>
    <t>Zone para-agricole</t>
  </si>
  <si>
    <t>PPA "Champs Monnet"</t>
  </si>
  <si>
    <t>Zone mixte d'utilité publique</t>
  </si>
  <si>
    <t>Zone de construction et d'aménagement d'utilité publique</t>
  </si>
  <si>
    <t>Zone de village</t>
  </si>
  <si>
    <t>PAC n° 284 « Protection de la Venoge » </t>
  </si>
  <si>
    <t>PPA « Les Montets »</t>
  </si>
  <si>
    <t>Zone bourg</t>
  </si>
  <si>
    <t>Zone villas</t>
  </si>
  <si>
    <t>Zone d’activités</t>
  </si>
  <si>
    <t>Zone de verdure et de construction d'utilité publique</t>
  </si>
  <si>
    <t>PPA « Village »</t>
  </si>
  <si>
    <t>PPA « village »</t>
  </si>
  <si>
    <t>PPA « En Monteilly »</t>
  </si>
  <si>
    <t>PPA du « Hameau de la Robellaz »</t>
  </si>
  <si>
    <t>PPA « Hameau de Nonfoux »</t>
  </si>
  <si>
    <t>PPA « Epautheyres »</t>
  </si>
  <si>
    <t>PQ « Le Meley »</t>
  </si>
  <si>
    <t>Zone village</t>
  </si>
  <si>
    <t>Zone occupée par un lotissement</t>
  </si>
  <si>
    <t>Zone soumise à un plan spécial</t>
  </si>
  <si>
    <t>Zone agricole protégée</t>
  </si>
  <si>
    <t>PPA « Repia »</t>
  </si>
  <si>
    <t>PPA « Derrière les Clos »</t>
  </si>
  <si>
    <t>Zone de village C</t>
  </si>
  <si>
    <t>Zone de village D</t>
  </si>
  <si>
    <t>Zone de verdure et d’utilité publique</t>
  </si>
  <si>
    <t>PPA « Pré de la Cure »</t>
  </si>
  <si>
    <t>Zone d’habitations à faible densité</t>
  </si>
  <si>
    <t>Zone de  dépôt « En Vuade »</t>
  </si>
  <si>
    <t>PPA « Golf du domaine du Brésil »</t>
  </si>
  <si>
    <t>PPA "L'Ochette" et "Plan du Bois"</t>
  </si>
  <si>
    <t>PPA « La Flaugère »</t>
  </si>
  <si>
    <t>Zone du PPA « Village »</t>
  </si>
  <si>
    <t>PEP « Place de l’Orme »</t>
  </si>
  <si>
    <t>PQ « Vignettaz »</t>
  </si>
  <si>
    <t>PQ « Au Deven »</t>
  </si>
  <si>
    <t>PQ « Au Château 2000 »</t>
  </si>
  <si>
    <t>PQ « Record es Vez »</t>
  </si>
  <si>
    <t>PQ « Sur le Parchet »</t>
  </si>
  <si>
    <t>PPA « Crochet Nord »</t>
  </si>
  <si>
    <t>PPA « En Epenettaz »</t>
  </si>
  <si>
    <t>PPA « Semechaux »</t>
  </si>
  <si>
    <t>Zone d’habitation individuelle A</t>
  </si>
  <si>
    <t>Zone d’habitation individuelle B</t>
  </si>
  <si>
    <t>Zone d’habitation individuelle C</t>
  </si>
  <si>
    <t>Zone d’équipements collectifs</t>
  </si>
  <si>
    <t>Zone de forêt</t>
  </si>
  <si>
    <t>Zone de réserve pour la faune et la flore aquatiques</t>
  </si>
  <si>
    <t>Zone du PPA du Village </t>
  </si>
  <si>
    <t>PQ «  A Oulens »</t>
  </si>
  <si>
    <t>PAC n° 287 « lanche à Magnin »</t>
  </si>
  <si>
    <t>Zone de villas A</t>
  </si>
  <si>
    <t>Zone de villas B</t>
  </si>
  <si>
    <t>PQ « Les Sapelles »</t>
  </si>
  <si>
    <t>PPA « Le Remble »</t>
  </si>
  <si>
    <t>Zone extension village</t>
  </si>
  <si>
    <t>Zone dégagement</t>
  </si>
  <si>
    <t>Zone équipements</t>
  </si>
  <si>
    <t>PPA « Au Centre du Village »</t>
  </si>
  <si>
    <t>PPA « Pierra Pointe »</t>
  </si>
  <si>
    <t>PPA « Les Passailles »</t>
  </si>
  <si>
    <t>Zone utilité publique</t>
  </si>
  <si>
    <t>Zone intérêt biologique</t>
  </si>
  <si>
    <t>Zone de construction d'utilité publique</t>
  </si>
  <si>
    <t>PQ « Derrière le Chêne »</t>
  </si>
  <si>
    <t>Zone d’habitation à faible densité (villas)</t>
  </si>
  <si>
    <t>Zone de construction et d’utilité publique</t>
  </si>
  <si>
    <t>Zone équestre</t>
  </si>
  <si>
    <t>PPA « La Pouetta »</t>
  </si>
  <si>
    <t>Zone activités</t>
  </si>
  <si>
    <t>Zone développement</t>
  </si>
  <si>
    <t>Zone rurale</t>
  </si>
  <si>
    <t>PPA « Au plat »</t>
  </si>
  <si>
    <t>PPA « Gesiaux »</t>
  </si>
  <si>
    <t>PPA « Gesiaux -  En Forchy »</t>
  </si>
  <si>
    <t>PPA « Les Retalles »</t>
  </si>
  <si>
    <t>PQ « Le Château »</t>
  </si>
  <si>
    <t>PQ « Grand Record »</t>
  </si>
  <si>
    <t>PPA « Champ Cadet »</t>
  </si>
  <si>
    <t>Zone d’intérêt général</t>
  </si>
  <si>
    <t>Zone de dégagement</t>
  </si>
  <si>
    <t>PPA "Clos de ville"</t>
  </si>
  <si>
    <t>PQ "En Bellevue"</t>
  </si>
  <si>
    <t>PQ "L'Agreny"</t>
  </si>
  <si>
    <t>PQ "L'Agreny" - addenda</t>
  </si>
  <si>
    <t>PPA « A Sottens »</t>
  </si>
  <si>
    <t>Zone industrielle de l’Emetteur</t>
  </si>
  <si>
    <t>PPA « Sur la Croix »</t>
  </si>
  <si>
    <t>PPA « Champ St-Pierre »</t>
  </si>
  <si>
    <t>PPA « La Chaux »</t>
  </si>
  <si>
    <t>Zone de verdure et de sport</t>
  </si>
  <si>
    <t>PEP «  En Rosset »</t>
  </si>
  <si>
    <t>PPA « Le Fauvez »</t>
  </si>
  <si>
    <t>Zone du cimetière</t>
  </si>
  <si>
    <t>PPA "La Maladière"</t>
  </si>
  <si>
    <t>PPA "Le Grand Marais"</t>
  </si>
  <si>
    <t>PPA "Vers la Rochettaz"</t>
  </si>
  <si>
    <t>PPA "Vieille Tuillière"</t>
  </si>
  <si>
    <t>Zone d'utilité publique</t>
  </si>
  <si>
    <t>PPA « Mas de Joux »</t>
  </si>
  <si>
    <t>PPA « Le Petit Buron »</t>
  </si>
  <si>
    <t>PAC n° 117</t>
  </si>
  <si>
    <t>Zone village (secteurs Champ Villars et la Biolleire)</t>
  </si>
  <si>
    <t>Zone hébergement</t>
  </si>
  <si>
    <t>Zone mixte</t>
  </si>
  <si>
    <t>Zone d’activités artisanales</t>
  </si>
  <si>
    <t>PPA « Bassire Nord »</t>
  </si>
  <si>
    <t>Zone du village historique</t>
  </si>
  <si>
    <t>Zone d’utilité publique « Au Dessalaz »</t>
  </si>
  <si>
    <t>Zone d’utilité publique du cimetière</t>
  </si>
  <si>
    <t>Zone d’utilité publique des réservoirs</t>
  </si>
  <si>
    <t>Zone de transition</t>
  </si>
  <si>
    <t>Zone résidentielle à développer par plan de quartier</t>
  </si>
  <si>
    <t>PPA « Les Esserts »</t>
  </si>
  <si>
    <t>PPA « Cornes »</t>
  </si>
  <si>
    <t>Zone d’habitations familiales</t>
  </si>
  <si>
    <t>PPA « Les champs du Clos »</t>
  </si>
  <si>
    <t>PPA « La Crosette »</t>
  </si>
  <si>
    <t>Zone d’extension</t>
  </si>
  <si>
    <t>Zone périphérique</t>
  </si>
  <si>
    <t>dossier complet</t>
  </si>
  <si>
    <t>dossier présenté</t>
  </si>
  <si>
    <t>Surface bâtie min.</t>
  </si>
  <si>
    <t>Zone d’habitation de faible densité</t>
  </si>
  <si>
    <t>Zone d’activité</t>
  </si>
  <si>
    <t>PPA « Village » - Aux Bandeys</t>
  </si>
  <si>
    <t>PPA « Village » - aire de constructions d'utilité publique</t>
  </si>
  <si>
    <t>Plan d'extension du Bourg - S4</t>
  </si>
  <si>
    <t>Plan d'extension du Bourg - S5</t>
  </si>
  <si>
    <t>Plan d'extension du Bourg - S6</t>
  </si>
  <si>
    <t>Plan d'extension du Bourg - S7</t>
  </si>
  <si>
    <t>01 - PQ "Rosset 2"</t>
  </si>
  <si>
    <t>02 - PQ "Rosset 1"</t>
  </si>
  <si>
    <t>04 - PQ "La Chaussiaz</t>
  </si>
  <si>
    <t>09 - PEP du Bourg (chemin du Talent)</t>
  </si>
  <si>
    <t>10 - PE "Court Champ" (zone gare)</t>
  </si>
  <si>
    <t>12 - PE "Court Champ"</t>
  </si>
  <si>
    <t>13 - PE "Planche du Record"</t>
  </si>
  <si>
    <t>14 - PEP "La Daguenaz"</t>
  </si>
  <si>
    <t>16 - PQ "Au Saugy"</t>
  </si>
  <si>
    <t>18 - PQ "Praz Palud sud"</t>
  </si>
  <si>
    <t>19 - PQ "Court Champ est"</t>
  </si>
  <si>
    <t>20 - PQ "La Raisse est"</t>
  </si>
  <si>
    <t>21 - PQ "Le Grabe"</t>
  </si>
  <si>
    <t>23 - PQ "Les Bains"</t>
  </si>
  <si>
    <t>24 - PQ "Echallens centre"</t>
  </si>
  <si>
    <t>26 - PQ "Pré Vionnet"</t>
  </si>
  <si>
    <t>27 - PQ "En Vuassu"</t>
  </si>
  <si>
    <t>28 - PQ "La Raisse ouest"</t>
  </si>
  <si>
    <t>29 - PQ "En Couyon"</t>
  </si>
  <si>
    <t>22 - PQ "Praz-Palud centre"</t>
  </si>
  <si>
    <t>30 - PQ "Praz-Palud nord"</t>
  </si>
  <si>
    <t>31 - PQ "Au Cormistaux"</t>
  </si>
  <si>
    <t>35 - PPA "Record - Au Crépon"</t>
  </si>
  <si>
    <t>36 - PPA "Aux Condémines"</t>
  </si>
  <si>
    <t>37 - PPA "Rosset centre"</t>
  </si>
  <si>
    <t>38 - PQ "Sur Roche"</t>
  </si>
  <si>
    <t>39 - PQ "Terreaux est"</t>
  </si>
  <si>
    <t>PPA « village » - secteur A</t>
  </si>
  <si>
    <t>PPA « village » - secteur B</t>
  </si>
  <si>
    <t>MONTAUBION_CHARDONNEY</t>
  </si>
  <si>
    <t>NEYRUZ_SUR_MOUDON</t>
  </si>
  <si>
    <t>Zone d’habitation à faible densité (villas) - villa individuelle</t>
  </si>
  <si>
    <t>Zone d’habitation à faible densité (villas) - villa contiguë</t>
  </si>
  <si>
    <t>orientation du faîte selon règlement</t>
  </si>
  <si>
    <t>surface totale lucarne</t>
  </si>
  <si>
    <t>FENETRE</t>
  </si>
  <si>
    <t>=</t>
  </si>
  <si>
    <t>Total =</t>
  </si>
  <si>
    <t>Différence avec le règlement =</t>
  </si>
  <si>
    <t>Différence avec la norme VSS =</t>
  </si>
  <si>
    <t>(les studios sont comptés comme demi-logement, sauf pour Fey où ils sont divisés par 3)</t>
  </si>
  <si>
    <t>Pas pris en compte dans le calcul de l'ISB :</t>
  </si>
  <si>
    <t>Autre :</t>
  </si>
  <si>
    <t>40 - PPA "Record - Au Crépon Est"</t>
  </si>
  <si>
    <t>Nbre de logement selon projet :</t>
  </si>
  <si>
    <t>Studio :</t>
  </si>
  <si>
    <t>Total :</t>
  </si>
  <si>
    <t>RLATC 27</t>
  </si>
  <si>
    <t xml:space="preserve">Distance </t>
  </si>
  <si>
    <t>au DP cantonal</t>
  </si>
  <si>
    <t>au DP communal</t>
  </si>
  <si>
    <t>au chemin privé</t>
  </si>
  <si>
    <t>LATC 82</t>
  </si>
  <si>
    <t>Surface bâtie projetée constr. principale</t>
  </si>
  <si>
    <t>RLATC 29</t>
  </si>
  <si>
    <t>Autorisé(s) selon règl.</t>
  </si>
  <si>
    <t>Largeur dôme selon règl.</t>
  </si>
  <si>
    <t>DOME</t>
  </si>
  <si>
    <t>façade(s)</t>
  </si>
  <si>
    <t>moyenne "corniche/faîte"</t>
  </si>
  <si>
    <t>façade est</t>
  </si>
  <si>
    <t>façade ouest</t>
  </si>
  <si>
    <t>façace sud</t>
  </si>
  <si>
    <t>façade nord</t>
  </si>
  <si>
    <t>longueur pan de toit</t>
  </si>
  <si>
    <t>Longueur totale selon règl.</t>
  </si>
  <si>
    <t>Longueur dôme projet</t>
  </si>
  <si>
    <t>longueur totale dôme(s)</t>
  </si>
  <si>
    <r>
      <rPr>
        <b/>
        <sz val="10"/>
        <color theme="1"/>
        <rFont val="Calibri"/>
        <family val="2"/>
        <scheme val="minor"/>
      </rPr>
      <t>Ouvertures en toitures</t>
    </r>
    <r>
      <rPr>
        <sz val="10"/>
        <color theme="1"/>
        <rFont val="Calibri"/>
        <family val="2"/>
        <scheme val="minor"/>
      </rPr>
      <t xml:space="preserve"> </t>
    </r>
    <r>
      <rPr>
        <sz val="8"/>
        <color theme="1"/>
        <rFont val="Calibri"/>
        <family val="2"/>
        <scheme val="minor"/>
      </rPr>
      <t>(ensemble des ouvertures: lucarne(s) - vélux - dôme(s) - bâlcon(s) baignoire)</t>
    </r>
  </si>
  <si>
    <r>
      <rPr>
        <b/>
        <sz val="10"/>
        <color theme="1"/>
        <rFont val="Calibri"/>
        <family val="2"/>
        <scheme val="minor"/>
      </rPr>
      <t>Ouvertures en façade</t>
    </r>
    <r>
      <rPr>
        <sz val="10"/>
        <color theme="1"/>
        <rFont val="Calibri"/>
        <family val="2"/>
        <scheme val="minor"/>
      </rPr>
      <t xml:space="preserve"> </t>
    </r>
    <r>
      <rPr>
        <sz val="8"/>
        <color theme="1"/>
        <rFont val="Calibri"/>
        <family val="2"/>
        <scheme val="minor"/>
      </rPr>
      <t>(rythme, proportion, forme, disposition (verticale ou horizontale)</t>
    </r>
  </si>
  <si>
    <t>Aménagements extérieurs</t>
  </si>
  <si>
    <t>Genre d'arbre :</t>
  </si>
  <si>
    <t>Stationnement selon règl.</t>
  </si>
  <si>
    <t>Nombre de case nécessaire selon règl.</t>
  </si>
  <si>
    <t>Nombre de case selon projet</t>
  </si>
  <si>
    <t>Surface maximale</t>
  </si>
  <si>
    <t>Type de toiture</t>
  </si>
  <si>
    <t>Pente</t>
  </si>
  <si>
    <t>Couverture</t>
  </si>
  <si>
    <t>Implantation dépendance</t>
  </si>
  <si>
    <t>Distance à la chaussée (min. 3 m selon art. 37 LR)</t>
  </si>
  <si>
    <t>Description de la dépendance</t>
  </si>
  <si>
    <t>LR 37</t>
  </si>
  <si>
    <t>Protection civile :</t>
  </si>
  <si>
    <t>SPd :</t>
  </si>
  <si>
    <t>façade cheneau</t>
  </si>
  <si>
    <t>façade pignon</t>
  </si>
  <si>
    <t>pas autorisé</t>
  </si>
  <si>
    <t>AVANT_TOIT</t>
  </si>
  <si>
    <t>L =</t>
  </si>
  <si>
    <t>Constructions souterraines :</t>
  </si>
  <si>
    <t>à prendre en compte dans le calcul de l'ISB</t>
  </si>
  <si>
    <t>à prendre en compte pour la distance aux limites</t>
  </si>
  <si>
    <t>nord</t>
  </si>
  <si>
    <t>d =</t>
  </si>
  <si>
    <t>d' =</t>
  </si>
  <si>
    <t>Largeur max. selon règl.</t>
  </si>
  <si>
    <t>Max. selon règl.</t>
  </si>
  <si>
    <t>nombre "velux"</t>
  </si>
  <si>
    <t>Max. sommes des largeurs avec surface</t>
  </si>
  <si>
    <t>longueur du pan de toiture/façade</t>
  </si>
  <si>
    <t>Max selon règl.</t>
  </si>
  <si>
    <t>art. …</t>
  </si>
  <si>
    <t>Quantité demandée</t>
  </si>
  <si>
    <t>total =</t>
  </si>
  <si>
    <t>Surface verte min.</t>
  </si>
  <si>
    <t>Place de jeux selon règl.</t>
  </si>
  <si>
    <t>surface</t>
  </si>
  <si>
    <t>Place de jeux selon projet</t>
  </si>
  <si>
    <t>Bassin de rétention</t>
  </si>
  <si>
    <t>dimension</t>
  </si>
  <si>
    <t xml:space="preserve">Salubrité </t>
  </si>
  <si>
    <t>Plans</t>
  </si>
  <si>
    <t>PLAN</t>
  </si>
  <si>
    <t>1:1'000</t>
  </si>
  <si>
    <t>1:500</t>
  </si>
  <si>
    <t>1:200</t>
  </si>
  <si>
    <t>1:100</t>
  </si>
  <si>
    <t>1:50</t>
  </si>
  <si>
    <t>sans échelle</t>
  </si>
  <si>
    <t>RLATC 69</t>
  </si>
  <si>
    <r>
      <t xml:space="preserve">État ancien </t>
    </r>
    <r>
      <rPr>
        <sz val="8"/>
        <color theme="1"/>
        <rFont val="Calibri"/>
        <family val="2"/>
        <scheme val="minor"/>
      </rPr>
      <t>(teinte grise)</t>
    </r>
  </si>
  <si>
    <r>
      <t xml:space="preserve">Ouvrage projeté </t>
    </r>
    <r>
      <rPr>
        <sz val="8"/>
        <color theme="1"/>
        <rFont val="Calibri"/>
        <family val="2"/>
        <scheme val="minor"/>
      </rPr>
      <t>(teinte rouge)</t>
    </r>
  </si>
  <si>
    <r>
      <t xml:space="preserve">Démolition </t>
    </r>
    <r>
      <rPr>
        <sz val="8"/>
        <color theme="1"/>
        <rFont val="Calibri"/>
        <family val="2"/>
        <scheme val="minor"/>
      </rPr>
      <t>(teinte jaune)</t>
    </r>
  </si>
  <si>
    <t>RLATC 25</t>
  </si>
  <si>
    <t>Local d'habitation ou de travail sédentaire : minimum 20 m³</t>
  </si>
  <si>
    <t>Chambre à coucher : minimum 15 m³ par personne</t>
  </si>
  <si>
    <t>RLATC 28</t>
  </si>
  <si>
    <t>ECLAIRAGE</t>
  </si>
  <si>
    <t>pas concerné</t>
  </si>
  <si>
    <r>
      <t xml:space="preserve">Vitrage d'étage : </t>
    </r>
    <r>
      <rPr>
        <sz val="10"/>
        <color theme="1"/>
        <rFont val="Calibri"/>
        <family val="2"/>
        <scheme val="minor"/>
      </rPr>
      <t>1/8 ème (0.125) de la surface de la pièce avec min. 1,00 m²</t>
    </r>
  </si>
  <si>
    <r>
      <t xml:space="preserve">Vitrage lucarnes : </t>
    </r>
    <r>
      <rPr>
        <sz val="10"/>
        <color theme="1"/>
        <rFont val="Calibri"/>
        <family val="2"/>
        <scheme val="minor"/>
      </rPr>
      <t>1/15 ème de la surface de la pièce avec min. 0,80 m²</t>
    </r>
  </si>
  <si>
    <r>
      <t xml:space="preserve">Vitrage tabatières : </t>
    </r>
    <r>
      <rPr>
        <sz val="10"/>
        <color theme="1"/>
        <rFont val="Calibri"/>
        <family val="2"/>
        <scheme val="minor"/>
      </rPr>
      <t>1/15 ème de la surface de la pièce avec min. 0,80 m²</t>
    </r>
  </si>
  <si>
    <t>RLATC 31</t>
  </si>
  <si>
    <r>
      <t xml:space="preserve">Cuisine : </t>
    </r>
    <r>
      <rPr>
        <sz val="10"/>
        <color theme="1"/>
        <rFont val="Calibri"/>
        <family val="2"/>
        <scheme val="minor"/>
      </rPr>
      <t>ouverture directe sur l'extérieur sauf pour logement &lt; 50 m² ou si l'état existant l'impose</t>
    </r>
  </si>
  <si>
    <t>RLATC 32</t>
  </si>
  <si>
    <t>buanderie</t>
  </si>
  <si>
    <t>séchoir</t>
  </si>
  <si>
    <t>caves</t>
  </si>
  <si>
    <r>
      <t xml:space="preserve">Locatif : </t>
    </r>
    <r>
      <rPr>
        <sz val="10"/>
        <color theme="1"/>
        <rFont val="Calibri"/>
        <family val="2"/>
        <scheme val="minor"/>
      </rPr>
      <t>garage vélomoteurs - vélos - poussettes</t>
    </r>
  </si>
  <si>
    <t>CAVE</t>
  </si>
  <si>
    <t>disponible(s)</t>
  </si>
  <si>
    <t>non disponible(s)</t>
  </si>
  <si>
    <t>non vérifiable</t>
  </si>
  <si>
    <t>non mentionné</t>
  </si>
  <si>
    <t>RLATC 36</t>
  </si>
  <si>
    <r>
      <t xml:space="preserve">Bâtiments publics : </t>
    </r>
    <r>
      <rPr>
        <sz val="10"/>
        <color theme="1"/>
        <rFont val="Calibri"/>
        <family val="2"/>
        <scheme val="minor"/>
      </rPr>
      <t>ascenseur(s)</t>
    </r>
  </si>
  <si>
    <t>largeur porte min. 0,80 m</t>
  </si>
  <si>
    <t>cabine min. 1,10 m x 1,25 m</t>
  </si>
  <si>
    <t>pente d'accès max 6%</t>
  </si>
  <si>
    <t>largeur d'accès min. 0,80 m</t>
  </si>
  <si>
    <t xml:space="preserve">Établi à Echallens, le </t>
  </si>
  <si>
    <t xml:space="preserve">par la référence </t>
  </si>
  <si>
    <t xml:space="preserve"> =</t>
  </si>
  <si>
    <t>Stationnement automobile</t>
  </si>
  <si>
    <t>Stationnement vélos</t>
  </si>
  <si>
    <t>VELO</t>
  </si>
  <si>
    <t>place(s) par pièce</t>
  </si>
  <si>
    <t>place(s) pour 10 places de travail</t>
  </si>
  <si>
    <t>place(s) par 100 m² de SV</t>
  </si>
  <si>
    <t>place(s) pour 10 élèves</t>
  </si>
  <si>
    <t>place(s) pour 100 cases voitures</t>
  </si>
  <si>
    <t>place(s) pour 10 places assisses</t>
  </si>
  <si>
    <t>place(s) pour 10 lits</t>
  </si>
  <si>
    <t xml:space="preserve">Nombre de case nécessaire selon norme VSS </t>
  </si>
  <si>
    <t xml:space="preserve">VSS </t>
  </si>
  <si>
    <t>place(s) par 100 m² de SP</t>
  </si>
  <si>
    <t>Places nécessaires pour visiteurs/clients</t>
  </si>
  <si>
    <t>Nombre de places selon projet</t>
  </si>
  <si>
    <t xml:space="preserve">640'065 </t>
  </si>
  <si>
    <t>Places nécessaires pour habitants/personnels</t>
  </si>
  <si>
    <t>Stationnement motos</t>
  </si>
  <si>
    <t>Places nécessaires selon règl.</t>
  </si>
  <si>
    <r>
      <t xml:space="preserve">Combles : </t>
    </r>
    <r>
      <rPr>
        <sz val="10"/>
        <color theme="1"/>
        <rFont val="Calibri"/>
        <family val="2"/>
        <scheme val="minor"/>
      </rPr>
      <t>hauteur min. 240 cm sur les 50% de la surface de la pièce</t>
    </r>
  </si>
  <si>
    <t>Signature :</t>
  </si>
  <si>
    <t>……………………………………</t>
  </si>
  <si>
    <t>Distribution à la Municipalité de :</t>
  </si>
  <si>
    <t xml:space="preserve">soit </t>
  </si>
  <si>
    <t>Comble</t>
  </si>
  <si>
    <t>COMBLE</t>
  </si>
  <si>
    <t>un niveau</t>
  </si>
  <si>
    <t>totalité volume toiture</t>
  </si>
  <si>
    <t>volume utilisable suffisant</t>
  </si>
  <si>
    <t>comme galerie</t>
  </si>
  <si>
    <t>pas fixé</t>
  </si>
  <si>
    <t xml:space="preserve">selon règlement </t>
  </si>
  <si>
    <t>en relation directe avec niveau comble</t>
  </si>
  <si>
    <t xml:space="preserve">Application de l'article 39 RLATC </t>
  </si>
  <si>
    <t xml:space="preserve">ou du règlement communal, art. </t>
  </si>
  <si>
    <r>
      <t xml:space="preserve">Étages : </t>
    </r>
    <r>
      <rPr>
        <sz val="10"/>
        <color theme="1"/>
        <rFont val="Calibri"/>
        <family val="2"/>
        <scheme val="minor"/>
      </rPr>
      <t>hauteur min. 240 cm</t>
    </r>
  </si>
  <si>
    <t>Autres :</t>
  </si>
  <si>
    <r>
      <t xml:space="preserve">Capacité constructive - Indice de surface bâtie (ISB) </t>
    </r>
    <r>
      <rPr>
        <sz val="8"/>
        <color theme="1"/>
        <rFont val="Calibri"/>
        <family val="2"/>
        <scheme val="minor"/>
      </rPr>
      <t>anciennement COS</t>
    </r>
  </si>
  <si>
    <r>
      <t xml:space="preserve">Capacité constructive - Indice d'utilisation du sol (IUS) </t>
    </r>
    <r>
      <rPr>
        <sz val="8"/>
        <color theme="1"/>
        <rFont val="Calibri"/>
        <family val="2"/>
        <scheme val="minor"/>
      </rPr>
      <t>anciennement CUS</t>
    </r>
  </si>
  <si>
    <t>Autorisé :</t>
  </si>
  <si>
    <t>PPI</t>
  </si>
  <si>
    <r>
      <rPr>
        <b/>
        <sz val="10"/>
        <color theme="1"/>
        <rFont val="Calibri"/>
        <family val="2"/>
        <scheme val="minor"/>
      </rPr>
      <t xml:space="preserve">Mesures de prévention incendie respectées </t>
    </r>
    <r>
      <rPr>
        <sz val="10"/>
        <color theme="1"/>
        <rFont val="Calibri"/>
        <family val="2"/>
        <scheme val="minor"/>
      </rPr>
      <t>(form. 43)</t>
    </r>
  </si>
  <si>
    <t>CPI</t>
  </si>
  <si>
    <t>Intégration du bâtiment :</t>
  </si>
  <si>
    <t>Note au recensement architectural vaudois :</t>
  </si>
  <si>
    <t xml:space="preserve">Intégration et nombre de niveaux </t>
  </si>
  <si>
    <t>Categorie</t>
  </si>
  <si>
    <t>Libele</t>
  </si>
  <si>
    <t>Généralités</t>
  </si>
  <si>
    <r>
      <t xml:space="preserve">Article 124 LATC : Direction des travaux. Selon cet article, la Municipalité peut exiger que la direction des travaux soit assurée par un mandataire professionnellement qualifié.
Selon le questionnaire général, la direction des travaux est assurée par le propriétaire lui-même. Est-il un mandataire professionnellement qualifié ? Au vu de l'importance et de la nature des travaux, la Municipalité souhaite-t-elle faire appliquer cette disposition ? </t>
    </r>
    <r>
      <rPr>
        <b/>
        <sz val="11"/>
        <color indexed="30"/>
        <rFont val="Arial"/>
        <family val="2"/>
      </rPr>
      <t>A DECIDER.</t>
    </r>
  </si>
  <si>
    <t>Combles</t>
  </si>
  <si>
    <r>
      <t xml:space="preserve">Le niveau situé sous la toiture ne répond pas à la définition d'un comble au sens du chiffre 3.1.8.4 de l'article 47 LATC (selon édition 2010 du droit vaudois de la construction). En effet selon celle-ci, la hauteur d'une pièce dans les combles mesurée,  du sol jusqu'au lambrissage doit être inférieure à 1 mètre. </t>
    </r>
    <r>
      <rPr>
        <b/>
        <sz val="11"/>
        <color indexed="10"/>
        <rFont val="Arial"/>
        <family val="2"/>
      </rPr>
      <t>NON CONFORME, à modifier.</t>
    </r>
  </si>
  <si>
    <t>Toitures</t>
  </si>
  <si>
    <r>
      <t xml:space="preserve">Couverture : selon la règlementation communale, les toitures seront recouvertes de petites tuiles plates en terre cuite de  couleur(s) traditionnellement utilisée(s) dans la région. Hors selon le questionnaire général, il est prévu de la tuile terre cuite, sans préciser le type. Un complément à ce sujet devrait être demandé au propriétaire ou alors cette exigence pourrait être stipulée dans le permis de construire. </t>
    </r>
    <r>
      <rPr>
        <b/>
        <sz val="11"/>
        <color indexed="30"/>
        <rFont val="Arial"/>
        <family val="2"/>
      </rPr>
      <t>A DECIDER.</t>
    </r>
  </si>
  <si>
    <t>Places de stationnement</t>
  </si>
  <si>
    <r>
      <t xml:space="preserve">Le calcul du nombre de places de stationnement ne répond pas à l'exigence formulée par les dispositions du règlement communal. Toutefois il est conforme aux normes VSS en vigueur. Nous vous rendons attentifs que les jurisprudences semblent prioriser cette dernière. </t>
    </r>
    <r>
      <rPr>
        <b/>
        <sz val="11"/>
        <color indexed="30"/>
        <rFont val="Arial"/>
        <family val="2"/>
      </rPr>
      <t>A DECIDER par la Municipalité.</t>
    </r>
  </si>
  <si>
    <t>Mesures de protection incendie</t>
  </si>
  <si>
    <t xml:space="preserve">Les plans ne mentionnent aucun moyen d'extinction. Dévidoir axial ou extincteurs.
Les plans sont à faire compléter concernant la défense incendie. </t>
  </si>
  <si>
    <r>
      <t xml:space="preserve">Mesures de protection incendie : les portes des locaux techniques, des chaufferies, des accès au sous-sols ainsi que les portes palières des logements doivent être des portes anti-feu EI 30 homologuées. </t>
    </r>
    <r>
      <rPr>
        <b/>
        <sz val="11"/>
        <color indexed="10"/>
        <rFont val="Arial"/>
        <family val="2"/>
      </rPr>
      <t>A faire compléter / modifier.</t>
    </r>
  </si>
  <si>
    <t>Article 28 RLATC : Vitrage d'étage</t>
  </si>
  <si>
    <r>
      <t xml:space="preserve">Article 28 RLATC : vitrage d'étage 1/8 de la surface de la pièce, non conforme pour: les 2 chambres à coucher du 1er étage, il manque respectivement 0.70 m2 de surface d'éclairage à la chambre Ouest et 0.45 m2 à la chambre Est. </t>
    </r>
    <r>
      <rPr>
        <b/>
        <sz val="11"/>
        <color indexed="10"/>
        <rFont val="Arial"/>
        <family val="2"/>
      </rPr>
      <t>A faire compléter / modifier.</t>
    </r>
  </si>
  <si>
    <t>Sans indication expresse contraire de votre part, le projet sera mis à l'enquête publique ces prochains jours.</t>
  </si>
  <si>
    <t>Préavis</t>
  </si>
  <si>
    <t xml:space="preserve">Le présent préavis est délivré sur la base de la réglementation communale régissant la zone concernée, des dispositions légales en vigueur et des éléments portés à la connaissance de notre service au moment de son émission.
Toute information supplémentaire ou modification de la situation - y compris du cadre légal applicable - pourrait avoir pour conséquence d'invalider ou de modifier tout ou partie de notre préavis.
</t>
  </si>
  <si>
    <r>
      <t>Article 2.5.1 et 3.2.2. des (directives 16-15fr du 01.01.2015), voies d'évacuation et de sauvetage de l'AEAI : 
 - 1. Chaque escalier, palier et demi-palier doit avoir un vide de passage de 1.20 m., des volées droites et être réalisé entièrement en matériau incombustible.
 - 2. En alternative, le vide de passage de chaque escalier quart ou demi-tournant doit être d'au moins 1.50 m. et chaque marche doit mesurer au minimum 15 cm dans sa plus faible profondeur.
L'escalier tel que proposé dans le présent projet  ne peut dès lors être accepté.</t>
    </r>
    <r>
      <rPr>
        <b/>
        <sz val="11"/>
        <color indexed="10"/>
        <rFont val="Arial"/>
        <family val="2"/>
      </rPr>
      <t xml:space="preserve"> A faire compléter / modifier.</t>
    </r>
  </si>
  <si>
    <t>Degré d'assurance qualité attribué</t>
  </si>
  <si>
    <t>Responsable assurance qualité</t>
  </si>
  <si>
    <t>ZONE</t>
  </si>
  <si>
    <t>et zone de villas</t>
  </si>
  <si>
    <t>et zone mixte</t>
  </si>
  <si>
    <t>et zone d'utilité publique</t>
  </si>
  <si>
    <t>et zone industrielle</t>
  </si>
  <si>
    <t>et zone de verdure</t>
  </si>
  <si>
    <t>et zone agricole</t>
  </si>
  <si>
    <t>et zone intermédiaire</t>
  </si>
  <si>
    <t>et PE du Bourg - S1</t>
  </si>
  <si>
    <t>et PE du Bourg - S2</t>
  </si>
  <si>
    <t>et PE du Bourg - S3</t>
  </si>
  <si>
    <t>et PE du Bourg - S4</t>
  </si>
  <si>
    <t>et PE du Bourg - S5</t>
  </si>
  <si>
    <t>et PE du Bourg - S6</t>
  </si>
  <si>
    <t>et PE du Bourg - S7</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</si>
</sst>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100C]d\.\ mmmm\ yyyy;@"/>
    <numFmt numFmtId="165" formatCode="General&quot; m²&quot;"/>
    <numFmt numFmtId="166" formatCode="General&quot; m³/m²&quot;"/>
    <numFmt numFmtId="167" formatCode="0.0"/>
    <numFmt numFmtId="168" formatCode="General&quot; m³&quot;"/>
    <numFmt numFmtId="169" formatCode="&quot;d =&quot;\ General"/>
    <numFmt numFmtId="170" formatCode="&quot;d' =&quot;\ General"/>
    <numFmt numFmtId="171" formatCode="General\ &quot;cm&quot;"/>
    <numFmt numFmtId="172" formatCode="&quot;d' =&quot;\ General\ &quot;cm&quot;"/>
    <numFmt numFmtId="173" formatCode="&quot;d =&quot;\ General\ &quot;cm&quot;"/>
    <numFmt numFmtId="174" formatCode="General&quot; m&quot;"/>
  </numFmts>
  <fonts count="20" x14ac:knownFonts="1">
    <font>
      <sz val="11"/>
      <color theme="1"/>
      <name val="Calibri"/>
      <family val="2"/>
      <scheme val="minor"/>
    </font>
    <font>
      <b/>
      <sz val="11"/>
      <color theme="1"/>
      <name val="Calibri"/>
      <family val="2"/>
      <scheme val="minor"/>
    </font>
    <font>
      <b/>
      <sz val="16"/>
      <color theme="1"/>
      <name val="Calibri"/>
      <family val="2"/>
      <scheme val="minor"/>
    </font>
    <font>
      <sz val="11"/>
      <color theme="1"/>
      <name val="Calibri"/>
      <family val="2"/>
      <scheme val="minor"/>
    </font>
    <font>
      <b/>
      <sz val="10"/>
      <color theme="1"/>
      <name val="Calibri"/>
      <family val="2"/>
      <scheme val="minor"/>
    </font>
    <font>
      <sz val="10"/>
      <color theme="1"/>
      <name val="Calibri"/>
      <family val="2"/>
      <scheme val="minor"/>
    </font>
    <font>
      <sz val="8"/>
      <color theme="1"/>
      <name val="Calibri"/>
      <family val="2"/>
      <scheme val="minor"/>
    </font>
    <font>
      <sz val="16"/>
      <color theme="1"/>
      <name val="Calibri"/>
      <family val="2"/>
      <scheme val="minor"/>
    </font>
    <font>
      <sz val="8"/>
      <color rgb="FF000000"/>
      <name val="Segoe UI"/>
      <family val="2"/>
    </font>
    <font>
      <sz val="9"/>
      <color theme="1"/>
      <name val="Calibri"/>
      <family val="2"/>
      <scheme val="minor"/>
    </font>
    <font>
      <sz val="9"/>
      <color theme="2" tint="-0.499984740745262"/>
      <name val="Calibri"/>
      <family val="2"/>
      <scheme val="minor"/>
    </font>
    <font>
      <sz val="7.5"/>
      <color theme="1"/>
      <name val="Calibri"/>
      <family val="2"/>
      <scheme val="minor"/>
    </font>
    <font>
      <b/>
      <sz val="8"/>
      <color theme="1"/>
      <name val="Calibri"/>
      <family val="2"/>
      <scheme val="minor"/>
    </font>
    <font>
      <sz val="8"/>
      <color theme="2" tint="-0.499984740745262"/>
      <name val="Calibri"/>
      <family val="2"/>
      <scheme val="minor"/>
    </font>
    <font>
      <b/>
      <sz val="10"/>
      <color theme="0" tint="-0.499984740745262"/>
      <name val="Calibri"/>
      <family val="2"/>
      <scheme val="minor"/>
    </font>
    <font>
      <sz val="10"/>
      <color theme="4"/>
      <name val="Calibri"/>
      <family val="2"/>
      <scheme val="minor"/>
    </font>
    <font>
      <b/>
      <sz val="11"/>
      <name val="Arial"/>
      <family val="2"/>
    </font>
    <font>
      <sz val="11"/>
      <name val="Arial"/>
      <family val="2"/>
    </font>
    <font>
      <b/>
      <sz val="11"/>
      <color indexed="30"/>
      <name val="Arial"/>
      <family val="2"/>
    </font>
    <font>
      <b/>
      <sz val="11"/>
      <color indexed="10"/>
      <name val="Arial"/>
      <family val="2"/>
    </font>
  </fonts>
  <fills count="4">
    <fill>
      <patternFill patternType="none"/>
    </fill>
    <fill>
      <patternFill patternType="gray125"/>
    </fill>
    <fill>
      <patternFill patternType="solid">
        <fgColor theme="0" tint="-0.249977111117893"/>
        <bgColor indexed="64"/>
      </patternFill>
    </fill>
    <fill>
      <patternFill patternType="solid">
        <fgColor theme="0" tint="-0.34998626667073579"/>
        <bgColor indexed="64"/>
      </patternFill>
    </fill>
  </fills>
  <borders count="20">
    <border>
      <left/>
      <right/>
      <top/>
      <bottom/>
      <diagonal/>
    </border>
    <border>
      <left/>
      <right/>
      <top/>
      <bottom style="medium">
        <color auto="1"/>
      </bottom>
      <diagonal/>
    </border>
    <border>
      <left/>
      <right/>
      <top style="medium">
        <color auto="1"/>
      </top>
      <bottom/>
      <diagonal/>
    </border>
    <border>
      <left/>
      <right/>
      <top/>
      <bottom style="thin">
        <color auto="1"/>
      </bottom>
      <diagonal/>
    </border>
    <border>
      <left style="thin">
        <color indexed="64"/>
      </left>
      <right style="thin">
        <color indexed="64"/>
      </right>
      <top style="thin">
        <color indexed="64"/>
      </top>
      <bottom style="thin">
        <color indexed="64"/>
      </bottom>
      <diagonal/>
    </border>
    <border>
      <left style="thin">
        <color theme="5" tint="-0.249977111117893"/>
      </left>
      <right style="thin">
        <color theme="5" tint="-0.249977111117893"/>
      </right>
      <top style="thin">
        <color theme="5" tint="-0.249977111117893"/>
      </top>
      <bottom style="thin">
        <color theme="5" tint="-0.249977111117893"/>
      </bottom>
      <diagonal/>
    </border>
    <border>
      <left style="thin">
        <color theme="5" tint="-0.249977111117893"/>
      </left>
      <right/>
      <top style="thin">
        <color theme="5" tint="-0.249977111117893"/>
      </top>
      <bottom/>
      <diagonal/>
    </border>
    <border>
      <left/>
      <right/>
      <top style="thin">
        <color theme="5" tint="-0.249977111117893"/>
      </top>
      <bottom/>
      <diagonal/>
    </border>
    <border>
      <left/>
      <right style="thin">
        <color theme="5" tint="-0.249977111117893"/>
      </right>
      <top style="thin">
        <color theme="5" tint="-0.249977111117893"/>
      </top>
      <bottom/>
      <diagonal/>
    </border>
    <border>
      <left style="thin">
        <color theme="5" tint="-0.249977111117893"/>
      </left>
      <right/>
      <top/>
      <bottom/>
      <diagonal/>
    </border>
    <border>
      <left/>
      <right style="thin">
        <color theme="5" tint="-0.249977111117893"/>
      </right>
      <top/>
      <bottom/>
      <diagonal/>
    </border>
    <border>
      <left style="thin">
        <color theme="5" tint="-0.249977111117893"/>
      </left>
      <right/>
      <top/>
      <bottom style="thin">
        <color theme="5" tint="-0.249977111117893"/>
      </bottom>
      <diagonal/>
    </border>
    <border>
      <left/>
      <right/>
      <top/>
      <bottom style="thin">
        <color theme="5" tint="-0.249977111117893"/>
      </bottom>
      <diagonal/>
    </border>
    <border>
      <left/>
      <right style="thin">
        <color theme="5" tint="-0.249977111117893"/>
      </right>
      <top/>
      <bottom style="thin">
        <color theme="5" tint="-0.249977111117893"/>
      </bottom>
      <diagonal/>
    </border>
    <border>
      <left style="thin">
        <color theme="5" tint="-0.249977111117893"/>
      </left>
      <right/>
      <top style="thin">
        <color theme="5" tint="-0.249977111117893"/>
      </top>
      <bottom style="thin">
        <color theme="5" tint="-0.249977111117893"/>
      </bottom>
      <diagonal/>
    </border>
    <border>
      <left/>
      <right/>
      <top style="thin">
        <color theme="5" tint="-0.249977111117893"/>
      </top>
      <bottom style="thin">
        <color theme="5" tint="-0.249977111117893"/>
      </bottom>
      <diagonal/>
    </border>
    <border>
      <left/>
      <right style="thin">
        <color theme="5" tint="-0.249977111117893"/>
      </right>
      <top style="thin">
        <color theme="5" tint="-0.249977111117893"/>
      </top>
      <bottom style="thin">
        <color theme="5" tint="-0.249977111117893"/>
      </bottom>
      <diagonal/>
    </border>
    <border>
      <left style="thin">
        <color theme="5" tint="-0.249977111117893"/>
      </left>
      <right style="thin">
        <color theme="5" tint="-0.249977111117893"/>
      </right>
      <top style="thin">
        <color theme="5" tint="-0.249977111117893"/>
      </top>
      <bottom/>
      <diagonal/>
    </border>
    <border>
      <left style="thin">
        <color theme="5" tint="-0.249977111117893"/>
      </left>
      <right style="thin">
        <color theme="5" tint="-0.249977111117893"/>
      </right>
      <top/>
      <bottom style="thin">
        <color theme="5" tint="-0.249977111117893"/>
      </bottom>
      <diagonal/>
    </border>
    <border>
      <left style="thin">
        <color theme="5" tint="-0.249977111117893"/>
      </left>
      <right style="thin">
        <color theme="5" tint="-0.249977111117893"/>
      </right>
      <top/>
      <bottom/>
      <diagonal/>
    </border>
  </borders>
  <cellStyleXfs count="2">
    <xf numFmtId="0" fontId="0" fillId="0" borderId="0"/>
    <xf numFmtId="9" fontId="3" fillId="0" borderId="0" applyFont="0" applyFill="0" applyBorder="0" applyAlignment="0" applyProtection="0"/>
  </cellStyleXfs>
  <cellXfs count="459">
    <xf numFmtId="0" fontId="0" fillId="0" borderId="0" xfId="0"/>
    <xf numFmtId="0" fontId="1" fillId="0" borderId="0" xfId="0" applyFont="1"/>
    <xf numFmtId="0" fontId="2" fillId="0" borderId="0" xfId="0" applyFont="1" applyAlignment="1"/>
    <xf numFmtId="0" fontId="0" fillId="0" borderId="0" xfId="0" applyAlignment="1">
      <alignment vertical="center"/>
    </xf>
    <xf numFmtId="164" fontId="2" fillId="0" borderId="0" xfId="0" applyNumberFormat="1" applyFont="1" applyAlignment="1"/>
    <xf numFmtId="0" fontId="0" fillId="0" borderId="0" xfId="0" applyFill="1"/>
    <xf numFmtId="0" fontId="0" fillId="0" borderId="1" xfId="0" applyBorder="1"/>
    <xf numFmtId="165" fontId="0" fillId="0" borderId="0" xfId="0" applyNumberFormat="1" applyFont="1" applyAlignment="1">
      <alignment horizontal="center"/>
    </xf>
    <xf numFmtId="165" fontId="0" fillId="0" borderId="0" xfId="0" applyNumberFormat="1"/>
    <xf numFmtId="0" fontId="5" fillId="0" borderId="0" xfId="0" applyFont="1"/>
    <xf numFmtId="0" fontId="4" fillId="0" borderId="0" xfId="0" applyFont="1"/>
    <xf numFmtId="0" fontId="4" fillId="2" borderId="0" xfId="0" applyFont="1" applyFill="1"/>
    <xf numFmtId="0" fontId="5" fillId="2" borderId="0" xfId="0" applyFont="1" applyFill="1"/>
    <xf numFmtId="168" fontId="5" fillId="0" borderId="0" xfId="0" applyNumberFormat="1" applyFont="1" applyAlignment="1">
      <alignment horizontal="center"/>
    </xf>
    <xf numFmtId="171" fontId="5" fillId="0" borderId="0" xfId="0" applyNumberFormat="1" applyFont="1" applyAlignment="1">
      <alignment horizontal="center"/>
    </xf>
    <xf numFmtId="9" fontId="5" fillId="0" borderId="0" xfId="1" applyFont="1" applyAlignment="1">
      <alignment horizontal="center"/>
    </xf>
    <xf numFmtId="9" fontId="5" fillId="0" borderId="0" xfId="0" applyNumberFormat="1" applyFont="1"/>
    <xf numFmtId="2" fontId="5" fillId="0" borderId="0" xfId="0" applyNumberFormat="1" applyFont="1"/>
    <xf numFmtId="171" fontId="5" fillId="0" borderId="0" xfId="0" applyNumberFormat="1" applyFont="1" applyAlignment="1"/>
    <xf numFmtId="0" fontId="4" fillId="0" borderId="0" xfId="0" applyFont="1" applyAlignment="1">
      <alignment horizontal="center"/>
    </xf>
    <xf numFmtId="0" fontId="0" fillId="3" borderId="0" xfId="0" applyFill="1"/>
    <xf numFmtId="0" fontId="0" fillId="0" borderId="0" xfId="0" applyAlignment="1">
      <alignment horizontal="justify"/>
    </xf>
    <xf numFmtId="0" fontId="4" fillId="0" borderId="2" xfId="0" applyFont="1" applyBorder="1"/>
    <xf numFmtId="0" fontId="5" fillId="0" borderId="2" xfId="0" applyFont="1" applyBorder="1"/>
    <xf numFmtId="0" fontId="7" fillId="0" borderId="2" xfId="0" applyFont="1" applyBorder="1" applyAlignment="1">
      <alignment horizontal="left"/>
    </xf>
    <xf numFmtId="1" fontId="5" fillId="0" borderId="0" xfId="0" applyNumberFormat="1" applyFont="1" applyAlignment="1">
      <alignment horizontal="center" vertical="center"/>
    </xf>
    <xf numFmtId="0" fontId="5" fillId="0" borderId="2" xfId="0" applyFont="1" applyBorder="1" applyAlignment="1">
      <alignment horizontal="left"/>
    </xf>
    <xf numFmtId="0" fontId="5" fillId="0" borderId="0" xfId="0" applyFont="1" applyAlignment="1">
      <alignment horizontal="right"/>
    </xf>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center"/>
    </xf>
    <xf numFmtId="171" fontId="5" fillId="0" borderId="0" xfId="0" applyNumberFormat="1" applyFont="1" applyAlignment="1">
      <alignment horizontal="left"/>
    </xf>
    <xf numFmtId="170" fontId="5" fillId="0" borderId="0" xfId="0" applyNumberFormat="1" applyFont="1" applyAlignment="1">
      <alignment horizontal="left"/>
    </xf>
    <xf numFmtId="169" fontId="4" fillId="0" borderId="0" xfId="0" applyNumberFormat="1" applyFont="1" applyAlignment="1">
      <alignment horizontal="left"/>
    </xf>
    <xf numFmtId="0" fontId="0" fillId="0" borderId="0" xfId="0" applyAlignment="1"/>
    <xf numFmtId="0" fontId="5" fillId="0" borderId="0" xfId="0" applyFont="1" applyAlignment="1"/>
    <xf numFmtId="0" fontId="0" fillId="2" borderId="0" xfId="0" applyFill="1"/>
    <xf numFmtId="14" fontId="4" fillId="0" borderId="0" xfId="0" applyNumberFormat="1" applyFont="1" applyAlignment="1">
      <alignment vertical="center"/>
    </xf>
    <xf numFmtId="0" fontId="5" fillId="0" borderId="0" xfId="0" applyFont="1" applyAlignment="1">
      <alignment horizontal="center" vertical="center"/>
    </xf>
    <xf numFmtId="0" fontId="5" fillId="0" borderId="0" xfId="0" applyFont="1" applyAlignment="1">
      <alignment horizontal="center" vertical="center"/>
    </xf>
    <xf numFmtId="0" fontId="5" fillId="0" borderId="0" xfId="0" applyFont="1" applyAlignment="1">
      <alignment horizontal="left" vertical="center"/>
    </xf>
    <xf numFmtId="0" fontId="4" fillId="0" borderId="0" xfId="0" applyFont="1" applyAlignment="1">
      <alignment vertical="center"/>
    </xf>
    <xf numFmtId="0" fontId="4" fillId="0" borderId="0" xfId="0" applyFont="1" applyAlignment="1">
      <alignment horizontal="left" vertical="center"/>
    </xf>
    <xf numFmtId="0" fontId="5" fillId="0" borderId="0" xfId="0" applyFont="1" applyAlignment="1">
      <alignment horizontal="center"/>
    </xf>
    <xf numFmtId="0" fontId="5" fillId="0" borderId="0" xfId="0" applyFont="1" applyAlignment="1"/>
    <xf numFmtId="0" fontId="5" fillId="0" borderId="0" xfId="0" applyFont="1" applyAlignment="1">
      <alignment horizontal="left"/>
    </xf>
    <xf numFmtId="0" fontId="5" fillId="0" borderId="0" xfId="0" applyFont="1" applyAlignment="1">
      <alignment horizontal="right"/>
    </xf>
    <xf numFmtId="0" fontId="0" fillId="0" borderId="0" xfId="0" applyAlignment="1">
      <alignment horizontal="left"/>
    </xf>
    <xf numFmtId="0" fontId="0" fillId="0" borderId="0" xfId="0" applyAlignment="1"/>
    <xf numFmtId="169" fontId="4" fillId="0" borderId="0" xfId="0" applyNumberFormat="1" applyFont="1" applyAlignment="1">
      <alignment horizontal="left"/>
    </xf>
    <xf numFmtId="170" fontId="5" fillId="0" borderId="0" xfId="0" applyNumberFormat="1" applyFont="1" applyAlignment="1">
      <alignment horizontal="left"/>
    </xf>
    <xf numFmtId="171" fontId="5" fillId="0" borderId="0" xfId="0" applyNumberFormat="1" applyFont="1" applyAlignment="1">
      <alignment horizontal="left"/>
    </xf>
    <xf numFmtId="167" fontId="5" fillId="0" borderId="0" xfId="0" applyNumberFormat="1" applyFont="1" applyAlignment="1">
      <alignment horizontal="center" vertical="center"/>
    </xf>
    <xf numFmtId="165" fontId="5" fillId="0" borderId="0" xfId="0" applyNumberFormat="1" applyFont="1" applyAlignment="1">
      <alignment horizontal="center" vertical="center"/>
    </xf>
    <xf numFmtId="0" fontId="5" fillId="0" borderId="0" xfId="0" applyFont="1" applyAlignment="1">
      <alignment vertical="center"/>
    </xf>
    <xf numFmtId="0" fontId="0" fillId="0" borderId="0" xfId="0" applyAlignment="1">
      <alignment horizontal="center" vertical="center"/>
    </xf>
    <xf numFmtId="0" fontId="5" fillId="0" borderId="0" xfId="0" applyNumberFormat="1" applyFont="1" applyAlignment="1">
      <alignment horizontal="center" vertical="center"/>
    </xf>
    <xf numFmtId="165" fontId="5" fillId="0" borderId="0" xfId="0" applyNumberFormat="1" applyFont="1" applyFill="1" applyBorder="1" applyAlignment="1">
      <alignment horizontal="center" vertical="center"/>
    </xf>
    <xf numFmtId="166" fontId="5" fillId="0" borderId="0" xfId="0" applyNumberFormat="1" applyFont="1" applyAlignment="1">
      <alignment horizontal="center" vertical="center"/>
    </xf>
    <xf numFmtId="168" fontId="5" fillId="0" borderId="0" xfId="0" applyNumberFormat="1" applyFont="1" applyFill="1" applyAlignment="1">
      <alignment horizontal="center" vertical="center"/>
    </xf>
    <xf numFmtId="0" fontId="4" fillId="2" borderId="0" xfId="0" applyFont="1" applyFill="1" applyAlignment="1">
      <alignment vertical="center"/>
    </xf>
    <xf numFmtId="0" fontId="5" fillId="2" borderId="0" xfId="0" applyFont="1" applyFill="1" applyAlignment="1">
      <alignment vertical="center"/>
    </xf>
    <xf numFmtId="166" fontId="5" fillId="0" borderId="0" xfId="0" applyNumberFormat="1" applyFont="1" applyAlignment="1">
      <alignment vertical="center"/>
    </xf>
    <xf numFmtId="168" fontId="5" fillId="0" borderId="0" xfId="0" applyNumberFormat="1" applyFont="1" applyAlignment="1">
      <alignment horizontal="center" vertical="center"/>
    </xf>
    <xf numFmtId="168" fontId="5" fillId="0" borderId="0" xfId="0" applyNumberFormat="1" applyFont="1" applyFill="1" applyAlignment="1">
      <alignment vertical="center"/>
    </xf>
    <xf numFmtId="0" fontId="5" fillId="0" borderId="0" xfId="0" applyFont="1" applyAlignment="1">
      <alignment horizontal="right" vertical="center"/>
    </xf>
    <xf numFmtId="0" fontId="5" fillId="0" borderId="0" xfId="0" applyFont="1" applyAlignment="1">
      <alignment horizontal="center"/>
    </xf>
    <xf numFmtId="0" fontId="5" fillId="0" borderId="0" xfId="0" applyFont="1" applyAlignment="1">
      <alignment horizontal="left"/>
    </xf>
    <xf numFmtId="0" fontId="5" fillId="0" borderId="0" xfId="0" applyFont="1" applyAlignment="1"/>
    <xf numFmtId="0" fontId="5" fillId="0" borderId="0" xfId="0" applyFont="1" applyAlignment="1">
      <alignment horizontal="center" vertical="center"/>
    </xf>
    <xf numFmtId="0" fontId="4" fillId="0" borderId="0" xfId="0" applyFont="1" applyFill="1"/>
    <xf numFmtId="0" fontId="5" fillId="0" borderId="0" xfId="0" applyFont="1" applyFill="1"/>
    <xf numFmtId="0" fontId="4" fillId="0" borderId="0" xfId="0" applyFont="1" applyFill="1" applyAlignment="1">
      <alignment vertical="center"/>
    </xf>
    <xf numFmtId="0" fontId="5" fillId="0" borderId="0" xfId="0" applyFont="1" applyFill="1" applyAlignment="1">
      <alignment vertical="center"/>
    </xf>
    <xf numFmtId="0" fontId="5" fillId="0" borderId="0" xfId="0" applyFont="1" applyAlignment="1">
      <alignment horizontal="justify"/>
    </xf>
    <xf numFmtId="0" fontId="5" fillId="0" borderId="0" xfId="1" applyNumberFormat="1" applyFont="1" applyAlignment="1">
      <alignment horizontal="center"/>
    </xf>
    <xf numFmtId="0" fontId="5" fillId="0" borderId="0" xfId="0" applyFont="1" applyAlignment="1">
      <alignment horizontal="center"/>
    </xf>
    <xf numFmtId="0" fontId="5" fillId="0" borderId="0" xfId="0" applyFont="1" applyAlignment="1">
      <alignment horizontal="right"/>
    </xf>
    <xf numFmtId="0" fontId="5" fillId="0" borderId="0" xfId="0" applyFont="1" applyAlignment="1">
      <alignment horizontal="center"/>
    </xf>
    <xf numFmtId="0" fontId="5" fillId="0" borderId="0" xfId="0" applyFont="1" applyAlignment="1"/>
    <xf numFmtId="0" fontId="5" fillId="0" borderId="0" xfId="0" applyFont="1" applyAlignment="1" applyProtection="1">
      <alignment horizontal="center"/>
      <protection locked="0"/>
    </xf>
    <xf numFmtId="0" fontId="5" fillId="0" borderId="0" xfId="0" applyFont="1" applyProtection="1">
      <protection locked="0"/>
    </xf>
    <xf numFmtId="0" fontId="4" fillId="0" borderId="0" xfId="0" applyFont="1" applyAlignment="1" applyProtection="1">
      <alignment horizontal="center"/>
      <protection locked="0"/>
    </xf>
    <xf numFmtId="1" fontId="5" fillId="0" borderId="0" xfId="0" applyNumberFormat="1" applyFont="1" applyAlignment="1">
      <alignment horizontal="center"/>
    </xf>
    <xf numFmtId="0" fontId="9" fillId="0" borderId="0" xfId="0" applyFont="1"/>
    <xf numFmtId="0" fontId="5" fillId="0" borderId="0" xfId="0" applyFont="1" applyAlignment="1">
      <alignment horizontal="right" vertical="center"/>
    </xf>
    <xf numFmtId="0" fontId="5" fillId="0" borderId="0" xfId="0" applyFont="1" applyAlignment="1">
      <alignment horizontal="left" vertical="center"/>
    </xf>
    <xf numFmtId="0" fontId="5" fillId="0" borderId="0" xfId="0" applyFont="1" applyAlignment="1">
      <alignment horizontal="center" vertical="center"/>
    </xf>
    <xf numFmtId="0" fontId="5" fillId="0" borderId="0" xfId="0" applyFont="1" applyAlignment="1">
      <alignment vertical="center"/>
    </xf>
    <xf numFmtId="0" fontId="5" fillId="0" borderId="0" xfId="0" applyFont="1" applyAlignment="1">
      <alignment horizontal="left"/>
    </xf>
    <xf numFmtId="0" fontId="5" fillId="0" borderId="0" xfId="0" applyFont="1" applyAlignment="1">
      <alignment horizontal="center"/>
    </xf>
    <xf numFmtId="171" fontId="5" fillId="0" borderId="0" xfId="0" applyNumberFormat="1" applyFont="1" applyAlignment="1">
      <alignment horizontal="left"/>
    </xf>
    <xf numFmtId="0" fontId="5" fillId="0" borderId="0" xfId="0" applyFont="1" applyAlignment="1"/>
    <xf numFmtId="0" fontId="5" fillId="0" borderId="0" xfId="0" applyFont="1" applyAlignment="1" applyProtection="1">
      <alignment horizontal="center"/>
      <protection locked="0"/>
    </xf>
    <xf numFmtId="0" fontId="5" fillId="0" borderId="0" xfId="0" applyFont="1" applyAlignment="1" applyProtection="1">
      <alignment vertical="center"/>
      <protection locked="0"/>
    </xf>
    <xf numFmtId="0" fontId="5" fillId="0" borderId="0" xfId="0" applyFont="1" applyAlignment="1">
      <alignment horizontal="center" vertical="center"/>
    </xf>
    <xf numFmtId="0" fontId="4" fillId="0" borderId="0" xfId="0" applyFont="1" applyAlignment="1">
      <alignment vertical="center"/>
    </xf>
    <xf numFmtId="0" fontId="5" fillId="0" borderId="0" xfId="0" applyFont="1" applyAlignment="1">
      <alignment horizontal="center"/>
    </xf>
    <xf numFmtId="0" fontId="5" fillId="0" borderId="0" xfId="0" applyFont="1" applyAlignment="1"/>
    <xf numFmtId="0" fontId="0" fillId="0" borderId="0" xfId="0" applyAlignment="1"/>
    <xf numFmtId="0" fontId="5" fillId="0" borderId="0" xfId="0" applyFont="1" applyAlignment="1" applyProtection="1">
      <protection locked="0"/>
    </xf>
    <xf numFmtId="0" fontId="5" fillId="0" borderId="0" xfId="0" applyFont="1" applyAlignment="1" applyProtection="1">
      <alignment horizontal="center" vertical="center"/>
      <protection locked="0"/>
    </xf>
    <xf numFmtId="0" fontId="10" fillId="0" borderId="0" xfId="0" applyFont="1" applyAlignment="1">
      <alignment horizontal="center" vertical="center"/>
    </xf>
    <xf numFmtId="165" fontId="5" fillId="0" borderId="0" xfId="0" applyNumberFormat="1" applyFont="1" applyAlignment="1" applyProtection="1">
      <alignment vertical="center"/>
      <protection locked="0"/>
    </xf>
    <xf numFmtId="0" fontId="4" fillId="0" borderId="0" xfId="0" applyFont="1" applyAlignment="1"/>
    <xf numFmtId="0" fontId="5" fillId="0" borderId="0" xfId="0" applyFont="1" applyAlignment="1">
      <alignment vertical="center"/>
    </xf>
    <xf numFmtId="0" fontId="5" fillId="0" borderId="0" xfId="0" applyFont="1" applyAlignment="1">
      <alignment horizontal="left"/>
    </xf>
    <xf numFmtId="0" fontId="5" fillId="0" borderId="0" xfId="0" applyFont="1" applyAlignment="1" applyProtection="1">
      <protection locked="0"/>
    </xf>
    <xf numFmtId="0" fontId="4" fillId="0" borderId="0" xfId="0" applyFont="1" applyAlignment="1">
      <alignment horizontal="left"/>
    </xf>
    <xf numFmtId="171" fontId="5" fillId="0" borderId="0" xfId="0" applyNumberFormat="1" applyFont="1" applyAlignment="1">
      <alignment horizontal="center"/>
    </xf>
    <xf numFmtId="0" fontId="0" fillId="0" borderId="0" xfId="0" applyAlignment="1" applyProtection="1">
      <protection locked="0"/>
    </xf>
    <xf numFmtId="2" fontId="5" fillId="0" borderId="0" xfId="0" applyNumberFormat="1" applyFont="1" applyAlignment="1">
      <alignment vertical="center"/>
    </xf>
    <xf numFmtId="0" fontId="0" fillId="0" borderId="0" xfId="0" applyFont="1" applyAlignment="1">
      <alignment horizontal="center" vertical="center"/>
    </xf>
    <xf numFmtId="0" fontId="4" fillId="0" borderId="0" xfId="0" applyFont="1" applyAlignment="1">
      <alignment horizontal="right"/>
    </xf>
    <xf numFmtId="0" fontId="5" fillId="0" borderId="0" xfId="0" applyFont="1" applyAlignment="1"/>
    <xf numFmtId="0" fontId="5" fillId="0" borderId="0" xfId="0" applyFont="1" applyAlignment="1">
      <alignment horizontal="left"/>
    </xf>
    <xf numFmtId="0" fontId="5" fillId="0" borderId="0" xfId="0" applyFont="1" applyAlignment="1" applyProtection="1">
      <alignment horizontal="center"/>
      <protection locked="0"/>
    </xf>
    <xf numFmtId="0" fontId="5" fillId="0" borderId="0" xfId="0" applyFont="1" applyAlignment="1" applyProtection="1">
      <protection locked="0"/>
    </xf>
    <xf numFmtId="0" fontId="5" fillId="0" borderId="0" xfId="0" applyNumberFormat="1" applyFont="1" applyAlignment="1" applyProtection="1">
      <alignment vertical="center"/>
    </xf>
    <xf numFmtId="0" fontId="4" fillId="0" borderId="0" xfId="0" applyFont="1" applyAlignment="1">
      <alignment horizontal="left" vertical="center"/>
    </xf>
    <xf numFmtId="0" fontId="5" fillId="0" borderId="0" xfId="0" applyFont="1" applyAlignment="1">
      <alignment horizontal="center" vertical="center"/>
    </xf>
    <xf numFmtId="0" fontId="5" fillId="0" borderId="0" xfId="0" applyFont="1" applyAlignment="1" applyProtection="1">
      <alignment horizontal="center" vertical="center"/>
      <protection locked="0"/>
    </xf>
    <xf numFmtId="0" fontId="5" fillId="0" borderId="0" xfId="0" applyFont="1" applyAlignment="1">
      <alignment vertical="center"/>
    </xf>
    <xf numFmtId="0" fontId="5" fillId="0" borderId="0" xfId="0" applyFont="1" applyAlignment="1">
      <alignment horizontal="left"/>
    </xf>
    <xf numFmtId="0" fontId="5" fillId="0" borderId="0" xfId="0" applyFont="1" applyAlignment="1">
      <alignment horizontal="center"/>
    </xf>
    <xf numFmtId="0" fontId="5" fillId="0" borderId="0" xfId="0" applyFont="1" applyAlignment="1"/>
    <xf numFmtId="0" fontId="4" fillId="0" borderId="0" xfId="0" applyFont="1" applyAlignment="1">
      <alignment horizontal="left"/>
    </xf>
    <xf numFmtId="0" fontId="5" fillId="0" borderId="0" xfId="0" applyFont="1" applyAlignment="1" applyProtection="1">
      <alignment horizontal="center"/>
      <protection locked="0"/>
    </xf>
    <xf numFmtId="0" fontId="5" fillId="0" borderId="0" xfId="0" applyFont="1" applyAlignment="1" applyProtection="1">
      <protection locked="0"/>
    </xf>
    <xf numFmtId="0" fontId="5" fillId="0" borderId="0" xfId="0" applyNumberFormat="1" applyFont="1" applyAlignment="1" applyProtection="1">
      <protection locked="0"/>
    </xf>
    <xf numFmtId="0" fontId="5" fillId="0" borderId="0" xfId="0" applyFont="1" applyBorder="1" applyAlignment="1">
      <alignment vertical="center"/>
    </xf>
    <xf numFmtId="0" fontId="5" fillId="0" borderId="0" xfId="0" applyFont="1" applyBorder="1"/>
    <xf numFmtId="165" fontId="5" fillId="0" borderId="0" xfId="0" applyNumberFormat="1" applyFont="1" applyBorder="1" applyAlignment="1">
      <alignment horizontal="center" vertical="center"/>
    </xf>
    <xf numFmtId="0" fontId="4" fillId="0" borderId="0" xfId="0" applyFont="1" applyBorder="1"/>
    <xf numFmtId="0" fontId="5" fillId="0" borderId="0" xfId="0" applyFont="1" applyBorder="1" applyAlignment="1" applyProtection="1">
      <alignment vertical="center"/>
      <protection locked="0"/>
    </xf>
    <xf numFmtId="0" fontId="5" fillId="0" borderId="0" xfId="0" applyFont="1" applyBorder="1" applyAlignment="1">
      <alignment horizontal="center" vertical="center"/>
    </xf>
    <xf numFmtId="166" fontId="5" fillId="0" borderId="0" xfId="0" applyNumberFormat="1" applyFont="1" applyBorder="1" applyAlignment="1">
      <alignment vertical="center"/>
    </xf>
    <xf numFmtId="166" fontId="5" fillId="0" borderId="0" xfId="0" applyNumberFormat="1" applyFont="1" applyBorder="1" applyAlignment="1" applyProtection="1">
      <alignment horizontal="center" vertical="center"/>
      <protection locked="0"/>
    </xf>
    <xf numFmtId="0" fontId="4" fillId="0" borderId="0" xfId="0" applyFont="1" applyBorder="1" applyAlignment="1">
      <alignment vertical="center"/>
    </xf>
    <xf numFmtId="165" fontId="5" fillId="0" borderId="0" xfId="0" applyNumberFormat="1" applyFont="1" applyBorder="1" applyAlignment="1" applyProtection="1">
      <alignment vertical="center"/>
    </xf>
    <xf numFmtId="0" fontId="4" fillId="0" borderId="0" xfId="0" applyFont="1" applyBorder="1" applyAlignment="1"/>
    <xf numFmtId="168" fontId="5" fillId="0" borderId="0" xfId="0" applyNumberFormat="1" applyFont="1" applyBorder="1" applyAlignment="1"/>
    <xf numFmtId="0" fontId="4" fillId="0" borderId="0" xfId="0" applyFont="1" applyFill="1" applyBorder="1" applyAlignment="1">
      <alignment vertical="center"/>
    </xf>
    <xf numFmtId="0" fontId="5" fillId="0" borderId="0" xfId="0" applyFont="1" applyFill="1" applyBorder="1" applyAlignment="1">
      <alignment vertical="center"/>
    </xf>
    <xf numFmtId="165" fontId="5" fillId="0" borderId="0" xfId="0" applyNumberFormat="1" applyFont="1" applyAlignment="1" applyProtection="1">
      <alignment vertical="center"/>
    </xf>
    <xf numFmtId="0" fontId="0" fillId="0" borderId="0" xfId="0" quotePrefix="1"/>
    <xf numFmtId="0" fontId="0" fillId="0" borderId="0" xfId="0" quotePrefix="1" applyNumberFormat="1"/>
    <xf numFmtId="0" fontId="5" fillId="0" borderId="0" xfId="0" applyFont="1" applyBorder="1" applyAlignment="1">
      <alignment horizontal="left" vertical="center"/>
    </xf>
    <xf numFmtId="0" fontId="6" fillId="0" borderId="0" xfId="0" applyFont="1" applyBorder="1" applyAlignment="1">
      <alignment vertical="center"/>
    </xf>
    <xf numFmtId="0" fontId="12" fillId="0" borderId="0" xfId="0" applyFont="1" applyBorder="1" applyAlignment="1">
      <alignment vertical="center"/>
    </xf>
    <xf numFmtId="14" fontId="5" fillId="0" borderId="0" xfId="0" applyNumberFormat="1" applyFont="1" applyAlignment="1" applyProtection="1">
      <alignment horizontal="left"/>
      <protection locked="0"/>
    </xf>
    <xf numFmtId="0" fontId="5" fillId="0" borderId="0" xfId="0" applyFont="1" applyAlignment="1" applyProtection="1">
      <alignment horizontal="center"/>
      <protection locked="0"/>
    </xf>
    <xf numFmtId="0" fontId="5" fillId="0" borderId="0" xfId="0" applyFont="1" applyAlignment="1">
      <alignment horizontal="left"/>
    </xf>
    <xf numFmtId="0" fontId="5" fillId="0" borderId="0" xfId="0" applyFont="1" applyAlignment="1">
      <alignment horizontal="center"/>
    </xf>
    <xf numFmtId="0" fontId="5" fillId="0" borderId="0" xfId="0" applyFont="1" applyAlignment="1">
      <alignment horizontal="left" vertical="center"/>
    </xf>
    <xf numFmtId="0" fontId="4" fillId="0" borderId="0" xfId="0" applyFont="1" applyAlignment="1">
      <alignment horizontal="left" vertical="center"/>
    </xf>
    <xf numFmtId="0" fontId="5" fillId="0" borderId="0" xfId="0" applyFont="1" applyAlignment="1" applyProtection="1">
      <alignment horizontal="center" vertical="center"/>
      <protection locked="0"/>
    </xf>
    <xf numFmtId="2" fontId="5" fillId="0" borderId="0" xfId="0" applyNumberFormat="1" applyFont="1" applyAlignment="1" applyProtection="1">
      <alignment horizontal="center"/>
      <protection locked="0"/>
    </xf>
    <xf numFmtId="0" fontId="5" fillId="0" borderId="0" xfId="0" applyFont="1" applyAlignment="1" applyProtection="1">
      <alignment horizontal="center" vertical="center"/>
    </xf>
    <xf numFmtId="0" fontId="0" fillId="0" borderId="0" xfId="0" applyAlignment="1"/>
    <xf numFmtId="0" fontId="5" fillId="0" borderId="0" xfId="0" applyFont="1" applyAlignment="1">
      <alignment vertical="center"/>
    </xf>
    <xf numFmtId="0" fontId="0" fillId="3" borderId="0" xfId="0" applyNumberFormat="1" applyFill="1"/>
    <xf numFmtId="0" fontId="13" fillId="0" borderId="0" xfId="0" applyFont="1" applyAlignment="1">
      <alignment horizontal="center" vertical="center"/>
    </xf>
    <xf numFmtId="0" fontId="5" fillId="0" borderId="3" xfId="0" applyFont="1" applyBorder="1" applyAlignment="1">
      <alignment vertical="center"/>
    </xf>
    <xf numFmtId="0" fontId="4" fillId="0" borderId="3" xfId="0" applyFont="1" applyBorder="1" applyAlignment="1">
      <alignment vertical="center"/>
    </xf>
    <xf numFmtId="165" fontId="5" fillId="0" borderId="3" xfId="0" applyNumberFormat="1" applyFont="1" applyBorder="1" applyAlignment="1" applyProtection="1">
      <alignment vertical="center"/>
      <protection locked="0"/>
    </xf>
    <xf numFmtId="165" fontId="5" fillId="0" borderId="3" xfId="0" applyNumberFormat="1" applyFont="1" applyBorder="1" applyAlignment="1" applyProtection="1">
      <alignment horizontal="center" vertical="center"/>
      <protection locked="0"/>
    </xf>
    <xf numFmtId="0" fontId="5" fillId="0" borderId="3" xfId="0" applyFont="1" applyBorder="1"/>
    <xf numFmtId="165" fontId="5" fillId="0" borderId="3" xfId="0" applyNumberFormat="1" applyFont="1" applyBorder="1" applyAlignment="1">
      <alignment horizontal="center" vertical="center"/>
    </xf>
    <xf numFmtId="0" fontId="5" fillId="0" borderId="3" xfId="0" applyFont="1" applyBorder="1" applyAlignment="1">
      <alignment horizontal="center" vertical="center"/>
    </xf>
    <xf numFmtId="0" fontId="5" fillId="0" borderId="0" xfId="0" applyFont="1" applyAlignment="1" applyProtection="1">
      <alignment vertical="center"/>
    </xf>
    <xf numFmtId="165" fontId="5" fillId="0" borderId="0" xfId="0" applyNumberFormat="1" applyFont="1" applyFill="1" applyBorder="1" applyAlignment="1" applyProtection="1">
      <alignment vertical="center"/>
    </xf>
    <xf numFmtId="0" fontId="5" fillId="0" borderId="0" xfId="0" applyFont="1" applyAlignment="1" applyProtection="1">
      <alignment horizontal="center"/>
    </xf>
    <xf numFmtId="0" fontId="0" fillId="0" borderId="0" xfId="0" applyProtection="1">
      <protection locked="0"/>
    </xf>
    <xf numFmtId="2" fontId="5" fillId="0" borderId="0" xfId="0" applyNumberFormat="1" applyFont="1" applyAlignment="1" applyProtection="1">
      <alignment horizontal="center"/>
    </xf>
    <xf numFmtId="0" fontId="5" fillId="0" borderId="0" xfId="0" applyFont="1" applyAlignment="1" applyProtection="1">
      <alignment horizontal="center"/>
      <protection locked="0"/>
    </xf>
    <xf numFmtId="0" fontId="5" fillId="0" borderId="0" xfId="0" applyFont="1" applyAlignment="1" applyProtection="1">
      <alignment horizontal="center" vertical="center"/>
      <protection locked="0"/>
    </xf>
    <xf numFmtId="0" fontId="5" fillId="0" borderId="0" xfId="0" applyFont="1" applyAlignment="1" applyProtection="1">
      <alignment horizontal="center" vertical="center"/>
    </xf>
    <xf numFmtId="0" fontId="5" fillId="0" borderId="0" xfId="0" applyFont="1" applyAlignment="1"/>
    <xf numFmtId="0" fontId="5" fillId="0" borderId="0" xfId="0" applyFont="1" applyAlignment="1">
      <alignment horizontal="left"/>
    </xf>
    <xf numFmtId="0" fontId="4" fillId="0" borderId="0" xfId="0" applyFont="1" applyAlignment="1">
      <alignment horizontal="left"/>
    </xf>
    <xf numFmtId="0" fontId="5" fillId="0" borderId="0" xfId="0" applyFont="1" applyAlignment="1" applyProtection="1">
      <alignment horizontal="center" vertical="center"/>
    </xf>
    <xf numFmtId="0" fontId="5" fillId="0" borderId="0" xfId="0" applyFont="1" applyAlignment="1">
      <alignment horizontal="right"/>
    </xf>
    <xf numFmtId="0" fontId="5" fillId="0" borderId="0" xfId="0" applyFont="1" applyProtection="1"/>
    <xf numFmtId="0" fontId="5" fillId="0" borderId="0" xfId="0" applyFont="1" applyAlignment="1" applyProtection="1"/>
    <xf numFmtId="0" fontId="5" fillId="0" borderId="0" xfId="0" applyFont="1" applyAlignment="1" applyProtection="1">
      <alignment horizontal="center"/>
    </xf>
    <xf numFmtId="0" fontId="4" fillId="0" borderId="0" xfId="0" applyFont="1" applyAlignment="1" applyProtection="1">
      <alignment horizontal="left"/>
    </xf>
    <xf numFmtId="0" fontId="11" fillId="0" borderId="0" xfId="0" applyFont="1" applyProtection="1"/>
    <xf numFmtId="0" fontId="0" fillId="0" borderId="0" xfId="0" applyProtection="1"/>
    <xf numFmtId="0" fontId="5" fillId="0" borderId="0" xfId="0" applyFont="1" applyAlignment="1">
      <alignment horizontal="right" vertical="center"/>
    </xf>
    <xf numFmtId="0" fontId="5" fillId="0" borderId="0" xfId="0" applyFont="1" applyAlignment="1">
      <alignment horizontal="left" vertical="center"/>
    </xf>
    <xf numFmtId="0" fontId="5" fillId="0" borderId="0" xfId="0" applyFont="1" applyAlignment="1">
      <alignment vertical="center"/>
    </xf>
    <xf numFmtId="0" fontId="5" fillId="0" borderId="0" xfId="0" applyFont="1" applyAlignment="1">
      <alignment horizontal="center" vertical="center"/>
    </xf>
    <xf numFmtId="165" fontId="5" fillId="0" borderId="0" xfId="0" applyNumberFormat="1" applyFont="1" applyAlignment="1">
      <alignment horizontal="center" vertical="center"/>
    </xf>
    <xf numFmtId="0" fontId="5" fillId="0" borderId="0" xfId="0" applyFont="1" applyAlignment="1" applyProtection="1">
      <alignment horizontal="left" vertical="center"/>
      <protection locked="0"/>
    </xf>
    <xf numFmtId="0" fontId="5" fillId="0" borderId="0" xfId="0" applyFont="1" applyAlignment="1" applyProtection="1">
      <alignment horizontal="center" vertical="center"/>
      <protection locked="0"/>
    </xf>
    <xf numFmtId="0" fontId="4" fillId="0" borderId="0" xfId="0" applyFont="1" applyAlignment="1">
      <alignment horizontal="left" vertical="center"/>
    </xf>
    <xf numFmtId="165" fontId="5" fillId="0" borderId="0" xfId="0" applyNumberFormat="1" applyFont="1" applyAlignment="1" applyProtection="1">
      <alignment horizontal="center" vertical="center"/>
      <protection locked="0"/>
    </xf>
    <xf numFmtId="0" fontId="5" fillId="0" borderId="0" xfId="0" applyFont="1" applyAlignment="1" applyProtection="1">
      <alignment horizontal="center" vertical="center"/>
    </xf>
    <xf numFmtId="2" fontId="5" fillId="0" borderId="0" xfId="0" applyNumberFormat="1" applyFont="1" applyAlignment="1">
      <alignment horizontal="center" vertical="center"/>
    </xf>
    <xf numFmtId="0" fontId="5" fillId="0" borderId="0" xfId="0" applyFont="1" applyAlignment="1" applyProtection="1">
      <alignment horizontal="left" vertical="center"/>
    </xf>
    <xf numFmtId="0" fontId="5" fillId="0" borderId="0" xfId="0" applyFont="1" applyAlignment="1" applyProtection="1">
      <alignment horizontal="left"/>
    </xf>
    <xf numFmtId="0" fontId="5" fillId="0" borderId="0" xfId="0" applyFont="1" applyAlignment="1">
      <alignment vertical="center"/>
    </xf>
    <xf numFmtId="165" fontId="5" fillId="0" borderId="0" xfId="0" applyNumberFormat="1" applyFont="1" applyAlignment="1" applyProtection="1">
      <alignment horizontal="right" vertical="center"/>
      <protection locked="0"/>
    </xf>
    <xf numFmtId="0" fontId="5" fillId="0" borderId="0" xfId="0" applyFont="1" applyBorder="1" applyAlignment="1" applyProtection="1">
      <alignment horizontal="center" vertical="center"/>
      <protection locked="0"/>
    </xf>
    <xf numFmtId="0" fontId="5" fillId="0" borderId="0" xfId="0" applyFont="1" applyAlignment="1" applyProtection="1">
      <alignment horizontal="center" vertical="center"/>
      <protection locked="0"/>
    </xf>
    <xf numFmtId="0" fontId="5" fillId="0" borderId="0" xfId="0" applyFont="1" applyFill="1" applyAlignment="1" applyProtection="1">
      <alignment vertical="center"/>
      <protection locked="0"/>
    </xf>
    <xf numFmtId="0" fontId="0" fillId="0" borderId="0" xfId="0" applyFill="1" applyAlignment="1" applyProtection="1">
      <alignment horizontal="left" vertical="center"/>
      <protection locked="0"/>
    </xf>
    <xf numFmtId="0" fontId="0" fillId="0" borderId="0" xfId="0" applyFill="1" applyAlignment="1" applyProtection="1">
      <protection locked="0"/>
    </xf>
    <xf numFmtId="0" fontId="0" fillId="0" borderId="0" xfId="0" applyFill="1" applyProtection="1">
      <protection locked="0"/>
    </xf>
    <xf numFmtId="0" fontId="5" fillId="0" borderId="0" xfId="0" applyFont="1" applyFill="1" applyAlignment="1">
      <alignment horizontal="center" vertical="center"/>
    </xf>
    <xf numFmtId="0" fontId="16" fillId="0" borderId="4" xfId="0" applyFont="1" applyBorder="1" applyAlignment="1">
      <alignment horizontal="center" vertical="top" wrapText="1" shrinkToFit="1"/>
    </xf>
    <xf numFmtId="49" fontId="17" fillId="0" borderId="4" xfId="0" applyNumberFormat="1" applyFont="1" applyBorder="1" applyAlignment="1">
      <alignment vertical="center" wrapText="1" shrinkToFit="1"/>
    </xf>
    <xf numFmtId="49" fontId="17" fillId="0" borderId="4" xfId="0" applyNumberFormat="1" applyFont="1" applyBorder="1" applyAlignment="1">
      <alignment vertical="top" wrapText="1" shrinkToFit="1"/>
    </xf>
    <xf numFmtId="165" fontId="5" fillId="0" borderId="9" xfId="0" applyNumberFormat="1" applyFont="1" applyFill="1" applyBorder="1" applyAlignment="1" applyProtection="1">
      <alignment vertical="center"/>
    </xf>
    <xf numFmtId="0" fontId="5" fillId="0" borderId="9" xfId="0" applyFont="1" applyBorder="1" applyAlignment="1" applyProtection="1">
      <alignment vertical="center"/>
      <protection locked="0"/>
    </xf>
    <xf numFmtId="165" fontId="5" fillId="0" borderId="5" xfId="0" applyNumberFormat="1" applyFont="1" applyBorder="1" applyAlignment="1" applyProtection="1">
      <alignment horizontal="center" vertical="center"/>
      <protection locked="0"/>
    </xf>
    <xf numFmtId="165" fontId="5" fillId="0" borderId="14" xfId="0" applyNumberFormat="1" applyFont="1" applyBorder="1" applyAlignment="1" applyProtection="1">
      <alignment horizontal="center" vertical="center"/>
      <protection locked="0"/>
    </xf>
    <xf numFmtId="166" fontId="5" fillId="0" borderId="14" xfId="0" applyNumberFormat="1" applyFont="1" applyBorder="1" applyAlignment="1" applyProtection="1">
      <alignment horizontal="center" vertical="center"/>
      <protection locked="0"/>
    </xf>
    <xf numFmtId="0" fontId="5" fillId="0" borderId="9" xfId="0" applyFont="1" applyBorder="1" applyAlignment="1">
      <alignment horizontal="center" vertical="center"/>
    </xf>
    <xf numFmtId="168" fontId="5" fillId="0" borderId="5" xfId="0" applyNumberFormat="1" applyFont="1" applyFill="1" applyBorder="1" applyAlignment="1" applyProtection="1">
      <alignment horizontal="center" vertical="center"/>
      <protection locked="0"/>
    </xf>
    <xf numFmtId="0" fontId="5" fillId="0" borderId="5" xfId="0" applyFont="1" applyBorder="1" applyAlignment="1" applyProtection="1">
      <alignment horizontal="center" vertical="center"/>
      <protection locked="0"/>
    </xf>
    <xf numFmtId="0" fontId="5" fillId="0" borderId="9" xfId="0" applyFont="1" applyBorder="1" applyAlignment="1" applyProtection="1">
      <alignment horizontal="center" vertical="center"/>
      <protection locked="0"/>
    </xf>
    <xf numFmtId="0" fontId="5" fillId="0" borderId="14" xfId="0" applyFont="1" applyBorder="1" applyAlignment="1" applyProtection="1">
      <alignment horizontal="center" vertical="center"/>
      <protection locked="0"/>
    </xf>
    <xf numFmtId="165" fontId="5" fillId="0" borderId="9" xfId="0" applyNumberFormat="1" applyFont="1" applyBorder="1" applyAlignment="1" applyProtection="1">
      <alignment vertical="center"/>
      <protection locked="0"/>
    </xf>
    <xf numFmtId="0" fontId="5" fillId="0" borderId="5" xfId="0" applyFont="1" applyBorder="1" applyAlignment="1" applyProtection="1">
      <alignment vertical="center"/>
      <protection locked="0"/>
    </xf>
    <xf numFmtId="0" fontId="5" fillId="0" borderId="17" xfId="0" applyFont="1" applyBorder="1" applyAlignment="1" applyProtection="1">
      <alignment vertical="center"/>
      <protection locked="0"/>
    </xf>
    <xf numFmtId="0" fontId="5" fillId="0" borderId="5" xfId="0" applyFont="1" applyBorder="1" applyAlignment="1" applyProtection="1">
      <alignment horizontal="center"/>
      <protection locked="0"/>
    </xf>
    <xf numFmtId="0" fontId="5" fillId="0" borderId="18" xfId="0" applyFont="1" applyBorder="1" applyAlignment="1" applyProtection="1">
      <alignment horizontal="center"/>
      <protection locked="0"/>
    </xf>
    <xf numFmtId="0" fontId="5" fillId="0" borderId="9" xfId="0" applyFont="1" applyBorder="1" applyAlignment="1" applyProtection="1">
      <alignment vertical="center"/>
    </xf>
    <xf numFmtId="0" fontId="0" fillId="0" borderId="5" xfId="0" applyBorder="1" applyProtection="1">
      <protection locked="0"/>
    </xf>
    <xf numFmtId="0" fontId="0" fillId="0" borderId="5" xfId="0" applyBorder="1" applyAlignment="1" applyProtection="1">
      <alignment vertical="center"/>
      <protection locked="0"/>
    </xf>
    <xf numFmtId="0" fontId="5" fillId="0" borderId="5" xfId="0" applyFont="1" applyBorder="1" applyProtection="1">
      <protection locked="0"/>
    </xf>
    <xf numFmtId="0" fontId="5" fillId="0" borderId="17" xfId="0" applyFont="1" applyBorder="1" applyProtection="1">
      <protection locked="0"/>
    </xf>
    <xf numFmtId="9" fontId="5" fillId="0" borderId="5" xfId="1" applyNumberFormat="1" applyFont="1" applyBorder="1" applyAlignment="1" applyProtection="1">
      <alignment horizontal="center"/>
      <protection locked="0"/>
    </xf>
    <xf numFmtId="167" fontId="5" fillId="0" borderId="5" xfId="0" applyNumberFormat="1" applyFont="1" applyBorder="1" applyAlignment="1" applyProtection="1">
      <alignment horizontal="center"/>
      <protection locked="0"/>
    </xf>
    <xf numFmtId="10" fontId="5" fillId="0" borderId="5" xfId="1" applyNumberFormat="1" applyFont="1" applyBorder="1" applyAlignment="1" applyProtection="1">
      <alignment horizontal="center"/>
      <protection locked="0"/>
    </xf>
    <xf numFmtId="171" fontId="5" fillId="0" borderId="5" xfId="0" applyNumberFormat="1" applyFont="1" applyBorder="1" applyAlignment="1" applyProtection="1">
      <alignment horizontal="center"/>
      <protection locked="0"/>
    </xf>
    <xf numFmtId="0" fontId="5" fillId="0" borderId="7" xfId="0" applyFont="1" applyBorder="1" applyAlignment="1" applyProtection="1">
      <protection locked="0"/>
    </xf>
    <xf numFmtId="0" fontId="5" fillId="0" borderId="17" xfId="0" applyFont="1" applyBorder="1" applyAlignment="1" applyProtection="1">
      <alignment horizontal="center"/>
      <protection locked="0"/>
    </xf>
    <xf numFmtId="0" fontId="5" fillId="0" borderId="5" xfId="0" applyFont="1" applyBorder="1" applyAlignment="1" applyProtection="1">
      <alignment horizontal="left"/>
      <protection locked="0"/>
    </xf>
    <xf numFmtId="0" fontId="5" fillId="0" borderId="17" xfId="0" applyFont="1" applyBorder="1" applyAlignment="1" applyProtection="1">
      <alignment horizontal="center" vertical="center"/>
      <protection locked="0"/>
    </xf>
    <xf numFmtId="0" fontId="5" fillId="0" borderId="19" xfId="0" applyFont="1" applyBorder="1" applyAlignment="1" applyProtection="1">
      <alignment horizontal="center" vertical="center"/>
      <protection locked="0"/>
    </xf>
    <xf numFmtId="0" fontId="5" fillId="0" borderId="18" xfId="0" applyFont="1" applyBorder="1" applyAlignment="1" applyProtection="1">
      <alignment horizontal="center" vertical="center"/>
      <protection locked="0"/>
    </xf>
    <xf numFmtId="0" fontId="5" fillId="0" borderId="15" xfId="0" applyFont="1" applyBorder="1" applyAlignment="1" applyProtection="1">
      <alignment horizontal="center"/>
      <protection locked="0"/>
    </xf>
    <xf numFmtId="0" fontId="5" fillId="0" borderId="15" xfId="0" applyFont="1" applyBorder="1" applyAlignment="1" applyProtection="1">
      <alignment horizontal="center" vertical="center"/>
      <protection locked="0"/>
    </xf>
    <xf numFmtId="0" fontId="5" fillId="0" borderId="8" xfId="0" applyFont="1" applyBorder="1" applyAlignment="1" applyProtection="1">
      <alignment horizontal="center" vertical="center"/>
      <protection locked="0"/>
    </xf>
    <xf numFmtId="0" fontId="5" fillId="0" borderId="16" xfId="0" applyFont="1" applyBorder="1" applyAlignment="1" applyProtection="1">
      <alignment horizontal="center" vertical="center"/>
      <protection locked="0"/>
    </xf>
    <xf numFmtId="0" fontId="5" fillId="0" borderId="13" xfId="0" applyFont="1" applyBorder="1" applyAlignment="1" applyProtection="1">
      <alignment horizontal="center" vertical="center"/>
      <protection locked="0"/>
    </xf>
    <xf numFmtId="0" fontId="5" fillId="0" borderId="17" xfId="0" applyFont="1" applyBorder="1" applyAlignment="1" applyProtection="1">
      <protection locked="0"/>
    </xf>
    <xf numFmtId="0" fontId="5" fillId="0" borderId="5" xfId="0" applyFont="1" applyBorder="1" applyAlignment="1" applyProtection="1">
      <protection locked="0"/>
    </xf>
    <xf numFmtId="0" fontId="0" fillId="0" borderId="5" xfId="0" applyFill="1" applyBorder="1" applyAlignment="1" applyProtection="1">
      <protection locked="0"/>
    </xf>
    <xf numFmtId="0" fontId="5" fillId="0" borderId="19" xfId="0" applyFont="1" applyBorder="1" applyProtection="1">
      <protection locked="0"/>
    </xf>
    <xf numFmtId="0" fontId="5" fillId="0" borderId="18" xfId="0" applyFont="1" applyBorder="1" applyProtection="1">
      <protection locked="0"/>
    </xf>
    <xf numFmtId="0" fontId="0" fillId="0" borderId="5" xfId="0" applyFill="1" applyBorder="1" applyProtection="1">
      <protection locked="0"/>
    </xf>
    <xf numFmtId="171" fontId="0" fillId="0" borderId="17" xfId="0" applyNumberFormat="1" applyBorder="1" applyProtection="1">
      <protection locked="0"/>
    </xf>
    <xf numFmtId="171" fontId="5" fillId="0" borderId="18" xfId="0" applyNumberFormat="1" applyFont="1" applyBorder="1" applyAlignment="1" applyProtection="1">
      <alignment horizontal="center"/>
      <protection locked="0"/>
    </xf>
    <xf numFmtId="171" fontId="5" fillId="0" borderId="17" xfId="0" applyNumberFormat="1" applyFont="1" applyBorder="1" applyAlignment="1" applyProtection="1">
      <alignment horizontal="center"/>
      <protection locked="0"/>
    </xf>
    <xf numFmtId="171" fontId="5" fillId="0" borderId="5" xfId="0" applyNumberFormat="1" applyFont="1" applyBorder="1" applyAlignment="1" applyProtection="1">
      <alignment horizontal="center" vertical="center"/>
      <protection locked="0"/>
    </xf>
    <xf numFmtId="0" fontId="5" fillId="0" borderId="5" xfId="0" applyFont="1" applyFill="1" applyBorder="1" applyAlignment="1" applyProtection="1">
      <alignment vertical="center"/>
      <protection locked="0"/>
    </xf>
    <xf numFmtId="171" fontId="5" fillId="0" borderId="5" xfId="0" applyNumberFormat="1" applyFont="1" applyBorder="1" applyAlignment="1">
      <alignment horizontal="center" vertical="center"/>
    </xf>
    <xf numFmtId="0" fontId="5" fillId="0" borderId="5" xfId="0" applyFont="1" applyBorder="1" applyAlignment="1" applyProtection="1">
      <alignment horizontal="center" vertical="center"/>
      <protection locked="0"/>
    </xf>
    <xf numFmtId="1" fontId="5" fillId="0" borderId="18" xfId="0" applyNumberFormat="1" applyFont="1" applyBorder="1" applyAlignment="1" applyProtection="1">
      <alignment horizontal="center" vertical="center"/>
      <protection locked="0"/>
    </xf>
    <xf numFmtId="1" fontId="5" fillId="0" borderId="5" xfId="0" applyNumberFormat="1" applyFont="1" applyBorder="1" applyAlignment="1" applyProtection="1">
      <alignment horizontal="center" vertical="center"/>
      <protection locked="0"/>
    </xf>
    <xf numFmtId="165" fontId="5" fillId="0" borderId="18" xfId="0" applyNumberFormat="1" applyFont="1" applyBorder="1" applyAlignment="1" applyProtection="1">
      <alignment vertical="center"/>
      <protection locked="0"/>
    </xf>
    <xf numFmtId="165" fontId="5" fillId="0" borderId="5" xfId="0" applyNumberFormat="1" applyFont="1" applyBorder="1" applyAlignment="1" applyProtection="1">
      <alignment vertical="center"/>
      <protection locked="0"/>
    </xf>
    <xf numFmtId="2" fontId="5" fillId="0" borderId="19" xfId="0" applyNumberFormat="1" applyFont="1" applyBorder="1" applyAlignment="1" applyProtection="1">
      <alignment vertical="center"/>
      <protection locked="0"/>
    </xf>
    <xf numFmtId="0" fontId="5" fillId="0" borderId="0" xfId="0" applyFont="1" applyAlignment="1" applyProtection="1">
      <alignment horizontal="left" vertical="center"/>
      <protection locked="0"/>
    </xf>
    <xf numFmtId="0" fontId="4" fillId="0" borderId="0" xfId="0" applyFont="1" applyAlignment="1" applyProtection="1">
      <alignment vertical="center"/>
      <protection locked="0"/>
    </xf>
    <xf numFmtId="0" fontId="4" fillId="0" borderId="0" xfId="0" applyFont="1" applyAlignment="1" applyProtection="1">
      <alignment horizontal="left" vertical="center"/>
      <protection locked="0"/>
    </xf>
    <xf numFmtId="164" fontId="2" fillId="0" borderId="0" xfId="0" applyNumberFormat="1" applyFont="1" applyAlignment="1" applyProtection="1">
      <alignment horizontal="center"/>
      <protection locked="0"/>
    </xf>
    <xf numFmtId="14" fontId="4" fillId="0" borderId="2" xfId="0" applyNumberFormat="1" applyFont="1" applyBorder="1" applyAlignment="1">
      <alignment horizontal="left" vertical="center"/>
    </xf>
    <xf numFmtId="0" fontId="5" fillId="0" borderId="2" xfId="0" applyFont="1" applyBorder="1" applyAlignment="1" applyProtection="1">
      <alignment horizontal="center" vertical="center"/>
      <protection locked="0"/>
    </xf>
    <xf numFmtId="0" fontId="4" fillId="0" borderId="0" xfId="0" applyFont="1" applyAlignment="1">
      <alignment horizontal="left" vertical="center"/>
    </xf>
    <xf numFmtId="0" fontId="4" fillId="0" borderId="0" xfId="0" applyFont="1" applyAlignment="1" applyProtection="1">
      <alignment horizontal="center" vertical="center"/>
      <protection locked="0"/>
    </xf>
    <xf numFmtId="164" fontId="2" fillId="0" borderId="0" xfId="0" applyNumberFormat="1" applyFont="1" applyAlignment="1">
      <alignment horizontal="left"/>
    </xf>
    <xf numFmtId="0" fontId="5" fillId="0" borderId="0" xfId="0" applyFont="1" applyAlignment="1">
      <alignment horizontal="left" vertical="center"/>
    </xf>
    <xf numFmtId="0" fontId="5" fillId="0" borderId="0" xfId="0" applyFont="1" applyAlignment="1">
      <alignment horizontal="center" vertical="center"/>
    </xf>
    <xf numFmtId="0" fontId="5" fillId="0" borderId="0" xfId="0" applyFont="1" applyAlignment="1" applyProtection="1">
      <alignment horizontal="center" vertical="center"/>
      <protection locked="0"/>
    </xf>
    <xf numFmtId="165" fontId="5" fillId="0" borderId="0" xfId="0" applyNumberFormat="1" applyFont="1" applyAlignment="1">
      <alignment horizontal="center" vertical="center"/>
    </xf>
    <xf numFmtId="165" fontId="5" fillId="0" borderId="0" xfId="0" applyNumberFormat="1" applyFont="1" applyFill="1" applyBorder="1" applyAlignment="1">
      <alignment horizontal="center" vertical="center"/>
    </xf>
    <xf numFmtId="0" fontId="5" fillId="0" borderId="0" xfId="0" applyNumberFormat="1" applyFont="1" applyAlignment="1">
      <alignment horizontal="center" vertical="center"/>
    </xf>
    <xf numFmtId="0" fontId="5" fillId="0" borderId="0" xfId="0" applyFont="1" applyAlignment="1">
      <alignment horizontal="right" vertical="center"/>
    </xf>
    <xf numFmtId="169" fontId="4" fillId="0" borderId="0" xfId="0" applyNumberFormat="1" applyFont="1" applyAlignment="1">
      <alignment horizontal="left"/>
    </xf>
    <xf numFmtId="170" fontId="5" fillId="0" borderId="0" xfId="0" applyNumberFormat="1" applyFont="1" applyAlignment="1">
      <alignment horizontal="left"/>
    </xf>
    <xf numFmtId="0" fontId="0" fillId="0" borderId="0" xfId="0" applyAlignment="1">
      <alignment horizontal="left"/>
    </xf>
    <xf numFmtId="0" fontId="5" fillId="0" borderId="0" xfId="0" applyFont="1" applyAlignment="1">
      <alignment vertical="center"/>
    </xf>
    <xf numFmtId="0" fontId="5" fillId="0" borderId="0" xfId="0" applyFont="1" applyAlignment="1">
      <alignment horizontal="left"/>
    </xf>
    <xf numFmtId="171" fontId="5" fillId="0" borderId="0" xfId="0" applyNumberFormat="1" applyFont="1" applyAlignment="1">
      <alignment horizontal="left"/>
    </xf>
    <xf numFmtId="0" fontId="5" fillId="0" borderId="0" xfId="0" applyFont="1" applyAlignment="1">
      <alignment horizontal="center"/>
    </xf>
    <xf numFmtId="0" fontId="5" fillId="0" borderId="0" xfId="0" applyFont="1" applyAlignment="1"/>
    <xf numFmtId="0" fontId="5" fillId="0" borderId="0" xfId="0" applyFont="1" applyAlignment="1">
      <alignment horizontal="right"/>
    </xf>
    <xf numFmtId="0" fontId="0" fillId="0" borderId="0" xfId="0" applyAlignment="1"/>
    <xf numFmtId="0" fontId="5" fillId="0" borderId="14" xfId="0" applyFont="1" applyBorder="1" applyAlignment="1" applyProtection="1">
      <alignment horizontal="left" vertical="center"/>
      <protection locked="0"/>
    </xf>
    <xf numFmtId="0" fontId="5" fillId="0" borderId="15" xfId="0" applyFont="1" applyBorder="1" applyAlignment="1" applyProtection="1">
      <alignment horizontal="left" vertical="center"/>
      <protection locked="0"/>
    </xf>
    <xf numFmtId="0" fontId="5" fillId="0" borderId="16" xfId="0" applyFont="1" applyBorder="1" applyAlignment="1" applyProtection="1">
      <alignment horizontal="left" vertical="center"/>
      <protection locked="0"/>
    </xf>
    <xf numFmtId="165" fontId="5" fillId="0" borderId="14" xfId="0" applyNumberFormat="1" applyFont="1" applyBorder="1" applyAlignment="1" applyProtection="1">
      <alignment horizontal="right" vertical="center"/>
      <protection locked="0"/>
    </xf>
    <xf numFmtId="165" fontId="5" fillId="0" borderId="15" xfId="0" applyNumberFormat="1" applyFont="1" applyBorder="1" applyAlignment="1" applyProtection="1">
      <alignment horizontal="right" vertical="center"/>
      <protection locked="0"/>
    </xf>
    <xf numFmtId="165" fontId="5" fillId="0" borderId="16" xfId="0" applyNumberFormat="1" applyFont="1" applyBorder="1" applyAlignment="1" applyProtection="1">
      <alignment horizontal="right" vertical="center"/>
      <protection locked="0"/>
    </xf>
    <xf numFmtId="0" fontId="5" fillId="0" borderId="14" xfId="0" applyFont="1" applyBorder="1" applyAlignment="1" applyProtection="1">
      <alignment horizontal="center" vertical="center"/>
      <protection locked="0"/>
    </xf>
    <xf numFmtId="0" fontId="5" fillId="0" borderId="15" xfId="0" applyFont="1" applyBorder="1" applyAlignment="1" applyProtection="1">
      <alignment horizontal="center" vertical="center"/>
      <protection locked="0"/>
    </xf>
    <xf numFmtId="0" fontId="5" fillId="0" borderId="16" xfId="0" applyFont="1" applyBorder="1" applyAlignment="1" applyProtection="1">
      <alignment horizontal="center" vertical="center"/>
      <protection locked="0"/>
    </xf>
    <xf numFmtId="165" fontId="5" fillId="0" borderId="0" xfId="0" applyNumberFormat="1" applyFont="1" applyAlignment="1" applyProtection="1">
      <alignment horizontal="right" vertical="center"/>
    </xf>
    <xf numFmtId="2" fontId="5" fillId="0" borderId="0" xfId="0" applyNumberFormat="1" applyFont="1" applyAlignment="1">
      <alignment horizontal="center" vertical="center"/>
    </xf>
    <xf numFmtId="165" fontId="5" fillId="0" borderId="14" xfId="0" applyNumberFormat="1" applyFont="1" applyBorder="1" applyAlignment="1" applyProtection="1">
      <alignment horizontal="center" vertical="center"/>
      <protection locked="0"/>
    </xf>
    <xf numFmtId="165" fontId="5" fillId="0" borderId="16" xfId="0" applyNumberFormat="1" applyFont="1" applyBorder="1" applyAlignment="1" applyProtection="1">
      <alignment horizontal="center" vertical="center"/>
      <protection locked="0"/>
    </xf>
    <xf numFmtId="165" fontId="5" fillId="0" borderId="6" xfId="0" applyNumberFormat="1" applyFont="1" applyBorder="1" applyAlignment="1" applyProtection="1">
      <alignment horizontal="center" vertical="center"/>
      <protection locked="0"/>
    </xf>
    <xf numFmtId="165" fontId="5" fillId="0" borderId="7" xfId="0" applyNumberFormat="1" applyFont="1" applyBorder="1" applyAlignment="1" applyProtection="1">
      <alignment horizontal="center" vertical="center"/>
      <protection locked="0"/>
    </xf>
    <xf numFmtId="0" fontId="5" fillId="0" borderId="14" xfId="0" applyFont="1" applyFill="1" applyBorder="1" applyAlignment="1" applyProtection="1">
      <alignment horizontal="center" vertical="center"/>
      <protection locked="0"/>
    </xf>
    <xf numFmtId="0" fontId="5" fillId="0" borderId="15" xfId="0" applyFont="1" applyFill="1" applyBorder="1" applyAlignment="1" applyProtection="1">
      <alignment horizontal="center" vertical="center"/>
      <protection locked="0"/>
    </xf>
    <xf numFmtId="165" fontId="5" fillId="0" borderId="15" xfId="0" applyNumberFormat="1" applyFont="1" applyBorder="1" applyAlignment="1" applyProtection="1">
      <alignment horizontal="center" vertical="center"/>
      <protection locked="0"/>
    </xf>
    <xf numFmtId="165" fontId="5" fillId="0" borderId="0" xfId="0" applyNumberFormat="1" applyFont="1" applyAlignment="1" applyProtection="1">
      <alignment horizontal="center" vertical="center"/>
      <protection locked="0"/>
    </xf>
    <xf numFmtId="0" fontId="5" fillId="0" borderId="14" xfId="0" applyFont="1" applyBorder="1" applyAlignment="1" applyProtection="1">
      <alignment horizontal="right" vertical="center"/>
      <protection locked="0"/>
    </xf>
    <xf numFmtId="0" fontId="5" fillId="0" borderId="15" xfId="0" applyFont="1" applyBorder="1" applyAlignment="1" applyProtection="1">
      <alignment horizontal="right" vertical="center"/>
      <protection locked="0"/>
    </xf>
    <xf numFmtId="0" fontId="5" fillId="0" borderId="16" xfId="0" applyFont="1" applyBorder="1" applyAlignment="1" applyProtection="1">
      <alignment horizontal="right" vertical="center"/>
      <protection locked="0"/>
    </xf>
    <xf numFmtId="0" fontId="5" fillId="0" borderId="0" xfId="0" applyFont="1" applyFill="1" applyBorder="1" applyAlignment="1" applyProtection="1">
      <alignment horizontal="center" vertical="center"/>
      <protection locked="0"/>
    </xf>
    <xf numFmtId="0" fontId="5" fillId="0" borderId="16" xfId="0" applyFont="1" applyFill="1" applyBorder="1" applyAlignment="1" applyProtection="1">
      <alignment horizontal="center" vertical="center"/>
      <protection locked="0"/>
    </xf>
    <xf numFmtId="165" fontId="5" fillId="0" borderId="14" xfId="0" applyNumberFormat="1" applyFont="1" applyFill="1" applyBorder="1" applyAlignment="1" applyProtection="1">
      <alignment horizontal="center" vertical="center"/>
      <protection locked="0"/>
    </xf>
    <xf numFmtId="165" fontId="5" fillId="0" borderId="15" xfId="0" applyNumberFormat="1" applyFont="1" applyFill="1" applyBorder="1" applyAlignment="1" applyProtection="1">
      <alignment horizontal="center" vertical="center"/>
      <protection locked="0"/>
    </xf>
    <xf numFmtId="165" fontId="5" fillId="0" borderId="16" xfId="0" applyNumberFormat="1" applyFont="1" applyFill="1" applyBorder="1" applyAlignment="1" applyProtection="1">
      <alignment horizontal="center" vertical="center"/>
      <protection locked="0"/>
    </xf>
    <xf numFmtId="166" fontId="5" fillId="0" borderId="0" xfId="0" applyNumberFormat="1" applyFont="1" applyAlignment="1">
      <alignment horizontal="center" vertical="center"/>
    </xf>
    <xf numFmtId="165" fontId="5" fillId="0" borderId="0" xfId="0" applyNumberFormat="1" applyFont="1" applyAlignment="1" applyProtection="1">
      <alignment horizontal="center" vertical="center"/>
    </xf>
    <xf numFmtId="0" fontId="5" fillId="0" borderId="0" xfId="0" applyFont="1" applyAlignment="1" applyProtection="1">
      <alignment horizontal="center" vertical="center"/>
    </xf>
    <xf numFmtId="168" fontId="5" fillId="0" borderId="0" xfId="0" applyNumberFormat="1" applyFont="1" applyAlignment="1">
      <alignment horizontal="center" vertical="center"/>
    </xf>
    <xf numFmtId="0" fontId="4" fillId="2" borderId="0" xfId="0" applyFont="1" applyFill="1" applyAlignment="1">
      <alignment horizontal="left" vertical="center"/>
    </xf>
    <xf numFmtId="0" fontId="5" fillId="0" borderId="14" xfId="0" applyFont="1" applyFill="1" applyBorder="1" applyAlignment="1" applyProtection="1">
      <alignment horizontal="left" vertical="center"/>
      <protection locked="0"/>
    </xf>
    <xf numFmtId="0" fontId="5" fillId="0" borderId="15" xfId="0" applyFont="1" applyFill="1" applyBorder="1" applyAlignment="1" applyProtection="1">
      <alignment horizontal="left" vertical="center"/>
      <protection locked="0"/>
    </xf>
    <xf numFmtId="0" fontId="5" fillId="0" borderId="16" xfId="0" applyFont="1" applyFill="1" applyBorder="1" applyAlignment="1" applyProtection="1">
      <alignment horizontal="left" vertical="center"/>
      <protection locked="0"/>
    </xf>
    <xf numFmtId="0" fontId="4" fillId="0" borderId="0" xfId="0" applyFont="1" applyAlignment="1">
      <alignment horizontal="left"/>
    </xf>
    <xf numFmtId="0" fontId="5" fillId="0" borderId="14" xfId="0" applyFont="1" applyBorder="1" applyAlignment="1" applyProtection="1">
      <alignment horizontal="center"/>
      <protection locked="0"/>
    </xf>
    <xf numFmtId="0" fontId="5" fillId="0" borderId="15" xfId="0" applyFont="1" applyBorder="1" applyAlignment="1" applyProtection="1">
      <alignment horizontal="center"/>
      <protection locked="0"/>
    </xf>
    <xf numFmtId="0" fontId="5" fillId="0" borderId="16" xfId="0" applyFont="1" applyBorder="1" applyAlignment="1" applyProtection="1">
      <alignment horizontal="center"/>
      <protection locked="0"/>
    </xf>
    <xf numFmtId="2" fontId="5" fillId="0" borderId="14" xfId="0" applyNumberFormat="1" applyFont="1" applyBorder="1" applyAlignment="1" applyProtection="1">
      <alignment horizontal="center"/>
      <protection locked="0"/>
    </xf>
    <xf numFmtId="2" fontId="5" fillId="0" borderId="15" xfId="0" applyNumberFormat="1" applyFont="1" applyBorder="1" applyAlignment="1" applyProtection="1">
      <alignment horizontal="center"/>
      <protection locked="0"/>
    </xf>
    <xf numFmtId="2" fontId="5" fillId="0" borderId="16" xfId="0" applyNumberFormat="1" applyFont="1" applyBorder="1" applyAlignment="1" applyProtection="1">
      <alignment horizontal="center"/>
      <protection locked="0"/>
    </xf>
    <xf numFmtId="171" fontId="5" fillId="0" borderId="14" xfId="0" applyNumberFormat="1" applyFont="1" applyBorder="1" applyAlignment="1" applyProtection="1">
      <alignment horizontal="center" vertical="center"/>
      <protection locked="0"/>
    </xf>
    <xf numFmtId="171" fontId="5" fillId="0" borderId="15" xfId="0" applyNumberFormat="1" applyFont="1" applyBorder="1" applyAlignment="1" applyProtection="1">
      <alignment horizontal="center" vertical="center"/>
      <protection locked="0"/>
    </xf>
    <xf numFmtId="171" fontId="5" fillId="0" borderId="16" xfId="0" applyNumberFormat="1" applyFont="1" applyBorder="1" applyAlignment="1" applyProtection="1">
      <alignment horizontal="center" vertical="center"/>
      <protection locked="0"/>
    </xf>
    <xf numFmtId="0" fontId="5" fillId="0" borderId="14" xfId="0" applyFont="1" applyBorder="1" applyAlignment="1" applyProtection="1">
      <alignment horizontal="left"/>
      <protection locked="0"/>
    </xf>
    <xf numFmtId="0" fontId="5" fillId="0" borderId="16" xfId="0" applyFont="1" applyBorder="1" applyAlignment="1" applyProtection="1">
      <alignment horizontal="left"/>
      <protection locked="0"/>
    </xf>
    <xf numFmtId="171" fontId="5" fillId="0" borderId="14" xfId="0" applyNumberFormat="1" applyFont="1" applyBorder="1" applyAlignment="1" applyProtection="1">
      <alignment horizontal="center"/>
      <protection locked="0"/>
    </xf>
    <xf numFmtId="171" fontId="5" fillId="0" borderId="16" xfId="0" applyNumberFormat="1" applyFont="1" applyBorder="1" applyAlignment="1" applyProtection="1">
      <alignment horizontal="center"/>
      <protection locked="0"/>
    </xf>
    <xf numFmtId="0" fontId="4" fillId="0" borderId="0" xfId="0" applyFont="1" applyBorder="1" applyAlignment="1">
      <alignment horizontal="left"/>
    </xf>
    <xf numFmtId="0" fontId="4" fillId="0" borderId="10" xfId="0" applyFont="1" applyBorder="1" applyAlignment="1">
      <alignment horizontal="left"/>
    </xf>
    <xf numFmtId="171" fontId="5" fillId="0" borderId="8" xfId="0" applyNumberFormat="1" applyFont="1" applyBorder="1" applyAlignment="1" applyProtection="1">
      <alignment horizontal="center" vertical="center"/>
      <protection locked="0"/>
    </xf>
    <xf numFmtId="0" fontId="5" fillId="0" borderId="9" xfId="0" applyFont="1" applyBorder="1" applyAlignment="1">
      <alignment horizontal="left"/>
    </xf>
    <xf numFmtId="0" fontId="5" fillId="0" borderId="0" xfId="0" applyFont="1" applyBorder="1" applyAlignment="1">
      <alignment horizontal="left"/>
    </xf>
    <xf numFmtId="0" fontId="5" fillId="0" borderId="15" xfId="0" applyFont="1" applyBorder="1" applyAlignment="1" applyProtection="1">
      <alignment horizontal="left"/>
      <protection locked="0"/>
    </xf>
    <xf numFmtId="9" fontId="5" fillId="0" borderId="14" xfId="1" applyFont="1" applyBorder="1" applyAlignment="1" applyProtection="1">
      <alignment horizontal="center"/>
      <protection locked="0"/>
    </xf>
    <xf numFmtId="9" fontId="5" fillId="0" borderId="16" xfId="1" applyFont="1" applyBorder="1" applyAlignment="1" applyProtection="1">
      <alignment horizontal="center"/>
      <protection locked="0"/>
    </xf>
    <xf numFmtId="0" fontId="5" fillId="0" borderId="0" xfId="0" applyFont="1" applyAlignment="1" applyProtection="1">
      <alignment horizontal="left"/>
      <protection locked="0"/>
    </xf>
    <xf numFmtId="0" fontId="5" fillId="0" borderId="11" xfId="0" applyFont="1" applyBorder="1" applyAlignment="1" applyProtection="1">
      <alignment horizontal="left"/>
      <protection locked="0"/>
    </xf>
    <xf numFmtId="0" fontId="5" fillId="0" borderId="13" xfId="0" applyFont="1" applyBorder="1" applyAlignment="1" applyProtection="1">
      <alignment horizontal="left"/>
      <protection locked="0"/>
    </xf>
    <xf numFmtId="173" fontId="5" fillId="0" borderId="12" xfId="0" applyNumberFormat="1" applyFont="1" applyBorder="1" applyAlignment="1" applyProtection="1">
      <alignment horizontal="left"/>
      <protection locked="0"/>
    </xf>
    <xf numFmtId="173" fontId="5" fillId="0" borderId="13" xfId="0" applyNumberFormat="1" applyFont="1" applyBorder="1" applyAlignment="1" applyProtection="1">
      <alignment horizontal="left"/>
      <protection locked="0"/>
    </xf>
    <xf numFmtId="0" fontId="5" fillId="0" borderId="6" xfId="0" applyFont="1" applyBorder="1" applyAlignment="1" applyProtection="1">
      <alignment horizontal="left"/>
      <protection locked="0"/>
    </xf>
    <xf numFmtId="0" fontId="5" fillId="0" borderId="7" xfId="0" applyFont="1" applyBorder="1" applyAlignment="1" applyProtection="1">
      <alignment horizontal="left"/>
      <protection locked="0"/>
    </xf>
    <xf numFmtId="171" fontId="5" fillId="0" borderId="14" xfId="0" applyNumberFormat="1" applyFont="1" applyBorder="1" applyAlignment="1" applyProtection="1">
      <alignment horizontal="left"/>
      <protection locked="0"/>
    </xf>
    <xf numFmtId="171" fontId="5" fillId="0" borderId="15" xfId="0" applyNumberFormat="1" applyFont="1" applyBorder="1" applyAlignment="1" applyProtection="1">
      <alignment horizontal="left"/>
      <protection locked="0"/>
    </xf>
    <xf numFmtId="0" fontId="0" fillId="0" borderId="15" xfId="0" applyBorder="1" applyAlignment="1" applyProtection="1">
      <alignment horizontal="left"/>
      <protection locked="0"/>
    </xf>
    <xf numFmtId="0" fontId="0" fillId="0" borderId="16" xfId="0" applyBorder="1" applyAlignment="1" applyProtection="1">
      <alignment horizontal="left"/>
      <protection locked="0"/>
    </xf>
    <xf numFmtId="0" fontId="5" fillId="0" borderId="9" xfId="0" applyFont="1" applyBorder="1" applyAlignment="1" applyProtection="1">
      <alignment horizontal="left"/>
      <protection locked="0"/>
    </xf>
    <xf numFmtId="0" fontId="0" fillId="0" borderId="0" xfId="0" applyBorder="1" applyAlignment="1" applyProtection="1">
      <alignment horizontal="left"/>
      <protection locked="0"/>
    </xf>
    <xf numFmtId="171" fontId="5" fillId="0" borderId="6" xfId="0" applyNumberFormat="1" applyFont="1" applyBorder="1" applyAlignment="1" applyProtection="1">
      <alignment horizontal="left"/>
      <protection locked="0"/>
    </xf>
    <xf numFmtId="171" fontId="5" fillId="0" borderId="7" xfId="0" applyNumberFormat="1" applyFont="1" applyBorder="1" applyAlignment="1" applyProtection="1">
      <alignment horizontal="left"/>
      <protection locked="0"/>
    </xf>
    <xf numFmtId="0" fontId="0" fillId="0" borderId="7" xfId="0" applyBorder="1" applyAlignment="1" applyProtection="1">
      <alignment horizontal="left"/>
      <protection locked="0"/>
    </xf>
    <xf numFmtId="0" fontId="0" fillId="0" borderId="8" xfId="0" applyBorder="1" applyAlignment="1" applyProtection="1">
      <alignment horizontal="left"/>
      <protection locked="0"/>
    </xf>
    <xf numFmtId="171" fontId="5" fillId="0" borderId="11" xfId="0" applyNumberFormat="1" applyFont="1" applyBorder="1" applyAlignment="1" applyProtection="1">
      <alignment horizontal="left"/>
      <protection locked="0"/>
    </xf>
    <xf numFmtId="171" fontId="5" fillId="0" borderId="12" xfId="0" applyNumberFormat="1" applyFont="1" applyBorder="1" applyAlignment="1" applyProtection="1">
      <alignment horizontal="left"/>
      <protection locked="0"/>
    </xf>
    <xf numFmtId="0" fontId="0" fillId="0" borderId="12" xfId="0" applyBorder="1" applyAlignment="1" applyProtection="1">
      <alignment horizontal="left"/>
      <protection locked="0"/>
    </xf>
    <xf numFmtId="0" fontId="0" fillId="0" borderId="13" xfId="0" applyBorder="1" applyAlignment="1" applyProtection="1">
      <alignment horizontal="left"/>
      <protection locked="0"/>
    </xf>
    <xf numFmtId="172" fontId="5" fillId="0" borderId="6" xfId="0" applyNumberFormat="1" applyFont="1" applyBorder="1" applyAlignment="1" applyProtection="1">
      <alignment horizontal="left"/>
      <protection locked="0"/>
    </xf>
    <xf numFmtId="172" fontId="5" fillId="0" borderId="7" xfId="0" applyNumberFormat="1" applyFont="1" applyBorder="1" applyAlignment="1" applyProtection="1">
      <alignment horizontal="left"/>
      <protection locked="0"/>
    </xf>
    <xf numFmtId="172" fontId="5" fillId="0" borderId="8" xfId="0" applyNumberFormat="1" applyFont="1" applyBorder="1" applyAlignment="1" applyProtection="1">
      <alignment horizontal="left"/>
      <protection locked="0"/>
    </xf>
    <xf numFmtId="0" fontId="5" fillId="0" borderId="11" xfId="0" applyFont="1" applyBorder="1" applyAlignment="1">
      <alignment horizontal="left"/>
    </xf>
    <xf numFmtId="0" fontId="0" fillId="0" borderId="13" xfId="0" applyBorder="1" applyAlignment="1">
      <alignment horizontal="left"/>
    </xf>
    <xf numFmtId="173" fontId="5" fillId="0" borderId="14" xfId="0" applyNumberFormat="1" applyFont="1" applyBorder="1" applyAlignment="1" applyProtection="1">
      <alignment horizontal="left"/>
      <protection locked="0"/>
    </xf>
    <xf numFmtId="171" fontId="5" fillId="0" borderId="11" xfId="0" applyNumberFormat="1" applyFont="1" applyBorder="1" applyAlignment="1" applyProtection="1">
      <alignment horizontal="center"/>
      <protection locked="0"/>
    </xf>
    <xf numFmtId="171" fontId="5" fillId="0" borderId="13" xfId="0" applyNumberFormat="1" applyFont="1" applyBorder="1" applyAlignment="1" applyProtection="1">
      <alignment horizontal="center"/>
      <protection locked="0"/>
    </xf>
    <xf numFmtId="171" fontId="5" fillId="0" borderId="12" xfId="0" applyNumberFormat="1" applyFont="1" applyBorder="1" applyAlignment="1" applyProtection="1">
      <alignment horizontal="center"/>
      <protection locked="0"/>
    </xf>
    <xf numFmtId="0" fontId="5" fillId="0" borderId="6" xfId="0" applyFont="1" applyBorder="1" applyAlignment="1" applyProtection="1">
      <alignment horizontal="center"/>
      <protection locked="0"/>
    </xf>
    <xf numFmtId="0" fontId="5" fillId="0" borderId="7" xfId="0" applyFont="1" applyBorder="1" applyAlignment="1" applyProtection="1">
      <alignment horizontal="center"/>
      <protection locked="0"/>
    </xf>
    <xf numFmtId="0" fontId="5" fillId="0" borderId="8" xfId="0" applyFont="1" applyBorder="1" applyAlignment="1" applyProtection="1">
      <alignment horizontal="center"/>
      <protection locked="0"/>
    </xf>
    <xf numFmtId="171" fontId="5" fillId="0" borderId="6" xfId="0" applyNumberFormat="1" applyFont="1" applyBorder="1" applyAlignment="1" applyProtection="1">
      <alignment horizontal="center"/>
      <protection locked="0"/>
    </xf>
    <xf numFmtId="171" fontId="5" fillId="0" borderId="7" xfId="0" applyNumberFormat="1" applyFont="1" applyBorder="1" applyAlignment="1" applyProtection="1">
      <alignment horizontal="center"/>
      <protection locked="0"/>
    </xf>
    <xf numFmtId="171" fontId="5" fillId="0" borderId="8" xfId="0" applyNumberFormat="1" applyFont="1" applyBorder="1" applyAlignment="1" applyProtection="1">
      <alignment horizontal="center"/>
      <protection locked="0"/>
    </xf>
    <xf numFmtId="171" fontId="5" fillId="0" borderId="15" xfId="0" applyNumberFormat="1" applyFont="1" applyBorder="1" applyAlignment="1" applyProtection="1">
      <alignment horizontal="center"/>
      <protection locked="0"/>
    </xf>
    <xf numFmtId="173" fontId="5" fillId="0" borderId="15" xfId="0" applyNumberFormat="1" applyFont="1" applyBorder="1" applyAlignment="1" applyProtection="1">
      <alignment horizontal="left"/>
      <protection locked="0"/>
    </xf>
    <xf numFmtId="173" fontId="5" fillId="0" borderId="16" xfId="0" applyNumberFormat="1" applyFont="1" applyBorder="1" applyAlignment="1" applyProtection="1">
      <alignment horizontal="left"/>
      <protection locked="0"/>
    </xf>
    <xf numFmtId="172" fontId="5" fillId="0" borderId="11" xfId="0" applyNumberFormat="1" applyFont="1" applyBorder="1" applyAlignment="1" applyProtection="1">
      <alignment horizontal="left"/>
      <protection locked="0"/>
    </xf>
    <xf numFmtId="172" fontId="5" fillId="0" borderId="12" xfId="0" applyNumberFormat="1" applyFont="1" applyBorder="1" applyAlignment="1" applyProtection="1">
      <alignment horizontal="left"/>
      <protection locked="0"/>
    </xf>
    <xf numFmtId="172" fontId="5" fillId="0" borderId="13" xfId="0" applyNumberFormat="1" applyFont="1" applyBorder="1" applyAlignment="1" applyProtection="1">
      <alignment horizontal="left"/>
      <protection locked="0"/>
    </xf>
    <xf numFmtId="171" fontId="5" fillId="0" borderId="9" xfId="0" applyNumberFormat="1" applyFont="1" applyBorder="1" applyAlignment="1" applyProtection="1">
      <alignment horizontal="center"/>
      <protection locked="0"/>
    </xf>
    <xf numFmtId="171" fontId="5" fillId="0" borderId="10" xfId="0" applyNumberFormat="1" applyFont="1" applyBorder="1" applyAlignment="1" applyProtection="1">
      <alignment horizontal="center"/>
      <protection locked="0"/>
    </xf>
    <xf numFmtId="0" fontId="5" fillId="0" borderId="0" xfId="0" applyFont="1" applyAlignment="1" applyProtection="1">
      <alignment horizontal="center"/>
      <protection locked="0"/>
    </xf>
    <xf numFmtId="0" fontId="5" fillId="0" borderId="9" xfId="0" applyFont="1" applyBorder="1" applyAlignment="1" applyProtection="1">
      <alignment horizontal="center"/>
      <protection locked="0"/>
    </xf>
    <xf numFmtId="0" fontId="5" fillId="0" borderId="10" xfId="0" applyFont="1" applyBorder="1" applyAlignment="1" applyProtection="1">
      <alignment horizontal="center"/>
      <protection locked="0"/>
    </xf>
    <xf numFmtId="0" fontId="5" fillId="0" borderId="11" xfId="0" applyFont="1" applyBorder="1" applyAlignment="1" applyProtection="1">
      <alignment horizontal="center"/>
      <protection locked="0"/>
    </xf>
    <xf numFmtId="0" fontId="5" fillId="0" borderId="13" xfId="0" applyFont="1" applyBorder="1" applyAlignment="1" applyProtection="1">
      <alignment horizontal="center"/>
      <protection locked="0"/>
    </xf>
    <xf numFmtId="0" fontId="5" fillId="0" borderId="14" xfId="0" applyFont="1" applyBorder="1" applyAlignment="1" applyProtection="1">
      <protection locked="0"/>
    </xf>
    <xf numFmtId="0" fontId="5" fillId="0" borderId="15" xfId="0" applyFont="1" applyBorder="1" applyAlignment="1" applyProtection="1">
      <protection locked="0"/>
    </xf>
    <xf numFmtId="0" fontId="5" fillId="0" borderId="16" xfId="0" applyFont="1" applyBorder="1" applyAlignment="1" applyProtection="1">
      <protection locked="0"/>
    </xf>
    <xf numFmtId="0" fontId="5" fillId="0" borderId="12" xfId="0" applyFont="1" applyBorder="1" applyAlignment="1" applyProtection="1">
      <alignment horizontal="center"/>
      <protection locked="0"/>
    </xf>
    <xf numFmtId="0" fontId="5" fillId="0" borderId="12" xfId="0" applyFont="1" applyBorder="1" applyAlignment="1" applyProtection="1">
      <alignment horizontal="left"/>
      <protection locked="0"/>
    </xf>
    <xf numFmtId="0" fontId="4" fillId="0" borderId="0" xfId="0" applyFont="1" applyFill="1" applyAlignment="1">
      <alignment horizontal="left"/>
    </xf>
    <xf numFmtId="0" fontId="5" fillId="0" borderId="14" xfId="0" applyFont="1" applyFill="1" applyBorder="1" applyAlignment="1" applyProtection="1">
      <alignment horizontal="left"/>
      <protection locked="0"/>
    </xf>
    <xf numFmtId="0" fontId="5" fillId="0" borderId="15" xfId="0" applyFont="1" applyFill="1" applyBorder="1" applyAlignment="1" applyProtection="1">
      <alignment horizontal="left"/>
      <protection locked="0"/>
    </xf>
    <xf numFmtId="0" fontId="5" fillId="0" borderId="16" xfId="0" applyFont="1" applyFill="1" applyBorder="1" applyAlignment="1" applyProtection="1">
      <alignment horizontal="left"/>
      <protection locked="0"/>
    </xf>
    <xf numFmtId="0" fontId="5" fillId="0" borderId="8" xfId="0" applyFont="1" applyBorder="1" applyAlignment="1" applyProtection="1">
      <alignment horizontal="left"/>
      <protection locked="0"/>
    </xf>
    <xf numFmtId="0" fontId="5" fillId="0" borderId="0" xfId="0" applyFont="1" applyAlignment="1" applyProtection="1">
      <alignment horizontal="center"/>
    </xf>
    <xf numFmtId="0" fontId="0" fillId="0" borderId="0" xfId="0" applyAlignment="1">
      <alignment horizontal="center"/>
    </xf>
    <xf numFmtId="0" fontId="5" fillId="0" borderId="11" xfId="0" applyFont="1" applyBorder="1" applyAlignment="1" applyProtection="1">
      <alignment horizontal="center" vertical="center"/>
      <protection locked="0"/>
    </xf>
    <xf numFmtId="0" fontId="5" fillId="0" borderId="12" xfId="0" applyFont="1" applyBorder="1" applyAlignment="1" applyProtection="1">
      <alignment horizontal="center" vertical="center"/>
      <protection locked="0"/>
    </xf>
    <xf numFmtId="0" fontId="5" fillId="0" borderId="13" xfId="0" applyFont="1" applyBorder="1" applyAlignment="1" applyProtection="1">
      <alignment horizontal="center" vertical="center"/>
      <protection locked="0"/>
    </xf>
    <xf numFmtId="0" fontId="5" fillId="0" borderId="5" xfId="0" applyFont="1" applyBorder="1" applyAlignment="1" applyProtection="1">
      <alignment horizontal="center" vertical="center"/>
      <protection locked="0"/>
    </xf>
    <xf numFmtId="0" fontId="4" fillId="0" borderId="0" xfId="0" applyFont="1" applyFill="1" applyAlignment="1">
      <alignment horizontal="left" vertical="center"/>
    </xf>
    <xf numFmtId="0" fontId="5" fillId="0" borderId="9" xfId="0" applyFont="1" applyFill="1" applyBorder="1" applyAlignment="1" applyProtection="1">
      <alignment horizontal="left" vertical="center"/>
      <protection locked="0"/>
    </xf>
    <xf numFmtId="0" fontId="5" fillId="0" borderId="0" xfId="0" applyFont="1" applyFill="1" applyAlignment="1" applyProtection="1">
      <alignment horizontal="left" vertical="center"/>
      <protection locked="0"/>
    </xf>
    <xf numFmtId="0" fontId="5" fillId="0" borderId="9" xfId="0" applyFont="1" applyBorder="1" applyAlignment="1">
      <alignment horizontal="left" vertical="center"/>
    </xf>
    <xf numFmtId="0" fontId="0" fillId="0" borderId="14" xfId="0" applyBorder="1" applyAlignment="1" applyProtection="1">
      <alignment horizontal="left"/>
      <protection locked="0"/>
    </xf>
    <xf numFmtId="0" fontId="11" fillId="0" borderId="0" xfId="0" applyFont="1" applyAlignment="1">
      <alignment horizontal="center"/>
    </xf>
    <xf numFmtId="0" fontId="11" fillId="0" borderId="0" xfId="0" applyFont="1" applyAlignment="1" applyProtection="1">
      <alignment horizontal="center"/>
    </xf>
    <xf numFmtId="0" fontId="5" fillId="0" borderId="14" xfId="0" applyFont="1" applyBorder="1" applyAlignment="1" applyProtection="1">
      <alignment horizontal="left" indent="1"/>
      <protection locked="0"/>
    </xf>
    <xf numFmtId="0" fontId="5" fillId="0" borderId="15" xfId="0" applyFont="1" applyBorder="1" applyAlignment="1" applyProtection="1">
      <alignment horizontal="left" indent="1"/>
      <protection locked="0"/>
    </xf>
    <xf numFmtId="0" fontId="5" fillId="0" borderId="16" xfId="0" applyFont="1" applyBorder="1" applyAlignment="1" applyProtection="1">
      <alignment horizontal="left" indent="1"/>
      <protection locked="0"/>
    </xf>
    <xf numFmtId="0" fontId="4" fillId="0" borderId="0" xfId="0" applyNumberFormat="1" applyFont="1" applyAlignment="1" applyProtection="1">
      <alignment horizontal="left"/>
      <protection locked="0"/>
    </xf>
    <xf numFmtId="0" fontId="5" fillId="0" borderId="14" xfId="0" applyNumberFormat="1" applyFont="1" applyBorder="1" applyAlignment="1" applyProtection="1">
      <alignment horizontal="left"/>
      <protection locked="0"/>
    </xf>
    <xf numFmtId="0" fontId="5" fillId="0" borderId="15" xfId="0" applyNumberFormat="1" applyFont="1" applyBorder="1" applyAlignment="1" applyProtection="1">
      <alignment horizontal="left"/>
      <protection locked="0"/>
    </xf>
    <xf numFmtId="0" fontId="5" fillId="0" borderId="16" xfId="0" applyNumberFormat="1" applyFont="1" applyBorder="1" applyAlignment="1" applyProtection="1">
      <alignment horizontal="left"/>
      <protection locked="0"/>
    </xf>
    <xf numFmtId="0" fontId="5" fillId="0" borderId="14" xfId="0" applyFont="1" applyBorder="1" applyAlignment="1">
      <alignment horizontal="center"/>
    </xf>
    <xf numFmtId="0" fontId="5" fillId="0" borderId="15" xfId="0" applyFont="1" applyBorder="1" applyAlignment="1">
      <alignment horizontal="center"/>
    </xf>
    <xf numFmtId="0" fontId="5" fillId="0" borderId="16" xfId="0" applyFont="1" applyBorder="1" applyAlignment="1">
      <alignment horizontal="center"/>
    </xf>
    <xf numFmtId="165" fontId="5" fillId="0" borderId="0" xfId="0" applyNumberFormat="1" applyFont="1" applyAlignment="1">
      <alignment horizontal="center"/>
    </xf>
    <xf numFmtId="0" fontId="4" fillId="0" borderId="14" xfId="0" applyFont="1" applyBorder="1" applyAlignment="1" applyProtection="1">
      <alignment horizontal="left"/>
      <protection locked="0"/>
    </xf>
    <xf numFmtId="0" fontId="4" fillId="0" borderId="15" xfId="0" applyFont="1" applyBorder="1" applyAlignment="1" applyProtection="1">
      <alignment horizontal="left"/>
      <protection locked="0"/>
    </xf>
    <xf numFmtId="0" fontId="4" fillId="0" borderId="16" xfId="0" applyFont="1" applyBorder="1" applyAlignment="1" applyProtection="1">
      <alignment horizontal="left"/>
      <protection locked="0"/>
    </xf>
    <xf numFmtId="0" fontId="5" fillId="0" borderId="0" xfId="0" applyFont="1" applyBorder="1" applyAlignment="1" applyProtection="1">
      <alignment horizontal="left"/>
      <protection locked="0"/>
    </xf>
    <xf numFmtId="0" fontId="5" fillId="0" borderId="10" xfId="0" applyFont="1" applyBorder="1" applyAlignment="1" applyProtection="1">
      <alignment horizontal="left"/>
      <protection locked="0"/>
    </xf>
    <xf numFmtId="174" fontId="5" fillId="0" borderId="14" xfId="0" applyNumberFormat="1" applyFont="1" applyBorder="1" applyAlignment="1" applyProtection="1">
      <alignment horizontal="left" indent="2"/>
      <protection locked="0"/>
    </xf>
    <xf numFmtId="174" fontId="5" fillId="0" borderId="15" xfId="0" applyNumberFormat="1" applyFont="1" applyBorder="1" applyAlignment="1" applyProtection="1">
      <alignment horizontal="left" indent="2"/>
      <protection locked="0"/>
    </xf>
    <xf numFmtId="174" fontId="5" fillId="0" borderId="16" xfId="0" applyNumberFormat="1" applyFont="1" applyBorder="1" applyAlignment="1" applyProtection="1">
      <alignment horizontal="left" indent="2"/>
      <protection locked="0"/>
    </xf>
    <xf numFmtId="0" fontId="5" fillId="0" borderId="0" xfId="0" applyFont="1" applyBorder="1" applyAlignment="1">
      <alignment horizontal="left" vertical="center"/>
    </xf>
    <xf numFmtId="14" fontId="6" fillId="0" borderId="0" xfId="0" applyNumberFormat="1" applyFont="1" applyBorder="1" applyAlignment="1">
      <alignment horizontal="left" vertical="center"/>
    </xf>
    <xf numFmtId="166" fontId="6" fillId="0" borderId="0" xfId="0" applyNumberFormat="1" applyFont="1" applyBorder="1" applyAlignment="1">
      <alignment horizontal="left" vertical="center"/>
    </xf>
    <xf numFmtId="166" fontId="6" fillId="0" borderId="0" xfId="0" applyNumberFormat="1" applyFont="1" applyBorder="1" applyAlignment="1">
      <alignment horizontal="right" vertical="center"/>
    </xf>
    <xf numFmtId="0" fontId="14" fillId="0" borderId="0" xfId="0" applyFont="1" applyBorder="1" applyAlignment="1">
      <alignment horizontal="left" vertical="center"/>
    </xf>
    <xf numFmtId="0" fontId="4" fillId="0" borderId="0" xfId="0" applyFont="1" applyBorder="1" applyAlignment="1">
      <alignment horizontal="left" vertical="center"/>
    </xf>
    <xf numFmtId="0" fontId="6" fillId="0" borderId="0" xfId="0" applyFont="1" applyBorder="1" applyAlignment="1">
      <alignment horizontal="left" vertical="center"/>
    </xf>
    <xf numFmtId="166" fontId="6" fillId="0" borderId="14" xfId="0" applyNumberFormat="1" applyFont="1" applyBorder="1" applyAlignment="1">
      <alignment horizontal="left" vertical="center"/>
    </xf>
    <xf numFmtId="166" fontId="6" fillId="0" borderId="16" xfId="0" applyNumberFormat="1" applyFont="1" applyBorder="1" applyAlignment="1">
      <alignment horizontal="left" vertical="center"/>
    </xf>
    <xf numFmtId="0" fontId="5" fillId="0" borderId="6" xfId="0" applyFont="1" applyBorder="1" applyAlignment="1" applyProtection="1">
      <alignment horizontal="center" vertical="center"/>
      <protection locked="0"/>
    </xf>
    <xf numFmtId="0" fontId="5" fillId="0" borderId="7" xfId="0" applyFont="1" applyBorder="1" applyAlignment="1" applyProtection="1">
      <alignment horizontal="center" vertical="center"/>
      <protection locked="0"/>
    </xf>
    <xf numFmtId="0" fontId="5" fillId="0" borderId="8" xfId="0" applyFont="1" applyBorder="1" applyAlignment="1" applyProtection="1">
      <alignment horizontal="center" vertical="center"/>
      <protection locked="0"/>
    </xf>
    <xf numFmtId="0" fontId="1" fillId="0" borderId="0" xfId="0" applyFont="1" applyAlignment="1">
      <alignment horizontal="left" vertical="center"/>
    </xf>
    <xf numFmtId="165" fontId="5" fillId="0" borderId="0" xfId="0" applyNumberFormat="1" applyFont="1" applyAlignment="1" applyProtection="1">
      <alignment horizontal="left" vertical="center"/>
      <protection locked="0"/>
    </xf>
    <xf numFmtId="0" fontId="15" fillId="0" borderId="0" xfId="0" applyFont="1" applyFill="1" applyAlignment="1" applyProtection="1">
      <alignment horizontal="left" vertical="center"/>
      <protection locked="0"/>
    </xf>
    <xf numFmtId="0" fontId="0" fillId="0" borderId="0" xfId="0" applyAlignment="1" applyProtection="1">
      <alignment horizontal="left" vertical="center"/>
      <protection locked="0"/>
    </xf>
    <xf numFmtId="0" fontId="4" fillId="0" borderId="0" xfId="0" applyFont="1" applyAlignment="1">
      <alignment horizontal="right"/>
    </xf>
    <xf numFmtId="0" fontId="0" fillId="0" borderId="10" xfId="0" applyBorder="1" applyAlignment="1" applyProtection="1">
      <alignment horizontal="left"/>
      <protection locked="0"/>
    </xf>
  </cellXfs>
  <cellStyles count="2">
    <cellStyle name="Normal" xfId="0" builtinId="0"/>
    <cellStyle name="Pourcentage" xfId="1" builtinId="5"/>
  </cellStyles>
  <dxfs count="657">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color rgb="FF9C0006"/>
      </font>
    </dxf>
    <dxf>
      <font>
        <color rgb="FF9C0006"/>
      </font>
    </dxf>
    <dxf>
      <font>
        <color rgb="FF9C0006"/>
      </font>
    </dxf>
    <dxf>
      <font>
        <color rgb="FF9C0006"/>
      </font>
    </dxf>
    <dxf>
      <font>
        <color rgb="FF9C0006"/>
      </font>
    </dxf>
    <dxf>
      <font>
        <color rgb="FF9C0006"/>
      </font>
    </dxf>
    <dxf>
      <font>
        <color rgb="FF9C0006"/>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color rgb="FF9C0006"/>
      </font>
    </dxf>
    <dxf>
      <font>
        <color rgb="FF9C0006"/>
      </font>
    </dxf>
    <dxf>
      <font>
        <color rgb="FF9C0006"/>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color rgb="FF9C0006"/>
      </font>
    </dxf>
    <dxf>
      <font>
        <color rgb="FF9C0006"/>
      </font>
    </dxf>
    <dxf>
      <font>
        <color rgb="FF9C0006"/>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b/>
        <i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b/>
        <i val="0"/>
        <strike val="0"/>
        <color rgb="FFFF0000"/>
      </font>
    </dxf>
    <dxf>
      <font>
        <b/>
        <i val="0"/>
        <color rgb="FFFF0000"/>
      </font>
    </dxf>
    <dxf>
      <font>
        <b/>
        <i val="0"/>
        <color rgb="FFFF0000"/>
      </font>
    </dxf>
    <dxf>
      <font>
        <b/>
        <i val="0"/>
        <color rgb="FFFF0000"/>
      </font>
    </dxf>
    <dxf>
      <font>
        <b/>
        <i val="0"/>
        <color rgb="FFFF0000"/>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
      <font>
        <color rgb="FF9C0006"/>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2.emf"/></Relationships>
</file>

<file path=xl/drawings/_rels/drawing5.xml.rels><?xml version="1.0" encoding="UTF-8" standalone="yes"?>
<Relationships xmlns="http://schemas.openxmlformats.org/package/2006/relationships"><Relationship Id="rId1" Type="http://schemas.openxmlformats.org/officeDocument/2006/relationships/image" Target="../media/image3.emf"/></Relationships>
</file>

<file path=xl/drawings/_rels/drawing6.xml.rels><?xml version="1.0" encoding="UTF-8" standalone="yes"?>
<Relationships xmlns="http://schemas.openxmlformats.org/package/2006/relationships"><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editAs="oneCell">
    <xdr:from>
      <xdr:col>0</xdr:col>
      <xdr:colOff>104775</xdr:colOff>
      <xdr:row>0</xdr:row>
      <xdr:rowOff>4761</xdr:rowOff>
    </xdr:from>
    <xdr:to>
      <xdr:col>1</xdr:col>
      <xdr:colOff>323850</xdr:colOff>
      <xdr:row>2</xdr:row>
      <xdr:rowOff>92630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4775" y="4761"/>
          <a:ext cx="742950" cy="699057"/>
        </a:xfrm>
        <a:prstGeom prst="rect">
          <a:avLst/>
        </a:prstGeom>
      </xdr:spPr>
    </xdr:pic>
    <xdr:clientData/>
  </xdr:twoCellAnchor>
  <xdr:twoCellAnchor>
    <xdr:from>
      <xdr:col>0</xdr:col>
      <xdr:colOff>15390</xdr:colOff>
      <xdr:row>14</xdr:row>
      <xdr:rowOff>121228</xdr:rowOff>
    </xdr:from>
    <xdr:to>
      <xdr:col>18</xdr:col>
      <xdr:colOff>1023938</xdr:colOff>
      <xdr:row>43</xdr:row>
      <xdr:rowOff>164523</xdr:rowOff>
    </xdr:to>
    <xdr:sp macro="" textlink="">
      <xdr:nvSpPr>
        <xdr:cNvPr id="10" name="ZoneTexte 9"/>
        <xdr:cNvSpPr txBox="1"/>
      </xdr:nvSpPr>
      <xdr:spPr>
        <a:xfrm>
          <a:off x="15390" y="3343853"/>
          <a:ext cx="7033111" cy="6488545"/>
        </a:xfrm>
        <a:prstGeom prst="rect">
          <a:avLst/>
        </a:prstGeom>
        <a:solidFill>
          <a:schemeClr val="lt1"/>
        </a:solidFill>
        <a:ln w="1270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indent="0" algn="l">
            <a:buFontTx/>
            <a:buNone/>
          </a:pPr>
          <a:endParaRPr lang="fr-CH" sz="1100"/>
        </a:p>
      </xdr:txBody>
    </xdr:sp>
    <xdr:clientData/>
  </xdr:twoCellAnchor>
  <xdr:twoCellAnchor>
    <xdr:from>
      <xdr:col>19</xdr:col>
      <xdr:colOff>134932</xdr:colOff>
      <xdr:row>14</xdr:row>
      <xdr:rowOff>142869</xdr:rowOff>
    </xdr:from>
    <xdr:to>
      <xdr:col>21</xdr:col>
      <xdr:colOff>293683</xdr:colOff>
      <xdr:row>17</xdr:row>
      <xdr:rowOff>142869</xdr:rowOff>
    </xdr:to>
    <xdr:sp macro="" textlink="">
      <xdr:nvSpPr>
        <xdr:cNvPr id="3" name="ZoneTexte 2"/>
        <xdr:cNvSpPr txBox="1"/>
      </xdr:nvSpPr>
      <xdr:spPr>
        <a:xfrm>
          <a:off x="7199307" y="3365494"/>
          <a:ext cx="3040064" cy="666750"/>
        </a:xfrm>
        <a:prstGeom prst="rect">
          <a:avLst/>
        </a:prstGeom>
        <a:solidFill>
          <a:schemeClr val="lt1"/>
        </a:solidFill>
        <a:ln w="1270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400" b="1">
              <a:solidFill>
                <a:srgbClr val="FF0000"/>
              </a:solidFill>
            </a:rPr>
            <a:t>Pour revenir à la ligne</a:t>
          </a:r>
          <a:r>
            <a:rPr lang="fr-CH" sz="1400" b="1" baseline="0">
              <a:solidFill>
                <a:srgbClr val="FF0000"/>
              </a:solidFill>
            </a:rPr>
            <a:t> : </a:t>
          </a:r>
          <a:r>
            <a:rPr lang="fr-CH" sz="1400" baseline="0">
              <a:solidFill>
                <a:srgbClr val="FF0000"/>
              </a:solidFill>
            </a:rPr>
            <a:t/>
          </a:r>
          <a:br>
            <a:rPr lang="fr-CH" sz="1400" baseline="0">
              <a:solidFill>
                <a:srgbClr val="FF0000"/>
              </a:solidFill>
            </a:rPr>
          </a:br>
          <a:r>
            <a:rPr lang="fr-CH" sz="1400" baseline="0">
              <a:solidFill>
                <a:srgbClr val="FF0000"/>
              </a:solidFill>
            </a:rPr>
            <a:t>CTRL + MAJ + ENTER</a:t>
          </a:r>
          <a:endParaRPr lang="fr-CH" sz="1400">
            <a:solidFill>
              <a:srgbClr val="FF0000"/>
            </a:solidFill>
          </a:endParaRPr>
        </a:p>
      </xdr:txBody>
    </xdr:sp>
    <xdr:clientData/>
  </xdr:twoCellAnchor>
  <xdr:twoCellAnchor>
    <xdr:from>
      <xdr:col>19</xdr:col>
      <xdr:colOff>111124</xdr:colOff>
      <xdr:row>5</xdr:row>
      <xdr:rowOff>47626</xdr:rowOff>
    </xdr:from>
    <xdr:to>
      <xdr:col>21</xdr:col>
      <xdr:colOff>619125</xdr:colOff>
      <xdr:row>7</xdr:row>
      <xdr:rowOff>150812</xdr:rowOff>
    </xdr:to>
    <xdr:sp macro="" textlink="">
      <xdr:nvSpPr>
        <xdr:cNvPr id="5" name="ZoneTexte 4"/>
        <xdr:cNvSpPr txBox="1"/>
      </xdr:nvSpPr>
      <xdr:spPr>
        <a:xfrm>
          <a:off x="7191374" y="1373189"/>
          <a:ext cx="3389314" cy="547686"/>
        </a:xfrm>
        <a:prstGeom prst="rect">
          <a:avLst/>
        </a:prstGeom>
        <a:solidFill>
          <a:schemeClr val="lt1"/>
        </a:solidFill>
        <a:ln w="1270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H" sz="1400" b="1">
              <a:solidFill>
                <a:srgbClr val="FF0000"/>
              </a:solidFill>
            </a:rPr>
            <a:t>Remplir uniquement le champ</a:t>
          </a:r>
          <a:r>
            <a:rPr lang="fr-CH" sz="1400" b="1" baseline="0">
              <a:solidFill>
                <a:srgbClr val="FF0000"/>
              </a:solidFill>
            </a:rPr>
            <a:t> "Commune"</a:t>
          </a:r>
          <a:endParaRPr lang="fr-CH" sz="1400">
            <a:solidFill>
              <a:srgbClr val="FF0000"/>
            </a:solidFill>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14</xdr:col>
          <xdr:colOff>238125</xdr:colOff>
          <xdr:row>16</xdr:row>
          <xdr:rowOff>171450</xdr:rowOff>
        </xdr:from>
        <xdr:to>
          <xdr:col>17</xdr:col>
          <xdr:colOff>161925</xdr:colOff>
          <xdr:row>18</xdr:row>
          <xdr:rowOff>19050</xdr:rowOff>
        </xdr:to>
        <xdr:sp macro="" textlink="">
          <xdr:nvSpPr>
            <xdr:cNvPr id="32772" name="Check Box 4" hidden="1">
              <a:extLst>
                <a:ext uri="{63B3BB69-23CF-44E3-9099-C40C66FF867C}">
                  <a14:compatExt spid="_x0000_s327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180975</xdr:colOff>
          <xdr:row>16</xdr:row>
          <xdr:rowOff>171450</xdr:rowOff>
        </xdr:from>
        <xdr:to>
          <xdr:col>18</xdr:col>
          <xdr:colOff>95250</xdr:colOff>
          <xdr:row>18</xdr:row>
          <xdr:rowOff>19050</xdr:rowOff>
        </xdr:to>
        <xdr:sp macro="" textlink="">
          <xdr:nvSpPr>
            <xdr:cNvPr id="32773" name="Check Box 5" hidden="1">
              <a:extLst>
                <a:ext uri="{63B3BB69-23CF-44E3-9099-C40C66FF867C}">
                  <a14:compatExt spid="_x0000_s327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238125</xdr:colOff>
          <xdr:row>17</xdr:row>
          <xdr:rowOff>180975</xdr:rowOff>
        </xdr:from>
        <xdr:to>
          <xdr:col>17</xdr:col>
          <xdr:colOff>161925</xdr:colOff>
          <xdr:row>19</xdr:row>
          <xdr:rowOff>28575</xdr:rowOff>
        </xdr:to>
        <xdr:sp macro="" textlink="">
          <xdr:nvSpPr>
            <xdr:cNvPr id="32774" name="Check Box 6" hidden="1">
              <a:extLst>
                <a:ext uri="{63B3BB69-23CF-44E3-9099-C40C66FF867C}">
                  <a14:compatExt spid="_x0000_s327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180975</xdr:colOff>
          <xdr:row>17</xdr:row>
          <xdr:rowOff>180975</xdr:rowOff>
        </xdr:from>
        <xdr:to>
          <xdr:col>18</xdr:col>
          <xdr:colOff>95250</xdr:colOff>
          <xdr:row>19</xdr:row>
          <xdr:rowOff>28575</xdr:rowOff>
        </xdr:to>
        <xdr:sp macro="" textlink="">
          <xdr:nvSpPr>
            <xdr:cNvPr id="32775" name="Check Box 7" hidden="1">
              <a:extLst>
                <a:ext uri="{63B3BB69-23CF-44E3-9099-C40C66FF867C}">
                  <a14:compatExt spid="_x0000_s3277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non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xdr:col>
      <xdr:colOff>24536</xdr:colOff>
      <xdr:row>25</xdr:row>
      <xdr:rowOff>132773</xdr:rowOff>
    </xdr:from>
    <xdr:to>
      <xdr:col>8</xdr:col>
      <xdr:colOff>88036</xdr:colOff>
      <xdr:row>27</xdr:row>
      <xdr:rowOff>5773</xdr:rowOff>
    </xdr:to>
    <xdr:sp macro="[0]!formule_de_transformation_en_degré" textlink="">
      <xdr:nvSpPr>
        <xdr:cNvPr id="2" name="Rectangle à coins arrondis 1"/>
        <xdr:cNvSpPr/>
      </xdr:nvSpPr>
      <xdr:spPr>
        <a:xfrm>
          <a:off x="548411" y="8324273"/>
          <a:ext cx="2749550" cy="2540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CH" sz="1100" b="1"/>
            <a:t>formule de tranformation</a:t>
          </a:r>
          <a:r>
            <a:rPr lang="fr-CH" sz="1100" b="1" baseline="0"/>
            <a:t> en °</a:t>
          </a:r>
          <a:endParaRPr lang="fr-CH" sz="1100" b="1"/>
        </a:p>
      </xdr:txBody>
    </xdr:sp>
    <xdr:clientData/>
  </xdr:twoCellAnchor>
  <xdr:twoCellAnchor>
    <xdr:from>
      <xdr:col>12</xdr:col>
      <xdr:colOff>8151</xdr:colOff>
      <xdr:row>25</xdr:row>
      <xdr:rowOff>122246</xdr:rowOff>
    </xdr:from>
    <xdr:to>
      <xdr:col>18</xdr:col>
      <xdr:colOff>1350820</xdr:colOff>
      <xdr:row>27</xdr:row>
      <xdr:rowOff>4585</xdr:rowOff>
    </xdr:to>
    <xdr:sp macro="[0]!formule_de_transformation_en_pourcentage" textlink="">
      <xdr:nvSpPr>
        <xdr:cNvPr id="3" name="Rectangle à coins arrondis 2"/>
        <xdr:cNvSpPr/>
      </xdr:nvSpPr>
      <xdr:spPr>
        <a:xfrm>
          <a:off x="4370601" y="8313746"/>
          <a:ext cx="2771419" cy="263339"/>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CH" sz="1100" b="1"/>
            <a:t>formule de transformation en %</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372252</xdr:colOff>
      <xdr:row>1</xdr:row>
      <xdr:rowOff>81030</xdr:rowOff>
    </xdr:from>
    <xdr:to>
      <xdr:col>14</xdr:col>
      <xdr:colOff>6</xdr:colOff>
      <xdr:row>7</xdr:row>
      <xdr:rowOff>109677</xdr:rowOff>
    </xdr:to>
    <xdr:pic>
      <xdr:nvPicPr>
        <xdr:cNvPr id="3" name="Image 2"/>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67752" y="271530"/>
          <a:ext cx="2167754" cy="1171647"/>
        </a:xfrm>
        <a:prstGeom prst="rect">
          <a:avLst/>
        </a:prstGeom>
        <a:noFill/>
        <a:ln>
          <a:noFill/>
        </a:ln>
      </xdr:spPr>
    </xdr:pic>
    <xdr:clientData/>
  </xdr:twoCellAnchor>
</xdr:wsDr>
</file>

<file path=xl/drawings/drawing5.xml><?xml version="1.0" encoding="utf-8"?>
<xdr:wsDr xmlns:xdr="http://schemas.openxmlformats.org/drawingml/2006/spreadsheetDrawing" xmlns:a="http://schemas.openxmlformats.org/drawingml/2006/main">
  <xdr:twoCellAnchor>
    <xdr:from>
      <xdr:col>3</xdr:col>
      <xdr:colOff>17321</xdr:colOff>
      <xdr:row>4</xdr:row>
      <xdr:rowOff>8659</xdr:rowOff>
    </xdr:from>
    <xdr:to>
      <xdr:col>17</xdr:col>
      <xdr:colOff>610720</xdr:colOff>
      <xdr:row>7</xdr:row>
      <xdr:rowOff>174624</xdr:rowOff>
    </xdr:to>
    <xdr:sp macro="" textlink="">
      <xdr:nvSpPr>
        <xdr:cNvPr id="8" name="ZoneTexte 7"/>
        <xdr:cNvSpPr txBox="1"/>
      </xdr:nvSpPr>
      <xdr:spPr>
        <a:xfrm>
          <a:off x="1484171" y="4771159"/>
          <a:ext cx="4470074" cy="737465"/>
        </a:xfrm>
        <a:prstGeom prst="rect">
          <a:avLst/>
        </a:prstGeom>
        <a:solidFill>
          <a:schemeClr val="lt1"/>
        </a:solidFill>
        <a:ln w="1270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lgn="just"/>
          <a:endParaRPr lang="fr-CH" sz="1000"/>
        </a:p>
      </xdr:txBody>
    </xdr:sp>
    <xdr:clientData/>
  </xdr:twoCellAnchor>
  <xdr:twoCellAnchor>
    <xdr:from>
      <xdr:col>3</xdr:col>
      <xdr:colOff>3033</xdr:colOff>
      <xdr:row>9</xdr:row>
      <xdr:rowOff>10247</xdr:rowOff>
    </xdr:from>
    <xdr:to>
      <xdr:col>17</xdr:col>
      <xdr:colOff>596432</xdr:colOff>
      <xdr:row>12</xdr:row>
      <xdr:rowOff>176212</xdr:rowOff>
    </xdr:to>
    <xdr:sp macro="" textlink="">
      <xdr:nvSpPr>
        <xdr:cNvPr id="9" name="ZoneTexte 8"/>
        <xdr:cNvSpPr txBox="1"/>
      </xdr:nvSpPr>
      <xdr:spPr>
        <a:xfrm>
          <a:off x="1469883" y="5725247"/>
          <a:ext cx="4470074" cy="737465"/>
        </a:xfrm>
        <a:prstGeom prst="rect">
          <a:avLst/>
        </a:prstGeom>
        <a:solidFill>
          <a:schemeClr val="lt1"/>
        </a:solidFill>
        <a:ln w="1270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lgn="just"/>
          <a:endParaRPr lang="fr-CH" sz="1000"/>
        </a:p>
      </xdr:txBody>
    </xdr:sp>
    <xdr:clientData/>
  </xdr:twoCellAnchor>
  <xdr:oneCellAnchor>
    <xdr:from>
      <xdr:col>1</xdr:col>
      <xdr:colOff>0</xdr:colOff>
      <xdr:row>40</xdr:row>
      <xdr:rowOff>18037</xdr:rowOff>
    </xdr:from>
    <xdr:ext cx="2880591" cy="1811345"/>
    <xdr:pic>
      <xdr:nvPicPr>
        <xdr:cNvPr id="10" name="Image 9"/>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875" y="4209037"/>
          <a:ext cx="2880591" cy="1811345"/>
        </a:xfrm>
        <a:prstGeom prst="rect">
          <a:avLst/>
        </a:prstGeom>
        <a:noFill/>
        <a:ln>
          <a:noFill/>
        </a:ln>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284105</xdr:colOff>
      <xdr:row>20</xdr:row>
      <xdr:rowOff>119943</xdr:rowOff>
    </xdr:from>
    <xdr:to>
      <xdr:col>7</xdr:col>
      <xdr:colOff>201618</xdr:colOff>
      <xdr:row>27</xdr:row>
      <xdr:rowOff>155361</xdr:rowOff>
    </xdr:to>
    <xdr:pic>
      <xdr:nvPicPr>
        <xdr:cNvPr id="10" name="Image 9"/>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r="5278"/>
        <a:stretch/>
      </xdr:blipFill>
      <xdr:spPr bwMode="auto">
        <a:xfrm>
          <a:off x="807980" y="3929943"/>
          <a:ext cx="2267013" cy="1368918"/>
        </a:xfrm>
        <a:prstGeom prst="rect">
          <a:avLst/>
        </a:prstGeom>
        <a:noFill/>
        <a:ln>
          <a:noFill/>
        </a:ln>
      </xdr:spPr>
    </xdr:pic>
    <xdr:clientData/>
  </xdr:twoCellAnchor>
  <xdr:twoCellAnchor>
    <xdr:from>
      <xdr:col>3</xdr:col>
      <xdr:colOff>7937</xdr:colOff>
      <xdr:row>41</xdr:row>
      <xdr:rowOff>7931</xdr:rowOff>
    </xdr:from>
    <xdr:to>
      <xdr:col>17</xdr:col>
      <xdr:colOff>627062</xdr:colOff>
      <xdr:row>44</xdr:row>
      <xdr:rowOff>15869</xdr:rowOff>
    </xdr:to>
    <xdr:sp macro="" textlink="">
      <xdr:nvSpPr>
        <xdr:cNvPr id="11" name="ZoneTexte 10"/>
        <xdr:cNvSpPr txBox="1"/>
      </xdr:nvSpPr>
      <xdr:spPr>
        <a:xfrm>
          <a:off x="1476375" y="2293931"/>
          <a:ext cx="4484687" cy="579438"/>
        </a:xfrm>
        <a:prstGeom prst="rect">
          <a:avLst/>
        </a:prstGeom>
        <a:solidFill>
          <a:schemeClr val="lt1"/>
        </a:solidFill>
        <a:ln w="1270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lgn="just"/>
          <a:endParaRPr lang="fr-CH" sz="1000"/>
        </a:p>
      </xdr:txBody>
    </xdr:sp>
    <xdr:clientData/>
  </xdr:twoCellAnchor>
  <xdr:twoCellAnchor>
    <xdr:from>
      <xdr:col>3</xdr:col>
      <xdr:colOff>9526</xdr:colOff>
      <xdr:row>45</xdr:row>
      <xdr:rowOff>17471</xdr:rowOff>
    </xdr:from>
    <xdr:to>
      <xdr:col>17</xdr:col>
      <xdr:colOff>628651</xdr:colOff>
      <xdr:row>48</xdr:row>
      <xdr:rowOff>25409</xdr:rowOff>
    </xdr:to>
    <xdr:sp macro="" textlink="">
      <xdr:nvSpPr>
        <xdr:cNvPr id="12" name="ZoneTexte 11"/>
        <xdr:cNvSpPr txBox="1"/>
      </xdr:nvSpPr>
      <xdr:spPr>
        <a:xfrm>
          <a:off x="1477964" y="3065471"/>
          <a:ext cx="4484687" cy="579438"/>
        </a:xfrm>
        <a:prstGeom prst="rect">
          <a:avLst/>
        </a:prstGeom>
        <a:solidFill>
          <a:schemeClr val="lt1"/>
        </a:solidFill>
        <a:ln w="12700"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lgn="just"/>
          <a:endParaRPr lang="fr-CH" sz="10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10583</xdr:colOff>
      <xdr:row>11</xdr:row>
      <xdr:rowOff>21167</xdr:rowOff>
    </xdr:from>
    <xdr:to>
      <xdr:col>17</xdr:col>
      <xdr:colOff>603250</xdr:colOff>
      <xdr:row>15</xdr:row>
      <xdr:rowOff>55803</xdr:rowOff>
    </xdr:to>
    <xdr:sp macro="" textlink="">
      <xdr:nvSpPr>
        <xdr:cNvPr id="11" name="ZoneTexte 10"/>
        <xdr:cNvSpPr txBox="1"/>
      </xdr:nvSpPr>
      <xdr:spPr>
        <a:xfrm>
          <a:off x="1479021" y="1926167"/>
          <a:ext cx="4466167" cy="796636"/>
        </a:xfrm>
        <a:prstGeom prst="rect">
          <a:avLst/>
        </a:prstGeom>
        <a:solidFill>
          <a:sysClr val="window" lastClr="FFFFFF"/>
        </a:solidFill>
        <a:ln w="12700" cmpd="sng">
          <a:solidFill>
            <a:sysClr val="windowText" lastClr="000000"/>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endParaRPr kumimoji="0" lang="fr-CH"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0</xdr:colOff>
      <xdr:row>16</xdr:row>
      <xdr:rowOff>31750</xdr:rowOff>
    </xdr:from>
    <xdr:to>
      <xdr:col>17</xdr:col>
      <xdr:colOff>595312</xdr:colOff>
      <xdr:row>20</xdr:row>
      <xdr:rowOff>66386</xdr:rowOff>
    </xdr:to>
    <xdr:sp macro="" textlink="">
      <xdr:nvSpPr>
        <xdr:cNvPr id="12" name="ZoneTexte 11"/>
        <xdr:cNvSpPr txBox="1"/>
      </xdr:nvSpPr>
      <xdr:spPr>
        <a:xfrm>
          <a:off x="1468438" y="2889250"/>
          <a:ext cx="4452937" cy="796636"/>
        </a:xfrm>
        <a:prstGeom prst="rect">
          <a:avLst/>
        </a:prstGeom>
        <a:solidFill>
          <a:sysClr val="window" lastClr="FFFFFF"/>
        </a:solidFill>
        <a:ln w="12700" cmpd="sng">
          <a:solidFill>
            <a:sysClr val="windowText" lastClr="000000"/>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endParaRPr kumimoji="0" lang="fr-CH"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1</xdr:col>
      <xdr:colOff>7326</xdr:colOff>
      <xdr:row>4</xdr:row>
      <xdr:rowOff>146539</xdr:rowOff>
    </xdr:from>
    <xdr:to>
      <xdr:col>18</xdr:col>
      <xdr:colOff>0</xdr:colOff>
      <xdr:row>8</xdr:row>
      <xdr:rowOff>181175</xdr:rowOff>
    </xdr:to>
    <xdr:sp macro="" textlink="">
      <xdr:nvSpPr>
        <xdr:cNvPr id="13" name="ZoneTexte 12"/>
        <xdr:cNvSpPr txBox="1"/>
      </xdr:nvSpPr>
      <xdr:spPr>
        <a:xfrm>
          <a:off x="531201" y="54467614"/>
          <a:ext cx="5574324" cy="796636"/>
        </a:xfrm>
        <a:prstGeom prst="rect">
          <a:avLst/>
        </a:prstGeom>
        <a:solidFill>
          <a:sysClr val="window" lastClr="FFFFFF"/>
        </a:solidFill>
        <a:ln w="12700" cmpd="sng">
          <a:solidFill>
            <a:sysClr val="windowText" lastClr="000000"/>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endParaRPr kumimoji="0" lang="fr-CH"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14</xdr:col>
          <xdr:colOff>95250</xdr:colOff>
          <xdr:row>8</xdr:row>
          <xdr:rowOff>38100</xdr:rowOff>
        </xdr:from>
        <xdr:to>
          <xdr:col>17</xdr:col>
          <xdr:colOff>9525</xdr:colOff>
          <xdr:row>9</xdr:row>
          <xdr:rowOff>76200</xdr:rowOff>
        </xdr:to>
        <xdr:sp macro="" textlink="">
          <xdr:nvSpPr>
            <xdr:cNvPr id="20481" name="Check Box 1" hidden="1">
              <a:extLst>
                <a:ext uri="{63B3BB69-23CF-44E3-9099-C40C66FF867C}">
                  <a14:compatExt spid="_x0000_s204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114300</xdr:colOff>
          <xdr:row>8</xdr:row>
          <xdr:rowOff>28575</xdr:rowOff>
        </xdr:from>
        <xdr:to>
          <xdr:col>17</xdr:col>
          <xdr:colOff>523875</xdr:colOff>
          <xdr:row>9</xdr:row>
          <xdr:rowOff>66675</xdr:rowOff>
        </xdr:to>
        <xdr:sp macro="" textlink="">
          <xdr:nvSpPr>
            <xdr:cNvPr id="20482" name="Check Box 2" hidden="1">
              <a:extLst>
                <a:ext uri="{63B3BB69-23CF-44E3-9099-C40C66FF867C}">
                  <a14:compatExt spid="_x0000_s204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76200</xdr:colOff>
          <xdr:row>8</xdr:row>
          <xdr:rowOff>47625</xdr:rowOff>
        </xdr:from>
        <xdr:to>
          <xdr:col>18</xdr:col>
          <xdr:colOff>514350</xdr:colOff>
          <xdr:row>9</xdr:row>
          <xdr:rowOff>85725</xdr:rowOff>
        </xdr:to>
        <xdr:sp macro="" textlink="">
          <xdr:nvSpPr>
            <xdr:cNvPr id="20483" name="Check Box 3" hidden="1">
              <a:extLst>
                <a:ext uri="{63B3BB69-23CF-44E3-9099-C40C66FF867C}">
                  <a14:compatExt spid="_x0000_s2048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561975</xdr:colOff>
          <xdr:row>8</xdr:row>
          <xdr:rowOff>47625</xdr:rowOff>
        </xdr:from>
        <xdr:to>
          <xdr:col>18</xdr:col>
          <xdr:colOff>923925</xdr:colOff>
          <xdr:row>9</xdr:row>
          <xdr:rowOff>85725</xdr:rowOff>
        </xdr:to>
        <xdr:sp macro="" textlink="">
          <xdr:nvSpPr>
            <xdr:cNvPr id="20484" name="Check Box 4" hidden="1">
              <a:extLst>
                <a:ext uri="{63B3BB69-23CF-44E3-9099-C40C66FF867C}">
                  <a14:compatExt spid="_x0000_s2048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non</a:t>
              </a:r>
            </a:p>
          </xdr:txBody>
        </xdr:sp>
        <xdr:clientData/>
      </xdr:twoCellAnchor>
    </mc:Choice>
    <mc:Fallback/>
  </mc:AlternateContent>
  <xdr:twoCellAnchor>
    <xdr:from>
      <xdr:col>1</xdr:col>
      <xdr:colOff>14656</xdr:colOff>
      <xdr:row>10</xdr:row>
      <xdr:rowOff>81811</xdr:rowOff>
    </xdr:from>
    <xdr:to>
      <xdr:col>18</xdr:col>
      <xdr:colOff>1000125</xdr:colOff>
      <xdr:row>12</xdr:row>
      <xdr:rowOff>111120</xdr:rowOff>
    </xdr:to>
    <xdr:sp macro="" textlink="">
      <xdr:nvSpPr>
        <xdr:cNvPr id="18" name="ZoneTexte 17"/>
        <xdr:cNvSpPr txBox="1"/>
      </xdr:nvSpPr>
      <xdr:spPr>
        <a:xfrm>
          <a:off x="538531" y="1986811"/>
          <a:ext cx="6478219" cy="410309"/>
        </a:xfrm>
        <a:prstGeom prst="rect">
          <a:avLst/>
        </a:prstGeom>
        <a:solidFill>
          <a:sysClr val="window" lastClr="FFFFFF"/>
        </a:solidFill>
        <a:ln w="12700" cmpd="sng">
          <a:solidFill>
            <a:sysClr val="windowText" lastClr="000000"/>
          </a:solidFill>
        </a:ln>
        <a:effectLst/>
      </xdr:spPr>
      <xdr:txBody>
        <a:bodyPr vertOverflow="clip" horzOverflow="clip" wrap="square"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CH" sz="1000" b="0" i="0" u="none" strike="noStrike" kern="0" cap="none" spc="0" normalizeH="0" baseline="0" noProof="0">
              <a:ln>
                <a:noFill/>
              </a:ln>
              <a:solidFill>
                <a:sysClr val="windowText" lastClr="000000"/>
              </a:solidFill>
              <a:effectLst/>
              <a:uLnTx/>
              <a:uFillTx/>
              <a:latin typeface="Calibri" panose="020F0502020204030204"/>
              <a:ea typeface="+mn-ea"/>
              <a:cs typeface="+mn-cs"/>
            </a:rPr>
            <a:t/>
          </a:r>
          <a:br>
            <a:rPr kumimoji="0" lang="fr-CH" sz="1000" b="0" i="0" u="none" strike="noStrike" kern="0" cap="none" spc="0" normalizeH="0" baseline="0" noProof="0">
              <a:ln>
                <a:noFill/>
              </a:ln>
              <a:solidFill>
                <a:sysClr val="windowText" lastClr="000000"/>
              </a:solidFill>
              <a:effectLst/>
              <a:uLnTx/>
              <a:uFillTx/>
              <a:latin typeface="Calibri" panose="020F0502020204030204"/>
              <a:ea typeface="+mn-ea"/>
              <a:cs typeface="+mn-cs"/>
            </a:rPr>
          </a:br>
          <a:endParaRPr kumimoji="0" lang="fr-CH" sz="10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47624</xdr:colOff>
      <xdr:row>14</xdr:row>
      <xdr:rowOff>13188</xdr:rowOff>
    </xdr:from>
    <xdr:to>
      <xdr:col>18</xdr:col>
      <xdr:colOff>992186</xdr:colOff>
      <xdr:row>16</xdr:row>
      <xdr:rowOff>55563</xdr:rowOff>
    </xdr:to>
    <xdr:sp macro="" textlink="">
      <xdr:nvSpPr>
        <xdr:cNvPr id="19" name="ZoneTexte 18"/>
        <xdr:cNvSpPr txBox="1"/>
      </xdr:nvSpPr>
      <xdr:spPr>
        <a:xfrm>
          <a:off x="2722562" y="2680188"/>
          <a:ext cx="4286249" cy="423375"/>
        </a:xfrm>
        <a:prstGeom prst="rect">
          <a:avLst/>
        </a:prstGeom>
        <a:solidFill>
          <a:sysClr val="window" lastClr="FFFFFF"/>
        </a:solidFill>
        <a:ln w="12700" cmpd="sng">
          <a:solidFill>
            <a:sysClr val="windowText" lastClr="000000"/>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endParaRPr kumimoji="0" lang="fr-CH" sz="10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8</xdr:col>
          <xdr:colOff>238125</xdr:colOff>
          <xdr:row>16</xdr:row>
          <xdr:rowOff>180975</xdr:rowOff>
        </xdr:from>
        <xdr:to>
          <xdr:col>10</xdr:col>
          <xdr:colOff>152400</xdr:colOff>
          <xdr:row>18</xdr:row>
          <xdr:rowOff>19050</xdr:rowOff>
        </xdr:to>
        <xdr:sp macro="" textlink="">
          <xdr:nvSpPr>
            <xdr:cNvPr id="20485" name="Check Box 5" hidden="1">
              <a:extLst>
                <a:ext uri="{63B3BB69-23CF-44E3-9099-C40C66FF867C}">
                  <a14:compatExt spid="_x0000_s2048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47625</xdr:colOff>
          <xdr:row>16</xdr:row>
          <xdr:rowOff>180975</xdr:rowOff>
        </xdr:from>
        <xdr:to>
          <xdr:col>11</xdr:col>
          <xdr:colOff>47625</xdr:colOff>
          <xdr:row>18</xdr:row>
          <xdr:rowOff>19050</xdr:rowOff>
        </xdr:to>
        <xdr:sp macro="" textlink="">
          <xdr:nvSpPr>
            <xdr:cNvPr id="20486" name="Check Box 6" hidden="1">
              <a:extLst>
                <a:ext uri="{63B3BB69-23CF-44E3-9099-C40C66FF867C}">
                  <a14:compatExt spid="_x0000_s2048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non</a:t>
              </a:r>
            </a:p>
          </xdr:txBody>
        </xdr:sp>
        <xdr:clientData/>
      </xdr:twoCellAnchor>
    </mc:Choice>
    <mc:Fallback/>
  </mc:AlternateContent>
  <xdr:twoCellAnchor>
    <xdr:from>
      <xdr:col>1</xdr:col>
      <xdr:colOff>3662</xdr:colOff>
      <xdr:row>21</xdr:row>
      <xdr:rowOff>54428</xdr:rowOff>
    </xdr:from>
    <xdr:to>
      <xdr:col>18</xdr:col>
      <xdr:colOff>984249</xdr:colOff>
      <xdr:row>26</xdr:row>
      <xdr:rowOff>58207</xdr:rowOff>
    </xdr:to>
    <xdr:sp macro="" textlink="">
      <xdr:nvSpPr>
        <xdr:cNvPr id="22" name="ZoneTexte 21"/>
        <xdr:cNvSpPr txBox="1"/>
      </xdr:nvSpPr>
      <xdr:spPr>
        <a:xfrm>
          <a:off x="527537" y="3912053"/>
          <a:ext cx="6494504" cy="898071"/>
        </a:xfrm>
        <a:prstGeom prst="rect">
          <a:avLst/>
        </a:prstGeom>
        <a:solidFill>
          <a:sysClr val="window" lastClr="FFFFFF"/>
        </a:solidFill>
        <a:ln w="12700" cmpd="sng">
          <a:solidFill>
            <a:sysClr val="windowText" lastClr="000000"/>
          </a:solidFill>
        </a:ln>
        <a:effectLst/>
      </xdr:spPr>
      <xdr:txBody>
        <a:bodyPr vertOverflow="clip" horzOverflow="clip" wrap="square" rtlCol="0" anchor="t"/>
        <a:lstStyle/>
        <a:p>
          <a:pPr marL="0" marR="0" lvl="0" indent="0" defTabSz="914400" eaLnBrk="1" fontAlgn="auto" latinLnBrk="0" hangingPunct="1">
            <a:lnSpc>
              <a:spcPct val="100000"/>
            </a:lnSpc>
            <a:spcBef>
              <a:spcPts val="0"/>
            </a:spcBef>
            <a:spcAft>
              <a:spcPts val="0"/>
            </a:spcAft>
            <a:buClrTx/>
            <a:buSzTx/>
            <a:buFontTx/>
            <a:buNone/>
            <a:tabLst/>
            <a:defRPr/>
          </a:pPr>
          <a:endParaRPr kumimoji="0" lang="fr-CH" sz="10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13</xdr:col>
          <xdr:colOff>9525</xdr:colOff>
          <xdr:row>16</xdr:row>
          <xdr:rowOff>171450</xdr:rowOff>
        </xdr:from>
        <xdr:to>
          <xdr:col>14</xdr:col>
          <xdr:colOff>314325</xdr:colOff>
          <xdr:row>18</xdr:row>
          <xdr:rowOff>19050</xdr:rowOff>
        </xdr:to>
        <xdr:sp macro="" textlink="">
          <xdr:nvSpPr>
            <xdr:cNvPr id="20488" name="Check Box 8" hidden="1">
              <a:extLst>
                <a:ext uri="{63B3BB69-23CF-44E3-9099-C40C66FF867C}">
                  <a14:compatExt spid="_x0000_s2048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295275</xdr:colOff>
          <xdr:row>16</xdr:row>
          <xdr:rowOff>171450</xdr:rowOff>
        </xdr:from>
        <xdr:to>
          <xdr:col>17</xdr:col>
          <xdr:colOff>104775</xdr:colOff>
          <xdr:row>18</xdr:row>
          <xdr:rowOff>19050</xdr:rowOff>
        </xdr:to>
        <xdr:sp macro="" textlink="">
          <xdr:nvSpPr>
            <xdr:cNvPr id="20489" name="Check Box 9" hidden="1">
              <a:extLst>
                <a:ext uri="{63B3BB69-23CF-44E3-9099-C40C66FF867C}">
                  <a14:compatExt spid="_x0000_s2048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485775</xdr:colOff>
          <xdr:row>16</xdr:row>
          <xdr:rowOff>171450</xdr:rowOff>
        </xdr:from>
        <xdr:to>
          <xdr:col>18</xdr:col>
          <xdr:colOff>190500</xdr:colOff>
          <xdr:row>18</xdr:row>
          <xdr:rowOff>19050</xdr:rowOff>
        </xdr:to>
        <xdr:sp macro="" textlink="">
          <xdr:nvSpPr>
            <xdr:cNvPr id="20490" name="Check Box 10" hidden="1">
              <a:extLst>
                <a:ext uri="{63B3BB69-23CF-44E3-9099-C40C66FF867C}">
                  <a14:compatExt spid="_x0000_s2049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18</xdr:col>
          <xdr:colOff>171450</xdr:colOff>
          <xdr:row>16</xdr:row>
          <xdr:rowOff>171450</xdr:rowOff>
        </xdr:from>
        <xdr:to>
          <xdr:col>18</xdr:col>
          <xdr:colOff>685800</xdr:colOff>
          <xdr:row>18</xdr:row>
          <xdr:rowOff>19050</xdr:rowOff>
        </xdr:to>
        <xdr:sp macro="" textlink="">
          <xdr:nvSpPr>
            <xdr:cNvPr id="20491" name="Check Box 11" hidden="1">
              <a:extLst>
                <a:ext uri="{63B3BB69-23CF-44E3-9099-C40C66FF867C}">
                  <a14:compatExt spid="_x0000_s2049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non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0</xdr:colOff>
          <xdr:row>17</xdr:row>
          <xdr:rowOff>180975</xdr:rowOff>
        </xdr:from>
        <xdr:to>
          <xdr:col>7</xdr:col>
          <xdr:colOff>257175</xdr:colOff>
          <xdr:row>19</xdr:row>
          <xdr:rowOff>19050</xdr:rowOff>
        </xdr:to>
        <xdr:sp macro="" textlink="">
          <xdr:nvSpPr>
            <xdr:cNvPr id="20492" name="Check Box 12" hidden="1">
              <a:extLst>
                <a:ext uri="{63B3BB69-23CF-44E3-9099-C40C66FF867C}">
                  <a14:compatExt spid="_x0000_s2049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209550</xdr:colOff>
          <xdr:row>17</xdr:row>
          <xdr:rowOff>180975</xdr:rowOff>
        </xdr:from>
        <xdr:to>
          <xdr:col>8</xdr:col>
          <xdr:colOff>285750</xdr:colOff>
          <xdr:row>19</xdr:row>
          <xdr:rowOff>19050</xdr:rowOff>
        </xdr:to>
        <xdr:sp macro="" textlink="">
          <xdr:nvSpPr>
            <xdr:cNvPr id="20493" name="Check Box 13" hidden="1">
              <a:extLst>
                <a:ext uri="{63B3BB69-23CF-44E3-9099-C40C66FF867C}">
                  <a14:compatExt spid="_x0000_s2049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 2</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238125</xdr:colOff>
          <xdr:row>17</xdr:row>
          <xdr:rowOff>180975</xdr:rowOff>
        </xdr:from>
        <xdr:to>
          <xdr:col>10</xdr:col>
          <xdr:colOff>152400</xdr:colOff>
          <xdr:row>19</xdr:row>
          <xdr:rowOff>19050</xdr:rowOff>
        </xdr:to>
        <xdr:sp macro="" textlink="">
          <xdr:nvSpPr>
            <xdr:cNvPr id="20494" name="Check Box 14" hidden="1">
              <a:extLst>
                <a:ext uri="{63B3BB69-23CF-44E3-9099-C40C66FF867C}">
                  <a14:compatExt spid="_x0000_s2049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 3</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57150</xdr:colOff>
          <xdr:row>17</xdr:row>
          <xdr:rowOff>180975</xdr:rowOff>
        </xdr:from>
        <xdr:to>
          <xdr:col>11</xdr:col>
          <xdr:colOff>85725</xdr:colOff>
          <xdr:row>19</xdr:row>
          <xdr:rowOff>19050</xdr:rowOff>
        </xdr:to>
        <xdr:sp macro="" textlink="">
          <xdr:nvSpPr>
            <xdr:cNvPr id="20495" name="Check Box 15" hidden="1">
              <a:extLst>
                <a:ext uri="{63B3BB69-23CF-44E3-9099-C40C66FF867C}">
                  <a14:compatExt spid="_x0000_s2049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 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0</xdr:colOff>
          <xdr:row>18</xdr:row>
          <xdr:rowOff>180975</xdr:rowOff>
        </xdr:from>
        <xdr:to>
          <xdr:col>8</xdr:col>
          <xdr:colOff>114300</xdr:colOff>
          <xdr:row>20</xdr:row>
          <xdr:rowOff>19050</xdr:rowOff>
        </xdr:to>
        <xdr:sp macro="" textlink="">
          <xdr:nvSpPr>
            <xdr:cNvPr id="20496" name="Check Box 16" hidden="1">
              <a:extLst>
                <a:ext uri="{63B3BB69-23CF-44E3-9099-C40C66FF867C}">
                  <a14:compatExt spid="_x0000_s2049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  totale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238125</xdr:colOff>
          <xdr:row>18</xdr:row>
          <xdr:rowOff>180975</xdr:rowOff>
        </xdr:from>
        <xdr:to>
          <xdr:col>14</xdr:col>
          <xdr:colOff>295275</xdr:colOff>
          <xdr:row>20</xdr:row>
          <xdr:rowOff>19050</xdr:rowOff>
        </xdr:to>
        <xdr:sp macro="" textlink="">
          <xdr:nvSpPr>
            <xdr:cNvPr id="20497" name="Check Box 17" hidden="1">
              <a:extLst>
                <a:ext uri="{63B3BB69-23CF-44E3-9099-C40C66FF867C}">
                  <a14:compatExt spid="_x0000_s2049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H" sz="800" b="0" i="0" u="none" strike="noStrike" baseline="0">
                  <a:solidFill>
                    <a:srgbClr val="000000"/>
                  </a:solidFill>
                  <a:latin typeface="Segoe UI"/>
                  <a:cs typeface="Segoe UI"/>
                </a:rPr>
                <a:t> phase projet/planification</a:t>
              </a:r>
            </a:p>
          </xdr:txBody>
        </xdr:sp>
        <xdr:clientData/>
      </xdr:twoCellAnchor>
    </mc:Choice>
    <mc:Fallback/>
  </mc:AlternateContent>
</xdr:wsDr>
</file>

<file path=xl/drawings/drawing10.xml><?xml version="1.0" encoding="utf-8"?>
<xdr:wsDr xmlns:xdr="http://schemas.openxmlformats.org/drawingml/2006/spreadsheetDrawing" xmlns:a="http://schemas.openxmlformats.org/drawingml/2006/main">
  <xdr:twoCellAnchor>
    <xdr:from>
      <xdr:col>1</xdr:col>
      <xdr:colOff>85725</xdr:colOff>
      <xdr:row>3</xdr:row>
      <xdr:rowOff>85725</xdr:rowOff>
    </xdr:from>
    <xdr:to>
      <xdr:col>5</xdr:col>
      <xdr:colOff>695325</xdr:colOff>
      <xdr:row>6</xdr:row>
      <xdr:rowOff>152400</xdr:rowOff>
    </xdr:to>
    <xdr:sp macro="[0]!effacage" textlink="">
      <xdr:nvSpPr>
        <xdr:cNvPr id="2" name="Rectangle à coins arrondis 1"/>
        <xdr:cNvSpPr/>
      </xdr:nvSpPr>
      <xdr:spPr>
        <a:xfrm>
          <a:off x="847725" y="657225"/>
          <a:ext cx="3657600" cy="638175"/>
        </a:xfrm>
        <a:prstGeom prst="roundRect">
          <a:avLst/>
        </a:prstGeom>
        <a:solidFill>
          <a:schemeClr val="accent2">
            <a:lumMod val="40000"/>
            <a:lumOff val="60000"/>
          </a:schemeClr>
        </a:solidFill>
        <a:ln w="38100">
          <a:solidFill>
            <a:schemeClr val="accent2">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600">
              <a:solidFill>
                <a:srgbClr val="FF0000"/>
              </a:solidFill>
            </a:rPr>
            <a:t>Effacer le rapport à imprimer</a:t>
          </a:r>
        </a:p>
      </xdr:txBody>
    </xdr:sp>
    <xdr:clientData/>
  </xdr:twoCellAnchor>
  <xdr:twoCellAnchor>
    <xdr:from>
      <xdr:col>6</xdr:col>
      <xdr:colOff>38100</xdr:colOff>
      <xdr:row>3</xdr:row>
      <xdr:rowOff>57149</xdr:rowOff>
    </xdr:from>
    <xdr:to>
      <xdr:col>10</xdr:col>
      <xdr:colOff>666750</xdr:colOff>
      <xdr:row>6</xdr:row>
      <xdr:rowOff>161924</xdr:rowOff>
    </xdr:to>
    <xdr:sp macro="[0]!_xludf.séléction" textlink="">
      <xdr:nvSpPr>
        <xdr:cNvPr id="3" name="Rectangle à coins arrondis 2"/>
        <xdr:cNvSpPr/>
      </xdr:nvSpPr>
      <xdr:spPr>
        <a:xfrm>
          <a:off x="4610100" y="628649"/>
          <a:ext cx="3676650" cy="676275"/>
        </a:xfrm>
        <a:prstGeom prst="roundRect">
          <a:avLst/>
        </a:prstGeom>
        <a:solidFill>
          <a:schemeClr val="accent1">
            <a:lumMod val="60000"/>
            <a:lumOff val="40000"/>
          </a:schemeClr>
        </a:solidFill>
        <a:ln w="38100">
          <a:solidFill>
            <a:schemeClr val="accent1">
              <a:lumMod val="7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600">
              <a:solidFill>
                <a:schemeClr val="accent1">
                  <a:lumMod val="75000"/>
                </a:schemeClr>
              </a:solidFill>
            </a:rPr>
            <a:t>Copie l'entier du rapport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3" Type="http://schemas.openxmlformats.org/officeDocument/2006/relationships/vmlDrawing" Target="../drawings/vmlDrawing2.v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 Type="http://schemas.openxmlformats.org/officeDocument/2006/relationships/drawing" Target="../drawings/drawing9.xml"/><Relationship Id="rId16" Type="http://schemas.openxmlformats.org/officeDocument/2006/relationships/ctrlProp" Target="../ctrlProps/ctrlProp17.xml"/><Relationship Id="rId1" Type="http://schemas.openxmlformats.org/officeDocument/2006/relationships/printerSettings" Target="../printerSettings/printerSettings11.bin"/><Relationship Id="rId6" Type="http://schemas.openxmlformats.org/officeDocument/2006/relationships/ctrlProp" Target="../ctrlProps/ctrlProp7.xml"/><Relationship Id="rId11" Type="http://schemas.openxmlformats.org/officeDocument/2006/relationships/ctrlProp" Target="../ctrlProps/ctrlProp12.xml"/><Relationship Id="rId5" Type="http://schemas.openxmlformats.org/officeDocument/2006/relationships/ctrlProp" Target="../ctrlProps/ctrlProp6.xml"/><Relationship Id="rId15" Type="http://schemas.openxmlformats.org/officeDocument/2006/relationships/ctrlProp" Target="../ctrlProps/ctrlProp16.xml"/><Relationship Id="rId10" Type="http://schemas.openxmlformats.org/officeDocument/2006/relationships/ctrlProp" Target="../ctrlProps/ctrlProp11.xml"/><Relationship Id="rId19" Type="http://schemas.openxmlformats.org/officeDocument/2006/relationships/ctrlProp" Target="../ctrlProps/ctrlProp20.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363"/>
  <sheetViews>
    <sheetView showZeros="0" view="pageLayout" zoomScale="120" zoomScaleNormal="110" zoomScalePageLayoutView="120" workbookViewId="0">
      <selection activeCell="G13" sqref="G13"/>
    </sheetView>
  </sheetViews>
  <sheetFormatPr baseColWidth="10" defaultColWidth="11.42578125" defaultRowHeight="15" x14ac:dyDescent="0.25"/>
  <cols>
    <col min="1" max="1" width="7.28515625" customWidth="1"/>
    <col min="2" max="2" width="6.140625" customWidth="1"/>
    <col min="3" max="3" width="7" customWidth="1"/>
    <col min="4" max="4" width="2.85546875" customWidth="1"/>
    <col min="5" max="5" width="6.140625" customWidth="1"/>
    <col min="6" max="6" width="8.140625" customWidth="1"/>
    <col min="7" max="7" width="2.85546875" customWidth="1"/>
    <col min="8" max="8" width="4.8554687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42578125" customWidth="1"/>
    <col min="19" max="19" width="14.42578125" customWidth="1"/>
    <col min="20" max="20" width="24.57031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ht="15" customHeight="1" x14ac:dyDescent="0.25"/>
    <row r="2" ht="15" customHeight="1" x14ac:dyDescent="0.25"/>
    <row r="3" ht="15" customHeight="1" x14ac:dyDescent="0.25"/>
    <row r="4" ht="15" customHeight="1" x14ac:dyDescent="0.25"/>
    <row r="5" ht="15" customHeight="1" x14ac:dyDescent="0.25"/>
    <row r="6" ht="15" customHeight="1" x14ac:dyDescent="0.25"/>
    <row r="7" ht="15" customHeight="1" x14ac:dyDescent="0.25"/>
    <row r="8" ht="15" customHeight="1" x14ac:dyDescent="0.25"/>
    <row r="9" ht="15" customHeight="1" x14ac:dyDescent="0.25"/>
    <row r="10" ht="15" customHeight="1" x14ac:dyDescent="0.25"/>
    <row r="11" ht="15" customHeight="1" x14ac:dyDescent="0.25"/>
    <row r="12" ht="15" customHeight="1" x14ac:dyDescent="0.25"/>
    <row r="13" ht="15" customHeight="1" x14ac:dyDescent="0.25"/>
    <row r="14" ht="15" customHeight="1" x14ac:dyDescent="0.25"/>
    <row r="15" ht="15" customHeight="1" x14ac:dyDescent="0.25"/>
    <row r="16" ht="15" customHeight="1" x14ac:dyDescent="0.25"/>
    <row r="17" ht="15" customHeight="1" x14ac:dyDescent="0.25"/>
    <row r="18" ht="15" customHeight="1" x14ac:dyDescent="0.25"/>
    <row r="19" ht="15" customHeight="1" x14ac:dyDescent="0.25"/>
    <row r="20" ht="15" customHeight="1" x14ac:dyDescent="0.25"/>
    <row r="21" ht="15" customHeight="1" x14ac:dyDescent="0.25"/>
    <row r="22" ht="15" customHeight="1" x14ac:dyDescent="0.25"/>
    <row r="23" ht="15" customHeight="1" x14ac:dyDescent="0.25"/>
    <row r="24" ht="15" customHeight="1" x14ac:dyDescent="0.25"/>
    <row r="25" ht="15" customHeight="1" x14ac:dyDescent="0.25"/>
    <row r="26" ht="15" customHeight="1" x14ac:dyDescent="0.25"/>
    <row r="27" ht="15" customHeight="1" x14ac:dyDescent="0.25"/>
    <row r="28" ht="15" customHeight="1" x14ac:dyDescent="0.25"/>
    <row r="29" ht="15" customHeight="1" x14ac:dyDescent="0.25"/>
    <row r="30" ht="15" customHeight="1" x14ac:dyDescent="0.25"/>
    <row r="31" ht="15" customHeight="1" x14ac:dyDescent="0.25"/>
    <row r="32" ht="15" customHeight="1" x14ac:dyDescent="0.25"/>
    <row r="33" ht="15" customHeight="1" x14ac:dyDescent="0.25"/>
    <row r="34" ht="15" customHeight="1" x14ac:dyDescent="0.25"/>
    <row r="35" ht="15" customHeight="1" x14ac:dyDescent="0.25"/>
    <row r="36" ht="15" customHeight="1" x14ac:dyDescent="0.25"/>
    <row r="37" ht="15" customHeight="1" x14ac:dyDescent="0.25"/>
    <row r="38" ht="15" customHeight="1" x14ac:dyDescent="0.25"/>
    <row r="39" ht="15" customHeight="1" x14ac:dyDescent="0.25"/>
    <row r="40" ht="15" customHeight="1" x14ac:dyDescent="0.25"/>
    <row r="41" ht="15" customHeight="1" x14ac:dyDescent="0.25"/>
    <row r="42" ht="15" customHeight="1" x14ac:dyDescent="0.25"/>
    <row r="43" ht="15" customHeight="1" x14ac:dyDescent="0.25"/>
    <row r="44" ht="15" customHeight="1" x14ac:dyDescent="0.25"/>
    <row r="45" ht="15" customHeight="1" x14ac:dyDescent="0.25"/>
    <row r="326" ht="3.75" customHeight="1" x14ac:dyDescent="0.25"/>
    <row r="338" ht="11.25" customHeight="1" x14ac:dyDescent="0.25"/>
    <row r="361" ht="15" customHeight="1" x14ac:dyDescent="0.25"/>
    <row r="363" ht="8.25" customHeight="1" x14ac:dyDescent="0.25"/>
  </sheetData>
  <sheetProtection formatCells="0" selectLockedCells="1"/>
  <pageMargins left="0.23622047244094491" right="0" top="0.59055118110236227" bottom="0.59055118110236227" header="0.31496062992125984" footer="0.31496062992125984"/>
  <pageSetup paperSize="9" firstPageNumber="2" orientation="portrait" useFirstPageNumber="1" horizontalDpi="4294967295" verticalDpi="4294967295" r:id="rId1"/>
  <headerFooter alignWithMargins="0">
    <oddFooter>&amp;L&amp;"-,Italique"&amp;8!!! Merci de ne pas transmettre de copie du rapport à des tiers sans autorisation!!!                                                                                                                                    &amp;R&amp;8&amp;D /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X318"/>
  <sheetViews>
    <sheetView showZeros="0" tabSelected="1" view="pageLayout" topLeftCell="A4" zoomScaleNormal="110" workbookViewId="0">
      <selection activeCell="C4" sqref="C4:J4"/>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8554687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20" ht="27" customHeight="1" x14ac:dyDescent="0.35">
      <c r="A1" s="2"/>
      <c r="B1" s="2"/>
      <c r="C1" s="2" t="str">
        <f>UPPER("Service technique intercommunal du gros-de-vaud")</f>
        <v>SERVICE TECHNIQUE INTERCOMMUNAL DU GROS-DE-VAUD</v>
      </c>
      <c r="D1" s="2"/>
    </row>
    <row r="2" spans="1:20" ht="21" x14ac:dyDescent="0.35">
      <c r="A2" s="4"/>
      <c r="B2" s="4"/>
      <c r="C2" s="275" t="s">
        <v>0</v>
      </c>
      <c r="D2" s="275"/>
      <c r="E2" s="275"/>
      <c r="F2" s="275"/>
      <c r="G2" s="275"/>
      <c r="H2" s="275"/>
      <c r="I2" s="270"/>
      <c r="J2" s="270"/>
      <c r="K2" s="270"/>
      <c r="L2" s="270"/>
      <c r="M2" s="270"/>
      <c r="N2" s="270"/>
      <c r="O2" s="270"/>
      <c r="P2" s="114" t="s">
        <v>30</v>
      </c>
      <c r="Q2" s="9"/>
      <c r="R2" s="9"/>
      <c r="S2" s="150"/>
      <c r="T2" s="4"/>
    </row>
    <row r="3" spans="1:20" ht="15.75" thickBot="1" x14ac:dyDescent="0.3">
      <c r="A3" s="6"/>
      <c r="B3" s="6"/>
      <c r="C3" s="6"/>
      <c r="D3" s="6"/>
      <c r="E3" s="6"/>
      <c r="F3" s="6"/>
      <c r="G3" s="6"/>
      <c r="H3" s="6"/>
      <c r="I3" s="6"/>
      <c r="J3" s="6"/>
      <c r="K3" s="6"/>
      <c r="L3" s="6"/>
      <c r="M3" s="6"/>
      <c r="N3" s="6"/>
      <c r="O3" s="6"/>
      <c r="P3" s="6"/>
      <c r="Q3" s="6"/>
      <c r="R3" s="6"/>
      <c r="S3" s="6"/>
    </row>
    <row r="4" spans="1:20" ht="23.25" customHeight="1" x14ac:dyDescent="0.25">
      <c r="A4" s="271" t="s">
        <v>1</v>
      </c>
      <c r="B4" s="271"/>
      <c r="C4" s="272" t="s">
        <v>14</v>
      </c>
      <c r="D4" s="272"/>
      <c r="E4" s="272"/>
      <c r="F4" s="272"/>
      <c r="G4" s="272"/>
      <c r="H4" s="272"/>
      <c r="I4" s="272"/>
      <c r="J4" s="272"/>
      <c r="K4" s="41" t="s">
        <v>28</v>
      </c>
      <c r="L4" s="41"/>
      <c r="M4" s="272"/>
      <c r="N4" s="272"/>
      <c r="O4" s="272"/>
      <c r="P4" s="272"/>
      <c r="Q4" s="272"/>
      <c r="R4" s="272"/>
      <c r="S4" s="272"/>
      <c r="T4" s="48"/>
    </row>
    <row r="5" spans="1:20" ht="17.45" customHeight="1" x14ac:dyDescent="0.25">
      <c r="A5" s="273" t="s">
        <v>2</v>
      </c>
      <c r="B5" s="273"/>
      <c r="C5" s="273"/>
      <c r="D5" s="267"/>
      <c r="E5" s="267"/>
      <c r="F5" s="267"/>
      <c r="G5" s="267"/>
      <c r="H5" s="267"/>
      <c r="I5" s="267"/>
      <c r="J5" s="267"/>
      <c r="K5" s="267"/>
      <c r="L5" s="267"/>
      <c r="M5" s="267"/>
      <c r="N5" s="267"/>
      <c r="O5" s="267"/>
      <c r="P5" s="267"/>
      <c r="Q5" s="267"/>
      <c r="R5" s="267"/>
      <c r="S5" s="267"/>
    </row>
    <row r="6" spans="1:20" ht="17.45" customHeight="1" x14ac:dyDescent="0.25">
      <c r="A6" s="41" t="s">
        <v>3</v>
      </c>
      <c r="B6" s="41"/>
      <c r="C6" s="54"/>
      <c r="D6" s="267"/>
      <c r="E6" s="267"/>
      <c r="F6" s="267"/>
      <c r="G6" s="267"/>
      <c r="H6" s="267"/>
      <c r="I6" s="267"/>
      <c r="J6" s="267"/>
      <c r="K6" s="267"/>
      <c r="L6" s="267"/>
      <c r="M6" s="267"/>
      <c r="N6" s="267"/>
      <c r="O6" s="267"/>
      <c r="P6" s="267"/>
      <c r="Q6" s="267"/>
      <c r="R6" s="267"/>
      <c r="S6" s="267"/>
      <c r="T6" s="43"/>
    </row>
    <row r="7" spans="1:20" ht="17.45" customHeight="1" x14ac:dyDescent="0.25">
      <c r="A7" s="41" t="s">
        <v>4</v>
      </c>
      <c r="B7" s="274"/>
      <c r="C7" s="274"/>
      <c r="D7" s="274"/>
      <c r="E7" s="274"/>
      <c r="F7" s="274"/>
      <c r="G7" s="274"/>
      <c r="H7" s="274"/>
      <c r="I7" s="274"/>
      <c r="J7" s="274"/>
      <c r="K7" s="41" t="s">
        <v>12</v>
      </c>
      <c r="L7" s="41"/>
      <c r="M7" s="268"/>
      <c r="N7" s="268"/>
      <c r="O7" s="268"/>
      <c r="P7" s="268"/>
      <c r="Q7" s="268"/>
      <c r="R7" s="268"/>
      <c r="S7" s="268"/>
      <c r="T7" s="48"/>
    </row>
    <row r="8" spans="1:20" ht="17.45" customHeight="1" x14ac:dyDescent="0.25">
      <c r="A8" s="41" t="s">
        <v>5</v>
      </c>
      <c r="B8" s="41"/>
      <c r="C8" s="267"/>
      <c r="D8" s="267"/>
      <c r="E8" s="267"/>
      <c r="F8" s="267"/>
      <c r="G8" s="267"/>
      <c r="H8" s="267"/>
      <c r="I8" s="267"/>
      <c r="J8" s="267"/>
      <c r="K8" s="41" t="s">
        <v>10</v>
      </c>
      <c r="L8" s="268"/>
      <c r="M8" s="268"/>
      <c r="N8" s="268"/>
      <c r="O8" s="268"/>
      <c r="P8" s="268"/>
      <c r="Q8" s="268"/>
      <c r="R8" s="268"/>
      <c r="S8" s="268"/>
      <c r="T8" s="48"/>
    </row>
    <row r="9" spans="1:20" ht="17.45" customHeight="1" x14ac:dyDescent="0.25">
      <c r="A9" s="41" t="s">
        <v>6</v>
      </c>
      <c r="B9" s="269"/>
      <c r="C9" s="269"/>
      <c r="D9" s="269"/>
      <c r="E9" s="269"/>
      <c r="F9" s="269"/>
      <c r="G9" s="269"/>
      <c r="H9" s="269"/>
      <c r="I9" s="269"/>
      <c r="J9" s="269"/>
      <c r="K9" s="269"/>
      <c r="L9" s="269"/>
      <c r="M9" s="269"/>
      <c r="N9" s="269"/>
      <c r="O9" s="269"/>
      <c r="P9" s="269"/>
      <c r="Q9" s="269"/>
      <c r="R9" s="269"/>
      <c r="S9" s="269"/>
    </row>
    <row r="10" spans="1:20" ht="17.45" customHeight="1" x14ac:dyDescent="0.25">
      <c r="A10" s="41" t="s">
        <v>7</v>
      </c>
      <c r="B10" s="41"/>
      <c r="C10" s="267"/>
      <c r="D10" s="267"/>
      <c r="E10" s="267"/>
      <c r="F10" s="267"/>
      <c r="G10" s="267"/>
      <c r="H10" s="267"/>
      <c r="I10" s="267"/>
      <c r="J10" s="267"/>
      <c r="K10" s="41" t="s">
        <v>11</v>
      </c>
      <c r="L10" s="268"/>
      <c r="M10" s="268"/>
      <c r="N10" s="268"/>
      <c r="O10" s="268"/>
      <c r="P10" s="268"/>
      <c r="Q10" s="268"/>
      <c r="R10" s="268"/>
      <c r="S10" s="268"/>
    </row>
    <row r="11" spans="1:20" ht="17.45" customHeight="1" x14ac:dyDescent="0.25">
      <c r="A11" s="37" t="s">
        <v>8</v>
      </c>
      <c r="B11" s="37"/>
      <c r="C11" s="278"/>
      <c r="D11" s="278"/>
      <c r="E11" s="278"/>
      <c r="F11" s="278"/>
      <c r="G11" s="273" t="s">
        <v>13</v>
      </c>
      <c r="H11" s="273"/>
      <c r="I11" s="273"/>
      <c r="J11" s="273"/>
      <c r="K11" s="273"/>
      <c r="L11" s="273"/>
      <c r="M11" s="273"/>
      <c r="N11" s="273"/>
      <c r="O11" s="278" t="s">
        <v>154</v>
      </c>
      <c r="P11" s="278"/>
      <c r="Q11" s="278"/>
      <c r="R11" s="278"/>
      <c r="S11" s="278"/>
    </row>
    <row r="12" spans="1:20" ht="17.45" customHeight="1" x14ac:dyDescent="0.25">
      <c r="A12" s="41" t="s">
        <v>9</v>
      </c>
      <c r="B12" s="41"/>
      <c r="C12" s="54"/>
      <c r="D12" s="278"/>
      <c r="E12" s="278"/>
      <c r="F12" s="278"/>
      <c r="G12" s="278"/>
      <c r="H12" s="278"/>
      <c r="I12" s="278"/>
      <c r="J12" s="278"/>
      <c r="K12" s="41" t="s">
        <v>11</v>
      </c>
      <c r="L12" s="268"/>
      <c r="M12" s="268"/>
      <c r="N12" s="268"/>
      <c r="O12" s="268"/>
      <c r="P12" s="268"/>
      <c r="Q12" s="268"/>
      <c r="R12" s="268"/>
      <c r="S12" s="268"/>
    </row>
    <row r="13" spans="1:20" ht="5.25" customHeight="1" thickBot="1" x14ac:dyDescent="0.3">
      <c r="A13" s="10"/>
      <c r="B13" s="10"/>
      <c r="C13" s="9"/>
      <c r="D13" s="45"/>
      <c r="E13" s="45"/>
      <c r="F13" s="45"/>
      <c r="G13" s="45"/>
      <c r="H13" s="89"/>
      <c r="I13" s="45"/>
      <c r="J13" s="45"/>
      <c r="K13" s="10"/>
      <c r="L13" s="10"/>
      <c r="M13" s="45"/>
      <c r="N13" s="45"/>
      <c r="O13" s="45"/>
      <c r="P13" s="45"/>
      <c r="Q13" s="45"/>
      <c r="R13" s="45"/>
      <c r="S13" s="45"/>
    </row>
    <row r="14" spans="1:20" ht="21.75" customHeight="1" x14ac:dyDescent="0.35">
      <c r="A14" s="22" t="s">
        <v>244</v>
      </c>
      <c r="B14" s="22"/>
      <c r="C14" s="23"/>
      <c r="D14" s="26"/>
      <c r="E14" s="24"/>
      <c r="F14" s="26"/>
      <c r="G14" s="26"/>
      <c r="H14" s="26"/>
      <c r="I14" s="26"/>
      <c r="J14" s="26"/>
      <c r="K14" s="22"/>
      <c r="L14" s="22"/>
      <c r="M14" s="26"/>
      <c r="N14" s="26"/>
      <c r="O14" s="26"/>
      <c r="P14" s="26"/>
      <c r="Q14" s="26"/>
      <c r="R14" s="26"/>
      <c r="S14" s="26"/>
    </row>
    <row r="15" spans="1:20" ht="17.45" customHeight="1" x14ac:dyDescent="0.25">
      <c r="A15" s="10"/>
      <c r="B15" s="10"/>
      <c r="C15" s="9"/>
      <c r="D15" s="45"/>
      <c r="E15" s="45"/>
      <c r="F15" s="45"/>
      <c r="G15" s="45"/>
      <c r="H15" s="89"/>
      <c r="I15" s="45"/>
      <c r="J15" s="45"/>
      <c r="K15" s="10"/>
      <c r="L15" s="10"/>
      <c r="M15" s="45"/>
      <c r="N15" s="45"/>
      <c r="O15" s="45"/>
      <c r="P15" s="45"/>
      <c r="Q15" s="45"/>
      <c r="R15" s="45"/>
      <c r="S15" s="45"/>
    </row>
    <row r="16" spans="1:20" ht="17.45" customHeight="1" x14ac:dyDescent="0.25">
      <c r="A16" s="10"/>
      <c r="B16" s="10"/>
      <c r="C16" s="9"/>
      <c r="D16" s="45"/>
      <c r="E16" s="45"/>
      <c r="F16" s="45"/>
      <c r="G16" s="45"/>
      <c r="H16" s="89"/>
      <c r="I16" s="45"/>
      <c r="J16" s="45"/>
      <c r="K16" s="10"/>
      <c r="L16" s="10"/>
      <c r="M16" s="45"/>
      <c r="N16" s="45"/>
      <c r="O16" s="45"/>
      <c r="P16" s="45"/>
      <c r="Q16" s="45"/>
      <c r="R16" s="45"/>
      <c r="S16" s="45"/>
    </row>
    <row r="17" spans="1:19" ht="17.45" customHeight="1" x14ac:dyDescent="0.25">
      <c r="A17" s="10"/>
      <c r="B17" s="10"/>
      <c r="C17" s="9"/>
      <c r="D17" s="45"/>
      <c r="E17" s="45"/>
      <c r="F17" s="45"/>
      <c r="G17" s="45"/>
      <c r="H17" s="89"/>
      <c r="I17" s="45"/>
      <c r="J17" s="45"/>
      <c r="K17" s="10"/>
      <c r="L17" s="10"/>
      <c r="M17" s="45"/>
      <c r="N17" s="45"/>
      <c r="O17" s="45"/>
      <c r="P17" s="45"/>
      <c r="Q17" s="45"/>
      <c r="R17" s="45"/>
      <c r="S17" s="45"/>
    </row>
    <row r="18" spans="1:19" ht="17.45" customHeight="1" x14ac:dyDescent="0.25">
      <c r="A18" s="10"/>
      <c r="B18" s="10"/>
      <c r="C18" s="9"/>
      <c r="D18" s="45"/>
      <c r="E18" s="45"/>
      <c r="F18" s="45"/>
      <c r="G18" s="45"/>
      <c r="H18" s="89"/>
      <c r="I18" s="45"/>
      <c r="J18" s="45"/>
      <c r="K18" s="10"/>
      <c r="L18" s="10"/>
      <c r="M18" s="45"/>
      <c r="N18" s="45"/>
      <c r="O18" s="45"/>
      <c r="P18" s="45"/>
      <c r="Q18" s="45"/>
      <c r="R18" s="45"/>
      <c r="S18" s="45"/>
    </row>
    <row r="19" spans="1:19" ht="17.45" customHeight="1" x14ac:dyDescent="0.25">
      <c r="A19" s="10"/>
      <c r="B19" s="10"/>
      <c r="C19" s="9"/>
      <c r="D19" s="45"/>
      <c r="E19" s="45"/>
      <c r="F19" s="45"/>
      <c r="G19" s="45"/>
      <c r="H19" s="89"/>
      <c r="I19" s="45"/>
      <c r="J19" s="45"/>
      <c r="K19" s="10"/>
      <c r="L19" s="10"/>
      <c r="M19" s="45"/>
      <c r="N19" s="45"/>
      <c r="O19" s="45"/>
      <c r="P19" s="45"/>
      <c r="Q19" s="45"/>
      <c r="R19" s="45"/>
      <c r="S19" s="45"/>
    </row>
    <row r="20" spans="1:19" ht="17.45" customHeight="1" x14ac:dyDescent="0.25">
      <c r="A20" s="10"/>
      <c r="B20" s="10"/>
      <c r="C20" s="9"/>
      <c r="D20" s="45"/>
      <c r="E20" s="45"/>
      <c r="F20" s="45"/>
      <c r="G20" s="45"/>
      <c r="H20" s="89"/>
      <c r="I20" s="45"/>
      <c r="J20" s="45"/>
      <c r="K20" s="10"/>
      <c r="L20" s="10"/>
      <c r="M20" s="45"/>
      <c r="N20" s="45"/>
      <c r="O20" s="45"/>
      <c r="P20" s="45"/>
      <c r="Q20" s="45"/>
      <c r="R20" s="45"/>
      <c r="S20" s="45"/>
    </row>
    <row r="21" spans="1:19" ht="17.45" customHeight="1" x14ac:dyDescent="0.25">
      <c r="A21" s="10"/>
      <c r="B21" s="10"/>
      <c r="C21" s="9"/>
      <c r="D21" s="45"/>
      <c r="E21" s="45"/>
      <c r="F21" s="45"/>
      <c r="G21" s="45"/>
      <c r="H21" s="89"/>
      <c r="I21" s="45"/>
      <c r="J21" s="45"/>
      <c r="K21" s="10"/>
      <c r="L21" s="10"/>
      <c r="M21" s="45"/>
      <c r="N21" s="45"/>
      <c r="O21" s="45"/>
      <c r="P21" s="45"/>
      <c r="Q21" s="45"/>
      <c r="R21" s="45"/>
      <c r="S21" s="45"/>
    </row>
    <row r="22" spans="1:19" ht="17.45" customHeight="1" x14ac:dyDescent="0.25">
      <c r="A22" s="10"/>
      <c r="B22" s="10"/>
      <c r="C22" s="9"/>
      <c r="D22" s="45"/>
      <c r="E22" s="45"/>
      <c r="F22" s="45"/>
      <c r="G22" s="45"/>
      <c r="H22" s="89"/>
      <c r="I22" s="45"/>
      <c r="J22" s="45"/>
      <c r="K22" s="10"/>
      <c r="L22" s="10"/>
      <c r="M22" s="45"/>
      <c r="N22" s="45"/>
      <c r="O22" s="45"/>
      <c r="P22" s="45"/>
      <c r="Q22" s="45"/>
      <c r="R22" s="45"/>
      <c r="S22" s="45"/>
    </row>
    <row r="23" spans="1:19" ht="17.45" customHeight="1" x14ac:dyDescent="0.25">
      <c r="A23" s="10"/>
      <c r="B23" s="10"/>
      <c r="C23" s="9"/>
      <c r="D23" s="45"/>
      <c r="E23" s="45"/>
      <c r="F23" s="45"/>
      <c r="G23" s="45"/>
      <c r="H23" s="89"/>
      <c r="I23" s="45"/>
      <c r="J23" s="45"/>
      <c r="K23" s="10"/>
      <c r="L23" s="10"/>
      <c r="M23" s="45"/>
      <c r="N23" s="45"/>
      <c r="O23" s="45"/>
      <c r="P23" s="45"/>
      <c r="Q23" s="45"/>
      <c r="R23" s="45"/>
      <c r="S23" s="45"/>
    </row>
    <row r="24" spans="1:19" ht="17.45" customHeight="1" x14ac:dyDescent="0.25">
      <c r="A24" s="10"/>
      <c r="B24" s="10"/>
      <c r="C24" s="9"/>
      <c r="D24" s="45"/>
      <c r="E24" s="45"/>
      <c r="F24" s="45"/>
      <c r="G24" s="45"/>
      <c r="H24" s="89"/>
      <c r="I24" s="45"/>
      <c r="J24" s="45"/>
      <c r="K24" s="10"/>
      <c r="L24" s="10"/>
      <c r="M24" s="45"/>
      <c r="N24" s="45"/>
      <c r="O24" s="45"/>
      <c r="P24" s="45"/>
      <c r="Q24" s="45"/>
      <c r="R24" s="45"/>
      <c r="S24" s="45"/>
    </row>
    <row r="25" spans="1:19" ht="17.45" customHeight="1" x14ac:dyDescent="0.25">
      <c r="A25" s="10"/>
      <c r="B25" s="10"/>
      <c r="C25" s="9"/>
      <c r="D25" s="45"/>
      <c r="E25" s="45"/>
      <c r="F25" s="45"/>
      <c r="G25" s="45"/>
      <c r="H25" s="89"/>
      <c r="I25" s="45"/>
      <c r="J25" s="45"/>
      <c r="K25" s="10"/>
      <c r="L25" s="10"/>
      <c r="M25" s="45"/>
      <c r="N25" s="45"/>
      <c r="O25" s="45"/>
      <c r="P25" s="45"/>
      <c r="Q25" s="45"/>
      <c r="R25" s="45"/>
      <c r="S25" s="45"/>
    </row>
    <row r="26" spans="1:19" ht="17.45" customHeight="1" x14ac:dyDescent="0.25">
      <c r="A26" s="10"/>
      <c r="B26" s="10"/>
      <c r="C26" s="9"/>
      <c r="D26" s="45"/>
      <c r="E26" s="45"/>
      <c r="F26" s="45"/>
      <c r="G26" s="45"/>
      <c r="H26" s="89"/>
      <c r="I26" s="45"/>
      <c r="J26" s="45"/>
      <c r="K26" s="10"/>
      <c r="L26" s="10"/>
      <c r="M26" s="45"/>
      <c r="N26" s="45"/>
      <c r="O26" s="45"/>
      <c r="P26" s="45"/>
      <c r="Q26" s="45"/>
      <c r="R26" s="45"/>
      <c r="S26" s="45"/>
    </row>
    <row r="27" spans="1:19" ht="17.45" customHeight="1" x14ac:dyDescent="0.25">
      <c r="A27" s="10"/>
      <c r="B27" s="10"/>
      <c r="C27" s="9"/>
      <c r="D27" s="45"/>
      <c r="E27" s="45"/>
      <c r="F27" s="45"/>
      <c r="G27" s="45"/>
      <c r="H27" s="89"/>
      <c r="I27" s="45"/>
      <c r="J27" s="45"/>
      <c r="K27" s="10"/>
      <c r="L27" s="10"/>
      <c r="M27" s="45"/>
      <c r="N27" s="45"/>
      <c r="O27" s="45"/>
      <c r="P27" s="45"/>
      <c r="Q27" s="45"/>
      <c r="R27" s="45"/>
      <c r="S27" s="45"/>
    </row>
    <row r="28" spans="1:19" ht="17.45" customHeight="1" x14ac:dyDescent="0.25">
      <c r="A28" s="10"/>
      <c r="B28" s="10"/>
      <c r="C28" s="9"/>
      <c r="D28" s="45"/>
      <c r="E28" s="45"/>
      <c r="F28" s="45"/>
      <c r="G28" s="45"/>
      <c r="H28" s="89"/>
      <c r="I28" s="45"/>
      <c r="J28" s="45"/>
      <c r="K28" s="10"/>
      <c r="L28" s="10"/>
      <c r="M28" s="45"/>
      <c r="N28" s="45"/>
      <c r="O28" s="45"/>
      <c r="P28" s="45"/>
      <c r="Q28" s="45"/>
      <c r="R28" s="45"/>
      <c r="S28" s="45"/>
    </row>
    <row r="29" spans="1:19" ht="17.45" customHeight="1" x14ac:dyDescent="0.25">
      <c r="A29" s="10"/>
      <c r="B29" s="10"/>
      <c r="C29" s="9"/>
      <c r="D29" s="45"/>
      <c r="E29" s="45"/>
      <c r="F29" s="45"/>
      <c r="G29" s="45"/>
      <c r="H29" s="89"/>
      <c r="I29" s="45"/>
      <c r="J29" s="45"/>
      <c r="K29" s="10"/>
      <c r="L29" s="10"/>
      <c r="M29" s="45"/>
      <c r="N29" s="45"/>
      <c r="O29" s="45"/>
      <c r="P29" s="45"/>
      <c r="Q29" s="45"/>
      <c r="R29" s="45"/>
      <c r="S29" s="45"/>
    </row>
    <row r="30" spans="1:19" ht="17.45" customHeight="1" x14ac:dyDescent="0.25">
      <c r="A30" s="10"/>
      <c r="B30" s="10"/>
      <c r="C30" s="9"/>
      <c r="D30" s="45"/>
      <c r="E30" s="45"/>
      <c r="F30" s="45"/>
      <c r="G30" s="45"/>
      <c r="H30" s="89"/>
      <c r="I30" s="45"/>
      <c r="J30" s="45"/>
      <c r="K30" s="10"/>
      <c r="L30" s="10"/>
      <c r="M30" s="45"/>
      <c r="N30" s="45"/>
      <c r="O30" s="45"/>
      <c r="P30" s="45"/>
      <c r="Q30" s="45"/>
      <c r="R30" s="45"/>
      <c r="S30" s="45"/>
    </row>
    <row r="31" spans="1:19" ht="17.45" customHeight="1" x14ac:dyDescent="0.25">
      <c r="A31" s="10"/>
      <c r="B31" s="10"/>
      <c r="C31" s="9"/>
      <c r="D31" s="45"/>
      <c r="E31" s="45"/>
      <c r="F31" s="45"/>
      <c r="G31" s="45"/>
      <c r="H31" s="89"/>
      <c r="I31" s="45"/>
      <c r="J31" s="45"/>
      <c r="K31" s="10"/>
      <c r="L31" s="10"/>
      <c r="M31" s="45"/>
      <c r="N31" s="45"/>
      <c r="O31" s="45"/>
      <c r="P31" s="45"/>
      <c r="Q31" s="45"/>
      <c r="R31" s="45"/>
      <c r="S31" s="45"/>
    </row>
    <row r="32" spans="1:19" ht="17.45" customHeight="1" x14ac:dyDescent="0.25">
      <c r="A32" s="10"/>
      <c r="B32" s="10"/>
      <c r="C32" s="9"/>
      <c r="D32" s="45"/>
      <c r="E32" s="45"/>
      <c r="F32" s="45"/>
      <c r="G32" s="45"/>
      <c r="H32" s="89"/>
      <c r="I32" s="45"/>
      <c r="J32" s="45"/>
      <c r="K32" s="10"/>
      <c r="L32" s="10"/>
      <c r="M32" s="45"/>
      <c r="N32" s="45"/>
      <c r="O32" s="45"/>
      <c r="P32" s="45"/>
      <c r="Q32" s="45"/>
      <c r="R32" s="45"/>
      <c r="S32" s="45"/>
    </row>
    <row r="33" spans="1:20" ht="17.45" customHeight="1" x14ac:dyDescent="0.25">
      <c r="A33" s="10"/>
      <c r="B33" s="10"/>
      <c r="C33" s="9"/>
      <c r="D33" s="45"/>
      <c r="E33" s="45"/>
      <c r="F33" s="45"/>
      <c r="G33" s="45"/>
      <c r="H33" s="89"/>
      <c r="I33" s="45"/>
      <c r="J33" s="45"/>
      <c r="K33" s="10"/>
      <c r="L33" s="10"/>
      <c r="M33" s="45"/>
      <c r="N33" s="45"/>
      <c r="O33" s="45"/>
      <c r="P33" s="45"/>
      <c r="Q33" s="45"/>
      <c r="R33" s="45"/>
      <c r="S33" s="45"/>
    </row>
    <row r="34" spans="1:20" ht="17.45" customHeight="1" x14ac:dyDescent="0.25">
      <c r="A34" s="10"/>
      <c r="B34" s="10"/>
      <c r="C34" s="9"/>
      <c r="D34" s="45"/>
      <c r="E34" s="45"/>
      <c r="F34" s="45"/>
      <c r="G34" s="45"/>
      <c r="H34" s="89"/>
      <c r="I34" s="45"/>
      <c r="J34" s="45"/>
      <c r="K34" s="10"/>
      <c r="L34" s="10"/>
      <c r="M34" s="45"/>
      <c r="N34" s="45"/>
      <c r="O34" s="45"/>
      <c r="P34" s="45"/>
      <c r="Q34" s="45"/>
      <c r="R34" s="45"/>
      <c r="S34" s="45"/>
    </row>
    <row r="35" spans="1:20" ht="17.45" customHeight="1" x14ac:dyDescent="0.25">
      <c r="A35" s="10"/>
      <c r="B35" s="10"/>
      <c r="C35" s="9"/>
      <c r="D35" s="45"/>
      <c r="E35" s="45"/>
      <c r="F35" s="45"/>
      <c r="G35" s="45"/>
      <c r="H35" s="89"/>
      <c r="I35" s="45"/>
      <c r="J35" s="45"/>
      <c r="K35" s="10"/>
      <c r="L35" s="10"/>
      <c r="M35" s="45"/>
      <c r="N35" s="45"/>
      <c r="O35" s="45"/>
      <c r="P35" s="45"/>
      <c r="Q35" s="45"/>
      <c r="R35" s="45"/>
      <c r="S35" s="45"/>
    </row>
    <row r="36" spans="1:20" ht="17.45" customHeight="1" x14ac:dyDescent="0.25">
      <c r="A36" s="10"/>
      <c r="B36" s="10"/>
      <c r="C36" s="9"/>
      <c r="D36" s="45"/>
      <c r="E36" s="45"/>
      <c r="F36" s="45"/>
      <c r="G36" s="45"/>
      <c r="H36" s="89"/>
      <c r="I36" s="45"/>
      <c r="J36" s="45"/>
      <c r="K36" s="10"/>
      <c r="L36" s="10"/>
      <c r="M36" s="45"/>
      <c r="N36" s="45"/>
      <c r="O36" s="45"/>
      <c r="P36" s="45"/>
      <c r="Q36" s="45"/>
      <c r="R36" s="45"/>
      <c r="S36" s="45"/>
    </row>
    <row r="37" spans="1:20" ht="17.45" customHeight="1" x14ac:dyDescent="0.25">
      <c r="A37" s="10"/>
      <c r="B37" s="10"/>
      <c r="C37" s="9"/>
      <c r="D37" s="45"/>
      <c r="E37" s="45"/>
      <c r="F37" s="45"/>
      <c r="G37" s="45"/>
      <c r="H37" s="89"/>
      <c r="I37" s="45"/>
      <c r="J37" s="45"/>
      <c r="K37" s="10"/>
      <c r="L37" s="10"/>
      <c r="M37" s="45"/>
      <c r="N37" s="45"/>
      <c r="O37" s="45"/>
      <c r="P37" s="45"/>
      <c r="Q37" s="45"/>
      <c r="R37" s="45"/>
      <c r="S37" s="45"/>
    </row>
    <row r="38" spans="1:20" ht="17.45" customHeight="1" x14ac:dyDescent="0.25">
      <c r="A38" s="10"/>
      <c r="B38" s="10"/>
      <c r="C38" s="9"/>
      <c r="D38" s="45"/>
      <c r="E38" s="45"/>
      <c r="F38" s="45"/>
      <c r="G38" s="45"/>
      <c r="H38" s="89"/>
      <c r="I38" s="45"/>
      <c r="J38" s="45"/>
      <c r="K38" s="10"/>
      <c r="L38" s="10"/>
      <c r="M38" s="45"/>
      <c r="N38" s="45"/>
      <c r="O38" s="45"/>
      <c r="P38" s="45"/>
      <c r="Q38" s="45"/>
      <c r="R38" s="45"/>
      <c r="S38" s="45"/>
    </row>
    <row r="39" spans="1:20" ht="17.45" customHeight="1" x14ac:dyDescent="0.25">
      <c r="A39" s="10"/>
      <c r="B39" s="10"/>
      <c r="C39" s="9"/>
      <c r="D39" s="45"/>
      <c r="E39" s="45"/>
      <c r="F39" s="45"/>
      <c r="G39" s="45"/>
      <c r="H39" s="89"/>
      <c r="I39" s="45"/>
      <c r="J39" s="45"/>
      <c r="K39" s="10"/>
      <c r="L39" s="10"/>
      <c r="M39" s="45"/>
      <c r="N39" s="45"/>
      <c r="O39" s="45"/>
      <c r="P39" s="45"/>
      <c r="Q39" s="45"/>
      <c r="R39" s="45"/>
      <c r="S39" s="45"/>
    </row>
    <row r="40" spans="1:20" ht="17.45" customHeight="1" x14ac:dyDescent="0.25">
      <c r="A40" s="10"/>
      <c r="B40" s="10"/>
      <c r="C40" s="9"/>
      <c r="D40" s="45"/>
      <c r="E40" s="45"/>
      <c r="F40" s="45"/>
      <c r="G40" s="45"/>
      <c r="H40" s="89"/>
      <c r="I40" s="45"/>
      <c r="J40" s="45"/>
      <c r="K40" s="10"/>
      <c r="L40" s="10"/>
      <c r="M40" s="45"/>
      <c r="N40" s="45"/>
      <c r="O40" s="45"/>
      <c r="P40" s="45"/>
      <c r="Q40" s="45"/>
      <c r="R40" s="45"/>
      <c r="S40" s="45"/>
    </row>
    <row r="41" spans="1:20" ht="17.45" customHeight="1" x14ac:dyDescent="0.25">
      <c r="A41" s="10"/>
      <c r="B41" s="10"/>
      <c r="C41" s="9"/>
      <c r="D41" s="45"/>
      <c r="E41" s="45"/>
      <c r="F41" s="45"/>
      <c r="G41" s="45"/>
      <c r="H41" s="89"/>
      <c r="I41" s="45"/>
      <c r="J41" s="45"/>
      <c r="K41" s="10"/>
      <c r="L41" s="10"/>
      <c r="M41" s="45"/>
      <c r="N41" s="45"/>
      <c r="O41" s="45"/>
      <c r="P41" s="45"/>
      <c r="Q41" s="45"/>
      <c r="R41" s="45"/>
      <c r="S41" s="45"/>
    </row>
    <row r="42" spans="1:20" ht="17.45" customHeight="1" x14ac:dyDescent="0.25">
      <c r="A42" s="10"/>
      <c r="B42" s="10"/>
      <c r="C42" s="9"/>
      <c r="D42" s="45"/>
      <c r="E42" s="45"/>
      <c r="F42" s="45"/>
      <c r="G42" s="45"/>
      <c r="H42" s="89"/>
      <c r="I42" s="45"/>
      <c r="J42" s="45"/>
      <c r="K42" s="10"/>
      <c r="L42" s="10"/>
      <c r="M42" s="45"/>
      <c r="N42" s="45"/>
      <c r="O42" s="45"/>
      <c r="P42" s="45"/>
      <c r="Q42" s="45"/>
      <c r="R42" s="45"/>
      <c r="S42" s="45"/>
    </row>
    <row r="43" spans="1:20" ht="17.45" customHeight="1" x14ac:dyDescent="0.25">
      <c r="A43" s="10"/>
      <c r="B43" s="10"/>
      <c r="C43" s="9"/>
      <c r="D43" s="45"/>
      <c r="E43" s="45"/>
      <c r="F43" s="45"/>
      <c r="G43" s="45"/>
      <c r="H43" s="89"/>
      <c r="I43" s="45"/>
      <c r="J43" s="45"/>
      <c r="K43" s="10"/>
      <c r="L43" s="10"/>
      <c r="M43" s="45"/>
      <c r="N43" s="45"/>
      <c r="O43" s="45"/>
      <c r="P43" s="45"/>
      <c r="Q43" s="45"/>
      <c r="R43" s="45"/>
      <c r="S43" s="45"/>
    </row>
    <row r="45" spans="1:20" x14ac:dyDescent="0.25">
      <c r="A45" s="70"/>
      <c r="B45" s="70"/>
      <c r="C45" s="71"/>
      <c r="D45" s="71"/>
      <c r="E45" s="71"/>
      <c r="F45" s="71"/>
      <c r="G45" s="71"/>
      <c r="H45" s="71"/>
      <c r="I45" s="71"/>
      <c r="J45" s="71"/>
      <c r="K45" s="71"/>
      <c r="L45" s="71"/>
      <c r="M45" s="71"/>
      <c r="N45" s="71"/>
      <c r="O45" s="71"/>
      <c r="P45" s="71"/>
      <c r="Q45" s="71"/>
      <c r="R45" s="71"/>
      <c r="S45" s="71"/>
      <c r="T45" s="5"/>
    </row>
    <row r="46" spans="1:20" x14ac:dyDescent="0.25">
      <c r="A46" s="9"/>
      <c r="B46" s="9"/>
      <c r="C46" s="9"/>
      <c r="D46" s="9"/>
      <c r="E46" s="9"/>
      <c r="F46" s="9"/>
      <c r="G46" s="9"/>
      <c r="H46" s="9"/>
      <c r="I46" s="9"/>
      <c r="J46" s="9"/>
      <c r="K46" s="9"/>
      <c r="L46" s="9"/>
      <c r="M46" s="9"/>
      <c r="N46" s="9"/>
      <c r="O46" s="9"/>
      <c r="P46" s="9"/>
      <c r="Q46" s="9"/>
      <c r="R46" s="9"/>
      <c r="S46" s="9"/>
    </row>
    <row r="47" spans="1:20" x14ac:dyDescent="0.25">
      <c r="A47" s="54"/>
      <c r="B47" s="42"/>
      <c r="C47" s="42"/>
      <c r="D47" s="54"/>
      <c r="E47" s="276"/>
      <c r="F47" s="276"/>
      <c r="G47" s="276"/>
      <c r="H47" s="276"/>
      <c r="I47" s="276"/>
      <c r="J47" s="276"/>
      <c r="K47" s="276"/>
      <c r="L47" s="276"/>
      <c r="M47" s="276"/>
      <c r="N47" s="40"/>
      <c r="O47" s="40"/>
      <c r="P47" s="40"/>
      <c r="Q47" s="40"/>
      <c r="R47" s="54"/>
      <c r="S47" s="54"/>
    </row>
    <row r="48" spans="1:20" x14ac:dyDescent="0.25">
      <c r="A48" s="54"/>
      <c r="B48" s="41"/>
      <c r="C48" s="54"/>
      <c r="D48" s="276"/>
      <c r="E48" s="276"/>
      <c r="F48" s="276"/>
      <c r="G48" s="276"/>
      <c r="H48" s="276"/>
      <c r="I48" s="276"/>
      <c r="J48" s="276"/>
      <c r="K48" s="276"/>
      <c r="L48" s="276"/>
      <c r="M48" s="276"/>
      <c r="N48" s="276"/>
      <c r="O48" s="276"/>
      <c r="P48" s="276"/>
      <c r="Q48" s="276"/>
      <c r="R48" s="276"/>
      <c r="S48" s="276"/>
    </row>
    <row r="49" spans="1:24" x14ac:dyDescent="0.25">
      <c r="A49" s="54"/>
      <c r="B49" s="41"/>
      <c r="C49" s="54"/>
      <c r="D49" s="54"/>
      <c r="E49" s="277"/>
      <c r="F49" s="277"/>
      <c r="G49" s="277"/>
      <c r="H49" s="277"/>
      <c r="I49" s="277"/>
      <c r="J49" s="277"/>
      <c r="K49" s="42"/>
      <c r="L49" s="276"/>
      <c r="M49" s="276"/>
      <c r="N49" s="276"/>
      <c r="O49" s="276"/>
      <c r="P49" s="276"/>
      <c r="Q49" s="276"/>
      <c r="R49" s="276"/>
      <c r="S49" s="65"/>
    </row>
    <row r="50" spans="1:24" x14ac:dyDescent="0.25">
      <c r="A50" s="54"/>
      <c r="B50" s="54"/>
      <c r="C50" s="54"/>
      <c r="D50" s="54"/>
      <c r="E50" s="277"/>
      <c r="F50" s="277"/>
      <c r="G50" s="277"/>
      <c r="H50" s="277"/>
      <c r="I50" s="277"/>
      <c r="J50" s="277"/>
      <c r="K50" s="277"/>
      <c r="L50" s="277"/>
      <c r="M50" s="277"/>
      <c r="N50" s="277"/>
      <c r="O50" s="277"/>
      <c r="P50" s="277"/>
      <c r="Q50" s="277"/>
      <c r="R50" s="277"/>
      <c r="S50" s="277"/>
    </row>
    <row r="51" spans="1:24" x14ac:dyDescent="0.25">
      <c r="A51" s="54"/>
      <c r="B51" s="54"/>
      <c r="C51" s="54"/>
      <c r="D51" s="277"/>
      <c r="E51" s="277"/>
      <c r="F51" s="277"/>
      <c r="G51" s="277"/>
      <c r="H51" s="277"/>
      <c r="I51" s="277"/>
      <c r="J51" s="54"/>
      <c r="K51" s="3"/>
      <c r="L51" s="54"/>
      <c r="M51" s="54"/>
      <c r="N51" s="54"/>
      <c r="O51" s="54"/>
      <c r="P51" s="54"/>
      <c r="Q51" s="54"/>
      <c r="R51" s="57"/>
      <c r="S51" s="43"/>
    </row>
    <row r="52" spans="1:24" x14ac:dyDescent="0.25">
      <c r="A52" s="54"/>
      <c r="B52" s="54"/>
      <c r="C52" s="54"/>
      <c r="D52" s="54"/>
      <c r="E52" s="279"/>
      <c r="F52" s="279"/>
      <c r="G52" s="279"/>
      <c r="H52" s="279"/>
      <c r="I52" s="279"/>
      <c r="J52" s="54"/>
      <c r="K52" s="3"/>
      <c r="L52" s="54"/>
      <c r="M52" s="54"/>
      <c r="N52" s="54"/>
      <c r="O52" s="54"/>
      <c r="P52" s="54"/>
      <c r="Q52" s="54"/>
      <c r="R52" s="57"/>
      <c r="S52" s="53"/>
    </row>
    <row r="53" spans="1:24" x14ac:dyDescent="0.25">
      <c r="A53" s="54"/>
      <c r="B53" s="54"/>
      <c r="C53" s="54"/>
      <c r="D53" s="54"/>
      <c r="E53" s="54"/>
      <c r="F53" s="54"/>
      <c r="G53" s="54"/>
      <c r="H53" s="88"/>
      <c r="I53" s="280"/>
      <c r="J53" s="280"/>
      <c r="K53" s="280"/>
      <c r="L53" s="54"/>
      <c r="M53" s="54"/>
      <c r="N53" s="54"/>
      <c r="O53" s="54"/>
      <c r="P53" s="54"/>
      <c r="Q53" s="54"/>
      <c r="R53" s="54"/>
      <c r="S53" s="54"/>
    </row>
    <row r="54" spans="1:24" x14ac:dyDescent="0.25">
      <c r="A54" s="54"/>
      <c r="B54" s="54"/>
      <c r="C54" s="54"/>
      <c r="D54" s="54"/>
      <c r="E54" s="54"/>
      <c r="F54" s="54"/>
      <c r="G54" s="54"/>
      <c r="H54" s="88"/>
      <c r="I54" s="280"/>
      <c r="J54" s="280"/>
      <c r="K54" s="280"/>
      <c r="L54" s="54"/>
      <c r="M54" s="54"/>
      <c r="N54" s="54"/>
      <c r="O54" s="54"/>
      <c r="P54" s="54"/>
      <c r="Q54" s="54"/>
      <c r="R54" s="54"/>
      <c r="S54" s="54"/>
    </row>
    <row r="55" spans="1:24" x14ac:dyDescent="0.25">
      <c r="A55" s="54"/>
      <c r="B55" s="54"/>
      <c r="C55" s="54"/>
      <c r="D55" s="54"/>
      <c r="E55" s="54"/>
      <c r="F55" s="54"/>
      <c r="G55" s="54"/>
      <c r="H55" s="88"/>
      <c r="I55" s="280"/>
      <c r="J55" s="280"/>
      <c r="K55" s="280"/>
      <c r="L55" s="54"/>
      <c r="M55" s="54"/>
      <c r="N55" s="54"/>
      <c r="O55" s="54"/>
      <c r="P55" s="54"/>
      <c r="Q55" s="54"/>
      <c r="R55" s="54"/>
      <c r="S55" s="54"/>
    </row>
    <row r="56" spans="1:24" x14ac:dyDescent="0.25">
      <c r="A56" s="54"/>
      <c r="B56" s="54"/>
      <c r="C56" s="54"/>
      <c r="D56" s="54"/>
      <c r="E56" s="54"/>
      <c r="F56" s="54"/>
      <c r="G56" s="54"/>
      <c r="H56" s="88"/>
      <c r="I56" s="280"/>
      <c r="J56" s="280"/>
      <c r="K56" s="280"/>
      <c r="L56" s="54"/>
      <c r="M56" s="54"/>
      <c r="N56" s="54"/>
      <c r="O56" s="54"/>
      <c r="P56" s="54"/>
      <c r="Q56" s="54"/>
      <c r="R56" s="54"/>
      <c r="S56" s="54"/>
    </row>
    <row r="57" spans="1:24" x14ac:dyDescent="0.25">
      <c r="A57" s="54"/>
      <c r="B57" s="54"/>
      <c r="C57" s="54"/>
      <c r="D57" s="54"/>
      <c r="E57" s="54"/>
      <c r="F57" s="54"/>
      <c r="G57" s="54"/>
      <c r="H57" s="88"/>
      <c r="I57" s="54"/>
      <c r="J57" s="54"/>
      <c r="K57" s="54"/>
      <c r="L57" s="54"/>
      <c r="M57" s="54"/>
      <c r="N57" s="54"/>
      <c r="O57" s="54"/>
      <c r="P57" s="54"/>
      <c r="Q57" s="54"/>
      <c r="R57" s="54"/>
      <c r="S57" s="54"/>
      <c r="X57" s="1"/>
    </row>
    <row r="58" spans="1:24" x14ac:dyDescent="0.25">
      <c r="A58" s="54"/>
      <c r="B58" s="54"/>
      <c r="C58" s="54"/>
      <c r="D58" s="54"/>
      <c r="E58" s="53"/>
      <c r="F58" s="54"/>
      <c r="G58" s="54"/>
      <c r="H58" s="88"/>
      <c r="I58" s="54"/>
      <c r="J58" s="54"/>
      <c r="K58" s="54"/>
      <c r="L58" s="54"/>
      <c r="M58" s="54"/>
      <c r="N58" s="54"/>
      <c r="O58" s="54"/>
      <c r="P58" s="54"/>
      <c r="Q58" s="54"/>
      <c r="R58" s="53"/>
      <c r="S58" s="53"/>
    </row>
    <row r="59" spans="1:24" x14ac:dyDescent="0.25">
      <c r="A59" s="54"/>
      <c r="B59" s="54"/>
      <c r="C59" s="54"/>
      <c r="D59" s="54"/>
      <c r="E59" s="52"/>
      <c r="F59" s="52"/>
      <c r="G59" s="3"/>
      <c r="H59" s="3"/>
      <c r="I59" s="54"/>
      <c r="J59" s="54"/>
      <c r="K59" s="54"/>
      <c r="L59" s="281"/>
      <c r="M59" s="281"/>
      <c r="N59" s="281"/>
      <c r="O59" s="281"/>
      <c r="P59" s="281"/>
      <c r="Q59" s="281"/>
      <c r="R59" s="281"/>
      <c r="S59" s="39"/>
    </row>
    <row r="60" spans="1:24" x14ac:dyDescent="0.25">
      <c r="A60" s="54"/>
      <c r="B60" s="54"/>
      <c r="C60" s="54"/>
      <c r="D60" s="54"/>
      <c r="E60" s="39"/>
      <c r="F60" s="39"/>
      <c r="G60" s="54"/>
      <c r="H60" s="88"/>
      <c r="I60" s="54"/>
      <c r="J60" s="54"/>
      <c r="K60" s="54"/>
      <c r="L60" s="54"/>
      <c r="M60" s="54"/>
      <c r="N60" s="54"/>
      <c r="O60" s="54"/>
      <c r="P60" s="54"/>
      <c r="Q60" s="54"/>
      <c r="R60" s="54"/>
      <c r="S60" s="54"/>
    </row>
    <row r="61" spans="1:24" x14ac:dyDescent="0.25">
      <c r="A61" s="54"/>
      <c r="B61" s="54"/>
      <c r="C61" s="54"/>
      <c r="D61" s="54"/>
      <c r="E61" s="39"/>
      <c r="F61" s="39"/>
      <c r="G61" s="277"/>
      <c r="H61" s="277"/>
      <c r="I61" s="277"/>
      <c r="J61" s="277"/>
      <c r="K61" s="277"/>
      <c r="L61" s="277"/>
      <c r="M61" s="277"/>
      <c r="N61" s="277"/>
      <c r="O61" s="277"/>
      <c r="P61" s="277"/>
      <c r="Q61" s="277"/>
      <c r="R61" s="54"/>
      <c r="S61" s="54"/>
    </row>
    <row r="62" spans="1:24" x14ac:dyDescent="0.25">
      <c r="A62" s="9"/>
      <c r="B62" s="9"/>
      <c r="C62" s="9"/>
      <c r="D62" s="9"/>
      <c r="E62" s="9"/>
      <c r="F62" s="9"/>
      <c r="G62" s="9"/>
      <c r="H62" s="9"/>
      <c r="I62" s="9"/>
      <c r="J62" s="9"/>
      <c r="K62" s="9"/>
      <c r="L62" s="9"/>
      <c r="M62" s="9"/>
      <c r="N62" s="9"/>
      <c r="O62" s="9"/>
      <c r="P62" s="9"/>
      <c r="Q62" s="9"/>
      <c r="R62" s="9"/>
      <c r="S62" s="9"/>
    </row>
    <row r="63" spans="1:24" x14ac:dyDescent="0.25">
      <c r="A63" s="72"/>
      <c r="B63" s="72"/>
      <c r="C63" s="73"/>
      <c r="D63" s="73"/>
      <c r="E63" s="73"/>
      <c r="F63" s="73"/>
      <c r="G63" s="73"/>
      <c r="H63" s="73"/>
      <c r="I63" s="73"/>
      <c r="J63" s="73"/>
      <c r="K63" s="73"/>
      <c r="L63" s="73"/>
      <c r="M63" s="73"/>
      <c r="N63" s="73"/>
      <c r="O63" s="73"/>
      <c r="P63" s="73"/>
      <c r="Q63" s="73"/>
      <c r="R63" s="73"/>
      <c r="S63" s="73"/>
    </row>
    <row r="64" spans="1:24" x14ac:dyDescent="0.25">
      <c r="A64" s="54"/>
      <c r="B64" s="54"/>
      <c r="C64" s="54"/>
      <c r="D64" s="54"/>
      <c r="E64" s="54"/>
      <c r="F64" s="54"/>
      <c r="G64" s="54"/>
      <c r="H64" s="88"/>
      <c r="I64" s="54"/>
      <c r="J64" s="54"/>
      <c r="K64" s="54"/>
      <c r="L64" s="54"/>
      <c r="M64" s="54"/>
      <c r="N64" s="54"/>
      <c r="O64" s="54"/>
      <c r="P64" s="54"/>
      <c r="Q64" s="54"/>
      <c r="R64" s="54"/>
      <c r="S64" s="54"/>
    </row>
    <row r="65" spans="1:21" x14ac:dyDescent="0.25">
      <c r="A65" s="54"/>
      <c r="B65" s="276"/>
      <c r="C65" s="276"/>
      <c r="D65" s="276"/>
      <c r="E65" s="39"/>
      <c r="F65" s="39"/>
      <c r="G65" s="3"/>
      <c r="H65" s="3"/>
      <c r="I65" s="40"/>
      <c r="J65" s="54"/>
      <c r="K65" s="54"/>
      <c r="L65" s="54"/>
      <c r="M65" s="56"/>
      <c r="N65" s="56"/>
      <c r="O65" s="56"/>
      <c r="P65" s="56"/>
      <c r="Q65" s="56"/>
      <c r="R65" s="55"/>
      <c r="S65" s="39"/>
      <c r="T65" s="8"/>
      <c r="U65" s="7"/>
    </row>
    <row r="66" spans="1:21" x14ac:dyDescent="0.25">
      <c r="A66" s="54"/>
      <c r="B66" s="54"/>
      <c r="C66" s="54"/>
      <c r="D66" s="54"/>
      <c r="E66" s="53"/>
      <c r="F66" s="53"/>
      <c r="G66" s="3"/>
      <c r="H66" s="3"/>
      <c r="I66" s="54"/>
      <c r="J66" s="54"/>
      <c r="K66" s="54"/>
      <c r="L66" s="54"/>
      <c r="M66" s="53"/>
      <c r="N66" s="53"/>
      <c r="O66" s="53"/>
      <c r="P66" s="53"/>
      <c r="Q66" s="53"/>
      <c r="R66" s="53"/>
      <c r="S66" s="39"/>
      <c r="T66" s="7"/>
    </row>
    <row r="67" spans="1:21" x14ac:dyDescent="0.25">
      <c r="A67" s="54"/>
      <c r="B67" s="54"/>
      <c r="C67" s="54"/>
      <c r="D67" s="54"/>
      <c r="E67" s="53"/>
      <c r="F67" s="53"/>
      <c r="G67" s="3"/>
      <c r="H67" s="3"/>
      <c r="I67" s="276"/>
      <c r="J67" s="276"/>
      <c r="K67" s="276"/>
      <c r="L67" s="276"/>
      <c r="M67" s="276"/>
      <c r="N67" s="53"/>
      <c r="O67" s="53"/>
      <c r="P67" s="53"/>
      <c r="Q67" s="53"/>
      <c r="R67" s="53"/>
      <c r="S67" s="39"/>
      <c r="T67" s="7"/>
    </row>
    <row r="68" spans="1:21" x14ac:dyDescent="0.25">
      <c r="A68" s="54"/>
      <c r="B68" s="54"/>
      <c r="C68" s="54"/>
      <c r="D68" s="54"/>
      <c r="E68" s="53"/>
      <c r="F68" s="53"/>
      <c r="G68" s="3"/>
      <c r="H68" s="3"/>
      <c r="I68" s="276"/>
      <c r="J68" s="276"/>
      <c r="K68" s="276"/>
      <c r="L68" s="276"/>
      <c r="M68" s="276"/>
      <c r="N68" s="53"/>
      <c r="O68" s="53"/>
      <c r="P68" s="53"/>
      <c r="Q68" s="53"/>
      <c r="R68" s="53"/>
      <c r="S68" s="39"/>
      <c r="T68" s="7"/>
    </row>
    <row r="69" spans="1:21" x14ac:dyDescent="0.25">
      <c r="A69" s="54"/>
      <c r="B69" s="54"/>
      <c r="C69" s="54"/>
      <c r="D69" s="54"/>
      <c r="E69" s="53"/>
      <c r="F69" s="53"/>
      <c r="G69" s="3"/>
      <c r="H69" s="3"/>
      <c r="I69" s="276"/>
      <c r="J69" s="276"/>
      <c r="K69" s="276"/>
      <c r="L69" s="276"/>
      <c r="M69" s="276"/>
      <c r="N69" s="53"/>
      <c r="O69" s="53"/>
      <c r="P69" s="53"/>
      <c r="Q69" s="53"/>
      <c r="R69" s="53"/>
      <c r="S69" s="39"/>
      <c r="T69" s="7"/>
    </row>
    <row r="70" spans="1:21" x14ac:dyDescent="0.25">
      <c r="A70" s="54"/>
      <c r="B70" s="54"/>
      <c r="C70" s="54"/>
      <c r="D70" s="54"/>
      <c r="E70" s="53"/>
      <c r="F70" s="53"/>
      <c r="G70" s="3"/>
      <c r="H70" s="3"/>
      <c r="I70" s="276"/>
      <c r="J70" s="276"/>
      <c r="K70" s="276"/>
      <c r="L70" s="276"/>
      <c r="M70" s="276"/>
      <c r="N70" s="53"/>
      <c r="O70" s="53"/>
      <c r="P70" s="53"/>
      <c r="Q70" s="53"/>
      <c r="R70" s="53"/>
      <c r="S70" s="39"/>
      <c r="T70" s="7"/>
    </row>
    <row r="71" spans="1:21" x14ac:dyDescent="0.25">
      <c r="A71" s="54"/>
      <c r="B71" s="54"/>
      <c r="C71" s="54"/>
      <c r="D71" s="54"/>
      <c r="E71" s="53"/>
      <c r="F71" s="53"/>
      <c r="G71" s="3"/>
      <c r="H71" s="3"/>
      <c r="I71" s="276"/>
      <c r="J71" s="276"/>
      <c r="K71" s="276"/>
      <c r="L71" s="276"/>
      <c r="M71" s="276"/>
      <c r="N71" s="53"/>
      <c r="O71" s="53"/>
      <c r="P71" s="53"/>
      <c r="Q71" s="53"/>
      <c r="R71" s="53"/>
      <c r="S71" s="39"/>
      <c r="T71" s="7"/>
    </row>
    <row r="72" spans="1:21" x14ac:dyDescent="0.25">
      <c r="A72" s="54"/>
      <c r="B72" s="54"/>
      <c r="C72" s="54"/>
      <c r="D72" s="54"/>
      <c r="E72" s="53"/>
      <c r="F72" s="53"/>
      <c r="G72" s="3"/>
      <c r="H72" s="3"/>
      <c r="I72" s="40"/>
      <c r="J72" s="40"/>
      <c r="K72" s="40"/>
      <c r="L72" s="40"/>
      <c r="M72" s="40"/>
      <c r="N72" s="53"/>
      <c r="O72" s="53"/>
      <c r="P72" s="53"/>
      <c r="Q72" s="53"/>
      <c r="R72" s="53"/>
      <c r="S72" s="39"/>
      <c r="T72" s="7"/>
    </row>
    <row r="73" spans="1:21" x14ac:dyDescent="0.25">
      <c r="A73" s="54"/>
      <c r="B73" s="54"/>
      <c r="C73" s="54"/>
      <c r="D73" s="54"/>
      <c r="E73" s="53"/>
      <c r="F73" s="53"/>
      <c r="G73" s="3"/>
      <c r="H73" s="3"/>
      <c r="I73" s="54"/>
      <c r="J73" s="54"/>
      <c r="K73" s="54"/>
      <c r="L73" s="54"/>
      <c r="M73" s="54"/>
      <c r="N73" s="53"/>
      <c r="O73" s="53"/>
      <c r="P73" s="53"/>
      <c r="Q73" s="53"/>
      <c r="R73" s="53"/>
      <c r="S73" s="39"/>
      <c r="T73" s="7"/>
    </row>
    <row r="74" spans="1:21" x14ac:dyDescent="0.25">
      <c r="A74" s="54"/>
      <c r="B74" s="54"/>
      <c r="C74" s="54"/>
      <c r="D74" s="54"/>
      <c r="E74" s="39"/>
      <c r="F74" s="39"/>
      <c r="G74" s="54"/>
      <c r="H74" s="88"/>
      <c r="I74" s="54"/>
      <c r="J74" s="54"/>
      <c r="K74" s="54"/>
      <c r="L74" s="54"/>
      <c r="M74" s="54"/>
      <c r="N74" s="54"/>
      <c r="O74" s="54"/>
      <c r="P74" s="54"/>
      <c r="Q74" s="54"/>
      <c r="R74" s="39"/>
      <c r="S74" s="54"/>
      <c r="T74" s="7"/>
    </row>
    <row r="75" spans="1:21" x14ac:dyDescent="0.25">
      <c r="A75" s="54"/>
      <c r="B75" s="54"/>
      <c r="C75" s="54"/>
      <c r="D75" s="54"/>
      <c r="E75" s="58"/>
      <c r="F75" s="58"/>
      <c r="G75" s="3"/>
      <c r="H75" s="3"/>
      <c r="I75" s="54"/>
      <c r="J75" s="54"/>
      <c r="K75" s="54"/>
      <c r="L75" s="3"/>
      <c r="M75" s="62"/>
      <c r="N75" s="62"/>
      <c r="O75" s="62"/>
      <c r="P75" s="62"/>
      <c r="Q75" s="62"/>
      <c r="R75" s="58"/>
      <c r="S75" s="39"/>
    </row>
    <row r="76" spans="1:21" x14ac:dyDescent="0.25">
      <c r="A76" s="54"/>
      <c r="B76" s="54"/>
      <c r="C76" s="54"/>
      <c r="D76" s="54"/>
      <c r="E76" s="63"/>
      <c r="F76" s="63"/>
      <c r="G76" s="3"/>
      <c r="H76" s="3"/>
      <c r="I76" s="54"/>
      <c r="J76" s="54"/>
      <c r="K76" s="54"/>
      <c r="L76" s="65"/>
      <c r="M76" s="64"/>
      <c r="N76" s="64"/>
      <c r="O76" s="64"/>
      <c r="P76" s="64"/>
      <c r="Q76" s="64"/>
      <c r="R76" s="59"/>
      <c r="S76" s="54"/>
      <c r="T76" s="39"/>
    </row>
    <row r="77" spans="1:21" x14ac:dyDescent="0.25">
      <c r="A77" s="9"/>
      <c r="B77" s="9"/>
      <c r="C77" s="9"/>
      <c r="D77" s="9"/>
      <c r="E77" s="13"/>
      <c r="F77" s="13"/>
      <c r="G77" s="9"/>
      <c r="H77" s="9"/>
      <c r="I77" s="9"/>
      <c r="J77" s="9"/>
      <c r="K77" s="9"/>
      <c r="L77" s="9"/>
      <c r="M77" s="9"/>
      <c r="N77" s="9"/>
      <c r="O77" s="9"/>
      <c r="P77" s="9"/>
      <c r="Q77" s="9"/>
      <c r="R77" s="9"/>
      <c r="S77" s="9"/>
    </row>
    <row r="78" spans="1:21" x14ac:dyDescent="0.25">
      <c r="A78" s="9"/>
      <c r="B78" s="9"/>
      <c r="C78" s="9"/>
      <c r="D78" s="9"/>
      <c r="E78" s="9"/>
      <c r="F78" s="9"/>
      <c r="G78" s="9"/>
      <c r="H78" s="9"/>
      <c r="I78" s="9"/>
      <c r="J78" s="9"/>
      <c r="K78" s="9"/>
      <c r="L78" s="9"/>
      <c r="M78" s="9"/>
      <c r="N78" s="9"/>
      <c r="O78" s="9"/>
      <c r="P78" s="9"/>
      <c r="Q78" s="9"/>
      <c r="R78" s="9"/>
      <c r="S78" s="9"/>
    </row>
    <row r="79" spans="1:21" x14ac:dyDescent="0.25">
      <c r="A79" s="72"/>
      <c r="B79" s="72"/>
      <c r="C79" s="73"/>
      <c r="D79" s="73"/>
      <c r="E79" s="73"/>
      <c r="F79" s="73"/>
      <c r="G79" s="73"/>
      <c r="H79" s="73"/>
      <c r="I79" s="73"/>
      <c r="J79" s="73"/>
      <c r="K79" s="73"/>
      <c r="L79" s="73"/>
      <c r="M79" s="73"/>
      <c r="N79" s="73"/>
      <c r="O79" s="73"/>
      <c r="P79" s="73"/>
      <c r="Q79" s="73"/>
      <c r="R79" s="73"/>
      <c r="S79" s="73"/>
    </row>
    <row r="80" spans="1:21" x14ac:dyDescent="0.25">
      <c r="A80" s="54"/>
      <c r="B80" s="54"/>
      <c r="C80" s="54"/>
      <c r="D80" s="54"/>
      <c r="E80" s="54"/>
      <c r="F80" s="54"/>
      <c r="G80" s="54"/>
      <c r="H80" s="88"/>
      <c r="I80" s="54"/>
      <c r="J80" s="54"/>
      <c r="K80" s="54"/>
      <c r="L80" s="54"/>
      <c r="M80" s="54"/>
      <c r="N80" s="54"/>
      <c r="O80" s="54"/>
      <c r="P80" s="54"/>
      <c r="Q80" s="54"/>
      <c r="R80" s="54"/>
      <c r="S80" s="54"/>
    </row>
    <row r="81" spans="1:19" x14ac:dyDescent="0.25">
      <c r="A81" s="54"/>
      <c r="B81" s="54"/>
      <c r="C81" s="54"/>
      <c r="D81" s="54"/>
      <c r="E81" s="54"/>
      <c r="F81" s="286"/>
      <c r="G81" s="286"/>
      <c r="H81" s="88"/>
      <c r="I81" s="277"/>
      <c r="J81" s="277"/>
      <c r="K81" s="277"/>
      <c r="L81" s="277"/>
      <c r="M81" s="277"/>
      <c r="N81" s="54"/>
      <c r="O81" s="54"/>
      <c r="P81" s="40"/>
      <c r="Q81" s="40"/>
      <c r="R81" s="54"/>
      <c r="S81" s="54"/>
    </row>
    <row r="82" spans="1:19" x14ac:dyDescent="0.25">
      <c r="A82" s="54"/>
      <c r="B82" s="54"/>
      <c r="C82" s="54"/>
      <c r="D82" s="54"/>
      <c r="E82" s="54"/>
      <c r="F82" s="277"/>
      <c r="G82" s="277"/>
      <c r="H82" s="87"/>
      <c r="I82" s="277"/>
      <c r="J82" s="277"/>
      <c r="K82" s="277"/>
      <c r="L82" s="277"/>
      <c r="M82" s="277"/>
      <c r="N82" s="54"/>
      <c r="O82" s="54"/>
      <c r="P82" s="40"/>
      <c r="Q82" s="40"/>
      <c r="R82" s="3"/>
      <c r="S82" s="39"/>
    </row>
    <row r="83" spans="1:19" x14ac:dyDescent="0.25">
      <c r="A83" s="54"/>
      <c r="B83" s="54"/>
      <c r="C83" s="54"/>
      <c r="D83" s="277"/>
      <c r="E83" s="277"/>
      <c r="F83" s="39"/>
      <c r="G83" s="39"/>
      <c r="H83" s="87"/>
      <c r="I83" s="40"/>
      <c r="J83" s="40"/>
      <c r="K83" s="40"/>
      <c r="L83" s="277"/>
      <c r="M83" s="277"/>
      <c r="N83" s="277"/>
      <c r="O83" s="277"/>
      <c r="P83" s="277"/>
      <c r="Q83" s="277"/>
      <c r="R83" s="3"/>
      <c r="S83" s="43"/>
    </row>
    <row r="84" spans="1:19" x14ac:dyDescent="0.25">
      <c r="A84" s="54"/>
      <c r="B84" s="54"/>
      <c r="C84" s="54"/>
      <c r="D84" s="54"/>
      <c r="E84" s="54"/>
      <c r="F84" s="54"/>
      <c r="G84" s="54"/>
      <c r="H84" s="88"/>
      <c r="I84" s="54"/>
      <c r="J84" s="54"/>
      <c r="K84" s="54"/>
      <c r="L84" s="54"/>
      <c r="M84" s="54"/>
      <c r="N84" s="54"/>
      <c r="O84" s="54"/>
      <c r="P84" s="54"/>
      <c r="Q84" s="54"/>
      <c r="R84" s="54"/>
      <c r="S84" s="54"/>
    </row>
    <row r="85" spans="1:19" x14ac:dyDescent="0.25">
      <c r="A85" s="54"/>
      <c r="B85" s="54"/>
      <c r="C85" s="54"/>
      <c r="D85" s="54"/>
      <c r="E85" s="54"/>
      <c r="F85" s="54"/>
      <c r="G85" s="282"/>
      <c r="H85" s="282"/>
      <c r="I85" s="282"/>
      <c r="J85" s="282"/>
      <c r="K85" s="282"/>
      <c r="L85" s="282"/>
      <c r="M85" s="282"/>
      <c r="N85" s="282"/>
      <c r="O85" s="282"/>
      <c r="P85" s="282"/>
      <c r="Q85" s="282"/>
      <c r="R85" s="39"/>
      <c r="S85" s="39"/>
    </row>
    <row r="86" spans="1:19" x14ac:dyDescent="0.25">
      <c r="A86" s="54"/>
      <c r="B86" s="54"/>
      <c r="C86" s="54"/>
      <c r="D86" s="54"/>
      <c r="E86" s="54"/>
      <c r="F86" s="54"/>
      <c r="G86" s="65"/>
      <c r="H86" s="85"/>
      <c r="I86" s="3"/>
      <c r="J86" s="65"/>
      <c r="K86" s="65"/>
      <c r="L86" s="65"/>
      <c r="M86" s="282"/>
      <c r="N86" s="282"/>
      <c r="O86" s="282"/>
      <c r="P86" s="282"/>
      <c r="Q86" s="282"/>
      <c r="R86" s="39"/>
      <c r="S86" s="39"/>
    </row>
    <row r="87" spans="1:19" x14ac:dyDescent="0.25">
      <c r="A87" s="54"/>
      <c r="B87" s="54"/>
      <c r="C87" s="282"/>
      <c r="D87" s="282"/>
      <c r="E87" s="282"/>
      <c r="F87" s="282"/>
      <c r="G87" s="282"/>
      <c r="H87" s="282"/>
      <c r="I87" s="282"/>
      <c r="J87" s="282"/>
      <c r="K87" s="282"/>
      <c r="L87" s="282"/>
      <c r="M87" s="282"/>
      <c r="N87" s="282"/>
      <c r="O87" s="282"/>
      <c r="P87" s="282"/>
      <c r="Q87" s="282"/>
      <c r="R87" s="39"/>
      <c r="S87" s="39"/>
    </row>
    <row r="88" spans="1:19" x14ac:dyDescent="0.25">
      <c r="A88" s="54"/>
      <c r="B88" s="54"/>
      <c r="C88" s="54"/>
      <c r="D88" s="54"/>
      <c r="E88" s="54"/>
      <c r="F88" s="54"/>
      <c r="G88" s="39"/>
      <c r="H88" s="87"/>
      <c r="I88" s="39"/>
      <c r="J88" s="54"/>
      <c r="K88" s="54"/>
      <c r="L88" s="54"/>
      <c r="M88" s="54"/>
      <c r="N88" s="54"/>
      <c r="O88" s="54"/>
      <c r="P88" s="54"/>
      <c r="Q88" s="54"/>
      <c r="R88" s="3"/>
      <c r="S88" s="39"/>
    </row>
    <row r="89" spans="1:19" x14ac:dyDescent="0.25">
      <c r="A89" s="54"/>
      <c r="B89" s="54"/>
      <c r="C89" s="54"/>
      <c r="D89" s="54"/>
      <c r="E89" s="276"/>
      <c r="F89" s="276"/>
      <c r="G89" s="276"/>
      <c r="H89" s="86"/>
      <c r="I89" s="54"/>
      <c r="J89" s="54"/>
      <c r="K89" s="54"/>
      <c r="L89" s="54"/>
      <c r="M89" s="54"/>
      <c r="N89" s="54"/>
      <c r="O89" s="54"/>
      <c r="P89" s="54"/>
      <c r="Q89" s="54"/>
      <c r="R89" s="3"/>
      <c r="S89" s="39"/>
    </row>
    <row r="90" spans="1:19" x14ac:dyDescent="0.25">
      <c r="A90" s="9"/>
      <c r="B90" s="9"/>
      <c r="C90" s="9"/>
      <c r="D90" s="9"/>
      <c r="E90" s="9"/>
      <c r="F90" s="9"/>
      <c r="G90" s="9"/>
      <c r="H90" s="9"/>
      <c r="I90" s="9"/>
      <c r="K90" s="9"/>
      <c r="L90" s="9"/>
      <c r="M90" s="9"/>
      <c r="N90" s="9"/>
      <c r="O90" s="9"/>
      <c r="P90" s="9"/>
      <c r="Q90" s="9"/>
      <c r="R90" s="9"/>
      <c r="S90" s="9"/>
    </row>
    <row r="91" spans="1:19" x14ac:dyDescent="0.25">
      <c r="A91" s="9"/>
      <c r="B91" s="9"/>
      <c r="C91" s="9"/>
      <c r="D91" s="9"/>
      <c r="E91" s="9"/>
      <c r="F91" s="9"/>
      <c r="G91" s="9"/>
      <c r="H91" s="9"/>
      <c r="I91" s="9"/>
      <c r="K91" s="9"/>
      <c r="L91" s="9"/>
      <c r="M91" s="9"/>
      <c r="N91" s="9"/>
      <c r="O91" s="9"/>
      <c r="P91" s="9"/>
      <c r="Q91" s="9"/>
      <c r="R91" s="9"/>
      <c r="S91" s="9"/>
    </row>
    <row r="92" spans="1:19" x14ac:dyDescent="0.25">
      <c r="A92" s="9"/>
      <c r="B92" s="9"/>
      <c r="C92" s="9"/>
      <c r="D92" s="9"/>
      <c r="E92" s="9"/>
      <c r="F92" s="9"/>
      <c r="G92" s="9"/>
      <c r="H92" s="9"/>
      <c r="I92" s="9"/>
      <c r="K92" s="9"/>
      <c r="L92" s="9"/>
      <c r="M92" s="9"/>
      <c r="N92" s="9"/>
      <c r="O92" s="9"/>
      <c r="P92" s="9"/>
      <c r="Q92" s="9"/>
      <c r="R92" s="9"/>
      <c r="S92" s="9"/>
    </row>
    <row r="93" spans="1:19" x14ac:dyDescent="0.25">
      <c r="A93" s="9"/>
      <c r="B93" s="9"/>
      <c r="C93" s="9"/>
      <c r="D93" s="9"/>
      <c r="E93" s="9"/>
      <c r="F93" s="9"/>
      <c r="G93" s="9"/>
      <c r="H93" s="9"/>
      <c r="I93" s="9"/>
      <c r="K93" s="9"/>
      <c r="L93" s="9"/>
      <c r="M93" s="9"/>
      <c r="N93" s="9"/>
      <c r="O93" s="9"/>
      <c r="P93" s="9"/>
      <c r="Q93" s="9"/>
      <c r="R93" s="9"/>
      <c r="S93" s="9"/>
    </row>
    <row r="94" spans="1:19" x14ac:dyDescent="0.25">
      <c r="A94" s="9"/>
      <c r="B94" s="9"/>
      <c r="C94" s="9"/>
      <c r="D94" s="9"/>
      <c r="E94" s="9"/>
      <c r="F94" s="9"/>
      <c r="G94" s="9"/>
      <c r="H94" s="9"/>
      <c r="I94" s="9"/>
      <c r="K94" s="9"/>
      <c r="L94" s="9"/>
      <c r="M94" s="9"/>
      <c r="N94" s="9"/>
      <c r="O94" s="9"/>
      <c r="P94" s="9"/>
      <c r="Q94" s="9"/>
      <c r="R94" s="9"/>
      <c r="S94" s="9"/>
    </row>
    <row r="95" spans="1:19" x14ac:dyDescent="0.25">
      <c r="A95" s="9"/>
      <c r="B95" s="9"/>
      <c r="C95" s="9"/>
      <c r="D95" s="9"/>
      <c r="E95" s="9"/>
      <c r="F95" s="9"/>
      <c r="G95" s="9"/>
      <c r="H95" s="9"/>
      <c r="I95" s="9"/>
      <c r="K95" s="9"/>
      <c r="L95" s="9"/>
      <c r="M95" s="9"/>
      <c r="N95" s="9"/>
      <c r="O95" s="9"/>
      <c r="P95" s="9"/>
      <c r="Q95" s="9"/>
      <c r="R95" s="9"/>
      <c r="S95" s="9"/>
    </row>
    <row r="96" spans="1:19" x14ac:dyDescent="0.25">
      <c r="A96" s="9"/>
      <c r="B96" s="9"/>
      <c r="C96" s="9"/>
      <c r="D96" s="9"/>
      <c r="E96" s="9"/>
      <c r="F96" s="9"/>
      <c r="G96" s="9"/>
      <c r="H96" s="9"/>
      <c r="I96" s="9"/>
      <c r="K96" s="9"/>
      <c r="L96" s="9"/>
      <c r="M96" s="9"/>
      <c r="N96" s="9"/>
      <c r="O96" s="9"/>
      <c r="P96" s="9"/>
      <c r="Q96" s="9"/>
      <c r="R96" s="9"/>
      <c r="S96" s="9"/>
    </row>
    <row r="97" spans="1:19" x14ac:dyDescent="0.25">
      <c r="A97" s="9"/>
      <c r="B97" s="9"/>
      <c r="C97" s="9"/>
      <c r="D97" s="9"/>
      <c r="E97" s="9"/>
      <c r="F97" s="9"/>
      <c r="G97" s="9"/>
      <c r="H97" s="9"/>
      <c r="I97" s="9"/>
      <c r="J97" s="9"/>
      <c r="K97" s="9"/>
      <c r="L97" s="9"/>
      <c r="M97" s="9"/>
      <c r="N97" s="9"/>
      <c r="O97" s="9"/>
      <c r="P97" s="9"/>
      <c r="Q97" s="9"/>
      <c r="R97" s="9"/>
      <c r="S97" s="9"/>
    </row>
    <row r="98" spans="1:19" x14ac:dyDescent="0.25">
      <c r="A98" s="70"/>
      <c r="B98" s="70"/>
      <c r="C98" s="71"/>
      <c r="D98" s="71"/>
      <c r="E98" s="71"/>
      <c r="F98" s="71"/>
      <c r="G98" s="71"/>
      <c r="H98" s="71"/>
      <c r="I98" s="71"/>
      <c r="J98" s="71"/>
      <c r="K98" s="71"/>
      <c r="L98" s="71"/>
      <c r="M98" s="71"/>
      <c r="N98" s="71"/>
      <c r="O98" s="71"/>
      <c r="P98" s="71"/>
      <c r="Q98" s="71"/>
      <c r="R98" s="71"/>
      <c r="S98" s="71"/>
    </row>
    <row r="99" spans="1:19" x14ac:dyDescent="0.25">
      <c r="A99" s="9"/>
      <c r="B99" s="9"/>
      <c r="C99" s="9"/>
      <c r="D99" s="9"/>
      <c r="E99" s="9"/>
      <c r="F99" s="9"/>
      <c r="G99" s="9"/>
      <c r="H99" s="9"/>
      <c r="I99" s="9"/>
      <c r="J99" s="9"/>
      <c r="K99" s="9"/>
      <c r="L99" s="9"/>
      <c r="M99" s="9"/>
      <c r="N99" s="9"/>
      <c r="O99" s="9"/>
      <c r="P99" s="9"/>
      <c r="Q99" s="9"/>
      <c r="R99" s="9"/>
      <c r="S99" s="9"/>
    </row>
    <row r="100" spans="1:19" x14ac:dyDescent="0.25">
      <c r="A100" s="9"/>
      <c r="B100" s="9"/>
      <c r="C100" s="9"/>
      <c r="D100" s="9"/>
      <c r="E100" s="9"/>
      <c r="F100" s="9"/>
      <c r="G100" s="9"/>
      <c r="H100" s="9"/>
      <c r="I100" s="9"/>
      <c r="J100" s="9"/>
      <c r="K100" s="9"/>
      <c r="L100" s="9"/>
      <c r="M100" s="9"/>
      <c r="N100" s="9"/>
      <c r="O100" s="9"/>
      <c r="P100" s="9"/>
      <c r="Q100" s="9"/>
      <c r="R100" s="9"/>
      <c r="S100" s="9"/>
    </row>
    <row r="101" spans="1:19" x14ac:dyDescent="0.25">
      <c r="A101" s="9"/>
      <c r="B101" s="9"/>
      <c r="C101" s="9"/>
      <c r="D101" s="9"/>
      <c r="E101" s="9"/>
      <c r="F101" s="9"/>
      <c r="G101" s="9"/>
      <c r="H101" s="9"/>
      <c r="I101" s="9"/>
      <c r="J101" s="9"/>
      <c r="K101" s="9"/>
      <c r="L101" s="9"/>
      <c r="M101" s="9"/>
      <c r="N101" s="9"/>
      <c r="O101" s="9"/>
      <c r="P101" s="9"/>
      <c r="Q101" s="9"/>
      <c r="R101" s="9"/>
      <c r="S101" s="9"/>
    </row>
    <row r="102" spans="1:19" x14ac:dyDescent="0.25">
      <c r="A102" s="9"/>
      <c r="B102" s="9"/>
      <c r="C102" s="9"/>
      <c r="D102" s="9"/>
      <c r="E102" s="9"/>
      <c r="F102" s="9"/>
      <c r="G102" s="9"/>
      <c r="H102" s="9"/>
      <c r="I102" s="9"/>
      <c r="J102" s="9"/>
      <c r="K102" s="9"/>
      <c r="L102" s="9"/>
      <c r="M102" s="9"/>
      <c r="N102" s="9"/>
      <c r="O102" s="9"/>
      <c r="P102" s="9"/>
      <c r="Q102" s="9"/>
      <c r="R102" s="9"/>
      <c r="S102" s="9"/>
    </row>
    <row r="103" spans="1:19" x14ac:dyDescent="0.25">
      <c r="A103" s="9"/>
      <c r="B103" s="9"/>
      <c r="C103" s="9"/>
      <c r="D103" s="9"/>
      <c r="E103" s="9"/>
      <c r="F103" s="9"/>
      <c r="G103" s="9"/>
      <c r="H103" s="9"/>
      <c r="I103" s="9"/>
      <c r="J103" s="9"/>
      <c r="K103" s="9"/>
      <c r="L103" s="9"/>
      <c r="M103" s="9"/>
      <c r="N103" s="9"/>
      <c r="O103" s="9"/>
      <c r="P103" s="9"/>
      <c r="Q103" s="9"/>
      <c r="R103" s="9"/>
      <c r="S103" s="9"/>
    </row>
    <row r="104" spans="1:19" x14ac:dyDescent="0.25">
      <c r="A104" s="9"/>
      <c r="B104" s="9"/>
      <c r="C104" s="9"/>
      <c r="D104" s="9"/>
      <c r="E104" s="9"/>
      <c r="F104" s="9"/>
      <c r="G104" s="9"/>
      <c r="H104" s="9"/>
      <c r="I104" s="9"/>
      <c r="J104" s="9"/>
      <c r="K104" s="9"/>
      <c r="L104" s="9"/>
      <c r="M104" s="9"/>
      <c r="N104" s="9"/>
      <c r="O104" s="9"/>
      <c r="P104" s="9"/>
      <c r="Q104" s="9"/>
      <c r="R104" s="9"/>
      <c r="S104" s="9"/>
    </row>
    <row r="105" spans="1:19" x14ac:dyDescent="0.25">
      <c r="A105" s="9"/>
      <c r="B105" s="9"/>
      <c r="C105" s="9"/>
      <c r="D105" s="9"/>
      <c r="E105" s="9"/>
      <c r="F105" s="9"/>
      <c r="G105" s="9"/>
      <c r="H105" s="9"/>
      <c r="I105" s="9"/>
      <c r="J105" s="9"/>
      <c r="K105" s="9"/>
      <c r="L105" s="9"/>
      <c r="M105" s="9"/>
      <c r="N105" s="9"/>
      <c r="O105" s="9"/>
      <c r="P105" s="9"/>
      <c r="Q105" s="9"/>
      <c r="R105" s="9"/>
      <c r="S105" s="9"/>
    </row>
    <row r="106" spans="1:19" x14ac:dyDescent="0.25">
      <c r="A106" s="9"/>
      <c r="B106" s="9"/>
      <c r="C106" s="9"/>
      <c r="D106" s="9"/>
      <c r="E106" s="9"/>
      <c r="F106" s="9"/>
      <c r="G106" s="9"/>
      <c r="H106" s="9"/>
      <c r="I106" s="9"/>
      <c r="J106" s="9"/>
      <c r="K106" s="9"/>
      <c r="L106" s="9"/>
      <c r="M106" s="9"/>
      <c r="N106" s="9"/>
      <c r="O106" s="9"/>
      <c r="P106" s="9"/>
      <c r="Q106" s="9"/>
      <c r="R106" s="9"/>
      <c r="S106" s="9"/>
    </row>
    <row r="107" spans="1:19" x14ac:dyDescent="0.25">
      <c r="A107" s="9"/>
      <c r="B107" s="9"/>
      <c r="C107" s="9"/>
      <c r="D107" s="9"/>
      <c r="E107" s="9"/>
      <c r="F107" s="9"/>
      <c r="I107" s="9"/>
      <c r="J107" s="9"/>
      <c r="K107" s="9"/>
      <c r="L107" s="9"/>
      <c r="M107" s="9"/>
      <c r="N107" s="9"/>
      <c r="O107" s="9"/>
      <c r="P107" s="9"/>
      <c r="Q107" s="9"/>
      <c r="R107" s="9"/>
      <c r="S107" s="9"/>
    </row>
    <row r="108" spans="1:19" x14ac:dyDescent="0.25">
      <c r="A108" s="9"/>
      <c r="B108" s="9"/>
      <c r="C108" s="9"/>
      <c r="D108" s="49"/>
      <c r="E108" s="50"/>
      <c r="F108" s="50"/>
      <c r="I108" s="9"/>
      <c r="J108" s="9"/>
      <c r="K108" s="283"/>
      <c r="L108" s="283"/>
      <c r="M108" s="50"/>
      <c r="N108" s="50"/>
      <c r="O108" s="50"/>
      <c r="P108" s="50"/>
      <c r="Q108" s="50"/>
      <c r="S108" s="43"/>
    </row>
    <row r="109" spans="1:19" x14ac:dyDescent="0.25">
      <c r="A109" s="9"/>
      <c r="B109" s="9"/>
      <c r="C109" s="9"/>
      <c r="D109" s="50"/>
      <c r="E109" s="50"/>
      <c r="F109" s="50"/>
      <c r="I109" s="9"/>
      <c r="J109" s="9"/>
      <c r="K109" s="284"/>
      <c r="L109" s="285"/>
      <c r="M109" s="50"/>
      <c r="N109" s="50"/>
      <c r="O109" s="50"/>
      <c r="P109" s="50"/>
      <c r="Q109" s="50"/>
      <c r="S109" s="43"/>
    </row>
    <row r="110" spans="1:19" x14ac:dyDescent="0.25">
      <c r="A110" s="9"/>
      <c r="B110" s="9"/>
      <c r="C110" s="9"/>
      <c r="D110" s="49"/>
      <c r="E110" s="50"/>
      <c r="F110" s="50"/>
      <c r="I110" s="9"/>
      <c r="J110" s="9"/>
      <c r="K110" s="283"/>
      <c r="L110" s="285"/>
      <c r="M110" s="50"/>
      <c r="N110" s="50"/>
      <c r="O110" s="50"/>
      <c r="P110" s="50"/>
      <c r="Q110" s="50"/>
      <c r="S110" s="43"/>
    </row>
    <row r="111" spans="1:19" x14ac:dyDescent="0.25">
      <c r="A111" s="9"/>
      <c r="B111" s="9"/>
      <c r="C111" s="9"/>
      <c r="D111" s="50"/>
      <c r="E111" s="50"/>
      <c r="F111" s="50"/>
      <c r="I111" s="9"/>
      <c r="J111" s="9"/>
      <c r="K111" s="285"/>
      <c r="L111" s="285"/>
      <c r="M111" s="50"/>
      <c r="N111" s="50"/>
      <c r="O111" s="50"/>
      <c r="P111" s="50"/>
      <c r="Q111" s="50"/>
      <c r="S111" s="43"/>
    </row>
    <row r="112" spans="1:19" x14ac:dyDescent="0.25">
      <c r="A112" s="9"/>
      <c r="B112" s="9"/>
      <c r="C112" s="9"/>
      <c r="D112" s="49"/>
      <c r="E112" s="50"/>
      <c r="F112" s="50"/>
      <c r="I112" s="9"/>
      <c r="J112" s="9"/>
      <c r="K112" s="283"/>
      <c r="L112" s="283"/>
      <c r="M112" s="50"/>
      <c r="N112" s="50"/>
      <c r="O112" s="50"/>
      <c r="P112" s="50"/>
      <c r="Q112" s="50"/>
      <c r="S112" s="43"/>
    </row>
    <row r="113" spans="1:19" x14ac:dyDescent="0.25">
      <c r="A113" s="9"/>
      <c r="B113" s="9"/>
      <c r="C113" s="9"/>
      <c r="D113" s="50"/>
      <c r="E113" s="50"/>
      <c r="F113" s="50"/>
      <c r="I113" s="9"/>
      <c r="J113" s="9"/>
      <c r="K113" s="284"/>
      <c r="L113" s="285"/>
      <c r="M113" s="50"/>
      <c r="N113" s="50"/>
      <c r="O113" s="50"/>
      <c r="P113" s="50"/>
      <c r="Q113" s="50"/>
      <c r="S113" s="43"/>
    </row>
    <row r="114" spans="1:19" x14ac:dyDescent="0.25">
      <c r="A114" s="9"/>
      <c r="B114" s="9"/>
      <c r="C114" s="9"/>
      <c r="D114" s="49"/>
      <c r="E114" s="50"/>
      <c r="F114" s="50"/>
      <c r="I114" s="9"/>
      <c r="J114" s="9"/>
      <c r="K114" s="283"/>
      <c r="L114" s="285"/>
      <c r="M114" s="50"/>
      <c r="N114" s="50"/>
      <c r="O114" s="50"/>
      <c r="P114" s="50"/>
      <c r="Q114" s="50"/>
      <c r="S114" s="43"/>
    </row>
    <row r="115" spans="1:19" x14ac:dyDescent="0.25">
      <c r="A115" s="9"/>
      <c r="B115" s="9"/>
      <c r="C115" s="9"/>
      <c r="D115" s="50"/>
      <c r="E115" s="9"/>
      <c r="F115" s="9"/>
      <c r="G115" s="9"/>
      <c r="H115" s="9"/>
      <c r="I115" s="9"/>
      <c r="J115" s="9"/>
      <c r="K115" s="50"/>
      <c r="L115" s="50"/>
      <c r="M115" s="9"/>
      <c r="N115" s="9"/>
      <c r="O115" s="9"/>
      <c r="P115" s="9"/>
      <c r="Q115" s="9"/>
      <c r="S115" s="43"/>
    </row>
    <row r="116" spans="1:19" x14ac:dyDescent="0.25">
      <c r="A116" s="9"/>
      <c r="B116" s="9"/>
      <c r="C116" s="9"/>
      <c r="D116" s="9"/>
      <c r="E116" s="9"/>
      <c r="F116" s="9"/>
      <c r="G116" s="9"/>
      <c r="H116" s="9"/>
      <c r="I116" s="9"/>
      <c r="J116" s="9"/>
      <c r="K116" s="9"/>
      <c r="L116" s="9"/>
      <c r="M116" s="9"/>
      <c r="N116" s="9"/>
      <c r="O116" s="9"/>
      <c r="P116" s="9"/>
      <c r="Q116" s="9"/>
      <c r="R116" s="9"/>
      <c r="S116" s="9"/>
    </row>
    <row r="117" spans="1:19" x14ac:dyDescent="0.25">
      <c r="A117" s="9"/>
      <c r="B117" s="9"/>
      <c r="C117" s="9"/>
      <c r="D117" s="9"/>
      <c r="E117" s="9"/>
      <c r="F117" s="9"/>
      <c r="G117" s="9"/>
      <c r="H117" s="9"/>
      <c r="I117" s="9"/>
      <c r="J117" s="9"/>
      <c r="K117" s="9"/>
      <c r="L117" s="9"/>
      <c r="M117" s="9"/>
      <c r="N117" s="9"/>
      <c r="O117" s="9"/>
      <c r="P117" s="9"/>
      <c r="Q117" s="9"/>
      <c r="R117" s="9"/>
      <c r="S117" s="43"/>
    </row>
    <row r="118" spans="1:19" x14ac:dyDescent="0.25">
      <c r="A118" s="9"/>
      <c r="B118" s="9"/>
      <c r="C118" s="9"/>
      <c r="D118" s="9"/>
      <c r="E118" s="9"/>
      <c r="F118" s="9"/>
      <c r="G118" s="9"/>
      <c r="H118" s="9"/>
      <c r="I118" s="9"/>
      <c r="J118" s="9"/>
      <c r="K118" s="9"/>
      <c r="L118" s="9"/>
      <c r="M118" s="9"/>
      <c r="N118" s="9"/>
      <c r="O118" s="9"/>
      <c r="P118" s="9"/>
      <c r="Q118" s="9"/>
      <c r="R118" s="9"/>
      <c r="S118" s="9"/>
    </row>
    <row r="119" spans="1:19" x14ac:dyDescent="0.25">
      <c r="A119" s="9"/>
      <c r="B119" s="9"/>
      <c r="C119" s="9"/>
      <c r="D119" s="9"/>
      <c r="E119" s="14"/>
      <c r="F119" s="14"/>
      <c r="G119" s="9"/>
      <c r="H119" s="9"/>
      <c r="I119" s="9"/>
      <c r="J119" s="9"/>
      <c r="L119" s="46"/>
      <c r="M119" s="45"/>
      <c r="N119" s="45"/>
      <c r="O119" s="45"/>
      <c r="P119" s="18"/>
      <c r="Q119" s="18"/>
      <c r="R119" s="18"/>
      <c r="S119" s="9"/>
    </row>
    <row r="120" spans="1:19" x14ac:dyDescent="0.25">
      <c r="A120" s="9"/>
      <c r="B120" s="9"/>
      <c r="C120" s="9"/>
      <c r="D120" s="9"/>
      <c r="E120" s="9"/>
      <c r="F120" s="9"/>
      <c r="G120" s="9"/>
      <c r="H120" s="9"/>
      <c r="I120" s="9"/>
      <c r="J120" s="9"/>
      <c r="L120" s="46"/>
      <c r="M120" s="45"/>
      <c r="N120" s="45"/>
      <c r="O120" s="45"/>
      <c r="P120" s="18"/>
      <c r="Q120" s="18"/>
      <c r="R120" s="18"/>
      <c r="S120" s="43"/>
    </row>
    <row r="121" spans="1:19" x14ac:dyDescent="0.25">
      <c r="A121" s="9"/>
      <c r="B121" s="9"/>
      <c r="C121" s="9"/>
      <c r="D121" s="9"/>
      <c r="E121" s="9"/>
      <c r="F121" s="9"/>
      <c r="G121" s="9"/>
      <c r="H121" s="9"/>
      <c r="I121" s="9"/>
      <c r="J121" s="9"/>
      <c r="K121" s="9"/>
      <c r="L121" s="9"/>
      <c r="M121" s="9"/>
      <c r="N121" s="9"/>
      <c r="O121" s="9"/>
      <c r="P121" s="9"/>
      <c r="Q121" s="9"/>
      <c r="R121" s="9"/>
      <c r="S121" s="9"/>
    </row>
    <row r="122" spans="1:19" x14ac:dyDescent="0.25">
      <c r="A122" s="9"/>
      <c r="B122" s="9"/>
      <c r="C122" s="9"/>
      <c r="D122" s="9"/>
      <c r="E122" s="289"/>
      <c r="F122" s="289"/>
      <c r="G122" s="289"/>
      <c r="H122" s="289"/>
      <c r="I122" s="289"/>
      <c r="J122" s="289"/>
      <c r="K122" s="9"/>
      <c r="L122" s="9"/>
      <c r="M122" s="9"/>
      <c r="N122" s="9"/>
      <c r="O122" s="9"/>
      <c r="R122" s="44"/>
      <c r="S122" s="43"/>
    </row>
    <row r="123" spans="1:19" x14ac:dyDescent="0.25">
      <c r="A123" s="9"/>
      <c r="B123" s="9"/>
      <c r="C123" s="9"/>
      <c r="D123" s="287"/>
      <c r="E123" s="287"/>
      <c r="F123" s="287"/>
      <c r="G123" s="287"/>
      <c r="H123" s="89"/>
      <c r="I123" s="9"/>
      <c r="J123" s="9"/>
      <c r="K123" s="9"/>
      <c r="L123" s="9"/>
      <c r="P123" s="9"/>
      <c r="Q123" s="9"/>
      <c r="R123" s="44"/>
      <c r="S123" s="43"/>
    </row>
    <row r="124" spans="1:19" x14ac:dyDescent="0.25">
      <c r="A124" s="9"/>
      <c r="B124" s="9"/>
      <c r="C124" s="9"/>
      <c r="D124" s="9"/>
      <c r="E124" s="9"/>
      <c r="F124" s="9"/>
      <c r="G124" s="9"/>
      <c r="H124" s="9"/>
      <c r="I124" s="9"/>
      <c r="J124" s="9"/>
      <c r="L124" s="9"/>
      <c r="M124" s="9"/>
      <c r="N124" s="9"/>
      <c r="O124" s="9"/>
      <c r="P124" s="9"/>
      <c r="Q124" s="9"/>
      <c r="S124" s="43"/>
    </row>
    <row r="125" spans="1:19" x14ac:dyDescent="0.25">
      <c r="A125" s="9"/>
      <c r="B125" s="9"/>
      <c r="C125" s="9"/>
      <c r="D125" s="9"/>
      <c r="E125" s="9"/>
      <c r="F125" s="9"/>
      <c r="G125" s="9"/>
      <c r="H125" s="9"/>
      <c r="I125" s="9"/>
      <c r="J125" s="9"/>
      <c r="K125" s="9"/>
      <c r="L125" s="9"/>
      <c r="M125" s="9"/>
      <c r="N125" s="9"/>
      <c r="O125" s="9"/>
      <c r="P125" s="9"/>
      <c r="Q125" s="9"/>
      <c r="R125" s="9"/>
      <c r="S125" s="9"/>
    </row>
    <row r="126" spans="1:19" x14ac:dyDescent="0.25">
      <c r="A126" s="9"/>
      <c r="B126" s="9"/>
      <c r="C126" s="9"/>
      <c r="D126" s="9"/>
      <c r="E126" s="9"/>
      <c r="F126" s="9"/>
      <c r="G126" s="9"/>
      <c r="H126" s="9"/>
      <c r="I126" s="9"/>
      <c r="J126" s="9"/>
      <c r="K126" s="9"/>
      <c r="L126" s="9"/>
      <c r="M126" s="9"/>
      <c r="N126" s="9"/>
      <c r="O126" s="9"/>
      <c r="P126" s="9"/>
      <c r="Q126" s="9"/>
      <c r="S126" s="43"/>
    </row>
    <row r="127" spans="1:19" x14ac:dyDescent="0.25">
      <c r="A127" s="9"/>
      <c r="B127" s="9"/>
      <c r="C127" s="9"/>
      <c r="D127" s="9"/>
      <c r="E127" s="9"/>
      <c r="F127" s="9"/>
      <c r="G127" s="9"/>
      <c r="H127" s="9"/>
      <c r="I127" s="9"/>
      <c r="J127" s="9"/>
      <c r="K127" s="9"/>
      <c r="L127" s="9"/>
      <c r="M127" s="9"/>
      <c r="N127" s="9"/>
      <c r="O127" s="9"/>
      <c r="R127" s="9"/>
      <c r="S127" s="43"/>
    </row>
    <row r="128" spans="1:19" x14ac:dyDescent="0.25">
      <c r="A128" s="9"/>
      <c r="B128" s="9"/>
      <c r="C128" s="9"/>
      <c r="D128" s="9"/>
      <c r="E128" s="9"/>
      <c r="F128" s="9"/>
      <c r="G128" s="9"/>
      <c r="H128" s="9"/>
      <c r="I128" s="9"/>
      <c r="J128" s="9"/>
      <c r="K128" s="9"/>
      <c r="L128" s="9"/>
      <c r="M128" s="9"/>
      <c r="N128" s="9"/>
      <c r="O128" s="9"/>
      <c r="P128" s="9"/>
      <c r="Q128" s="9"/>
      <c r="R128" s="9"/>
      <c r="S128" s="9"/>
    </row>
    <row r="129" spans="1:19" x14ac:dyDescent="0.25">
      <c r="A129" s="9"/>
      <c r="B129" s="9"/>
      <c r="C129" s="9"/>
      <c r="D129" s="9"/>
      <c r="E129" s="9"/>
      <c r="F129" s="9"/>
      <c r="G129" s="9"/>
      <c r="H129" s="9"/>
      <c r="I129" s="9"/>
      <c r="J129" s="9"/>
      <c r="K129" s="9"/>
      <c r="L129" s="9"/>
      <c r="M129" s="9"/>
      <c r="N129" s="9"/>
      <c r="O129" s="9"/>
      <c r="P129" s="9"/>
      <c r="Q129" s="9"/>
      <c r="R129" s="9"/>
      <c r="S129" s="9"/>
    </row>
    <row r="130" spans="1:19" x14ac:dyDescent="0.25">
      <c r="A130" s="70"/>
      <c r="B130" s="70"/>
      <c r="C130" s="71"/>
      <c r="D130" s="71"/>
      <c r="E130" s="71"/>
      <c r="F130" s="71"/>
      <c r="G130" s="71"/>
      <c r="H130" s="71"/>
      <c r="I130" s="71"/>
      <c r="J130" s="71"/>
      <c r="K130" s="71"/>
      <c r="L130" s="71"/>
      <c r="M130" s="71"/>
      <c r="N130" s="71"/>
      <c r="O130" s="71"/>
      <c r="P130" s="71"/>
      <c r="Q130" s="71"/>
      <c r="R130" s="71"/>
      <c r="S130" s="71"/>
    </row>
    <row r="131" spans="1:19" x14ac:dyDescent="0.25">
      <c r="A131" s="9"/>
      <c r="B131" s="9"/>
      <c r="C131" s="9"/>
      <c r="D131" s="9"/>
      <c r="E131" s="9"/>
      <c r="F131" s="9"/>
      <c r="G131" s="9"/>
      <c r="H131" s="9"/>
      <c r="I131" s="9"/>
      <c r="J131" s="9"/>
      <c r="K131" s="9"/>
      <c r="L131" s="9"/>
      <c r="M131" s="9"/>
      <c r="N131" s="9"/>
      <c r="O131" s="9"/>
      <c r="P131" s="9"/>
      <c r="Q131" s="9"/>
      <c r="R131" s="9"/>
      <c r="S131" s="9"/>
    </row>
    <row r="132" spans="1:19" x14ac:dyDescent="0.25">
      <c r="A132" s="9"/>
      <c r="B132" s="9"/>
      <c r="C132" s="9"/>
      <c r="D132" s="287"/>
      <c r="E132" s="287"/>
      <c r="F132" s="287"/>
      <c r="G132" s="287"/>
      <c r="H132" s="89"/>
      <c r="I132" s="288"/>
      <c r="J132" s="288"/>
      <c r="K132" s="9"/>
      <c r="L132" s="287"/>
      <c r="M132" s="287"/>
      <c r="N132" s="287"/>
      <c r="O132" s="287"/>
      <c r="P132" s="287"/>
      <c r="Q132" s="45"/>
      <c r="S132" s="43"/>
    </row>
    <row r="133" spans="1:19" x14ac:dyDescent="0.25">
      <c r="A133" s="9"/>
      <c r="B133" s="9"/>
      <c r="C133" s="9"/>
      <c r="D133" s="9"/>
      <c r="F133" s="9"/>
      <c r="G133" s="51"/>
      <c r="H133" s="91"/>
      <c r="I133" s="51"/>
      <c r="J133" s="9"/>
      <c r="K133" s="9"/>
      <c r="L133" s="287"/>
      <c r="M133" s="287"/>
      <c r="N133" s="287"/>
      <c r="O133" s="287"/>
      <c r="P133" s="287"/>
      <c r="Q133" s="45"/>
      <c r="S133" s="43"/>
    </row>
    <row r="134" spans="1:19" x14ac:dyDescent="0.25">
      <c r="A134" s="9"/>
      <c r="B134" s="9"/>
      <c r="C134" s="9"/>
      <c r="D134" s="9"/>
      <c r="F134" s="9"/>
      <c r="G134" s="9"/>
      <c r="H134" s="9"/>
      <c r="I134" s="9"/>
      <c r="J134" s="9"/>
      <c r="K134" s="9"/>
      <c r="L134" s="287"/>
      <c r="M134" s="285"/>
      <c r="N134" s="285"/>
      <c r="O134" s="285"/>
      <c r="P134" s="285"/>
      <c r="Q134" s="47"/>
      <c r="R134" s="9"/>
      <c r="S134" s="9"/>
    </row>
    <row r="135" spans="1:19" x14ac:dyDescent="0.25">
      <c r="A135" s="9"/>
      <c r="B135" s="9"/>
      <c r="C135" s="9"/>
      <c r="D135" s="9"/>
      <c r="E135" s="9"/>
      <c r="F135" s="9"/>
      <c r="G135" s="9"/>
      <c r="H135" s="9"/>
      <c r="K135" s="287"/>
      <c r="L135" s="287"/>
      <c r="M135" s="9"/>
      <c r="N135" s="9"/>
      <c r="O135" s="9"/>
      <c r="P135" s="9"/>
      <c r="Q135" s="9"/>
      <c r="R135" s="44"/>
      <c r="S135" s="43"/>
    </row>
    <row r="136" spans="1:19" x14ac:dyDescent="0.25">
      <c r="A136" s="9"/>
      <c r="B136" s="9"/>
      <c r="C136" s="9"/>
      <c r="D136" s="9"/>
      <c r="E136" s="9"/>
      <c r="F136" s="9"/>
      <c r="G136" s="9"/>
      <c r="H136" s="9"/>
      <c r="I136" s="9"/>
      <c r="J136" s="9"/>
      <c r="K136" s="9"/>
      <c r="L136" s="9"/>
      <c r="M136" s="9"/>
      <c r="N136" s="9"/>
      <c r="O136" s="9"/>
      <c r="P136" s="9"/>
      <c r="Q136" s="9"/>
      <c r="R136" s="9"/>
      <c r="S136" s="9"/>
    </row>
    <row r="137" spans="1:19" x14ac:dyDescent="0.25">
      <c r="A137" s="9"/>
      <c r="B137" s="9"/>
      <c r="C137" s="9"/>
      <c r="D137" s="9"/>
      <c r="E137" s="9"/>
      <c r="F137" s="9"/>
      <c r="G137" s="9"/>
      <c r="H137" s="9"/>
      <c r="I137" s="9"/>
      <c r="J137" s="9"/>
      <c r="K137" s="9"/>
      <c r="L137" s="9"/>
      <c r="M137" s="9"/>
      <c r="N137" s="9"/>
      <c r="O137" s="9"/>
      <c r="P137" s="9"/>
      <c r="Q137" s="9"/>
      <c r="S137" s="43"/>
    </row>
    <row r="138" spans="1:19" x14ac:dyDescent="0.25">
      <c r="A138" s="9"/>
      <c r="B138" s="9"/>
      <c r="C138" s="9"/>
      <c r="D138" s="9"/>
      <c r="E138" s="9"/>
      <c r="F138" s="9"/>
      <c r="G138" s="9"/>
      <c r="H138" s="9"/>
      <c r="I138" s="9"/>
      <c r="J138" s="9"/>
      <c r="K138" s="9"/>
      <c r="L138" s="9"/>
      <c r="M138" s="9"/>
      <c r="N138" s="9"/>
      <c r="O138" s="9"/>
      <c r="P138" s="9"/>
      <c r="Q138" s="9"/>
      <c r="R138" s="43"/>
      <c r="S138" s="43"/>
    </row>
    <row r="139" spans="1:19" x14ac:dyDescent="0.25">
      <c r="A139" s="9"/>
      <c r="B139" s="9"/>
      <c r="C139" s="9"/>
      <c r="D139" s="9"/>
      <c r="E139" s="9"/>
      <c r="F139" s="43"/>
      <c r="G139" s="43"/>
      <c r="H139" s="90"/>
      <c r="I139" s="43"/>
      <c r="J139" s="9"/>
      <c r="K139" s="9"/>
      <c r="L139" s="9"/>
      <c r="M139" s="9"/>
      <c r="N139" s="9"/>
      <c r="O139" s="9"/>
      <c r="P139" s="43"/>
      <c r="Q139" s="43"/>
      <c r="R139" s="43"/>
      <c r="S139" s="43"/>
    </row>
    <row r="140" spans="1:19" x14ac:dyDescent="0.25">
      <c r="A140" s="9"/>
      <c r="B140" s="9"/>
      <c r="C140" s="9"/>
      <c r="D140" s="9"/>
      <c r="E140" s="9"/>
      <c r="F140" s="9"/>
      <c r="G140" s="43"/>
      <c r="H140" s="90"/>
      <c r="I140" s="9"/>
      <c r="J140" s="9"/>
      <c r="K140" s="9"/>
      <c r="L140" s="9"/>
      <c r="M140" s="9"/>
      <c r="N140" s="9"/>
      <c r="O140" s="9"/>
      <c r="P140" s="15"/>
      <c r="Q140" s="15"/>
      <c r="R140" s="15"/>
      <c r="S140" s="43"/>
    </row>
    <row r="141" spans="1:19" x14ac:dyDescent="0.25">
      <c r="A141" s="9"/>
      <c r="B141" s="9"/>
      <c r="C141" s="9"/>
      <c r="D141" s="9"/>
      <c r="E141" s="9"/>
      <c r="F141" s="289"/>
      <c r="G141" s="289"/>
      <c r="H141" s="90"/>
      <c r="I141" s="9"/>
      <c r="J141" s="9"/>
      <c r="K141" s="9"/>
      <c r="L141" s="9"/>
      <c r="M141" s="9"/>
      <c r="N141" s="9"/>
      <c r="O141" s="9"/>
      <c r="P141" s="9"/>
      <c r="Q141" s="9"/>
      <c r="R141" s="9"/>
      <c r="S141" s="9"/>
    </row>
    <row r="142" spans="1:19" x14ac:dyDescent="0.25">
      <c r="A142" s="9"/>
      <c r="B142" s="9"/>
      <c r="C142" s="9"/>
      <c r="D142" s="9"/>
      <c r="E142" s="9"/>
      <c r="F142" s="289"/>
      <c r="G142" s="289"/>
      <c r="H142" s="90"/>
      <c r="I142" s="9"/>
      <c r="J142" s="9"/>
      <c r="K142" s="9"/>
      <c r="L142" s="9"/>
      <c r="M142" s="9"/>
      <c r="N142" s="9"/>
      <c r="O142" s="9"/>
      <c r="P142" s="9"/>
      <c r="Q142" s="9"/>
      <c r="R142" s="9"/>
      <c r="S142" s="9"/>
    </row>
    <row r="143" spans="1:19" x14ac:dyDescent="0.25">
      <c r="A143" s="9"/>
      <c r="B143" s="9"/>
      <c r="C143" s="9"/>
      <c r="D143" s="9"/>
      <c r="E143" s="9"/>
      <c r="F143" s="9"/>
      <c r="G143" s="9"/>
      <c r="H143" s="9"/>
      <c r="I143" s="9"/>
      <c r="J143" s="9"/>
      <c r="K143" s="9"/>
      <c r="L143" s="9"/>
      <c r="M143" s="16"/>
      <c r="N143" s="16"/>
      <c r="O143" s="16"/>
      <c r="P143" s="43"/>
      <c r="Q143" s="43"/>
      <c r="R143" s="9"/>
      <c r="S143" s="9"/>
    </row>
    <row r="144" spans="1:19" x14ac:dyDescent="0.25">
      <c r="A144" s="9"/>
      <c r="B144" s="9"/>
      <c r="C144" s="9"/>
      <c r="D144" s="9"/>
      <c r="E144" s="9"/>
      <c r="F144" s="9"/>
      <c r="G144" s="9"/>
      <c r="H144" s="9"/>
      <c r="I144" s="9"/>
      <c r="J144" s="9"/>
      <c r="K144" s="9"/>
      <c r="L144" s="9"/>
      <c r="M144" s="17"/>
      <c r="N144" s="17"/>
      <c r="O144" s="17"/>
      <c r="P144" s="15"/>
      <c r="Q144" s="15"/>
      <c r="R144" s="9"/>
      <c r="S144" s="43"/>
    </row>
    <row r="145" spans="1:19" x14ac:dyDescent="0.25">
      <c r="B145" s="9"/>
      <c r="C145" s="9"/>
      <c r="D145" s="9"/>
      <c r="E145" s="9"/>
      <c r="F145" s="9"/>
      <c r="G145" s="9"/>
      <c r="H145" s="9"/>
      <c r="I145" s="9"/>
      <c r="J145" s="9"/>
      <c r="K145" s="9"/>
      <c r="L145" s="9"/>
      <c r="R145" s="43"/>
      <c r="S145" s="43"/>
    </row>
    <row r="148" spans="1:19" x14ac:dyDescent="0.25">
      <c r="A148" s="70"/>
      <c r="B148" s="70"/>
      <c r="C148" s="71"/>
      <c r="D148" s="71"/>
      <c r="E148" s="71"/>
      <c r="F148" s="71"/>
      <c r="G148" s="71"/>
      <c r="H148" s="71"/>
      <c r="I148" s="71"/>
      <c r="J148" s="71"/>
      <c r="K148" s="71"/>
      <c r="L148" s="71"/>
      <c r="M148" s="71"/>
      <c r="N148" s="71"/>
      <c r="O148" s="71"/>
      <c r="P148" s="71"/>
      <c r="Q148" s="71"/>
      <c r="R148" s="71"/>
      <c r="S148" s="71"/>
    </row>
    <row r="150" spans="1:19" x14ac:dyDescent="0.25">
      <c r="A150" s="9"/>
      <c r="B150" s="9"/>
      <c r="C150" s="9"/>
      <c r="D150" s="43"/>
      <c r="E150" s="9"/>
      <c r="F150" s="9"/>
      <c r="G150" s="289"/>
      <c r="H150" s="289"/>
      <c r="I150" s="289"/>
      <c r="J150" s="9"/>
      <c r="K150" s="9"/>
      <c r="L150" s="9"/>
      <c r="M150" s="287"/>
      <c r="N150" s="287"/>
      <c r="O150" s="287"/>
      <c r="P150" s="287"/>
      <c r="Q150" s="287"/>
      <c r="R150" s="287"/>
      <c r="S150" s="43"/>
    </row>
    <row r="151" spans="1:19" x14ac:dyDescent="0.25">
      <c r="A151" s="9"/>
      <c r="B151" s="9"/>
      <c r="C151" s="9"/>
      <c r="D151" s="9"/>
      <c r="E151" s="289"/>
      <c r="F151" s="289"/>
      <c r="G151" s="9"/>
      <c r="H151" s="9"/>
      <c r="I151" s="287"/>
      <c r="J151" s="287"/>
      <c r="K151" s="289"/>
      <c r="L151" s="289"/>
      <c r="M151" s="289"/>
      <c r="N151" s="289"/>
      <c r="O151" s="289"/>
      <c r="P151" s="289"/>
      <c r="Q151" s="289"/>
      <c r="R151" s="44"/>
      <c r="S151" s="43"/>
    </row>
    <row r="152" spans="1:19" x14ac:dyDescent="0.25">
      <c r="A152" s="9"/>
      <c r="B152" s="9"/>
      <c r="C152" s="9"/>
      <c r="D152" s="9"/>
      <c r="E152" s="9"/>
      <c r="F152" s="9"/>
      <c r="G152" s="9"/>
      <c r="H152" s="9"/>
      <c r="I152" s="9"/>
      <c r="J152" s="9"/>
      <c r="K152" s="9"/>
      <c r="L152" s="9"/>
      <c r="M152" s="9"/>
      <c r="N152" s="9"/>
      <c r="O152" s="9"/>
      <c r="P152" s="9"/>
      <c r="Q152" s="9"/>
      <c r="R152" s="9"/>
      <c r="S152" s="9"/>
    </row>
    <row r="153" spans="1:19" x14ac:dyDescent="0.25">
      <c r="A153" s="9"/>
      <c r="B153" s="9"/>
      <c r="C153" s="289"/>
      <c r="D153" s="289"/>
      <c r="E153" s="9"/>
      <c r="F153" s="9"/>
      <c r="G153" s="9"/>
      <c r="H153" s="9"/>
      <c r="I153" s="9"/>
      <c r="J153" s="9"/>
      <c r="K153" s="9"/>
      <c r="L153" s="9"/>
      <c r="M153" s="9"/>
      <c r="N153" s="9"/>
      <c r="O153" s="9"/>
      <c r="P153" s="9"/>
      <c r="Q153" s="9"/>
      <c r="R153" s="9"/>
      <c r="S153" s="43"/>
    </row>
    <row r="154" spans="1:19" x14ac:dyDescent="0.25">
      <c r="A154" s="9"/>
      <c r="B154" s="9"/>
      <c r="C154" s="9"/>
      <c r="D154" s="9"/>
      <c r="E154" s="9"/>
      <c r="F154" s="9"/>
      <c r="G154" s="9"/>
      <c r="H154" s="9"/>
      <c r="I154" s="9"/>
      <c r="J154" s="9"/>
      <c r="K154" s="9"/>
      <c r="L154" s="9"/>
      <c r="M154" s="9"/>
      <c r="N154" s="9"/>
      <c r="O154" s="9"/>
      <c r="P154" s="9"/>
      <c r="Q154" s="9"/>
      <c r="R154" s="9"/>
      <c r="S154" s="43"/>
    </row>
    <row r="155" spans="1:19" x14ac:dyDescent="0.25">
      <c r="A155" s="9"/>
      <c r="B155" s="9"/>
      <c r="C155" s="9"/>
      <c r="D155" s="9"/>
      <c r="E155" s="43"/>
      <c r="F155" s="9"/>
      <c r="G155" s="9"/>
      <c r="H155" s="9"/>
      <c r="I155" s="9"/>
      <c r="J155" s="9"/>
      <c r="K155" s="9"/>
      <c r="L155" s="9"/>
      <c r="M155" s="9"/>
      <c r="N155" s="9"/>
      <c r="O155" s="9"/>
      <c r="P155" s="9"/>
      <c r="Q155" s="9"/>
      <c r="R155" s="43"/>
      <c r="S155" s="19"/>
    </row>
    <row r="156" spans="1:19" x14ac:dyDescent="0.25">
      <c r="A156" s="9"/>
      <c r="B156" s="9"/>
      <c r="C156" s="9"/>
      <c r="D156" s="9"/>
      <c r="E156" s="9"/>
      <c r="F156" s="9"/>
      <c r="G156" s="9"/>
      <c r="H156" s="9"/>
      <c r="I156" s="9"/>
      <c r="J156" s="9"/>
      <c r="K156" s="9"/>
      <c r="L156" s="9"/>
      <c r="M156" s="9"/>
      <c r="N156" s="9"/>
      <c r="O156" s="9"/>
      <c r="P156" s="9"/>
      <c r="Q156" s="9"/>
      <c r="R156" s="9"/>
      <c r="S156" s="43"/>
    </row>
    <row r="157" spans="1:19" x14ac:dyDescent="0.25">
      <c r="A157" s="9"/>
      <c r="J157" s="9"/>
    </row>
    <row r="158" spans="1:19" x14ac:dyDescent="0.25">
      <c r="A158" s="9"/>
      <c r="B158" s="9"/>
      <c r="C158" s="9"/>
      <c r="D158" s="9"/>
      <c r="E158" s="289"/>
      <c r="F158" s="289"/>
      <c r="G158" s="9"/>
      <c r="H158" s="9"/>
      <c r="I158" s="9"/>
      <c r="J158" s="9"/>
      <c r="K158" s="9"/>
      <c r="L158" s="9"/>
      <c r="M158" s="9"/>
      <c r="N158" s="9"/>
      <c r="O158" s="9"/>
      <c r="P158" s="9"/>
      <c r="Q158" s="9"/>
      <c r="R158" s="9"/>
      <c r="S158" s="9"/>
    </row>
    <row r="159" spans="1:19" x14ac:dyDescent="0.25">
      <c r="A159" s="9"/>
      <c r="B159" s="9"/>
      <c r="C159" s="9"/>
      <c r="D159" s="9"/>
      <c r="E159" s="289"/>
      <c r="F159" s="289"/>
      <c r="G159" s="9"/>
      <c r="H159" s="9"/>
      <c r="I159" s="9"/>
      <c r="J159" s="9"/>
      <c r="K159" s="9"/>
      <c r="L159" s="9"/>
      <c r="M159" s="9"/>
      <c r="N159" s="9"/>
      <c r="O159" s="9"/>
      <c r="P159" s="9"/>
      <c r="Q159" s="9"/>
      <c r="R159" s="9"/>
      <c r="S159" s="9"/>
    </row>
    <row r="160" spans="1:19" x14ac:dyDescent="0.25">
      <c r="A160" s="9"/>
      <c r="B160" s="9"/>
      <c r="C160" s="9"/>
      <c r="D160" s="9"/>
      <c r="E160" s="289"/>
      <c r="F160" s="289"/>
      <c r="G160" s="9"/>
      <c r="H160" s="9"/>
      <c r="I160" s="9"/>
      <c r="J160" s="9"/>
      <c r="K160" s="9"/>
      <c r="L160" s="9"/>
      <c r="M160" s="9"/>
      <c r="N160" s="9"/>
      <c r="O160" s="9"/>
      <c r="P160" s="9"/>
      <c r="Q160" s="9"/>
      <c r="R160" s="9"/>
      <c r="S160" s="9"/>
    </row>
    <row r="161" spans="1:19" x14ac:dyDescent="0.25">
      <c r="A161" s="9"/>
      <c r="B161" s="9"/>
      <c r="C161" s="9"/>
      <c r="D161" s="9"/>
      <c r="E161" s="289"/>
      <c r="F161" s="289"/>
      <c r="G161" s="9"/>
      <c r="H161" s="9"/>
      <c r="I161" s="9"/>
      <c r="J161" s="9"/>
      <c r="K161" s="9"/>
      <c r="L161" s="9"/>
      <c r="M161" s="9"/>
      <c r="N161" s="9"/>
      <c r="O161" s="9"/>
      <c r="P161" s="9"/>
      <c r="Q161" s="9"/>
      <c r="R161" s="9"/>
      <c r="S161" s="9"/>
    </row>
    <row r="162" spans="1:19" x14ac:dyDescent="0.25">
      <c r="A162" s="9"/>
      <c r="B162" s="9"/>
      <c r="C162" s="9"/>
      <c r="D162" s="9"/>
      <c r="E162" s="9"/>
      <c r="F162" s="9"/>
      <c r="G162" s="9"/>
      <c r="H162" s="9"/>
      <c r="I162" s="9"/>
      <c r="J162" s="9"/>
      <c r="K162" s="9"/>
      <c r="L162" s="9"/>
      <c r="M162" s="9"/>
      <c r="N162" s="9"/>
      <c r="O162" s="9"/>
      <c r="P162" s="9"/>
      <c r="Q162" s="9"/>
      <c r="R162" s="9"/>
      <c r="S162" s="9"/>
    </row>
    <row r="163" spans="1:19" x14ac:dyDescent="0.25">
      <c r="A163" s="9"/>
      <c r="B163" s="9"/>
      <c r="C163" s="9"/>
      <c r="D163" s="43"/>
      <c r="E163" s="9"/>
      <c r="F163" s="9"/>
      <c r="G163" s="9"/>
      <c r="H163" s="9"/>
      <c r="I163" s="9"/>
      <c r="J163" s="9"/>
      <c r="K163" s="9"/>
      <c r="L163" s="9"/>
      <c r="M163" s="9"/>
      <c r="N163" s="9"/>
      <c r="O163" s="9"/>
      <c r="P163" s="9"/>
      <c r="Q163" s="9"/>
      <c r="R163" s="9"/>
      <c r="S163" s="43"/>
    </row>
    <row r="164" spans="1:19" x14ac:dyDescent="0.25">
      <c r="A164" s="9"/>
      <c r="B164" s="9"/>
      <c r="C164" s="9"/>
      <c r="D164" s="9"/>
      <c r="E164" s="9"/>
      <c r="F164" s="9"/>
      <c r="G164" s="9"/>
      <c r="H164" s="9"/>
      <c r="I164" s="9"/>
      <c r="J164" s="9"/>
      <c r="K164" s="9"/>
      <c r="L164" s="9"/>
      <c r="M164" s="9"/>
      <c r="N164" s="9"/>
      <c r="O164" s="9"/>
      <c r="P164" s="9"/>
      <c r="Q164" s="9"/>
      <c r="R164" s="9"/>
      <c r="S164" s="9"/>
    </row>
    <row r="165" spans="1:19" x14ac:dyDescent="0.25">
      <c r="A165" s="9"/>
      <c r="B165" s="9"/>
      <c r="C165" s="9"/>
      <c r="D165" s="9"/>
      <c r="E165" s="9"/>
      <c r="F165" s="9"/>
      <c r="G165" s="9"/>
      <c r="H165" s="9"/>
      <c r="I165" s="9"/>
      <c r="J165" s="9"/>
      <c r="K165" s="9"/>
      <c r="L165" s="9"/>
      <c r="M165" s="9"/>
      <c r="N165" s="9"/>
      <c r="O165" s="9"/>
      <c r="P165" s="9"/>
      <c r="Q165" s="9"/>
      <c r="R165" s="9"/>
      <c r="S165" s="9"/>
    </row>
    <row r="166" spans="1:19" x14ac:dyDescent="0.25">
      <c r="A166" s="9"/>
      <c r="B166" s="9"/>
      <c r="C166" s="9"/>
      <c r="D166" s="43"/>
      <c r="E166" s="9"/>
      <c r="F166" s="9"/>
      <c r="G166" s="9"/>
      <c r="H166" s="9"/>
      <c r="I166" s="9"/>
      <c r="J166" s="9"/>
      <c r="K166" s="9"/>
      <c r="L166" s="9"/>
      <c r="M166" s="9"/>
      <c r="N166" s="9"/>
      <c r="O166" s="9"/>
      <c r="P166" s="9"/>
      <c r="Q166" s="9"/>
      <c r="R166" s="43"/>
      <c r="S166" s="19"/>
    </row>
    <row r="167" spans="1:19" x14ac:dyDescent="0.25">
      <c r="A167" s="9"/>
      <c r="B167" s="9"/>
      <c r="C167" s="9"/>
      <c r="D167" s="43"/>
      <c r="E167" s="9"/>
      <c r="F167" s="9"/>
      <c r="G167" s="9"/>
      <c r="H167" s="9"/>
      <c r="I167" s="9"/>
      <c r="J167" s="9"/>
      <c r="K167" s="9"/>
      <c r="L167" s="9"/>
      <c r="M167" s="9"/>
      <c r="N167" s="9"/>
      <c r="O167" s="9"/>
      <c r="P167" s="9"/>
      <c r="Q167" s="9"/>
      <c r="R167" s="43"/>
      <c r="S167" s="19"/>
    </row>
    <row r="168" spans="1:19" x14ac:dyDescent="0.25">
      <c r="J168" s="9"/>
      <c r="K168" s="9"/>
      <c r="L168" s="9"/>
      <c r="M168" s="9"/>
      <c r="N168" s="9"/>
      <c r="O168" s="9"/>
      <c r="P168" s="9"/>
      <c r="Q168" s="9"/>
      <c r="R168" s="9"/>
      <c r="S168" s="9"/>
    </row>
    <row r="169" spans="1:19" x14ac:dyDescent="0.25">
      <c r="J169" s="287"/>
      <c r="K169" s="287"/>
      <c r="L169" s="287"/>
      <c r="M169" s="289"/>
      <c r="N169" s="289"/>
      <c r="O169" s="289"/>
      <c r="P169" s="289"/>
      <c r="Q169" s="289"/>
      <c r="R169" s="43"/>
      <c r="S169" s="9"/>
    </row>
    <row r="170" spans="1:19" x14ac:dyDescent="0.25">
      <c r="J170" s="287"/>
      <c r="K170" s="287"/>
      <c r="L170" s="287"/>
      <c r="M170" s="290"/>
      <c r="N170" s="290"/>
      <c r="O170" s="290"/>
      <c r="P170" s="290"/>
      <c r="Q170" s="290"/>
      <c r="R170" s="9"/>
      <c r="S170" s="19"/>
    </row>
    <row r="171" spans="1:19" x14ac:dyDescent="0.25">
      <c r="J171" s="287"/>
      <c r="K171" s="287"/>
      <c r="L171" s="287"/>
      <c r="M171" s="290"/>
      <c r="N171" s="290"/>
      <c r="O171" s="290"/>
      <c r="P171" s="290"/>
      <c r="Q171" s="290"/>
      <c r="R171" s="9"/>
      <c r="S171" s="19"/>
    </row>
    <row r="172" spans="1:19" x14ac:dyDescent="0.25">
      <c r="J172" s="287"/>
      <c r="K172" s="287"/>
      <c r="L172" s="287"/>
      <c r="M172" s="290"/>
      <c r="N172" s="290"/>
      <c r="O172" s="290"/>
      <c r="P172" s="290"/>
      <c r="Q172" s="290"/>
      <c r="R172" s="9"/>
      <c r="S172" s="19"/>
    </row>
    <row r="173" spans="1:19" x14ac:dyDescent="0.25">
      <c r="J173" s="287"/>
      <c r="K173" s="287"/>
      <c r="L173" s="287"/>
      <c r="M173" s="290"/>
      <c r="N173" s="290"/>
      <c r="O173" s="290"/>
      <c r="P173" s="290"/>
      <c r="Q173" s="290"/>
      <c r="R173" s="9"/>
      <c r="S173" s="19"/>
    </row>
    <row r="174" spans="1:19" x14ac:dyDescent="0.25">
      <c r="J174" s="287"/>
      <c r="K174" s="287"/>
      <c r="L174" s="287"/>
      <c r="M174" s="290"/>
      <c r="N174" s="290"/>
      <c r="O174" s="290"/>
      <c r="P174" s="290"/>
      <c r="Q174" s="290"/>
      <c r="R174" s="9"/>
      <c r="S174" s="19"/>
    </row>
    <row r="175" spans="1:19" x14ac:dyDescent="0.25">
      <c r="J175" s="287"/>
      <c r="K175" s="287"/>
      <c r="L175" s="287"/>
      <c r="M175" s="290"/>
      <c r="N175" s="290"/>
      <c r="O175" s="290"/>
      <c r="P175" s="290"/>
      <c r="Q175" s="290"/>
      <c r="R175" s="9"/>
      <c r="S175" s="19"/>
    </row>
    <row r="180" spans="1:19" x14ac:dyDescent="0.25">
      <c r="A180" s="70"/>
      <c r="B180" s="70"/>
      <c r="C180" s="71"/>
      <c r="D180" s="71"/>
      <c r="E180" s="71"/>
      <c r="F180" s="71"/>
      <c r="G180" s="71"/>
      <c r="H180" s="71"/>
      <c r="I180" s="71"/>
      <c r="J180" s="71"/>
      <c r="K180" s="71"/>
      <c r="L180" s="71"/>
      <c r="M180" s="71"/>
      <c r="N180" s="71"/>
      <c r="O180" s="71"/>
      <c r="P180" s="71"/>
      <c r="Q180" s="71"/>
      <c r="R180" s="71"/>
      <c r="S180" s="71"/>
    </row>
    <row r="182" spans="1:19" x14ac:dyDescent="0.25">
      <c r="A182" s="9"/>
      <c r="B182" s="9"/>
      <c r="C182" s="9"/>
      <c r="D182" s="9"/>
      <c r="E182" s="43"/>
      <c r="F182" s="9"/>
      <c r="G182" s="9"/>
      <c r="H182" s="9"/>
      <c r="I182" s="9"/>
      <c r="J182" s="9"/>
      <c r="K182" s="287"/>
      <c r="L182" s="287"/>
      <c r="M182" s="291"/>
      <c r="N182" s="291"/>
      <c r="O182" s="291"/>
      <c r="P182" s="291"/>
      <c r="Q182" s="291"/>
      <c r="R182" s="43"/>
      <c r="S182" s="19"/>
    </row>
    <row r="183" spans="1:19" x14ac:dyDescent="0.25">
      <c r="A183" s="9"/>
      <c r="B183" s="9"/>
      <c r="C183" s="9"/>
      <c r="D183" s="9"/>
      <c r="E183" s="9"/>
      <c r="F183" s="9"/>
      <c r="G183" s="9"/>
      <c r="H183" s="9"/>
      <c r="I183" s="9"/>
      <c r="J183" s="9"/>
      <c r="K183" s="9"/>
      <c r="L183" s="9"/>
      <c r="M183" s="9"/>
      <c r="N183" s="9"/>
      <c r="O183" s="9"/>
      <c r="P183" s="9"/>
      <c r="Q183" s="9"/>
      <c r="R183" s="9"/>
      <c r="S183" s="43"/>
    </row>
    <row r="184" spans="1:19" x14ac:dyDescent="0.25">
      <c r="A184" s="9"/>
      <c r="B184" s="9"/>
      <c r="C184" s="9"/>
      <c r="D184" s="9"/>
      <c r="E184" s="9"/>
      <c r="F184" s="9"/>
      <c r="G184" s="9"/>
      <c r="H184" s="9"/>
      <c r="I184" s="9"/>
      <c r="J184" s="9"/>
      <c r="K184" s="9"/>
      <c r="L184" s="9"/>
      <c r="M184" s="9"/>
      <c r="N184" s="9"/>
      <c r="O184" s="9"/>
      <c r="P184" s="9"/>
      <c r="Q184" s="9"/>
      <c r="R184" s="9"/>
      <c r="S184" s="19"/>
    </row>
    <row r="185" spans="1:19" x14ac:dyDescent="0.25">
      <c r="A185" s="9"/>
      <c r="B185" s="9"/>
      <c r="C185" s="9"/>
      <c r="D185" s="9"/>
      <c r="E185" s="9"/>
      <c r="F185" s="9"/>
      <c r="G185" s="9"/>
      <c r="H185" s="9"/>
      <c r="I185" s="9"/>
      <c r="J185" s="9"/>
      <c r="K185" s="9"/>
      <c r="L185" s="9"/>
      <c r="M185" s="9"/>
      <c r="N185" s="9"/>
      <c r="O185" s="9"/>
      <c r="P185" s="9"/>
      <c r="Q185" s="9"/>
      <c r="R185" s="9"/>
      <c r="S185" s="9"/>
    </row>
    <row r="186" spans="1:19" x14ac:dyDescent="0.25">
      <c r="A186" s="9"/>
      <c r="B186" s="9"/>
      <c r="C186" s="9"/>
      <c r="D186" s="9"/>
      <c r="E186" s="9"/>
      <c r="F186" s="9"/>
      <c r="G186" s="9"/>
      <c r="H186" s="9"/>
      <c r="I186" s="9"/>
      <c r="J186" s="9"/>
      <c r="K186" s="9"/>
      <c r="L186" s="9"/>
      <c r="M186" s="9"/>
      <c r="N186" s="9"/>
      <c r="O186" s="9"/>
      <c r="P186" s="9"/>
      <c r="Q186" s="9"/>
      <c r="R186" s="9"/>
      <c r="S186" s="9"/>
    </row>
    <row r="187" spans="1:19" x14ac:dyDescent="0.25">
      <c r="A187" s="9"/>
      <c r="B187" s="9"/>
      <c r="C187" s="9"/>
      <c r="D187" s="9"/>
      <c r="E187" s="43"/>
      <c r="F187" s="9"/>
      <c r="G187" s="9"/>
      <c r="H187" s="9"/>
      <c r="I187" s="9"/>
      <c r="J187" s="9"/>
      <c r="K187" s="9"/>
      <c r="L187" s="9"/>
      <c r="M187" s="9"/>
      <c r="N187" s="9"/>
      <c r="O187" s="9"/>
      <c r="P187" s="9"/>
      <c r="Q187" s="9"/>
      <c r="R187" s="9"/>
      <c r="S187" s="43"/>
    </row>
    <row r="188" spans="1:19" x14ac:dyDescent="0.25">
      <c r="A188" s="9"/>
      <c r="B188" s="9"/>
      <c r="C188" s="9"/>
      <c r="D188" s="9"/>
      <c r="E188" s="9"/>
      <c r="F188" s="9"/>
      <c r="G188" s="9"/>
      <c r="H188" s="9"/>
      <c r="I188" s="9"/>
      <c r="J188" s="9"/>
      <c r="K188" s="9"/>
      <c r="L188" s="9"/>
      <c r="M188" s="9"/>
      <c r="N188" s="9"/>
      <c r="O188" s="9"/>
      <c r="P188" s="9"/>
      <c r="Q188" s="9"/>
      <c r="R188" s="9"/>
      <c r="S188" s="19"/>
    </row>
    <row r="189" spans="1:19" x14ac:dyDescent="0.25">
      <c r="A189" s="9"/>
      <c r="B189" s="9"/>
      <c r="C189" s="9"/>
      <c r="D189" s="9"/>
      <c r="E189" s="289"/>
      <c r="F189" s="289"/>
      <c r="G189" s="289"/>
      <c r="H189" s="289"/>
      <c r="I189" s="289"/>
      <c r="J189" s="9"/>
      <c r="K189" s="9"/>
      <c r="L189" s="9"/>
      <c r="M189" s="9"/>
      <c r="N189" s="289"/>
      <c r="O189" s="289"/>
      <c r="P189" s="289"/>
      <c r="Q189" s="289"/>
      <c r="R189" s="289"/>
      <c r="S189" s="19"/>
    </row>
    <row r="191" spans="1:19" x14ac:dyDescent="0.25">
      <c r="J191" s="9"/>
      <c r="K191" s="9"/>
      <c r="L191" s="9"/>
      <c r="M191" s="44"/>
      <c r="N191" s="9"/>
      <c r="O191" s="9"/>
      <c r="P191" s="44"/>
      <c r="Q191" s="44"/>
      <c r="R191" s="43"/>
      <c r="S191" s="43"/>
    </row>
    <row r="192" spans="1:19" x14ac:dyDescent="0.25">
      <c r="J192" s="287"/>
      <c r="K192" s="287"/>
      <c r="L192" s="287"/>
      <c r="M192" s="9"/>
      <c r="N192" s="9"/>
      <c r="O192" s="9"/>
      <c r="P192" s="9"/>
      <c r="Q192" s="9"/>
      <c r="R192" s="9"/>
      <c r="S192" s="19"/>
    </row>
    <row r="193" spans="1:19" x14ac:dyDescent="0.25">
      <c r="J193" s="287"/>
      <c r="K193" s="287"/>
      <c r="L193" s="287"/>
      <c r="M193" s="9"/>
      <c r="N193" s="9"/>
      <c r="O193" s="9"/>
      <c r="P193" s="9"/>
      <c r="Q193" s="9"/>
      <c r="R193" s="9"/>
      <c r="S193" s="19"/>
    </row>
    <row r="194" spans="1:19" x14ac:dyDescent="0.25">
      <c r="J194" s="287"/>
      <c r="K194" s="287"/>
      <c r="L194" s="287"/>
      <c r="M194" s="9"/>
      <c r="N194" s="9"/>
      <c r="O194" s="9"/>
      <c r="P194" s="9"/>
      <c r="Q194" s="9"/>
      <c r="R194" s="9"/>
      <c r="S194" s="19"/>
    </row>
    <row r="195" spans="1:19" x14ac:dyDescent="0.25">
      <c r="J195" s="287"/>
      <c r="K195" s="287"/>
      <c r="L195" s="287"/>
      <c r="M195" s="9"/>
      <c r="N195" s="9"/>
      <c r="O195" s="9"/>
      <c r="P195" s="9"/>
      <c r="Q195" s="9"/>
      <c r="R195" s="9"/>
      <c r="S195" s="19"/>
    </row>
    <row r="196" spans="1:19" x14ac:dyDescent="0.25">
      <c r="J196" s="287"/>
      <c r="K196" s="287"/>
      <c r="L196" s="287"/>
      <c r="M196" s="9"/>
      <c r="N196" s="9"/>
      <c r="O196" s="9"/>
      <c r="P196" s="9"/>
      <c r="Q196" s="9"/>
      <c r="R196" s="9"/>
      <c r="S196" s="19"/>
    </row>
    <row r="197" spans="1:19" x14ac:dyDescent="0.25">
      <c r="J197" s="45"/>
      <c r="K197" s="45"/>
      <c r="L197" s="45"/>
      <c r="M197" s="9"/>
      <c r="N197" s="9"/>
      <c r="O197" s="9"/>
      <c r="P197" s="9"/>
      <c r="Q197" s="9"/>
      <c r="R197" s="9"/>
      <c r="S197" s="19"/>
    </row>
    <row r="200" spans="1:19" x14ac:dyDescent="0.25">
      <c r="A200" s="70"/>
      <c r="B200" s="70"/>
      <c r="C200" s="71"/>
      <c r="D200" s="71"/>
      <c r="E200" s="71"/>
      <c r="F200" s="71"/>
      <c r="G200" s="71"/>
      <c r="H200" s="71"/>
      <c r="I200" s="71"/>
      <c r="J200" s="71"/>
      <c r="K200" s="71"/>
      <c r="L200" s="71"/>
      <c r="M200" s="71"/>
      <c r="N200" s="71"/>
      <c r="O200" s="71"/>
      <c r="P200" s="71"/>
      <c r="Q200" s="71"/>
      <c r="R200" s="71"/>
      <c r="S200" s="71"/>
    </row>
    <row r="201" spans="1:19" x14ac:dyDescent="0.25">
      <c r="A201" s="9"/>
      <c r="B201" s="9"/>
      <c r="C201" s="9"/>
      <c r="D201" s="9"/>
      <c r="E201" s="9"/>
      <c r="F201" s="9"/>
      <c r="G201" s="9"/>
      <c r="H201" s="9"/>
      <c r="I201" s="9"/>
      <c r="J201" s="9"/>
      <c r="K201" s="9"/>
      <c r="L201" s="9"/>
      <c r="M201" s="9"/>
      <c r="N201" s="9"/>
      <c r="O201" s="9"/>
      <c r="P201" s="9"/>
      <c r="Q201" s="9"/>
      <c r="R201" s="9"/>
      <c r="S201" s="9"/>
    </row>
    <row r="202" spans="1:19" x14ac:dyDescent="0.25">
      <c r="A202" s="9"/>
      <c r="B202" s="9"/>
      <c r="C202" s="9"/>
      <c r="D202" s="43"/>
      <c r="E202" s="9"/>
      <c r="F202" s="9"/>
      <c r="G202" s="9"/>
      <c r="H202" s="9"/>
      <c r="I202" s="9"/>
      <c r="J202" s="9"/>
      <c r="K202" s="9"/>
      <c r="L202" s="9"/>
      <c r="M202" s="9"/>
      <c r="N202" s="9"/>
      <c r="O202" s="9"/>
      <c r="P202" s="9"/>
      <c r="Q202" s="9"/>
      <c r="R202" s="43"/>
      <c r="S202" s="19"/>
    </row>
    <row r="203" spans="1:19" x14ac:dyDescent="0.25">
      <c r="A203" s="9"/>
      <c r="B203" s="9"/>
      <c r="C203" s="9"/>
      <c r="D203" s="9"/>
      <c r="E203" s="9"/>
      <c r="F203" s="9"/>
      <c r="G203" s="9"/>
      <c r="H203" s="9"/>
      <c r="I203" s="9"/>
      <c r="J203" s="9"/>
      <c r="K203" s="9"/>
      <c r="L203" s="9"/>
      <c r="M203" s="9"/>
      <c r="N203" s="9"/>
      <c r="O203" s="9"/>
      <c r="P203" s="9"/>
      <c r="Q203" s="9"/>
      <c r="R203" s="9"/>
      <c r="S203" s="43"/>
    </row>
    <row r="204" spans="1:19" x14ac:dyDescent="0.25">
      <c r="A204" s="9"/>
      <c r="B204" s="9"/>
      <c r="C204" s="9"/>
      <c r="D204" s="9"/>
      <c r="E204" s="9"/>
      <c r="F204" s="9"/>
      <c r="G204" s="9"/>
      <c r="H204" s="9"/>
      <c r="I204" s="9"/>
      <c r="J204" s="9"/>
      <c r="K204" s="9"/>
      <c r="L204" s="9"/>
      <c r="M204" s="9"/>
      <c r="N204" s="9"/>
      <c r="O204" s="9"/>
      <c r="P204" s="9"/>
      <c r="Q204" s="9"/>
      <c r="R204" s="9"/>
      <c r="S204" s="9"/>
    </row>
    <row r="205" spans="1:19" x14ac:dyDescent="0.25">
      <c r="A205" s="9"/>
      <c r="B205" s="9"/>
      <c r="C205" s="9"/>
      <c r="D205" s="9"/>
      <c r="E205" s="9"/>
      <c r="F205" s="287"/>
      <c r="G205" s="287"/>
      <c r="H205" s="287"/>
      <c r="I205" s="287"/>
      <c r="J205" s="9"/>
      <c r="K205" s="9"/>
      <c r="L205" s="9"/>
      <c r="M205" s="287"/>
      <c r="N205" s="287"/>
      <c r="O205" s="287"/>
      <c r="P205" s="287"/>
      <c r="Q205" s="287"/>
      <c r="R205" s="287"/>
      <c r="S205" s="19"/>
    </row>
    <row r="206" spans="1:19" x14ac:dyDescent="0.25">
      <c r="A206" s="9"/>
      <c r="B206" s="9"/>
      <c r="C206" s="9"/>
      <c r="D206" s="9"/>
      <c r="E206" s="9"/>
      <c r="F206" s="287"/>
      <c r="G206" s="287"/>
      <c r="H206" s="287"/>
      <c r="I206" s="287"/>
      <c r="J206" s="9"/>
      <c r="K206" s="9"/>
      <c r="L206" s="9"/>
      <c r="M206" s="287"/>
      <c r="N206" s="287"/>
      <c r="O206" s="287"/>
      <c r="P206" s="287"/>
      <c r="Q206" s="287"/>
      <c r="R206" s="287"/>
      <c r="S206" s="9"/>
    </row>
    <row r="207" spans="1:19" x14ac:dyDescent="0.25">
      <c r="A207" s="9"/>
      <c r="B207" s="9"/>
      <c r="C207" s="9"/>
      <c r="D207" s="9"/>
      <c r="E207" s="9"/>
      <c r="F207" s="287"/>
      <c r="G207" s="287"/>
      <c r="H207" s="287"/>
      <c r="I207" s="287"/>
      <c r="J207" s="9"/>
      <c r="K207" s="9"/>
      <c r="L207" s="9"/>
      <c r="M207" s="287"/>
      <c r="N207" s="287"/>
      <c r="O207" s="287"/>
      <c r="P207" s="287"/>
      <c r="Q207" s="287"/>
      <c r="R207" s="287"/>
      <c r="S207" s="9"/>
    </row>
    <row r="208" spans="1:19" x14ac:dyDescent="0.25">
      <c r="A208" s="9"/>
      <c r="B208" s="9"/>
      <c r="C208" s="9"/>
      <c r="D208" s="9"/>
      <c r="E208" s="9"/>
      <c r="F208" s="287"/>
      <c r="G208" s="287"/>
      <c r="H208" s="287"/>
      <c r="I208" s="287"/>
      <c r="J208" s="9"/>
      <c r="K208" s="9"/>
      <c r="L208" s="9"/>
      <c r="M208" s="287"/>
      <c r="N208" s="287"/>
      <c r="O208" s="287"/>
      <c r="P208" s="287"/>
      <c r="Q208" s="287"/>
      <c r="R208" s="287"/>
      <c r="S208" s="9"/>
    </row>
    <row r="209" spans="1:19" x14ac:dyDescent="0.25">
      <c r="A209" s="9"/>
      <c r="B209" s="9"/>
      <c r="C209" s="9"/>
      <c r="D209" s="9"/>
      <c r="E209" s="9"/>
      <c r="F209" s="9"/>
      <c r="G209" s="9"/>
      <c r="H209" s="9"/>
      <c r="I209" s="9"/>
      <c r="J209" s="9"/>
      <c r="K209" s="9"/>
      <c r="L209" s="9"/>
      <c r="M209" s="9"/>
      <c r="N209" s="9"/>
      <c r="O209" s="9"/>
      <c r="P209" s="9"/>
      <c r="Q209" s="9"/>
      <c r="R209" s="9"/>
      <c r="S209" s="9"/>
    </row>
    <row r="210" spans="1:19" x14ac:dyDescent="0.25">
      <c r="A210" s="9"/>
      <c r="B210" s="9"/>
      <c r="C210" s="9"/>
      <c r="D210" s="9"/>
      <c r="E210" s="9"/>
      <c r="F210" s="9"/>
      <c r="G210" s="9"/>
      <c r="H210" s="9"/>
      <c r="I210" s="9"/>
      <c r="J210" s="9"/>
      <c r="K210" s="9"/>
      <c r="L210" s="9"/>
      <c r="M210" s="9"/>
      <c r="N210" s="9"/>
      <c r="O210" s="9"/>
      <c r="P210" s="9"/>
      <c r="Q210" s="9"/>
      <c r="R210" s="9"/>
      <c r="S210" s="9"/>
    </row>
    <row r="211" spans="1:19" x14ac:dyDescent="0.25">
      <c r="A211" s="9"/>
      <c r="B211" s="9"/>
      <c r="C211" s="9"/>
      <c r="D211" s="9"/>
      <c r="E211" s="9"/>
      <c r="F211" s="9"/>
      <c r="G211" s="9"/>
      <c r="H211" s="9"/>
      <c r="I211" s="9"/>
      <c r="J211" s="9"/>
      <c r="K211" s="9"/>
      <c r="L211" s="9"/>
      <c r="M211" s="9"/>
      <c r="N211" s="9"/>
      <c r="O211" s="9"/>
      <c r="P211" s="9"/>
      <c r="Q211" s="9"/>
      <c r="R211" s="9"/>
      <c r="S211" s="19"/>
    </row>
    <row r="212" spans="1:19" x14ac:dyDescent="0.25">
      <c r="A212" s="9"/>
      <c r="B212" s="9"/>
      <c r="C212" s="9"/>
      <c r="D212" s="9"/>
      <c r="E212" s="9"/>
      <c r="F212" s="9"/>
      <c r="G212" s="9"/>
      <c r="H212" s="9"/>
      <c r="I212" s="9"/>
      <c r="J212" s="9"/>
      <c r="K212" s="9"/>
      <c r="L212" s="9"/>
      <c r="M212" s="9"/>
      <c r="N212" s="9"/>
      <c r="O212" s="9"/>
      <c r="P212" s="9"/>
      <c r="Q212" s="9"/>
      <c r="R212" s="9"/>
      <c r="S212" s="9"/>
    </row>
    <row r="213" spans="1:19" x14ac:dyDescent="0.25">
      <c r="A213" s="70"/>
      <c r="B213" s="70"/>
      <c r="C213" s="71"/>
      <c r="D213" s="71"/>
      <c r="E213" s="71"/>
      <c r="F213" s="71"/>
      <c r="G213" s="71"/>
      <c r="H213" s="71"/>
      <c r="I213" s="71"/>
      <c r="J213" s="71"/>
      <c r="K213" s="71"/>
      <c r="L213" s="71"/>
      <c r="M213" s="71"/>
      <c r="N213" s="71"/>
      <c r="O213" s="71"/>
      <c r="P213" s="71"/>
      <c r="Q213" s="71"/>
      <c r="R213" s="71"/>
      <c r="S213" s="71"/>
    </row>
    <row r="214" spans="1:19" x14ac:dyDescent="0.25">
      <c r="A214" s="9"/>
      <c r="B214" s="9"/>
      <c r="C214" s="9"/>
      <c r="D214" s="9"/>
      <c r="E214" s="9"/>
      <c r="F214" s="9"/>
      <c r="G214" s="9"/>
      <c r="H214" s="9"/>
      <c r="I214" s="9"/>
      <c r="J214" s="9"/>
      <c r="K214" s="9"/>
      <c r="L214" s="9"/>
      <c r="M214" s="9"/>
      <c r="N214" s="9"/>
      <c r="O214" s="9"/>
      <c r="P214" s="9"/>
      <c r="Q214" s="9"/>
      <c r="R214" s="9"/>
      <c r="S214" s="9"/>
    </row>
    <row r="215" spans="1:19" x14ac:dyDescent="0.25">
      <c r="A215" s="9"/>
      <c r="B215" s="9"/>
      <c r="C215" s="9"/>
      <c r="D215" s="9"/>
      <c r="E215" s="9"/>
      <c r="F215" s="9"/>
      <c r="G215" s="9"/>
      <c r="H215" s="9"/>
      <c r="I215" s="9"/>
      <c r="J215" s="9"/>
      <c r="K215" s="9"/>
      <c r="L215" s="9"/>
      <c r="M215" s="9"/>
      <c r="N215" s="9"/>
      <c r="O215" s="9"/>
      <c r="P215" s="9"/>
      <c r="Q215" s="9"/>
      <c r="R215" s="9"/>
      <c r="S215" s="9"/>
    </row>
    <row r="216" spans="1:19" x14ac:dyDescent="0.25">
      <c r="A216" s="9"/>
      <c r="B216" s="9"/>
      <c r="C216" s="9"/>
      <c r="D216" s="9"/>
      <c r="E216" s="9"/>
      <c r="F216" s="9"/>
      <c r="G216" s="9"/>
      <c r="H216" s="9"/>
      <c r="I216" s="9"/>
      <c r="J216" s="9"/>
      <c r="K216" s="9"/>
      <c r="L216" s="9"/>
      <c r="M216" s="9"/>
      <c r="N216" s="9"/>
      <c r="O216" s="9"/>
      <c r="P216" s="9"/>
      <c r="Q216" s="9"/>
      <c r="R216" s="9"/>
      <c r="S216" s="9"/>
    </row>
    <row r="217" spans="1:19" x14ac:dyDescent="0.25">
      <c r="A217" s="9"/>
      <c r="B217" s="9"/>
      <c r="C217" s="9"/>
      <c r="D217" s="9"/>
      <c r="E217" s="9"/>
      <c r="F217" s="9"/>
      <c r="G217" s="9"/>
      <c r="H217" s="9"/>
      <c r="I217" s="9"/>
      <c r="J217" s="9"/>
      <c r="K217" s="9"/>
      <c r="L217" s="9"/>
      <c r="M217" s="9"/>
      <c r="N217" s="9"/>
      <c r="O217" s="9"/>
      <c r="P217" s="9"/>
      <c r="Q217" s="9"/>
      <c r="R217" s="9"/>
      <c r="S217" s="9"/>
    </row>
    <row r="225" spans="1:19" x14ac:dyDescent="0.25">
      <c r="L225" s="21"/>
      <c r="M225" s="21"/>
    </row>
    <row r="226" spans="1:19" x14ac:dyDescent="0.25">
      <c r="S226" s="19"/>
    </row>
    <row r="229" spans="1:19" x14ac:dyDescent="0.25">
      <c r="N229" s="285"/>
      <c r="O229" s="285"/>
      <c r="P229" s="285"/>
      <c r="Q229" s="285"/>
      <c r="R229" s="285"/>
      <c r="S229" s="19"/>
    </row>
    <row r="230" spans="1:19" x14ac:dyDescent="0.25">
      <c r="D230" s="43"/>
      <c r="G230" s="285"/>
      <c r="H230" s="285"/>
      <c r="I230" s="285"/>
      <c r="J230" s="285"/>
      <c r="N230" s="285"/>
      <c r="O230" s="285"/>
      <c r="P230" s="285"/>
      <c r="Q230" s="285"/>
      <c r="R230" s="285"/>
    </row>
    <row r="232" spans="1:19" x14ac:dyDescent="0.25">
      <c r="A232" s="70"/>
      <c r="B232" s="70"/>
      <c r="C232" s="71"/>
      <c r="D232" s="71"/>
      <c r="E232" s="71"/>
      <c r="F232" s="71"/>
      <c r="G232" s="71"/>
      <c r="H232" s="71"/>
      <c r="I232" s="71"/>
      <c r="J232" s="71"/>
      <c r="K232" s="71"/>
      <c r="L232" s="71"/>
      <c r="M232" s="71"/>
      <c r="N232" s="71"/>
      <c r="O232" s="71"/>
      <c r="P232" s="71"/>
      <c r="Q232" s="71"/>
      <c r="R232" s="71"/>
      <c r="S232" s="71"/>
    </row>
    <row r="235" spans="1:19" x14ac:dyDescent="0.25">
      <c r="D235" s="43"/>
      <c r="I235" s="285"/>
      <c r="J235" s="285"/>
      <c r="K235" s="285"/>
    </row>
    <row r="236" spans="1:19" x14ac:dyDescent="0.25">
      <c r="D236" s="43"/>
      <c r="I236" s="285"/>
      <c r="J236" s="285"/>
      <c r="K236" s="285"/>
      <c r="S236" s="19"/>
    </row>
    <row r="237" spans="1:19" x14ac:dyDescent="0.25">
      <c r="S237" s="19"/>
    </row>
    <row r="238" spans="1:19" x14ac:dyDescent="0.25">
      <c r="L238" s="47"/>
      <c r="M238" s="47"/>
      <c r="N238" s="47"/>
      <c r="O238" s="47"/>
      <c r="P238" s="47"/>
      <c r="Q238" s="47"/>
    </row>
    <row r="239" spans="1:19" x14ac:dyDescent="0.25">
      <c r="D239" s="292"/>
      <c r="E239" s="292"/>
      <c r="F239" s="292"/>
      <c r="L239" s="285"/>
      <c r="M239" s="285"/>
      <c r="N239" s="285"/>
      <c r="O239" s="285"/>
      <c r="P239" s="285"/>
      <c r="Q239" s="285"/>
      <c r="R239" s="285"/>
      <c r="S239" s="19"/>
    </row>
    <row r="251" spans="1:19" x14ac:dyDescent="0.25">
      <c r="S251" s="19"/>
    </row>
    <row r="254" spans="1:19" x14ac:dyDescent="0.25">
      <c r="A254" s="70"/>
      <c r="B254" s="70"/>
      <c r="C254" s="71"/>
      <c r="D254" s="71"/>
      <c r="E254" s="71"/>
      <c r="F254" s="71"/>
      <c r="G254" s="71"/>
      <c r="H254" s="71"/>
      <c r="I254" s="71"/>
      <c r="J254" s="71"/>
      <c r="K254" s="71"/>
      <c r="L254" s="71"/>
      <c r="M254" s="71"/>
      <c r="N254" s="71"/>
      <c r="O254" s="71"/>
      <c r="P254" s="71"/>
      <c r="Q254" s="71"/>
      <c r="R254" s="71"/>
      <c r="S254" s="71"/>
    </row>
    <row r="256" spans="1:19" x14ac:dyDescent="0.25">
      <c r="B256" s="9"/>
      <c r="C256" s="9"/>
      <c r="D256" s="43"/>
      <c r="E256" s="9"/>
      <c r="F256" s="9"/>
      <c r="G256" s="9"/>
      <c r="H256" s="9"/>
      <c r="I256" s="9"/>
      <c r="J256" s="9"/>
      <c r="K256" s="9"/>
      <c r="L256" s="289"/>
      <c r="M256" s="289"/>
      <c r="N256" s="289"/>
      <c r="O256" s="43"/>
      <c r="P256" s="9"/>
      <c r="Q256" s="9"/>
      <c r="R256" s="9"/>
      <c r="S256" s="19"/>
    </row>
    <row r="257" spans="2:19" x14ac:dyDescent="0.25">
      <c r="B257" s="9"/>
      <c r="C257" s="9"/>
      <c r="D257" s="43"/>
      <c r="E257" s="9"/>
      <c r="F257" s="9"/>
      <c r="G257" s="9"/>
      <c r="H257" s="9"/>
      <c r="I257" s="9"/>
      <c r="J257" s="9"/>
      <c r="K257" s="9"/>
      <c r="L257" s="9"/>
      <c r="M257" s="9"/>
      <c r="N257" s="9"/>
      <c r="O257" s="9"/>
      <c r="P257" s="9"/>
      <c r="Q257" s="9"/>
      <c r="R257" s="43"/>
      <c r="S257" s="9"/>
    </row>
    <row r="258" spans="2:19" x14ac:dyDescent="0.25">
      <c r="B258" s="9"/>
      <c r="C258" s="9"/>
      <c r="D258" s="9"/>
      <c r="E258" s="9"/>
      <c r="F258" s="9"/>
      <c r="G258" s="9"/>
      <c r="H258" s="9"/>
      <c r="I258" s="9"/>
      <c r="J258" s="9"/>
      <c r="K258" s="9"/>
      <c r="L258" s="9"/>
      <c r="M258" s="9"/>
      <c r="N258" s="9"/>
      <c r="O258" s="9"/>
      <c r="P258" s="9"/>
      <c r="Q258" s="9"/>
      <c r="R258" s="9"/>
      <c r="S258" s="9"/>
    </row>
    <row r="259" spans="2:19" x14ac:dyDescent="0.25">
      <c r="B259" s="9"/>
      <c r="C259" s="9"/>
      <c r="D259" s="9"/>
      <c r="E259" s="9"/>
      <c r="F259" s="289"/>
      <c r="G259" s="289"/>
      <c r="H259" s="289"/>
      <c r="I259" s="289"/>
      <c r="J259" s="289"/>
      <c r="K259" s="291"/>
      <c r="L259" s="291"/>
      <c r="M259" s="291"/>
      <c r="N259" s="291"/>
      <c r="O259" s="291"/>
      <c r="P259" s="291"/>
      <c r="Q259" s="291"/>
      <c r="R259" s="39"/>
      <c r="S259" s="43"/>
    </row>
    <row r="260" spans="2:19" x14ac:dyDescent="0.25">
      <c r="B260" s="9"/>
      <c r="C260" s="9"/>
      <c r="D260" s="9"/>
      <c r="E260" s="9"/>
      <c r="F260" s="9"/>
      <c r="G260" s="289"/>
      <c r="H260" s="289"/>
      <c r="I260" s="289"/>
      <c r="J260" s="291"/>
      <c r="K260" s="291"/>
      <c r="L260" s="291"/>
      <c r="M260" s="289"/>
      <c r="N260" s="289"/>
      <c r="O260" s="43"/>
      <c r="P260" s="44"/>
      <c r="Q260" s="9"/>
      <c r="R260" s="39"/>
      <c r="S260" s="9"/>
    </row>
    <row r="261" spans="2:19" x14ac:dyDescent="0.25">
      <c r="B261" s="287"/>
      <c r="C261" s="287"/>
      <c r="D261" s="9"/>
      <c r="E261" s="9"/>
      <c r="F261" s="9"/>
      <c r="G261" s="289"/>
      <c r="H261" s="289"/>
      <c r="I261" s="289"/>
      <c r="J261" s="291"/>
      <c r="K261" s="291"/>
      <c r="L261" s="291"/>
      <c r="M261" s="291"/>
      <c r="N261" s="291"/>
      <c r="O261" s="291"/>
      <c r="P261" s="291"/>
      <c r="Q261" s="291"/>
      <c r="R261" s="25"/>
      <c r="S261" s="9"/>
    </row>
    <row r="262" spans="2:19" x14ac:dyDescent="0.25">
      <c r="B262" s="45"/>
      <c r="C262" s="45"/>
      <c r="D262" s="9"/>
      <c r="E262" s="9"/>
      <c r="F262" s="9"/>
      <c r="G262" s="9"/>
      <c r="H262" s="9"/>
      <c r="I262" s="9"/>
      <c r="J262" s="9"/>
      <c r="K262" s="291"/>
      <c r="L262" s="291"/>
      <c r="M262" s="291"/>
      <c r="N262" s="291"/>
      <c r="O262" s="291"/>
      <c r="P262" s="291"/>
      <c r="Q262" s="291"/>
      <c r="R262" s="39"/>
      <c r="S262" s="39"/>
    </row>
    <row r="263" spans="2:19" x14ac:dyDescent="0.25">
      <c r="B263" s="45"/>
      <c r="C263" s="45"/>
      <c r="D263" s="9"/>
      <c r="E263" s="9"/>
      <c r="F263" s="9"/>
      <c r="G263" s="9"/>
      <c r="H263" s="9"/>
      <c r="I263" s="9"/>
      <c r="J263" s="9"/>
      <c r="K263" s="9"/>
      <c r="L263" s="9"/>
      <c r="M263" s="9"/>
      <c r="N263" s="9"/>
      <c r="O263" s="9"/>
      <c r="P263" s="9"/>
      <c r="Q263" s="9"/>
      <c r="R263" s="9"/>
      <c r="S263" s="9"/>
    </row>
    <row r="264" spans="2:19" x14ac:dyDescent="0.25">
      <c r="B264" s="9"/>
      <c r="C264" s="9"/>
      <c r="D264" s="9"/>
      <c r="E264" s="9"/>
      <c r="F264" s="9"/>
      <c r="G264" s="9"/>
      <c r="H264" s="9"/>
      <c r="I264" s="46"/>
      <c r="J264" s="291"/>
      <c r="K264" s="291"/>
      <c r="L264" s="291"/>
      <c r="M264" s="291"/>
      <c r="N264" s="291"/>
      <c r="O264" s="291"/>
      <c r="P264" s="291"/>
      <c r="Q264" s="291"/>
      <c r="R264" s="43"/>
      <c r="S264" s="9"/>
    </row>
    <row r="265" spans="2:19" x14ac:dyDescent="0.25">
      <c r="B265" s="9"/>
      <c r="C265" s="9"/>
      <c r="D265" s="9"/>
      <c r="E265" s="9"/>
      <c r="F265" s="9"/>
      <c r="G265" s="9"/>
      <c r="H265" s="9"/>
      <c r="I265" s="46"/>
      <c r="J265" s="291"/>
      <c r="K265" s="291"/>
      <c r="L265" s="291"/>
      <c r="M265" s="289"/>
      <c r="N265" s="289"/>
      <c r="O265" s="43"/>
      <c r="P265" s="44"/>
      <c r="Q265" s="9"/>
      <c r="R265" s="43"/>
      <c r="S265" s="9"/>
    </row>
    <row r="266" spans="2:19" x14ac:dyDescent="0.25">
      <c r="B266" s="9"/>
      <c r="C266" s="9"/>
      <c r="D266" s="9"/>
      <c r="E266" s="9"/>
      <c r="F266" s="9"/>
      <c r="G266" s="9"/>
      <c r="H266" s="9"/>
      <c r="I266" s="291"/>
      <c r="J266" s="291"/>
      <c r="K266" s="291"/>
      <c r="L266" s="291"/>
      <c r="M266" s="291"/>
      <c r="N266" s="291"/>
      <c r="O266" s="291"/>
      <c r="P266" s="291"/>
      <c r="Q266" s="291"/>
      <c r="R266" s="43"/>
      <c r="S266" s="9"/>
    </row>
    <row r="267" spans="2:19" x14ac:dyDescent="0.25">
      <c r="I267" s="291"/>
      <c r="J267" s="291"/>
      <c r="K267" s="291"/>
      <c r="L267" s="291"/>
      <c r="M267" s="291"/>
      <c r="N267" s="291"/>
      <c r="O267" s="291"/>
      <c r="P267" s="291"/>
      <c r="Q267" s="291"/>
      <c r="R267" s="43"/>
    </row>
    <row r="269" spans="2:19" x14ac:dyDescent="0.25">
      <c r="B269" s="9"/>
      <c r="C269" s="9"/>
      <c r="D269" s="9"/>
      <c r="E269" s="9"/>
      <c r="F269" s="9"/>
      <c r="G269" s="9"/>
      <c r="H269" s="9"/>
      <c r="I269" s="9"/>
      <c r="J269" s="9"/>
      <c r="K269" s="44"/>
      <c r="L269" s="44"/>
      <c r="M269" s="44"/>
      <c r="N269" s="44"/>
      <c r="O269" s="44"/>
      <c r="P269" s="44"/>
      <c r="Q269" s="44"/>
      <c r="R269" s="9"/>
      <c r="S269" s="19"/>
    </row>
    <row r="270" spans="2:19" x14ac:dyDescent="0.25">
      <c r="B270" s="9"/>
      <c r="C270" s="9"/>
      <c r="D270" s="9"/>
      <c r="E270" s="9"/>
      <c r="F270" s="9"/>
      <c r="G270" s="9"/>
      <c r="H270" s="9"/>
      <c r="I270" s="9"/>
      <c r="J270" s="9"/>
      <c r="K270" s="291"/>
      <c r="L270" s="291"/>
      <c r="M270" s="291"/>
      <c r="N270" s="291"/>
      <c r="O270" s="291"/>
      <c r="P270" s="291"/>
      <c r="Q270" s="291"/>
      <c r="R270" s="9"/>
      <c r="S270" s="9"/>
    </row>
    <row r="271" spans="2:19" x14ac:dyDescent="0.25">
      <c r="B271" s="9"/>
      <c r="C271" s="9"/>
      <c r="D271" s="9"/>
      <c r="E271" s="9"/>
      <c r="F271" s="9"/>
      <c r="G271" s="9"/>
      <c r="H271" s="9"/>
      <c r="I271" s="9"/>
      <c r="J271" s="9"/>
      <c r="K271" s="291"/>
      <c r="L271" s="291"/>
      <c r="M271" s="291"/>
      <c r="N271" s="291"/>
      <c r="O271" s="291"/>
      <c r="P271" s="291"/>
      <c r="Q271" s="291"/>
      <c r="R271" s="9"/>
      <c r="S271" s="9"/>
    </row>
    <row r="272" spans="2:19" x14ac:dyDescent="0.25">
      <c r="B272" s="9"/>
      <c r="C272" s="9"/>
      <c r="D272" s="9"/>
      <c r="E272" s="9"/>
      <c r="F272" s="9"/>
      <c r="G272" s="9"/>
      <c r="H272" s="9"/>
      <c r="I272" s="9"/>
      <c r="J272" s="9"/>
      <c r="K272" s="9"/>
      <c r="L272" s="9"/>
      <c r="M272" s="9"/>
      <c r="N272" s="9"/>
      <c r="O272" s="9"/>
      <c r="P272" s="9"/>
      <c r="Q272" s="9"/>
      <c r="R272" s="9"/>
      <c r="S272" s="9"/>
    </row>
    <row r="273" spans="1:19" x14ac:dyDescent="0.25">
      <c r="B273" s="9"/>
      <c r="C273" s="9"/>
      <c r="D273" s="9"/>
      <c r="E273" s="290"/>
      <c r="F273" s="290"/>
      <c r="G273" s="9"/>
      <c r="H273" s="9"/>
      <c r="I273" s="9"/>
      <c r="J273" s="9"/>
      <c r="K273" s="9"/>
      <c r="L273" s="291"/>
      <c r="M273" s="291"/>
      <c r="N273" s="291"/>
      <c r="O273" s="291"/>
      <c r="P273" s="291"/>
      <c r="Q273" s="291"/>
      <c r="R273" s="9"/>
      <c r="S273" s="43"/>
    </row>
    <row r="275" spans="1:19" x14ac:dyDescent="0.25">
      <c r="A275" s="70"/>
      <c r="B275" s="70"/>
      <c r="C275" s="71"/>
      <c r="D275" s="71"/>
      <c r="E275" s="71"/>
      <c r="F275" s="71"/>
      <c r="G275" s="71"/>
      <c r="H275" s="71"/>
      <c r="I275" s="71"/>
      <c r="J275" s="71"/>
      <c r="K275" s="71"/>
      <c r="L275" s="71"/>
      <c r="M275" s="71"/>
      <c r="N275" s="71"/>
      <c r="O275" s="71"/>
      <c r="P275" s="71"/>
      <c r="Q275" s="71"/>
      <c r="R275" s="71"/>
      <c r="S275" s="71"/>
    </row>
    <row r="277" spans="1:19" x14ac:dyDescent="0.25">
      <c r="B277" s="9"/>
      <c r="R277" s="43"/>
    </row>
    <row r="278" spans="1:19" x14ac:dyDescent="0.25">
      <c r="B278" s="9"/>
    </row>
    <row r="285" spans="1:19" x14ac:dyDescent="0.25">
      <c r="B285" s="9"/>
      <c r="C285" s="9"/>
      <c r="D285" s="9"/>
      <c r="E285" s="9"/>
      <c r="F285" s="9"/>
      <c r="G285" s="9"/>
      <c r="H285" s="9"/>
      <c r="I285" s="9"/>
      <c r="J285" s="291"/>
      <c r="K285" s="291"/>
      <c r="L285" s="291"/>
      <c r="M285" s="291"/>
      <c r="N285" s="291"/>
      <c r="O285" s="291"/>
      <c r="P285" s="291"/>
      <c r="Q285" s="291"/>
      <c r="R285" s="43"/>
      <c r="S285" s="9"/>
    </row>
    <row r="286" spans="1:19" x14ac:dyDescent="0.25">
      <c r="B286" s="9"/>
      <c r="C286" s="9"/>
      <c r="D286" s="9"/>
      <c r="E286" s="9"/>
      <c r="F286" s="9"/>
      <c r="G286" s="9"/>
      <c r="H286" s="9"/>
      <c r="I286" s="9"/>
      <c r="J286" s="9"/>
      <c r="K286" s="9"/>
      <c r="L286" s="9"/>
      <c r="M286" s="9"/>
      <c r="N286" s="9"/>
      <c r="O286" s="9"/>
      <c r="P286" s="9"/>
      <c r="Q286" s="9"/>
      <c r="R286" s="9"/>
      <c r="S286" s="19"/>
    </row>
    <row r="287" spans="1:19" x14ac:dyDescent="0.25">
      <c r="B287" s="9"/>
      <c r="C287" s="9"/>
      <c r="D287" s="289"/>
      <c r="E287" s="289"/>
      <c r="F287" s="9"/>
      <c r="G287" s="9"/>
      <c r="H287" s="9"/>
      <c r="I287" s="9"/>
      <c r="J287" s="9"/>
      <c r="K287" s="9"/>
      <c r="L287" s="289"/>
      <c r="M287" s="289"/>
      <c r="N287" s="289"/>
      <c r="O287" s="289"/>
      <c r="P287" s="289"/>
      <c r="Q287" s="289"/>
      <c r="R287" s="289"/>
      <c r="S287" s="19"/>
    </row>
    <row r="288" spans="1:19" x14ac:dyDescent="0.25">
      <c r="B288" s="9"/>
      <c r="C288" s="9"/>
      <c r="D288" s="9"/>
      <c r="E288" s="9"/>
      <c r="F288" s="9"/>
      <c r="G288" s="9"/>
      <c r="H288" s="9"/>
      <c r="I288" s="9"/>
      <c r="J288" s="9"/>
      <c r="K288" s="9"/>
      <c r="L288" s="9"/>
      <c r="M288" s="9"/>
      <c r="N288" s="9"/>
      <c r="O288" s="9"/>
      <c r="P288" s="9"/>
      <c r="Q288" s="9"/>
      <c r="R288" s="9"/>
      <c r="S288" s="19"/>
    </row>
    <row r="289" spans="1:19" x14ac:dyDescent="0.25">
      <c r="B289" s="9"/>
      <c r="C289" s="9"/>
      <c r="D289" s="9"/>
      <c r="E289" s="9"/>
      <c r="F289" s="9"/>
      <c r="G289" s="9"/>
      <c r="H289" s="9"/>
      <c r="I289" s="9"/>
      <c r="J289" s="9"/>
      <c r="K289" s="9"/>
      <c r="L289" s="9"/>
      <c r="M289" s="9"/>
      <c r="N289" s="9"/>
      <c r="O289" s="9"/>
      <c r="P289" s="9"/>
      <c r="Q289" s="9"/>
      <c r="R289" s="9"/>
      <c r="S289" s="19"/>
    </row>
    <row r="290" spans="1:19" x14ac:dyDescent="0.25">
      <c r="B290" s="9"/>
      <c r="C290" s="9"/>
      <c r="D290" s="9"/>
      <c r="E290" s="9"/>
      <c r="F290" s="9"/>
      <c r="G290" s="9"/>
      <c r="H290" s="9"/>
      <c r="I290" s="9"/>
      <c r="J290" s="9"/>
      <c r="K290" s="9"/>
      <c r="L290" s="9"/>
      <c r="M290" s="9"/>
      <c r="N290" s="9"/>
      <c r="O290" s="9"/>
      <c r="P290" s="9"/>
      <c r="Q290" s="9"/>
      <c r="R290" s="9"/>
      <c r="S290" s="19"/>
    </row>
    <row r="291" spans="1:19" x14ac:dyDescent="0.25">
      <c r="B291" s="9"/>
      <c r="C291" s="9"/>
      <c r="D291" s="9"/>
      <c r="E291" s="9"/>
      <c r="F291" s="9"/>
      <c r="G291" s="9"/>
      <c r="H291" s="9"/>
      <c r="I291" s="9"/>
      <c r="J291" s="9"/>
      <c r="K291" s="9"/>
      <c r="L291" s="9"/>
      <c r="M291" s="9"/>
      <c r="N291" s="9"/>
      <c r="O291" s="9"/>
      <c r="P291" s="9"/>
      <c r="Q291" s="9"/>
      <c r="R291" s="9"/>
      <c r="S291" s="19"/>
    </row>
    <row r="292" spans="1:19" x14ac:dyDescent="0.25">
      <c r="B292" s="9"/>
      <c r="C292" s="9"/>
      <c r="D292" s="9"/>
      <c r="E292" s="9"/>
      <c r="F292" s="44"/>
      <c r="G292" s="44"/>
      <c r="H292" s="92"/>
      <c r="I292" s="9"/>
      <c r="J292" s="9"/>
      <c r="K292" s="9"/>
      <c r="L292" s="9"/>
      <c r="M292" s="9"/>
      <c r="N292" s="9"/>
      <c r="O292" s="9"/>
      <c r="P292" s="9"/>
      <c r="Q292" s="9"/>
      <c r="R292" s="9"/>
      <c r="S292" s="43"/>
    </row>
    <row r="293" spans="1:19" x14ac:dyDescent="0.25">
      <c r="B293" s="9"/>
      <c r="C293" s="9"/>
      <c r="D293" s="9"/>
      <c r="E293" s="9"/>
      <c r="F293" s="9"/>
      <c r="G293" s="9"/>
      <c r="H293" s="9"/>
      <c r="I293" s="9"/>
      <c r="J293" s="9"/>
      <c r="K293" s="9"/>
      <c r="L293" s="9"/>
      <c r="M293" s="9"/>
      <c r="N293" s="9"/>
      <c r="O293" s="9"/>
      <c r="P293" s="9"/>
      <c r="Q293" s="9"/>
      <c r="R293" s="9"/>
      <c r="S293" s="9"/>
    </row>
    <row r="294" spans="1:19" x14ac:dyDescent="0.25">
      <c r="A294" s="70"/>
      <c r="B294" s="5"/>
      <c r="C294" s="71"/>
      <c r="D294" s="71"/>
      <c r="E294" s="71"/>
      <c r="F294" s="71"/>
      <c r="G294" s="71"/>
      <c r="H294" s="71"/>
      <c r="I294" s="71"/>
      <c r="J294" s="71"/>
      <c r="K294" s="71"/>
      <c r="L294" s="71"/>
      <c r="M294" s="71"/>
      <c r="N294" s="71"/>
      <c r="O294" s="71"/>
      <c r="P294" s="71"/>
      <c r="Q294" s="71"/>
      <c r="R294" s="71"/>
      <c r="S294" s="71"/>
    </row>
    <row r="295" spans="1:19" x14ac:dyDescent="0.25">
      <c r="B295" s="9"/>
      <c r="C295" s="9"/>
      <c r="D295" s="9"/>
      <c r="E295" s="9"/>
      <c r="F295" s="9"/>
      <c r="G295" s="9"/>
      <c r="H295" s="9"/>
      <c r="I295" s="9"/>
      <c r="J295" s="9"/>
      <c r="K295" s="9"/>
      <c r="L295" s="9"/>
      <c r="M295" s="9"/>
      <c r="N295" s="9"/>
      <c r="O295" s="9"/>
      <c r="P295" s="9"/>
      <c r="Q295" s="9"/>
      <c r="R295" s="9"/>
      <c r="S295" s="9"/>
    </row>
    <row r="296" spans="1:19" x14ac:dyDescent="0.25">
      <c r="B296" s="9"/>
      <c r="C296" s="9"/>
      <c r="D296" s="9"/>
      <c r="E296" s="9"/>
      <c r="F296" s="9"/>
      <c r="G296" s="9"/>
      <c r="H296" s="9"/>
      <c r="I296" s="9"/>
      <c r="J296" s="9"/>
      <c r="L296" s="9"/>
      <c r="M296" s="289"/>
      <c r="N296" s="289"/>
      <c r="O296" s="289"/>
      <c r="P296" s="289"/>
      <c r="Q296" s="289"/>
      <c r="R296" s="289"/>
      <c r="S296" s="9"/>
    </row>
    <row r="297" spans="1:19" x14ac:dyDescent="0.25">
      <c r="B297" s="9"/>
      <c r="C297" s="9"/>
      <c r="D297" s="9"/>
      <c r="E297" s="9"/>
      <c r="F297" s="9"/>
      <c r="G297" s="9"/>
      <c r="H297" s="9"/>
      <c r="I297" s="9"/>
      <c r="J297" s="9"/>
      <c r="K297" s="9"/>
      <c r="L297" s="9"/>
      <c r="M297" s="289"/>
      <c r="N297" s="289"/>
      <c r="O297" s="289"/>
      <c r="P297" s="289"/>
      <c r="Q297" s="289"/>
      <c r="R297" s="289"/>
      <c r="S297" s="9"/>
    </row>
    <row r="298" spans="1:19" x14ac:dyDescent="0.25">
      <c r="B298" s="9"/>
      <c r="C298" s="9"/>
      <c r="D298" s="9"/>
      <c r="E298" s="9"/>
      <c r="F298" s="9"/>
      <c r="G298" s="9"/>
      <c r="H298" s="9"/>
      <c r="I298" s="9"/>
      <c r="J298" s="9"/>
      <c r="K298" s="9"/>
      <c r="L298" s="9"/>
      <c r="M298" s="289"/>
      <c r="N298" s="289"/>
      <c r="O298" s="289"/>
      <c r="P298" s="289"/>
      <c r="Q298" s="289"/>
      <c r="R298" s="289"/>
      <c r="S298" s="9"/>
    </row>
    <row r="299" spans="1:19" x14ac:dyDescent="0.25">
      <c r="B299" s="9"/>
      <c r="C299" s="9"/>
      <c r="D299" s="9"/>
      <c r="E299" s="9"/>
      <c r="F299" s="9"/>
      <c r="G299" s="9"/>
      <c r="H299" s="9"/>
      <c r="I299" s="9"/>
      <c r="J299" s="9"/>
      <c r="K299" s="9"/>
      <c r="L299" s="9"/>
      <c r="M299" s="289"/>
      <c r="N299" s="289"/>
      <c r="O299" s="289"/>
      <c r="P299" s="289"/>
      <c r="Q299" s="289"/>
      <c r="R299" s="289"/>
      <c r="S299" s="9"/>
    </row>
    <row r="300" spans="1:19" x14ac:dyDescent="0.25">
      <c r="B300" s="9"/>
      <c r="C300" s="9"/>
      <c r="D300" s="9"/>
      <c r="E300" s="9"/>
      <c r="F300" s="9"/>
      <c r="G300" s="9"/>
      <c r="H300" s="9"/>
      <c r="I300" s="9"/>
      <c r="J300" s="9"/>
      <c r="K300" s="9"/>
      <c r="L300" s="9"/>
      <c r="M300" s="43"/>
      <c r="N300" s="43"/>
      <c r="O300" s="43"/>
      <c r="P300" s="43"/>
      <c r="Q300" s="43"/>
      <c r="R300" s="43"/>
      <c r="S300" s="9"/>
    </row>
    <row r="301" spans="1:19" x14ac:dyDescent="0.25">
      <c r="B301" s="9"/>
      <c r="C301" s="9"/>
      <c r="D301" s="9"/>
      <c r="E301" s="9"/>
      <c r="F301" s="290"/>
      <c r="G301" s="290"/>
      <c r="H301" s="290"/>
      <c r="I301" s="290"/>
      <c r="J301" s="9"/>
      <c r="K301" s="9"/>
      <c r="L301" s="289"/>
      <c r="M301" s="289"/>
      <c r="N301" s="289"/>
      <c r="O301" s="289"/>
      <c r="P301" s="289"/>
      <c r="Q301" s="289"/>
      <c r="R301" s="289"/>
      <c r="S301" s="43"/>
    </row>
    <row r="302" spans="1:19" x14ac:dyDescent="0.25">
      <c r="B302" s="9"/>
      <c r="C302" s="9"/>
      <c r="D302" s="9"/>
      <c r="E302" s="9"/>
      <c r="F302" s="9"/>
      <c r="G302" s="9"/>
      <c r="H302" s="9"/>
      <c r="I302" s="9"/>
      <c r="J302" s="9"/>
      <c r="K302" s="9"/>
      <c r="L302" s="9"/>
      <c r="M302" s="9"/>
      <c r="N302" s="9"/>
      <c r="O302" s="9"/>
      <c r="P302" s="9"/>
      <c r="Q302" s="9"/>
      <c r="R302" s="9"/>
      <c r="S302" s="9"/>
    </row>
    <row r="303" spans="1:19" x14ac:dyDescent="0.25">
      <c r="B303" s="9"/>
      <c r="C303" s="9"/>
      <c r="D303" s="9"/>
      <c r="E303" s="9"/>
      <c r="F303" s="289"/>
      <c r="G303" s="289"/>
      <c r="H303" s="90"/>
      <c r="I303" s="289"/>
      <c r="J303" s="289"/>
      <c r="K303" s="289"/>
      <c r="L303" s="9"/>
      <c r="M303" s="9"/>
      <c r="N303" s="9"/>
      <c r="O303" s="9"/>
      <c r="P303" s="9"/>
      <c r="Q303" s="9"/>
      <c r="R303" s="9"/>
      <c r="S303" s="9"/>
    </row>
    <row r="304" spans="1:19" x14ac:dyDescent="0.25">
      <c r="B304" s="9"/>
      <c r="C304" s="9"/>
      <c r="D304" s="9"/>
      <c r="E304" s="9"/>
      <c r="F304" s="9"/>
      <c r="G304" s="9"/>
      <c r="H304" s="9"/>
      <c r="I304" s="9"/>
      <c r="J304" s="9"/>
      <c r="K304" s="9"/>
      <c r="L304" s="9"/>
      <c r="M304" s="9"/>
      <c r="N304" s="9"/>
      <c r="O304" s="9"/>
      <c r="P304" s="9"/>
      <c r="Q304" s="9"/>
      <c r="R304" s="9"/>
      <c r="S304" s="9"/>
    </row>
    <row r="305" spans="2:19" x14ac:dyDescent="0.25">
      <c r="B305" s="9"/>
      <c r="C305" s="9"/>
      <c r="D305" s="289"/>
      <c r="E305" s="289"/>
      <c r="F305" s="289"/>
      <c r="G305" s="289"/>
      <c r="H305" s="289"/>
      <c r="I305" s="289"/>
      <c r="J305" s="289"/>
      <c r="K305" s="289"/>
      <c r="L305" s="289"/>
      <c r="M305" s="289"/>
      <c r="N305" s="289"/>
      <c r="O305" s="289"/>
      <c r="P305" s="289"/>
      <c r="Q305" s="289"/>
      <c r="R305" s="289"/>
      <c r="S305" s="43"/>
    </row>
    <row r="306" spans="2:19" x14ac:dyDescent="0.25">
      <c r="B306" s="9"/>
      <c r="C306" s="9"/>
      <c r="D306" s="9"/>
      <c r="E306" s="9"/>
      <c r="F306" s="9"/>
      <c r="G306" s="9"/>
      <c r="H306" s="9"/>
      <c r="I306" s="9"/>
      <c r="J306" s="9"/>
      <c r="K306" s="9"/>
      <c r="L306" s="9"/>
      <c r="M306" s="9"/>
      <c r="N306" s="9"/>
      <c r="O306" s="9"/>
      <c r="P306" s="9"/>
      <c r="Q306" s="9"/>
      <c r="R306" s="9"/>
      <c r="S306" s="9"/>
    </row>
    <row r="307" spans="2:19" x14ac:dyDescent="0.25">
      <c r="B307" s="9"/>
      <c r="C307" s="9"/>
      <c r="D307" s="9"/>
      <c r="E307" s="9"/>
      <c r="F307" s="9"/>
      <c r="G307" s="9"/>
      <c r="H307" s="9"/>
      <c r="I307" s="9"/>
      <c r="J307" s="9"/>
      <c r="K307" s="9"/>
      <c r="L307" s="9"/>
      <c r="M307" s="9"/>
      <c r="N307" s="9"/>
      <c r="O307" s="9"/>
      <c r="P307" s="9"/>
      <c r="Q307" s="9"/>
      <c r="R307" s="9"/>
      <c r="S307" s="9"/>
    </row>
    <row r="308" spans="2:19" x14ac:dyDescent="0.25">
      <c r="B308" s="9"/>
      <c r="C308" s="9"/>
      <c r="D308" s="9"/>
      <c r="E308" s="9"/>
      <c r="F308" s="9"/>
      <c r="G308" s="9"/>
      <c r="H308" s="9"/>
      <c r="I308" s="9"/>
      <c r="J308" s="9"/>
      <c r="K308" s="9"/>
      <c r="L308" s="9"/>
      <c r="M308" s="9"/>
      <c r="N308" s="9"/>
      <c r="O308" s="9"/>
      <c r="P308" s="9"/>
      <c r="Q308" s="9"/>
      <c r="R308" s="9"/>
      <c r="S308" s="9"/>
    </row>
    <row r="309" spans="2:19" x14ac:dyDescent="0.25">
      <c r="B309" s="9"/>
      <c r="C309" s="9"/>
      <c r="D309" s="9"/>
      <c r="E309" s="9"/>
      <c r="F309" s="9"/>
      <c r="G309" s="9"/>
      <c r="H309" s="9"/>
      <c r="I309" s="9"/>
      <c r="J309" s="9"/>
      <c r="K309" s="9"/>
      <c r="L309" s="9"/>
      <c r="M309" s="9"/>
      <c r="N309" s="9"/>
      <c r="O309" s="9"/>
      <c r="P309" s="9"/>
      <c r="Q309" s="9"/>
      <c r="R309" s="9"/>
      <c r="S309" s="9"/>
    </row>
    <row r="310" spans="2:19" x14ac:dyDescent="0.25">
      <c r="B310" s="9"/>
      <c r="C310" s="9"/>
      <c r="D310" s="9"/>
      <c r="E310" s="9"/>
      <c r="F310" s="9"/>
      <c r="G310" s="9"/>
      <c r="H310" s="9"/>
      <c r="I310" s="9"/>
      <c r="J310" s="9"/>
      <c r="K310" s="9"/>
      <c r="L310" s="9"/>
      <c r="M310" s="9"/>
      <c r="N310" s="9"/>
      <c r="O310" s="9"/>
      <c r="P310" s="9"/>
      <c r="Q310" s="9"/>
      <c r="R310" s="9"/>
      <c r="S310" s="9"/>
    </row>
    <row r="311" spans="2:19" x14ac:dyDescent="0.25">
      <c r="B311" s="9"/>
      <c r="C311" s="9"/>
      <c r="D311" s="9"/>
      <c r="E311" s="9"/>
      <c r="F311" s="9"/>
      <c r="G311" s="9"/>
      <c r="H311" s="9"/>
      <c r="I311" s="9"/>
      <c r="J311" s="9"/>
      <c r="K311" s="9"/>
      <c r="L311" s="9"/>
      <c r="M311" s="9"/>
      <c r="N311" s="9"/>
      <c r="O311" s="9"/>
      <c r="P311" s="9"/>
      <c r="Q311" s="9"/>
      <c r="R311" s="9"/>
      <c r="S311" s="9"/>
    </row>
    <row r="312" spans="2:19" x14ac:dyDescent="0.25">
      <c r="B312" s="9"/>
      <c r="C312" s="9"/>
      <c r="D312" s="9"/>
      <c r="E312" s="9"/>
      <c r="F312" s="9"/>
      <c r="G312" s="9"/>
      <c r="H312" s="9"/>
      <c r="I312" s="9"/>
      <c r="J312" s="9"/>
      <c r="K312" s="9"/>
      <c r="L312" s="9"/>
      <c r="M312" s="9"/>
      <c r="N312" s="9"/>
      <c r="O312" s="9"/>
      <c r="P312" s="9"/>
      <c r="Q312" s="9"/>
      <c r="R312" s="9"/>
      <c r="S312" s="9"/>
    </row>
    <row r="313" spans="2:19" x14ac:dyDescent="0.25">
      <c r="B313" s="9"/>
      <c r="C313" s="9"/>
      <c r="D313" s="9"/>
      <c r="E313" s="9"/>
      <c r="F313" s="9"/>
      <c r="G313" s="9"/>
      <c r="H313" s="9"/>
      <c r="I313" s="9"/>
      <c r="J313" s="9"/>
      <c r="K313" s="9"/>
      <c r="L313" s="9"/>
      <c r="M313" s="9"/>
      <c r="N313" s="9"/>
      <c r="O313" s="9"/>
      <c r="P313" s="9"/>
      <c r="Q313" s="9"/>
      <c r="R313" s="9"/>
      <c r="S313" s="9"/>
    </row>
    <row r="314" spans="2:19" x14ac:dyDescent="0.25">
      <c r="B314" s="9"/>
      <c r="C314" s="9"/>
      <c r="D314" s="287"/>
      <c r="E314" s="287"/>
      <c r="F314" s="287"/>
      <c r="G314" s="9"/>
      <c r="H314" s="9"/>
      <c r="I314" s="9"/>
      <c r="J314" s="9"/>
      <c r="K314" s="9"/>
      <c r="L314" s="9"/>
      <c r="M314" s="9"/>
      <c r="N314" s="9"/>
      <c r="O314" s="9"/>
      <c r="P314" s="9"/>
      <c r="Q314" s="9"/>
      <c r="R314" s="9"/>
      <c r="S314" s="9"/>
    </row>
    <row r="315" spans="2:19" x14ac:dyDescent="0.25">
      <c r="C315" s="9"/>
      <c r="D315" s="9"/>
      <c r="E315" s="9"/>
      <c r="F315" s="9"/>
      <c r="G315" s="9"/>
      <c r="H315" s="9"/>
      <c r="I315" s="9"/>
      <c r="J315" s="9"/>
      <c r="K315" s="9"/>
      <c r="L315" s="9"/>
      <c r="M315" s="9"/>
      <c r="N315" s="9"/>
      <c r="O315" s="9"/>
      <c r="P315" s="9"/>
      <c r="Q315" s="9"/>
      <c r="R315" s="9"/>
      <c r="S315" s="9"/>
    </row>
    <row r="316" spans="2:19" x14ac:dyDescent="0.25">
      <c r="B316" s="9"/>
      <c r="C316" s="9"/>
      <c r="D316" s="9"/>
      <c r="E316" s="9"/>
      <c r="F316" s="9"/>
      <c r="G316" s="9"/>
      <c r="H316" s="9"/>
      <c r="I316" s="9"/>
      <c r="J316" s="9"/>
      <c r="K316" s="9"/>
      <c r="L316" s="9"/>
      <c r="M316" s="9"/>
      <c r="N316" s="9"/>
      <c r="O316" s="9"/>
      <c r="P316" s="9"/>
      <c r="Q316" s="9"/>
      <c r="R316" s="9"/>
      <c r="S316" s="9"/>
    </row>
    <row r="317" spans="2:19" x14ac:dyDescent="0.25">
      <c r="B317" s="9"/>
      <c r="C317" s="9"/>
      <c r="D317" s="9"/>
      <c r="E317" s="9"/>
      <c r="F317" s="9"/>
      <c r="G317" s="9"/>
      <c r="H317" s="9"/>
      <c r="I317" s="9"/>
      <c r="J317" s="9"/>
      <c r="K317" s="9"/>
      <c r="L317" s="9"/>
      <c r="M317" s="9"/>
      <c r="N317" s="9"/>
      <c r="O317" s="9"/>
      <c r="P317" s="9"/>
      <c r="Q317" s="9"/>
      <c r="R317" s="9"/>
      <c r="S317" s="9"/>
    </row>
    <row r="318" spans="2:19" x14ac:dyDescent="0.25">
      <c r="B318" s="9"/>
      <c r="C318" s="9"/>
      <c r="D318" s="9"/>
      <c r="E318" s="9"/>
      <c r="F318" s="9"/>
      <c r="G318" s="9"/>
      <c r="H318" s="9"/>
      <c r="I318" s="9"/>
      <c r="J318" s="9"/>
      <c r="K318" s="9"/>
      <c r="L318" s="9"/>
      <c r="M318" s="9"/>
      <c r="N318" s="9"/>
      <c r="O318" s="9"/>
      <c r="P318" s="9"/>
      <c r="Q318" s="9"/>
      <c r="R318" s="9"/>
      <c r="S318" s="9"/>
    </row>
  </sheetData>
  <sheetProtection sheet="1" objects="1" scenarios="1" formatCells="0" selectLockedCells="1"/>
  <mergeCells count="150">
    <mergeCell ref="F303:G303"/>
    <mergeCell ref="I303:K303"/>
    <mergeCell ref="D305:K305"/>
    <mergeCell ref="L305:R305"/>
    <mergeCell ref="D314:F314"/>
    <mergeCell ref="M296:R296"/>
    <mergeCell ref="M297:R297"/>
    <mergeCell ref="M298:R298"/>
    <mergeCell ref="M299:R299"/>
    <mergeCell ref="F301:I301"/>
    <mergeCell ref="L301:R301"/>
    <mergeCell ref="K270:Q270"/>
    <mergeCell ref="K271:Q271"/>
    <mergeCell ref="E273:F273"/>
    <mergeCell ref="L273:Q273"/>
    <mergeCell ref="J285:Q285"/>
    <mergeCell ref="D287:E287"/>
    <mergeCell ref="L287:R287"/>
    <mergeCell ref="K262:Q262"/>
    <mergeCell ref="J264:Q264"/>
    <mergeCell ref="J265:L265"/>
    <mergeCell ref="M265:N265"/>
    <mergeCell ref="I266:Q266"/>
    <mergeCell ref="I267:Q267"/>
    <mergeCell ref="G260:I260"/>
    <mergeCell ref="J260:L260"/>
    <mergeCell ref="M260:N260"/>
    <mergeCell ref="B261:C261"/>
    <mergeCell ref="G261:I261"/>
    <mergeCell ref="J261:Q261"/>
    <mergeCell ref="I236:K236"/>
    <mergeCell ref="D239:F239"/>
    <mergeCell ref="L239:R239"/>
    <mergeCell ref="L256:N256"/>
    <mergeCell ref="F259:J259"/>
    <mergeCell ref="K259:Q259"/>
    <mergeCell ref="F208:I208"/>
    <mergeCell ref="M208:R208"/>
    <mergeCell ref="N229:R229"/>
    <mergeCell ref="G230:J230"/>
    <mergeCell ref="N230:R230"/>
    <mergeCell ref="I235:K235"/>
    <mergeCell ref="J196:L196"/>
    <mergeCell ref="F205:I205"/>
    <mergeCell ref="M205:R205"/>
    <mergeCell ref="F206:I206"/>
    <mergeCell ref="M206:R206"/>
    <mergeCell ref="F207:I207"/>
    <mergeCell ref="M207:R207"/>
    <mergeCell ref="E189:I189"/>
    <mergeCell ref="N189:R189"/>
    <mergeCell ref="J192:L192"/>
    <mergeCell ref="J193:L193"/>
    <mergeCell ref="J194:L194"/>
    <mergeCell ref="J195:L195"/>
    <mergeCell ref="J174:L174"/>
    <mergeCell ref="M174:Q174"/>
    <mergeCell ref="J175:L175"/>
    <mergeCell ref="M175:Q175"/>
    <mergeCell ref="K182:L182"/>
    <mergeCell ref="M182:Q182"/>
    <mergeCell ref="J171:L171"/>
    <mergeCell ref="M171:Q171"/>
    <mergeCell ref="J172:L172"/>
    <mergeCell ref="M172:Q172"/>
    <mergeCell ref="J173:L173"/>
    <mergeCell ref="M173:Q173"/>
    <mergeCell ref="E159:F159"/>
    <mergeCell ref="E160:F160"/>
    <mergeCell ref="E161:F161"/>
    <mergeCell ref="J169:L169"/>
    <mergeCell ref="M169:Q169"/>
    <mergeCell ref="J170:L170"/>
    <mergeCell ref="M170:Q170"/>
    <mergeCell ref="E151:F151"/>
    <mergeCell ref="I151:J151"/>
    <mergeCell ref="K151:L151"/>
    <mergeCell ref="M151:Q151"/>
    <mergeCell ref="C153:D153"/>
    <mergeCell ref="E158:F158"/>
    <mergeCell ref="L133:P133"/>
    <mergeCell ref="L134:P134"/>
    <mergeCell ref="K135:L135"/>
    <mergeCell ref="F141:G141"/>
    <mergeCell ref="F142:G142"/>
    <mergeCell ref="G150:I150"/>
    <mergeCell ref="M150:R150"/>
    <mergeCell ref="D123:E123"/>
    <mergeCell ref="F123:G123"/>
    <mergeCell ref="D132:E132"/>
    <mergeCell ref="F132:G132"/>
    <mergeCell ref="I132:J132"/>
    <mergeCell ref="L132:P132"/>
    <mergeCell ref="K110:L110"/>
    <mergeCell ref="K111:L111"/>
    <mergeCell ref="K112:L112"/>
    <mergeCell ref="K113:L113"/>
    <mergeCell ref="K114:L114"/>
    <mergeCell ref="E122:J122"/>
    <mergeCell ref="G85:Q85"/>
    <mergeCell ref="M86:Q86"/>
    <mergeCell ref="C87:Q87"/>
    <mergeCell ref="E89:G89"/>
    <mergeCell ref="K108:L108"/>
    <mergeCell ref="K109:L109"/>
    <mergeCell ref="I71:M71"/>
    <mergeCell ref="F81:G81"/>
    <mergeCell ref="I81:M81"/>
    <mergeCell ref="F82:G82"/>
    <mergeCell ref="I82:M82"/>
    <mergeCell ref="D83:E83"/>
    <mergeCell ref="L83:Q83"/>
    <mergeCell ref="G61:Q61"/>
    <mergeCell ref="B65:D65"/>
    <mergeCell ref="I67:M67"/>
    <mergeCell ref="I68:M68"/>
    <mergeCell ref="I69:M69"/>
    <mergeCell ref="I70:M70"/>
    <mergeCell ref="E52:I52"/>
    <mergeCell ref="I53:K53"/>
    <mergeCell ref="I54:K54"/>
    <mergeCell ref="I55:K55"/>
    <mergeCell ref="I56:K56"/>
    <mergeCell ref="L59:R59"/>
    <mergeCell ref="E47:M47"/>
    <mergeCell ref="D48:S48"/>
    <mergeCell ref="E49:J49"/>
    <mergeCell ref="L49:R49"/>
    <mergeCell ref="E50:S50"/>
    <mergeCell ref="D51:I51"/>
    <mergeCell ref="C10:J10"/>
    <mergeCell ref="L10:S10"/>
    <mergeCell ref="C11:F11"/>
    <mergeCell ref="G11:N11"/>
    <mergeCell ref="O11:S11"/>
    <mergeCell ref="D12:J12"/>
    <mergeCell ref="L12:S12"/>
    <mergeCell ref="D6:S6"/>
    <mergeCell ref="M7:S7"/>
    <mergeCell ref="C8:J8"/>
    <mergeCell ref="L8:S8"/>
    <mergeCell ref="B9:S9"/>
    <mergeCell ref="I2:O2"/>
    <mergeCell ref="A4:B4"/>
    <mergeCell ref="C4:J4"/>
    <mergeCell ref="M4:S4"/>
    <mergeCell ref="A5:C5"/>
    <mergeCell ref="D5:S5"/>
    <mergeCell ref="B7:J7"/>
    <mergeCell ref="C2:H2"/>
  </mergeCells>
  <conditionalFormatting sqref="S155">
    <cfRule type="containsText" dxfId="656" priority="36" operator="containsText" text="voir remarque">
      <formula>NOT(ISERROR(SEARCH("voir remarque",S155)))</formula>
    </cfRule>
  </conditionalFormatting>
  <conditionalFormatting sqref="S166">
    <cfRule type="containsText" dxfId="655" priority="35" operator="containsText" text="voir remarque">
      <formula>NOT(ISERROR(SEARCH("voir remarque",S166)))</formula>
    </cfRule>
  </conditionalFormatting>
  <conditionalFormatting sqref="S167">
    <cfRule type="containsText" dxfId="654" priority="34" operator="containsText" text="voir remarque">
      <formula>NOT(ISERROR(SEARCH("voir remarque",S167)))</formula>
    </cfRule>
  </conditionalFormatting>
  <conditionalFormatting sqref="S170">
    <cfRule type="containsText" dxfId="653" priority="33" operator="containsText" text="voir remarque">
      <formula>NOT(ISERROR(SEARCH("voir remarque",S170)))</formula>
    </cfRule>
  </conditionalFormatting>
  <conditionalFormatting sqref="S171">
    <cfRule type="containsText" dxfId="652" priority="32" operator="containsText" text="voir remarque">
      <formula>NOT(ISERROR(SEARCH("voir remarque",S171)))</formula>
    </cfRule>
  </conditionalFormatting>
  <conditionalFormatting sqref="S172">
    <cfRule type="containsText" dxfId="651" priority="31" operator="containsText" text="voir remarque">
      <formula>NOT(ISERROR(SEARCH("voir remarque",S172)))</formula>
    </cfRule>
  </conditionalFormatting>
  <conditionalFormatting sqref="S173">
    <cfRule type="containsText" dxfId="650" priority="30" operator="containsText" text="voir remarque">
      <formula>NOT(ISERROR(SEARCH("voir remarque",S173)))</formula>
    </cfRule>
  </conditionalFormatting>
  <conditionalFormatting sqref="S174">
    <cfRule type="containsText" dxfId="649" priority="29" operator="containsText" text="voir remarque">
      <formula>NOT(ISERROR(SEARCH("voir remarque",S174)))</formula>
    </cfRule>
  </conditionalFormatting>
  <conditionalFormatting sqref="S175">
    <cfRule type="containsText" dxfId="648" priority="28" operator="containsText" text="voir remarque">
      <formula>NOT(ISERROR(SEARCH("voir remarque",S175)))</formula>
    </cfRule>
  </conditionalFormatting>
  <conditionalFormatting sqref="S182">
    <cfRule type="containsText" dxfId="647" priority="27" operator="containsText" text="voir remarque">
      <formula>NOT(ISERROR(SEARCH("voir remarque",S182)))</formula>
    </cfRule>
  </conditionalFormatting>
  <conditionalFormatting sqref="S184">
    <cfRule type="containsText" dxfId="646" priority="26" operator="containsText" text="voir remarque">
      <formula>NOT(ISERROR(SEARCH("voir remarque",S184)))</formula>
    </cfRule>
  </conditionalFormatting>
  <conditionalFormatting sqref="S188">
    <cfRule type="containsText" dxfId="645" priority="25" operator="containsText" text="voir remarque">
      <formula>NOT(ISERROR(SEARCH("voir remarque",S188)))</formula>
    </cfRule>
  </conditionalFormatting>
  <conditionalFormatting sqref="S189">
    <cfRule type="containsText" dxfId="644" priority="24" operator="containsText" text="voir remarque">
      <formula>NOT(ISERROR(SEARCH("voir remarque",S189)))</formula>
    </cfRule>
  </conditionalFormatting>
  <conditionalFormatting sqref="S192">
    <cfRule type="containsText" dxfId="643" priority="23" operator="containsText" text="voir remarque">
      <formula>NOT(ISERROR(SEARCH("voir remarque",S192)))</formula>
    </cfRule>
  </conditionalFormatting>
  <conditionalFormatting sqref="S193">
    <cfRule type="containsText" dxfId="642" priority="22" operator="containsText" text="voir remarque">
      <formula>NOT(ISERROR(SEARCH("voir remarque",S193)))</formula>
    </cfRule>
  </conditionalFormatting>
  <conditionalFormatting sqref="S194">
    <cfRule type="containsText" dxfId="641" priority="21" operator="containsText" text="voir remarque">
      <formula>NOT(ISERROR(SEARCH("voir remarque",S194)))</formula>
    </cfRule>
  </conditionalFormatting>
  <conditionalFormatting sqref="S195:S196">
    <cfRule type="containsText" dxfId="640" priority="20" operator="containsText" text="voir remarque">
      <formula>NOT(ISERROR(SEARCH("voir remarque",S195)))</formula>
    </cfRule>
  </conditionalFormatting>
  <conditionalFormatting sqref="S197">
    <cfRule type="containsText" dxfId="639" priority="19" operator="containsText" text="voir remarque">
      <formula>NOT(ISERROR(SEARCH("voir remarque",S197)))</formula>
    </cfRule>
  </conditionalFormatting>
  <conditionalFormatting sqref="S202">
    <cfRule type="containsText" dxfId="638" priority="18" operator="containsText" text="voir remarque">
      <formula>NOT(ISERROR(SEARCH("voir remarque",S202)))</formula>
    </cfRule>
  </conditionalFormatting>
  <conditionalFormatting sqref="S205">
    <cfRule type="containsText" dxfId="637" priority="17" operator="containsText" text="voir remarque">
      <formula>NOT(ISERROR(SEARCH("voir remarque",S205)))</formula>
    </cfRule>
  </conditionalFormatting>
  <conditionalFormatting sqref="S211">
    <cfRule type="containsText" dxfId="636" priority="16" operator="containsText" text="voir remarque">
      <formula>NOT(ISERROR(SEARCH("voir remarque",S211)))</formula>
    </cfRule>
  </conditionalFormatting>
  <conditionalFormatting sqref="S226">
    <cfRule type="containsText" dxfId="635" priority="15" operator="containsText" text="voir remarque">
      <formula>NOT(ISERROR(SEARCH("voir remarque",S226)))</formula>
    </cfRule>
  </conditionalFormatting>
  <conditionalFormatting sqref="S229">
    <cfRule type="containsText" dxfId="634" priority="14" operator="containsText" text="voir remarque">
      <formula>NOT(ISERROR(SEARCH("voir remarque",S229)))</formula>
    </cfRule>
  </conditionalFormatting>
  <conditionalFormatting sqref="S236">
    <cfRule type="containsText" dxfId="633" priority="13" operator="containsText" text="voir remarque">
      <formula>NOT(ISERROR(SEARCH("voir remarque",S236)))</formula>
    </cfRule>
  </conditionalFormatting>
  <conditionalFormatting sqref="S237">
    <cfRule type="containsText" dxfId="632" priority="12" operator="containsText" text="voir remarque">
      <formula>NOT(ISERROR(SEARCH("voir remarque",S237)))</formula>
    </cfRule>
  </conditionalFormatting>
  <conditionalFormatting sqref="S239">
    <cfRule type="containsText" dxfId="631" priority="11" operator="containsText" text="voir remarque">
      <formula>NOT(ISERROR(SEARCH("voir remarque",S239)))</formula>
    </cfRule>
  </conditionalFormatting>
  <conditionalFormatting sqref="S251">
    <cfRule type="containsText" dxfId="630" priority="10" operator="containsText" text="voir remarque">
      <formula>NOT(ISERROR(SEARCH("voir remarque",S251)))</formula>
    </cfRule>
  </conditionalFormatting>
  <conditionalFormatting sqref="S256">
    <cfRule type="containsText" dxfId="629" priority="9" operator="containsText" text="voir remarque">
      <formula>NOT(ISERROR(SEARCH("voir remarque",S256)))</formula>
    </cfRule>
  </conditionalFormatting>
  <conditionalFormatting sqref="S269">
    <cfRule type="containsText" dxfId="628" priority="8" operator="containsText" text="voir remarque">
      <formula>NOT(ISERROR(SEARCH("voir remarque",S269)))</formula>
    </cfRule>
  </conditionalFormatting>
  <conditionalFormatting sqref="S286">
    <cfRule type="containsText" dxfId="627" priority="7" operator="containsText" text="voir remarque">
      <formula>NOT(ISERROR(SEARCH("voir remarque",S286)))</formula>
    </cfRule>
  </conditionalFormatting>
  <conditionalFormatting sqref="S287">
    <cfRule type="containsText" dxfId="626" priority="6" operator="containsText" text="voir remarque">
      <formula>NOT(ISERROR(SEARCH("voir remarque",S287)))</formula>
    </cfRule>
  </conditionalFormatting>
  <conditionalFormatting sqref="S288">
    <cfRule type="containsText" dxfId="625" priority="5" operator="containsText" text="voir remarque">
      <formula>NOT(ISERROR(SEARCH("voir remarque",S288)))</formula>
    </cfRule>
  </conditionalFormatting>
  <conditionalFormatting sqref="S289">
    <cfRule type="containsText" dxfId="624" priority="4" operator="containsText" text="voir remarque">
      <formula>NOT(ISERROR(SEARCH("voir remarque",S289)))</formula>
    </cfRule>
  </conditionalFormatting>
  <conditionalFormatting sqref="S290">
    <cfRule type="containsText" dxfId="623" priority="3" operator="containsText" text="voir remarque">
      <formula>NOT(ISERROR(SEARCH("voir remarque",S290)))</formula>
    </cfRule>
  </conditionalFormatting>
  <conditionalFormatting sqref="S291">
    <cfRule type="containsText" dxfId="622" priority="2" operator="containsText" text="voir remarque">
      <formula>NOT(ISERROR(SEARCH("voir remarque",S291)))</formula>
    </cfRule>
  </conditionalFormatting>
  <conditionalFormatting sqref="R60:S61">
    <cfRule type="containsText" dxfId="621" priority="1" operator="containsText" text="non">
      <formula>NOT(ISERROR(SEARCH("non",R60)))</formula>
    </cfRule>
  </conditionalFormatting>
  <dataValidations count="33">
    <dataValidation type="list" sqref="D83 L83">
      <formula1>SURCOMBLE</formula1>
    </dataValidation>
    <dataValidation type="list" sqref="I67:I71">
      <formula1>SPD</formula1>
    </dataValidation>
    <dataValidation type="list" sqref="G61:H61">
      <formula1>COS</formula1>
    </dataValidation>
    <dataValidation type="list" sqref="D314">
      <formula1>ORPCI</formula1>
    </dataValidation>
    <dataValidation type="list" sqref="D305">
      <formula1>PCI</formula1>
    </dataValidation>
    <dataValidation type="list" allowBlank="1" sqref="I303">
      <formula1>CITERNE2</formula1>
    </dataValidation>
    <dataValidation type="list" sqref="F303">
      <formula1>CITERNE</formula1>
    </dataValidation>
    <dataValidation type="list" sqref="S301">
      <formula1>EXISTANT</formula1>
    </dataValidation>
    <dataValidation type="list" sqref="F301 L301">
      <formula1>CHAUFFAGE</formula1>
    </dataValidation>
    <dataValidation type="list" showInputMessage="1" showErrorMessage="1" sqref="M299:M300">
      <formula1>STEP</formula1>
    </dataValidation>
    <dataValidation type="list" sqref="M297:M298">
      <formula1>COLLECTEUR</formula1>
    </dataValidation>
    <dataValidation type="list" sqref="M296">
      <formula1>RACCORDEMENT</formula1>
    </dataValidation>
    <dataValidation type="list" sqref="E273 L273">
      <formula1>PLACE</formula1>
    </dataValidation>
    <dataValidation type="list" sqref="D239 L239">
      <formula1>CLOTURE</formula1>
    </dataValidation>
    <dataValidation type="list" sqref="I235:I236">
      <formula1>ARBRE</formula1>
    </dataValidation>
    <dataValidation type="list" sqref="E189 N189:O189">
      <formula1>VELUX</formula1>
    </dataValidation>
    <dataValidation type="list" sqref="J169:J175 J192:J197">
      <formula1>COTE</formula1>
    </dataValidation>
    <dataValidation type="list" sqref="C153">
      <formula1>LUCARNE2</formula1>
    </dataValidation>
    <dataValidation type="list" sqref="E151 K151 R151 E158:E161 F205:F208">
      <formula1>DIRECTION</formula1>
    </dataValidation>
    <dataValidation type="list" sqref="G150:H150 M150:R150 K182 R182">
      <formula1>LUCARNE</formula1>
    </dataValidation>
    <dataValidation type="list" sqref="F85:F86">
      <formula1>LOGEMENT</formula1>
    </dataValidation>
    <dataValidation type="list" sqref="I81:I82">
      <formula1>ATTIQUE</formula1>
    </dataValidation>
    <dataValidation type="list" allowBlank="1" showInputMessage="1" showErrorMessage="1" sqref="A2 T49">
      <formula1>CONFORMITE</formula1>
    </dataValidation>
    <dataValidation type="list" sqref="S286:S291 S137 R138:S138 S135 S144 S150:S151 S153 S155 S166:S167 S170:S175 S182 S184 S188:S189 S192:S197 S202 S205 S211 S226 S229 S236:S237 S239 S251 S256 S269 S49 S51 S83">
      <formula1>CONFORMITE</formula1>
    </dataValidation>
    <dataValidation type="list" sqref="K137:L138 D138 D287 L287">
      <formula1>TOITURE</formula1>
    </dataValidation>
    <dataValidation type="list" allowBlank="1" sqref="D132">
      <formula1>HAUTEUR</formula1>
    </dataValidation>
    <dataValidation type="list" sqref="D123">
      <formula1>LIMITE</formula1>
    </dataValidation>
    <dataValidation type="list" sqref="M124:Q124 R122:R123 M122:O122 R127 M126:Q126 M127:O127 K135 R135 R145 D150 E155 R155 D163 D166:D167 R166:R167 E182 E187 D202 R202 D230 D235:D236 D256 L256 R277 R285">
      <formula1>CHOIX</formula1>
    </dataValidation>
    <dataValidation type="list" sqref="E122:F122">
      <formula1>IMPLANTATION</formula1>
    </dataValidation>
    <dataValidation type="list" sqref="O11">
      <formula1>LISTECAMAC</formula1>
    </dataValidation>
    <dataValidation type="list" allowBlank="1" showErrorMessage="1" sqref="E47:F47">
      <formula1>INDIRECT(départ)</formula1>
    </dataValidation>
    <dataValidation type="list" allowBlank="1" sqref="E49 L49">
      <formula1>ORDRE</formula1>
    </dataValidation>
    <dataValidation type="list" sqref="C4:J4">
      <formula1>commune</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extLst>
    <ext xmlns:x14="http://schemas.microsoft.com/office/spreadsheetml/2009/9/main" uri="{CCE6A557-97BC-4b89-ADB6-D9C93CAAB3DF}">
      <x14:dataValidations xmlns:xm="http://schemas.microsoft.com/office/excel/2006/main" count="1">
        <x14:dataValidation type="list">
          <x14:formula1>
            <xm:f>Choix!$B$58:$B$62</xm:f>
          </x14:formula1>
          <xm:sqref>D137</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X266"/>
  <sheetViews>
    <sheetView showZeros="0" showWhiteSpace="0" view="pageLayout" zoomScale="130" zoomScaleNormal="110" zoomScalePageLayoutView="130" workbookViewId="0">
      <selection activeCell="F3" sqref="F3:K3"/>
    </sheetView>
  </sheetViews>
  <sheetFormatPr baseColWidth="10" defaultColWidth="11.42578125" defaultRowHeight="15" x14ac:dyDescent="0.25"/>
  <cols>
    <col min="1" max="1" width="7.28515625" customWidth="1"/>
    <col min="2" max="2" width="6.140625" customWidth="1"/>
    <col min="3" max="3" width="7" customWidth="1"/>
    <col min="4" max="4" width="2.85546875" customWidth="1"/>
    <col min="5" max="5" width="6.140625" customWidth="1"/>
    <col min="6" max="6" width="8.140625" customWidth="1"/>
    <col min="7" max="7" width="2.85546875" customWidth="1"/>
    <col min="8" max="8" width="4.570312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710937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20" ht="15" customHeight="1" x14ac:dyDescent="0.25">
      <c r="A1" s="324" t="s">
        <v>797</v>
      </c>
      <c r="B1" s="324"/>
      <c r="C1" s="324"/>
      <c r="D1" s="324"/>
      <c r="E1" s="324"/>
      <c r="F1" s="324"/>
      <c r="G1" s="324"/>
      <c r="H1" s="324"/>
      <c r="I1" s="324"/>
      <c r="J1" s="324"/>
      <c r="K1" s="324"/>
      <c r="L1" s="61"/>
      <c r="M1" s="61"/>
      <c r="N1" s="61"/>
      <c r="O1" s="61"/>
      <c r="P1" s="61"/>
      <c r="Q1" s="61"/>
      <c r="R1" s="61"/>
      <c r="S1" s="61"/>
    </row>
    <row r="2" spans="1:20" ht="15" customHeight="1" x14ac:dyDescent="0.35">
      <c r="A2" s="191"/>
      <c r="B2" s="191"/>
      <c r="C2" s="191"/>
      <c r="D2" s="191"/>
      <c r="E2" s="191"/>
      <c r="F2" s="191"/>
      <c r="G2" s="191"/>
      <c r="H2" s="191"/>
      <c r="I2" s="191"/>
      <c r="J2" s="191"/>
      <c r="K2" s="191"/>
      <c r="L2" s="191"/>
      <c r="M2" s="191"/>
      <c r="N2" s="191"/>
      <c r="O2" s="191"/>
      <c r="P2" s="191"/>
      <c r="Q2" s="191"/>
      <c r="R2" s="191"/>
      <c r="S2" s="191"/>
      <c r="T2" s="4"/>
    </row>
    <row r="3" spans="1:20" ht="15" customHeight="1" x14ac:dyDescent="0.25">
      <c r="A3" s="94" t="str">
        <f>"art. "&amp;IF(AND('titre et remarques'!C4="BETTENS",OR($F$3="Zone du village A",$F$3="Zone du village B",$F$3="Zone de construction d’utilité publique",$F$3="Zone d’aménagement d’utilité publique",$F$3="Zone de verdure",$F$3="Zone intermédiaire",$F$3="Zone agricole")),"4",IF(AND('titre et remarques'!C4="BIOLEY_ORJULAZ",$F$3="Zone de village A"),"2.2",IF(AND('titre et remarques'!C4="ECHALLENS",$F$3="Zone de villas"),"2.2",IF(AND('titre et remarques'!C4="ECHALLENS",$F$3="Zone mixte"),"2.8",IF(AND('titre et remarques'!C4="ECHALLENS",$F$3="Zone d'utilité publique"),"2.4",IF(AND('titre et remarques'!C4="ECHALLENS",$F$3="Zone industrielle"),"2.3",IF(AND('titre et remarques'!C4="ECHALLENS",$F$3="Zone de verdure"),"2.5",IF(AND('titre et remarques'!C4="ECHALLENS",$F$3="Zone agricole"),"2.7",IF(AND('titre et remarques'!C4="ECHALLENS",$F$3="Zone intermédiaire"),"2.9",IF(AND('titre et remarques'!C4="ECHALLENS",OR($F$3="Plan d'extension du Bourg - S1",$F$3="Plan d'extension du Bourg - S2",$F$3="Plan d'extension du Bourg - S3",$F$3="Plan d'extension du Bourg - S4",$F$3="Plan d'extension du Bourg - S5",$F$3="Plan d'extension du Bourg - S6",$F$3="Plan d'extension du Bourg - S7",$L$3="et PE du Bourg - S1",$L$3="et PE du Bourg - S2",$L$3="et PE du Bourg - S3")),"2","…"))))))))))</f>
        <v>art. 2</v>
      </c>
      <c r="B3" s="196" t="s">
        <v>31</v>
      </c>
      <c r="C3" s="196"/>
      <c r="D3" s="191"/>
      <c r="E3" s="3"/>
      <c r="F3" s="293" t="s">
        <v>606</v>
      </c>
      <c r="G3" s="294"/>
      <c r="H3" s="294"/>
      <c r="I3" s="294"/>
      <c r="J3" s="294"/>
      <c r="K3" s="294"/>
      <c r="L3" s="293" t="s">
        <v>835</v>
      </c>
      <c r="M3" s="294"/>
      <c r="N3" s="294"/>
      <c r="O3" s="294"/>
      <c r="P3" s="294"/>
      <c r="Q3" s="294"/>
      <c r="R3" s="295"/>
      <c r="S3" s="191"/>
    </row>
    <row r="4" spans="1:20" ht="15" customHeight="1" x14ac:dyDescent="0.25">
      <c r="A4" s="94" t="str">
        <f>"art. "&amp;IF(AND('titre et remarques'!C4="BETTENS",OR($F$3="Zone du village A",$F$3="Zone du village B",$F$3="Zone de construction d’utilité publique",$F$3="Zone d’aménagement d’utilité publique",$F$3="Zone de verdure",$F$3="Zone intermédiaire",$F$3="Zone agricole")),"4",IF(AND('titre et remarques'!C4="BIOLEY_ORJULAZ",$F$3="Zone de village A"),"2.2",IF(AND('titre et remarques'!C4="ECHALLENS",$F$3="Zone de villas"),"2.2",IF(AND('titre et remarques'!C4="ECHALLENS",$F$3="Zone mixte"),"2.8",IF(AND('titre et remarques'!C4="ECHALLENS",$F$3="Zone d'utilité publique"),"2.4",IF(AND('titre et remarques'!C4="ECHALLENS",$F$3="Zone industrielle"),"2.3",IF(AND('titre et remarques'!C4="ECHALLENS",$F$3="Zone de verdure"),"2.5",IF(AND('titre et remarques'!C4="ECHALLENS",$F$3="Zone agricole"),"2.7",IF(AND('titre et remarques'!C4="ECHALLENS",$F$3="Zone intermédiaire"),"2.9",IF(AND('titre et remarques'!C4="ECHALLENS",OR($F$3="Plan d'extension du Bourg - S1",$F$3="Plan d'extension du Bourg - S2",$F$3="Plan d'extension du Bourg - S3",$L$3="et PE du Bourg - S1",$L$3="et PE du Bourg - S2",$L$3="et PE du Bourg - S3")),"3.1","…"))))))))))</f>
        <v>art. 3.1</v>
      </c>
      <c r="B4" s="96" t="s">
        <v>54</v>
      </c>
      <c r="C4" s="191"/>
      <c r="D4" s="325"/>
      <c r="E4" s="326"/>
      <c r="F4" s="326"/>
      <c r="G4" s="326"/>
      <c r="H4" s="326"/>
      <c r="I4" s="326"/>
      <c r="J4" s="326"/>
      <c r="K4" s="326"/>
      <c r="L4" s="326"/>
      <c r="M4" s="326"/>
      <c r="N4" s="326"/>
      <c r="O4" s="326"/>
      <c r="P4" s="326"/>
      <c r="Q4" s="326"/>
      <c r="R4" s="326"/>
      <c r="S4" s="327"/>
      <c r="T4" s="34"/>
    </row>
    <row r="5" spans="1:20" ht="15" customHeight="1" x14ac:dyDescent="0.25">
      <c r="A5" s="94" t="str">
        <f>"art. "&amp;IF(AND('titre et remarques'!C4="BETTENS",OR($F$3="Zone du village A",$F$3="Zone du village B",$F$3="Zone de construction d’utilité publique",$F$3="Zone d’aménagement d’utilité publique",$F$3="Zone de verdure",$F$3="Zone intermédiaire",$F$3="Zone agricole")),"4",IF(AND('titre et remarques'!C4="BIOLEY_ORJULAZ",$F$3="Zone de village A"),"2.2",IF(AND('titre et remarques'!C4="ECHALLENS",OR($F$3="Zone de villas",$F$3="Zone mixte",$F$3="Zone d'utilité publique",$F$3="Zone industrielle",$F$3="Zone de verdure")),"5.2",IF(AND('titre et remarques'!C4="ECHALLENS",OR($F$3="Plan d'extension du Bourg - S1",$F$3="Plan d'extension du Bourg - S2",$F$3="Plan d'extension du Bourg - S3",$L$3="et PE du Bourg - S1",$L$3="et PE du Bourg - S2",$L$3="et PE du Bourg - S3")),"5.2","…"))))</f>
        <v>art. 5.2</v>
      </c>
      <c r="B5" s="96" t="s">
        <v>55</v>
      </c>
      <c r="C5" s="191"/>
      <c r="D5" s="191"/>
      <c r="E5" s="3"/>
      <c r="F5" s="308" t="s">
        <v>84</v>
      </c>
      <c r="G5" s="309"/>
      <c r="H5" s="309"/>
      <c r="I5" s="309"/>
      <c r="J5" s="309"/>
      <c r="K5" s="196" t="s">
        <v>57</v>
      </c>
      <c r="L5" s="308" t="s">
        <v>84</v>
      </c>
      <c r="M5" s="309"/>
      <c r="N5" s="309"/>
      <c r="O5" s="309"/>
      <c r="P5" s="309"/>
      <c r="Q5" s="309"/>
      <c r="R5" s="316"/>
      <c r="S5" s="221" t="s">
        <v>137</v>
      </c>
    </row>
    <row r="6" spans="1:20" ht="15" customHeight="1" x14ac:dyDescent="0.25">
      <c r="A6" s="94" t="str">
        <f>"art. "&amp;IF(AND('titre et remarques'!$C$4="BETTENS",OR($F$3="Zone du village A",$F$3="Zone du village B",$F$3="Zone de construction d’utilité publique",$F$3="Zone d’aménagement d’utilité publique",$F$3="Zone de verdure",$F$3="Zone intermédiaire",$F$3="Zone agricole")),"4",IF(AND('titre et remarques'!C5="BIOLEY_ORJULAZ",$F$3="Zone de village A"),"2.2","…"))</f>
        <v>art. …</v>
      </c>
      <c r="B6" s="273" t="s">
        <v>58</v>
      </c>
      <c r="C6" s="273"/>
      <c r="D6" s="273"/>
      <c r="E6" s="273"/>
      <c r="F6" s="315" t="str">
        <f>IF(AND('titre et remarques'!C4="BIOLEY_ORJULAZ",$F$3="Zone de villas"),"1'000 m²",IF(AND('titre et remarques'!C4="BIOLEY_ORJULAZ",$F$3="Zone de village A"),"80 m²",IF(AND('titre et remarques'!C4="BOTTENS",$F$3="Zone d’habitation de faible densité"),"900 m² pour un logement et 1'300 m² pour deux logements",IF(AND('titre et remarques'!C4="CHAPELLE_SUR_MOUDON",OR($F$3="Zone du village",$F$3="Zone mixte d'utilité publique")),"600 m²",IF(AND('titre et remarques'!C4="CHAPELLE_SUR_MOUDON",$F$3="Zone de villas"),"800 m² pour une villa et 1'200 m² pour une villa mitoyenne",IF(AND('titre et remarques'!C4="ESSERTINES_SUR_YVERDON",$F$3="Zone village"),"800 m² pour 1 logement, 1'000 m² pour 2 logements, 1'250 m² pour 3 logements, 1'500 m² pour 4 logements",IF(AND('titre et remarques'!C4="ETAGNIERES",$F$3="Zone des villas"),"1'000 m²",IF(AND('titre et remarques'!C4="FEY",OR($F$3="Zone de village C",$F$3="Zone de village D",$F$3="Zone de villas")),"1'100 m²",IF(AND('titre et remarques'!C4="GOUMOENS_LA_VILLE",OR($F$3="Zone d’habitations à faible densité",$F$3="Zone artisanale")),"900 m²",IF(AND('titre et remarques'!C4="MARTHERENGES",$F$3="Zone du village"),"800 m²",IF(AND('titre et remarques'!C4="MORRENS",OR($F$3="Zone d’habitation individuelle B",$F$3="Zone d’habitation individuelle C")),"1'200 m²",IF(AND('titre et remarques'!C4="OULENS",OR($F$3="Zone de villas A",$F$3="Zone de villas B")),"1'000 m²",IF(AND('titre et remarques'!C4="POLIEZ_LE_GRAND",$F$3="Zone d’habitation à faible densité (villas) - villa individuelle"),"1'000 m²",IF(AND('titre et remarques'!C4="POLIEZ_LE_GRAND",$F$3="Zone d’habitation à faible densité (villas) - villa contiguë"),"1'200 m² pour 2 villas et 1'500 m² de 3 à 5 villas",IF(AND('titre et remarques'!C4="RUEYRES",$F$3="Zone du village"),"6 fois la surface, mais au min. 1'000 m²",IF(AND('titre et remarques'!C4="RUEYRES",$F$3="Zone des villas"),"1'000 m²",IF(AND('titre et remarques'!C4="SAINT_BARTHELEMY",$F$3="Zone du village"),"750 m² pour 2 logements, 1'000 m² pour 4, 1'250 m² pour 6 et 1'500 m² pour 8",IF(AND('titre et remarques'!C4="SAINT_BARTHELEMY",$F$3="Zone de villas"),"750 m² pour 1 logements et 1'000 m² pour 2",IF(AND('titre et remarques'!C4="SOTTENS",$F$3="Zone village"),"800 à 1'000 m² pour 2 logements et 250 m² pour chaque logement supplémentaire",IF(AND('titre et remarques'!C4="SAINT_CIERGES",$F$3="Zone de villas"),"600 ² par habitation",IF(AND('titre et remarques'!C4="SUCHY",OR($F$3="Zone village",$F$3="Zone de construction d’utilité publique")),"700 m²",IF(AND('titre et remarques'!C4="SUGNENS",$F$3="Zone du village"),"6 fois la surface, mais au min. 1'000 m²",IF(AND('titre et remarques'!C4="SUGNENS",$F$3="Zone des villas"),"1'000 m²",IF(AND('titre et remarques'!C4="VILLARS_TIERCELIN",$F$3="Zone d’habitations familiales"),"1'000 m² pour 1 logement et 1'200 m² pour 2","…"))))))))))))))))))))))))</f>
        <v>…</v>
      </c>
      <c r="G6" s="315"/>
      <c r="H6" s="315"/>
      <c r="I6" s="315"/>
      <c r="J6" s="315"/>
      <c r="K6" s="315"/>
      <c r="L6" s="315"/>
      <c r="M6" s="315"/>
      <c r="N6" s="315"/>
      <c r="O6" s="315"/>
      <c r="P6" s="315"/>
      <c r="Q6" s="315"/>
      <c r="R6" s="315"/>
      <c r="S6" s="191"/>
      <c r="T6" s="30"/>
    </row>
    <row r="7" spans="1:20" ht="15" customHeight="1" x14ac:dyDescent="0.25">
      <c r="A7" s="191"/>
      <c r="B7" s="273" t="s">
        <v>59</v>
      </c>
      <c r="C7" s="273"/>
      <c r="D7" s="317"/>
      <c r="E7" s="318"/>
      <c r="F7" s="318"/>
      <c r="G7" s="318"/>
      <c r="H7" s="318"/>
      <c r="I7" s="319"/>
      <c r="J7" s="273" t="s">
        <v>61</v>
      </c>
      <c r="K7" s="273"/>
      <c r="L7" s="273"/>
      <c r="M7" s="273"/>
      <c r="N7" s="273"/>
      <c r="O7" s="273"/>
      <c r="P7" s="317"/>
      <c r="Q7" s="318"/>
      <c r="R7" s="319"/>
      <c r="S7" s="221" t="s">
        <v>137</v>
      </c>
      <c r="T7" s="34"/>
    </row>
    <row r="8" spans="1:20" ht="15" customHeight="1" x14ac:dyDescent="0.25">
      <c r="A8" s="191"/>
      <c r="B8" s="273" t="s">
        <v>60</v>
      </c>
      <c r="C8" s="273"/>
      <c r="D8" s="273"/>
      <c r="E8" s="273"/>
      <c r="F8" s="304"/>
      <c r="G8" s="310"/>
      <c r="H8" s="310"/>
      <c r="I8" s="305"/>
      <c r="J8" s="273" t="s">
        <v>62</v>
      </c>
      <c r="K8" s="273"/>
      <c r="L8" s="273"/>
      <c r="M8" s="273"/>
      <c r="N8" s="273"/>
      <c r="O8" s="191"/>
      <c r="P8" s="304"/>
      <c r="Q8" s="310"/>
      <c r="R8" s="305"/>
      <c r="S8" s="215"/>
      <c r="T8" s="34"/>
    </row>
    <row r="9" spans="1:20" ht="15" customHeight="1" x14ac:dyDescent="0.25">
      <c r="A9" s="94" t="str">
        <f>"art. "&amp;IF(AND('titre et remarques'!$C$4="BETTENS",OR($F$3="Zone du village A",$F$3="Zone du village B",$F$3="Zone de construction d’utilité publique",$F$3="Zone d’aménagement d’utilité publique",$F$3="Zone de verdure",$F$3="Zone intermédiaire",$F$3="Zone agricole")),"4",IF(AND('titre et remarques'!C8="BIOLEY_ORJULAZ",$F$3="Zone de village A"),"2.2","…"))</f>
        <v>art. …</v>
      </c>
      <c r="B9" s="273" t="s">
        <v>659</v>
      </c>
      <c r="C9" s="273"/>
      <c r="D9" s="273"/>
      <c r="E9" s="273"/>
      <c r="F9" s="273"/>
      <c r="G9" s="273"/>
      <c r="H9" s="304"/>
      <c r="I9" s="305"/>
      <c r="J9" s="273" t="s">
        <v>597</v>
      </c>
      <c r="K9" s="273"/>
      <c r="L9" s="273"/>
      <c r="M9" s="273"/>
      <c r="N9" s="273"/>
      <c r="O9" s="191"/>
      <c r="P9" s="321" t="str">
        <f>IF(AND('titre et remarques'!C4="BIOLEY_ORJULAZ",$F$3="Zone de villas"),"80 m²",IF(AND('titre et remarques'!C4="BIOLEY_ORJULAZ",$F$3="Zone de village A"),"80 m²",IF(AND('titre et remarques'!C4="DENEZY",OR($F$3="Zone du village A",$F$3="Zone du village B")),"60 m²",IF(AND('titre et remarques'!C4="DOMMARTIN",OR($F$3="PPA « Village »",$F$3="PPA « Village » - Aux Bandeys")),"80 m²",IF(AND('titre et remarques'!C4="ECLAGNENS",$F$3="PPA « village »"),"120 m²",IF(AND('titre et remarques'!C4="ETAGNIERES",$F$3="Zone des villas"),"80 m²",IF(AND('titre et remarques'!C4="FEY",OR($F$3="Zone de village C",$F$3="Zone de village D",$F$3="Zone de villas")),"80 m²",IF(AND('titre et remarques'!C4="MARTHERENGES",$F$3="Zone du village"),"100 m²",IF(AND('titre et remarques'!C4="MORRENS",$F$3="Zone d’habitation individuelle A"),"80 m²",IF(AND('titre et remarques'!C4="NAZ",$F$3="Zone du PPA du Village "),"80 m²",IF(AND('titre et remarques'!C4="OULENS",OR($F$3="Zone de villas A",$F$3="Zone de villas B")),"80 m²",IF(AND('titre et remarques'!C4="PENEY_LE_JORAT",OR($F$3="Zone du village A",$F$3="Zone du village B",$F$3="Zone d’utilité publique")),"100 m²",IF(AND('titre et remarques'!C4="PEYRES_POSSENS",OR($F$3="Zone du village A",$F$3="Zone du village B")),"80 m²",IF(AND('titre et remarques'!C4="POLIEZ_LE_GRAND",OR($F$3="Zone d’habitation à faible densité (villas) - villa individuelle",$F$3="Zone d’habitation à faible densité (villas) - villa contiguë")),"80 m²",IF(AND('titre et remarques'!C4="RUEYRES",$F$3="Zone du village"),"100 m²",IF(AND('titre et remarques'!C4="RUEYRES",$F$3="Zone des villas"),"90 m²",IF(AND('titre et remarques'!C4="SAINT_CIERGES",$F$3="Zone de villas"),"60 m²",IF(AND('titre et remarques'!C4="SUGNENS",$F$3="Zone du village"),"100 m²",IF(AND('titre et remarques'!C4="SUGNENS",$F$3="Zone des villas"),"90 m²",IF(AND('titre et remarques'!C4="VILLARS_TIERCELIN",$F$3="Zone d’habitations familiales"),"60 m²","…"))))))))))))))))))))</f>
        <v>…</v>
      </c>
      <c r="Q9" s="321"/>
      <c r="R9" s="321"/>
      <c r="S9" s="221" t="s">
        <v>137</v>
      </c>
    </row>
    <row r="10" spans="1:20" ht="15" customHeight="1" x14ac:dyDescent="0.25">
      <c r="A10" s="191"/>
      <c r="B10" s="96" t="s">
        <v>648</v>
      </c>
      <c r="C10" s="312" t="s">
        <v>390</v>
      </c>
      <c r="D10" s="313"/>
      <c r="E10" s="313"/>
      <c r="F10" s="314"/>
      <c r="G10" s="103"/>
      <c r="H10" s="304"/>
      <c r="I10" s="305"/>
      <c r="J10" s="170"/>
      <c r="K10" s="170"/>
      <c r="L10" s="191"/>
      <c r="M10" s="191"/>
      <c r="N10" s="191"/>
      <c r="O10" s="191"/>
      <c r="P10" s="191"/>
      <c r="Q10" s="191"/>
      <c r="R10" s="191"/>
      <c r="S10" s="191"/>
    </row>
    <row r="11" spans="1:20" ht="15" customHeight="1" x14ac:dyDescent="0.25">
      <c r="A11" s="191"/>
      <c r="B11" s="191"/>
      <c r="C11" s="312" t="s">
        <v>406</v>
      </c>
      <c r="D11" s="313"/>
      <c r="E11" s="313"/>
      <c r="F11" s="314"/>
      <c r="G11" s="103"/>
      <c r="H11" s="304"/>
      <c r="I11" s="305"/>
      <c r="J11" s="171"/>
      <c r="K11" s="171"/>
      <c r="L11" s="191"/>
      <c r="M11" s="191"/>
      <c r="N11" s="191"/>
      <c r="O11" s="191"/>
      <c r="P11" s="191"/>
      <c r="Q11" s="191"/>
      <c r="R11" s="191"/>
      <c r="S11" s="191"/>
    </row>
    <row r="12" spans="1:20" ht="15" customHeight="1" x14ac:dyDescent="0.25">
      <c r="A12" s="191"/>
      <c r="B12" s="191"/>
      <c r="C12" s="312" t="s">
        <v>401</v>
      </c>
      <c r="D12" s="313"/>
      <c r="E12" s="313"/>
      <c r="F12" s="314"/>
      <c r="G12" s="103"/>
      <c r="H12" s="306"/>
      <c r="I12" s="307"/>
      <c r="J12" s="214"/>
      <c r="K12" s="171"/>
      <c r="L12" s="191"/>
      <c r="M12" s="191"/>
      <c r="N12" s="191"/>
      <c r="O12" s="191"/>
      <c r="P12" s="191"/>
      <c r="Q12" s="191"/>
      <c r="R12" s="191"/>
      <c r="S12" s="191"/>
    </row>
    <row r="13" spans="1:20" ht="15" customHeight="1" x14ac:dyDescent="0.25">
      <c r="A13" s="191"/>
      <c r="B13" s="191"/>
      <c r="C13" s="299"/>
      <c r="D13" s="300"/>
      <c r="E13" s="300"/>
      <c r="F13" s="300"/>
      <c r="G13" s="224"/>
      <c r="H13" s="304"/>
      <c r="I13" s="305"/>
      <c r="J13" s="170"/>
      <c r="K13" s="170"/>
      <c r="L13" s="191"/>
      <c r="M13" s="191"/>
      <c r="N13" s="191"/>
      <c r="O13" s="191"/>
      <c r="P13" s="191"/>
      <c r="Q13" s="191"/>
      <c r="R13" s="191"/>
      <c r="S13" s="191"/>
    </row>
    <row r="14" spans="1:20" ht="15" customHeight="1" x14ac:dyDescent="0.25">
      <c r="A14" s="191"/>
      <c r="B14" s="273" t="s">
        <v>63</v>
      </c>
      <c r="C14" s="273"/>
      <c r="D14" s="273"/>
      <c r="E14" s="311">
        <f>SUM(G10:I13)+F8+H9</f>
        <v>0</v>
      </c>
      <c r="F14" s="311"/>
      <c r="G14" s="191"/>
      <c r="H14" s="191"/>
      <c r="I14" s="191"/>
      <c r="J14" s="273" t="s">
        <v>799</v>
      </c>
      <c r="K14" s="273"/>
      <c r="L14" s="191"/>
      <c r="M14" s="191"/>
      <c r="N14" s="191"/>
      <c r="O14" s="191"/>
      <c r="P14" s="279" t="str">
        <f>IFERROR(P7*E15,"…")</f>
        <v>…</v>
      </c>
      <c r="Q14" s="279"/>
      <c r="R14" s="279"/>
      <c r="S14" s="193"/>
    </row>
    <row r="15" spans="1:20" ht="15" customHeight="1" x14ac:dyDescent="0.25">
      <c r="A15" s="94" t="str">
        <f>"art. "&amp;IF(AND('titre et remarques'!C4="SOTTENS",$F$3="Zone village"),"3.2.2",IF(AND('titre et remarques'!C4="SAINT_CIERGES",$F$3="Zone de villas"),"27","…"))</f>
        <v>art. …</v>
      </c>
      <c r="B15" s="273" t="s">
        <v>68</v>
      </c>
      <c r="C15" s="273"/>
      <c r="D15" s="273"/>
      <c r="E15" s="303" t="str">
        <f>IF(AND('titre et remarques'!C4="BETTENS",$F$3="Zone du village A"),0.45,IF(AND('titre et remarques'!C4="BETTENS",$F$3="Zone du village B"),"0,3",IF(AND('titre et remarques'!C4="BETTENS",$F$3="Zone de construction d’utilité publique"),0.6,IF(AND('titre et remarques'!C4="BIOLEY_ORJULAZ",$F$3="Zone de village A"),0.25,IF(AND('titre et remarques'!C4="BIOLEY_ORJULAZ",$F$3="Zone de villas"),1/7,IF(AND('titre et remarques'!C4="BOTTENS",$F$3="Zone d’habitation de faible densité"),1/7,IF(AND('titre et remarques'!C4="CHAPELLE_SUR_MOUDON",OR($F$3="Zone du village",$F$3="Zone mixte d'utilité publique")),1/6,IF(AND('titre et remarques'!C4="CHAPELLE_SUR_MOUDON",$F$3="Zone de villas"),"1/8 - mitoyenne 1/6",IF(AND('titre et remarques'!C4="DAILLENS",$F$3="Zone villas"),1/7,IF(AND('titre et remarques'!C4="DAILLENS",$F$3="Zone d’utilité publique"),1/2,IF(AND('titre et remarques'!C4="DAILLENS",$F$3="Zone bourg"),"voir plan de détail",IF(AND('titre et remarques'!C4="DENEZY",OR($F$3="Zone du village A",$F$3="Zone du village B",$F$3="Zone de verdure et de construction d'utilité publique")),1/5,IF(AND('titre et remarques'!C4="ECLAGNENS",$F$3="PPA « village »"),1/3,IF(AND('titre et remarques'!C4="ESSERTINES_SUR_YVERDON",$F$3="Zone village"),1/5,IF(AND('titre et remarques'!C4="ETAGNIERES",OR($F$3="Zone du village",$F$3="Zone des villas")),1/8,IF(AND('titre et remarques'!C4="FEY",OR($F$3="Zone de village A",$F$3="Zone de village B",$F$3="Zone de verdure et d’utilité publique")),1/4,IF(AND('titre et remarques'!C4="FEY",$F$3="Zone de village C"),1/7,IF(AND('titre et remarques'!C4="FEY",OR($F$3="Zone de village D",$F$3="Zone de villas")),1/8,IF(AND('titre et remarques'!C4="GOUMOENS_LA_VILLE",OR($F$3="PPA « village » - secteur A",$F$3="Zone de constructions d’utilité publique")),1/4,IF(AND('titre et remarques'!C4="GOUMOENS_LA_VILLE",OR($F$3="PPA « village » - secteur B",$F$3="Zone d’habitations à faible densité")),1/5,IF(AND('titre et remarques'!C4="GOUMOENS_LA_VILLE",$F$3="Zone artisanale"),0.6,IF(AND('titre et remarques'!C4="GOUMOENS_LE_JUX",$F$3="Zone du village"),1/5,IF(AND('titre et remarques'!C4="MARTHERENGES",$F$3="Zone du village"),1/6,IF(AND('titre et remarques'!C4="MORRENS",$F$3="Zone d’habitation individuelle A"),0.15,IF(AND('titre et remarques'!C4="OULENS",OR($F$3="Zone de villas A",$F$3="Zone de villas B")),1/8,IF(AND('titre et remarques'!C4="PENEY_LE_JORAT",OR($F$3="Zone du village A",$F$3="Zone du village B",$F$3="Zone d’utilité publique")),1/6,IF(AND('titre et remarques'!C4="PENTHEREAZ",$F$3="Zone extension village"),1/5,IF(AND('titre et remarques'!C4="PENTHEREAZ",OR($F$3="Zone utilité publique",$F$3="Zone artisanale")),1/2,IF(AND('titre et remarques'!C4="PENTHEREAZ",$F$3="Zone dégagement"),1/10,IF(AND('titre et remarques'!C4="PEYRES_POSSENS",OR($F$3="Zone du village A",$F$3="Zone du village B")),0.2,IF(AND('titre et remarques'!C4="POLIEZ_LE_GRAND",$F$3="Zone d’habitation à faible densité (villas) - villa individuelle"),1/8,IF(AND('titre et remarques'!C4="POLIEZ_LE_GRAND",$F$3="Zone d’habitation à faible densité (villas) - villa contiguë"),1/5,IF(AND('titre et remarques'!C4="RUEYRES",$F$3="Zone des villas"),1/6,IF(AND('titre et remarques'!C4="SAINT_BARTHELEMY",OR($F$3="Zone du village",$F$3="Zone des villas")),1/5,IF(AND('titre et remarques'!C4="SOTTENS",$F$3="Zone village"),"voir règlement",IF(AND('titre et remarques'!C4="SAINT_CIERGES",$F$3="Zone de villas"),"voir règlement",IF(AND('titre et remarques'!C4="SUCHY",$F$3="Zone village"),"1/5 sauf si contigu",IF(AND('titre et remarques'!C4="SUCHY",OR($F$3="Zone village",$F$3="Zone de construction d’utilité publique")),"1/5 sauf si contigu",IF(AND('titre et remarques'!C4="SUGNENS",OR($F$3="Zone du village",$F$3="Zone des villas")),1/6,IF(AND('titre et remarques'!C4="THIERRENS",$F$3="zone artisanale"),0.3,IF(AND('titre et remarques'!C4="VILLARS_TIERCELIN",$F$3="Zone d’activités"),1/2,IF(AND('titre et remarques'!C4="VILLARS_MENDRAZ",OR($F$3="Zone du village",$F$3="Zone du village historique",$F$3="Zone d’utilité publique « Au Dessalaz »")),0.25,IF(AND('titre et remarques'!C4="VUARRENS",OR($F$3="Zone d’utilité publique",$F$3="Zone artisanale")),0.3,"…")))))))))))))))))))))))))))))))))))))))))))</f>
        <v>…</v>
      </c>
      <c r="F15" s="303"/>
      <c r="G15" s="111"/>
      <c r="H15" s="199"/>
      <c r="I15" s="3"/>
      <c r="J15" s="276" t="s">
        <v>69</v>
      </c>
      <c r="K15" s="276"/>
      <c r="L15" s="276"/>
      <c r="M15" s="276"/>
      <c r="N15" s="276"/>
      <c r="O15" s="191"/>
      <c r="P15" s="303">
        <f>IFERROR($E$14/$P$7,0)</f>
        <v>0</v>
      </c>
      <c r="Q15" s="303"/>
      <c r="R15" s="303"/>
      <c r="S15" s="135" t="str">
        <f>IFERROR(IF(_xlfn.NUMBERVALUE($E$15)&lt;$P$15,"non conforme","conforme"),"...")</f>
        <v>...</v>
      </c>
    </row>
    <row r="16" spans="1:20" ht="15" customHeight="1" x14ac:dyDescent="0.25">
      <c r="A16" s="191"/>
      <c r="B16" s="273" t="s">
        <v>64</v>
      </c>
      <c r="C16" s="273"/>
      <c r="D16" s="191"/>
      <c r="E16" s="279" t="str">
        <f>IFERROR(IF($P$14-$E$14&lt;0,"...",$P$14-$E$14),"…")</f>
        <v>…</v>
      </c>
      <c r="F16" s="279"/>
      <c r="G16" s="276"/>
      <c r="H16" s="276"/>
      <c r="I16" s="191"/>
      <c r="J16" s="191"/>
      <c r="K16" s="191"/>
      <c r="L16" s="191"/>
      <c r="M16" s="191"/>
      <c r="N16" s="191"/>
      <c r="O16" s="191"/>
      <c r="P16" s="191"/>
      <c r="Q16" s="191"/>
      <c r="R16" s="191" t="s">
        <v>157</v>
      </c>
      <c r="S16" s="191"/>
    </row>
    <row r="17" spans="1:19" ht="15" customHeight="1" x14ac:dyDescent="0.25">
      <c r="A17" s="94" t="str">
        <f>"art. "&amp;IF(AND('titre et remarques'!$C$4="BETTENS",OR($F$3="Zone du village A",$F$3="Zone du village B",$F$3="Zone de construction d’utilité publique",$F$3="Zone d’aménagement d’utilité publique",$F$3="Zone de verdure",$F$3="Zone intermédiaire",$F$3="Zone agricole")),"4",IF(AND('titre et remarques'!C16="BIOLEY_ORJULAZ",$F$3="Zone de village A"),"2.2","…"))</f>
        <v>art. …</v>
      </c>
      <c r="B17" s="273" t="s">
        <v>647</v>
      </c>
      <c r="C17" s="273"/>
      <c r="D17" s="273"/>
      <c r="E17" s="273"/>
      <c r="F17" s="273"/>
      <c r="G17" s="273"/>
      <c r="H17" s="299" t="s">
        <v>396</v>
      </c>
      <c r="I17" s="300"/>
      <c r="J17" s="300"/>
      <c r="K17" s="300"/>
      <c r="L17" s="301"/>
      <c r="M17" s="299"/>
      <c r="N17" s="300"/>
      <c r="O17" s="300"/>
      <c r="P17" s="300"/>
      <c r="Q17" s="300"/>
      <c r="R17" s="301"/>
      <c r="S17" s="130"/>
    </row>
    <row r="18" spans="1:19" ht="15" customHeight="1" x14ac:dyDescent="0.25">
      <c r="A18" s="94" t="str">
        <f>"art. …"</f>
        <v>art. …</v>
      </c>
      <c r="B18" s="196" t="s">
        <v>696</v>
      </c>
      <c r="C18" s="196"/>
      <c r="D18" s="196"/>
      <c r="E18" s="196"/>
      <c r="F18" s="276" t="s">
        <v>697</v>
      </c>
      <c r="G18" s="276"/>
      <c r="H18" s="276"/>
      <c r="I18" s="276"/>
      <c r="J18" s="276"/>
      <c r="K18" s="276"/>
      <c r="L18" s="276"/>
      <c r="M18" s="276"/>
      <c r="N18" s="195"/>
      <c r="O18" s="195"/>
      <c r="P18" s="195"/>
      <c r="Q18" s="195"/>
      <c r="R18" s="195"/>
      <c r="S18" s="191"/>
    </row>
    <row r="19" spans="1:19" ht="15" customHeight="1" x14ac:dyDescent="0.25">
      <c r="A19" s="191"/>
      <c r="B19" s="196"/>
      <c r="C19" s="196"/>
      <c r="D19" s="196"/>
      <c r="E19" s="196"/>
      <c r="F19" s="276" t="s">
        <v>698</v>
      </c>
      <c r="G19" s="276"/>
      <c r="H19" s="276"/>
      <c r="I19" s="276"/>
      <c r="J19" s="276"/>
      <c r="K19" s="276"/>
      <c r="L19" s="276"/>
      <c r="M19" s="276"/>
      <c r="N19" s="276"/>
      <c r="O19" s="276"/>
      <c r="P19" s="195"/>
      <c r="Q19" s="195"/>
      <c r="R19" s="195"/>
      <c r="S19" s="191"/>
    </row>
    <row r="20" spans="1:19" ht="15" customHeight="1" x14ac:dyDescent="0.25">
      <c r="A20" s="191"/>
      <c r="B20" s="191"/>
      <c r="C20" s="191"/>
      <c r="D20" s="191"/>
      <c r="E20" s="191"/>
      <c r="F20" s="191"/>
      <c r="G20" s="191"/>
      <c r="H20" s="191"/>
      <c r="I20" s="191"/>
      <c r="J20" s="191"/>
      <c r="K20" s="191"/>
      <c r="L20" s="191"/>
      <c r="M20" s="191"/>
      <c r="N20" s="191"/>
      <c r="O20" s="191"/>
      <c r="P20" s="191"/>
      <c r="Q20" s="191"/>
      <c r="R20" s="191"/>
      <c r="S20" s="191"/>
    </row>
    <row r="21" spans="1:19" ht="15" customHeight="1" x14ac:dyDescent="0.25">
      <c r="A21" s="324" t="s">
        <v>798</v>
      </c>
      <c r="B21" s="324"/>
      <c r="C21" s="324"/>
      <c r="D21" s="324"/>
      <c r="E21" s="324"/>
      <c r="F21" s="324"/>
      <c r="G21" s="324"/>
      <c r="H21" s="324"/>
      <c r="I21" s="324"/>
      <c r="J21" s="324"/>
      <c r="K21" s="324"/>
      <c r="L21" s="324"/>
      <c r="M21" s="324"/>
      <c r="N21" s="324"/>
      <c r="O21" s="61"/>
      <c r="P21" s="61"/>
      <c r="Q21" s="61"/>
      <c r="R21" s="61"/>
      <c r="S21" s="61"/>
    </row>
    <row r="22" spans="1:19" ht="15" customHeight="1" x14ac:dyDescent="0.25">
      <c r="A22" s="191"/>
      <c r="B22" s="191"/>
      <c r="C22" s="191"/>
      <c r="D22" s="191"/>
      <c r="E22" s="191"/>
      <c r="F22" s="191"/>
      <c r="G22" s="191"/>
      <c r="H22" s="191"/>
      <c r="I22" s="191"/>
      <c r="J22" s="191"/>
      <c r="K22" s="191"/>
      <c r="L22" s="191"/>
      <c r="M22" s="191"/>
      <c r="N22" s="191"/>
      <c r="O22" s="191"/>
      <c r="P22" s="191"/>
      <c r="Q22" s="191"/>
      <c r="R22" s="191"/>
      <c r="S22" s="191"/>
    </row>
    <row r="23" spans="1:19" ht="15" customHeight="1" x14ac:dyDescent="0.25">
      <c r="A23" s="94" t="str">
        <f>"art. "&amp;IF(AND('titre et remarques'!C4="ECHALLENS",OR($F$3="Zone de villas",$F$3="Zone mixte")),"4.2",IF(AND('titre et remarques'!C4="ECHALLENS",$F$3="Zone industrielle"),"4.3","…"))</f>
        <v>art. …</v>
      </c>
      <c r="B23" s="273" t="s">
        <v>65</v>
      </c>
      <c r="C23" s="273"/>
      <c r="D23" s="273"/>
      <c r="E23" s="322" t="str">
        <f>IF(AND('titre et remarques'!C4="BETTENS",$F$3="Zone du village A"),"0,45",IF(AND('titre et remarques'!C4="BETTENS",$F$3="Zone du village B"),"0,3",IF(AND('titre et remarques'!C4="BETTENS",$F$3="Zone de construction d’utilité publique"),"0,6",IF(AND('titre et remarques'!C4="BETTENS",$F$3="Zone d’aménagement d’utilité publique"),"...",IF(AND('titre et remarques'!C4="BETTENS",$F$3="Zone de verdure"),"...",IF(AND('titre et remarques'!C4="BETTENS",$F$3="Zone intermédiaire"),"...",IF(AND('titre et remarques'!C4="BETTENS",$F$3="Zone agricole"),"...",IF(AND('titre et remarques'!C4="BOTTENS",$F$3="PPA du vieux village"),"0,5",IF(AND('titre et remarques'!C4="BOTTENS",$F$3="Zone du village"),0.5,IF(AND('titre et remarques'!C4="BOUSSENS",$F$3="Zone d’extension du Village"),0.35,IF(AND('titre et remarques'!C4="BOUSSENS",$F$3="Zone de faible densité"),0.25,IF(AND('titre et remarques'!C4="BOUSSENS",$F$3="Zone artisanale"),0.45,IF(AND('titre et remarques'!C4="BOUSSENS",$F$3="Zone de Village"),0.45,IF(AND('titre et remarques'!C4="CHANEAZ",$F$3="Zone du village"),0.2,IF(AND('titre et remarques'!C4="CHANEAZ",$F$3="Zone de constructions d'utilité publique"),0.2,IF(AND('titre et remarques'!C4="DOMMARTIN",$F$3="PPA « Village »"),0.5,IF(AND('titre et remarques'!C4="DOMMARTIN",$F$3="PPA « Village » - Aux Bandeys"),0.35,IF(AND('titre et remarques'!C4="ECHALLENS",$F$3="Zone de villas"),0.3,IF(AND('titre et remarques'!C4="ECHALLENS",$F$3="Zone mixte"),0.4,IF(AND('titre et remarques'!C4="ECHALLENS",OR($F$3="Plan d'extension du Bourg - S2",$F$3="Plan d'extension du Bourg - S3")),"0,6",IF(AND('titre et remarques'!C4="ECHALLENS",$F$3="Plan d'extension du Bourg - S4"),0.7,IF(AND('titre et remarques'!C4="MORRENS",$F$3="Zone d’habitation individuelle A"),0.25,IF(AND('titre et remarques'!C4="MORRENS",OR($F$3="Zone d’habitation individuelle B",$F$3="Zone d’habitation individuelle C")),0.15,IF(AND('titre et remarques'!C4="NAZ",$F$3="Zone du PPA du Village "),"0,6",IF(AND('titre et remarques'!C4="NEYRUZ_SUR_MOUDON",OR($F$3="Zone du village",$F$3="Zone d'utilité publique")),"0,4",IF(AND('titre et remarques'!C4="OULENS",$F$3="Zone de village"),0.5,IF(AND('titre et remarques'!C4="OULENS",OR($F$3="Zone de villas A",$F$3="Zone de villas B")),0.25,IF(AND('titre et remarques'!C4="PAILLY",$F$3="Zone de village"),0.5,IF(AND('titre et remarques'!C4="PAILLY",$F$3="Zone extension village"),0.35,IF(AND('titre et remarques'!C4="POLIEZ_LE_GRAND",$F$3="PPA « Village »"),0.5,IF(AND('titre et remarques'!C4="POLIEZ_PITTET",$F$3="Zone village"),0.5,IF(AND('titre et remarques'!C4="POLIEZ_PITTET",$F$3="Zone extension village"),0.4,IF(AND('titre et remarques'!C4="POLIEZ_PITTET",$F$3="zone activités"),0.3,IF(AND('titre et remarques'!C4="SAINT_CIERGES",$F$3="Zone du village"),0.4,IF(AND('titre et remarques'!C4="SUCHY",OR($F$3="Zone village",$F$3="Zone de construction d’utilité publique")),0.4,IF(AND('titre et remarques'!C4="THIERRENS",OR($F$3="zone du village",$F$3="Zone d'utilité publique")),"voir règlement",IF(AND('titre et remarques'!C4="THIERRENS",$F$3="zone de villas"),0.4,IF(AND('titre et remarques'!C4="VILLARS_TIERCELIN",$F$3="zone de village"),0.5,IF(AND('titre et remarques'!C4="VILLARS_TIERCELIN",$F$3="Zone d’habitations familiales"),0.25,IF(AND('titre et remarques'!C4="VILLARS_LE_TERROIR",$F$3="Zone village"),0.5,IF(AND('titre et remarques'!C4="VILLARS_LE_TERROIR",OR($F$3="Zone de villas",$F$3="Zone hébergement")),0.3,IF(AND('titre et remarques'!C4="VILLARS_LE_TERROIR",$F$3="Zone mixte"),0.4,IF(AND('titre et remarques'!C4="VILLARS_LE_TERROIR",$F$3="Zone d’activités artisanales"),0.55,"…")))))))))))))))))))))))))))))))))))))))))))</f>
        <v>…</v>
      </c>
      <c r="F23" s="322"/>
      <c r="G23" s="3"/>
      <c r="H23" s="3"/>
      <c r="I23" s="3"/>
      <c r="J23" s="273" t="s">
        <v>66</v>
      </c>
      <c r="K23" s="273"/>
      <c r="L23" s="273"/>
      <c r="M23" s="273"/>
      <c r="N23" s="118"/>
      <c r="O23" s="118"/>
      <c r="P23" s="303">
        <f>IFERROR($P$24/$P$7,0)</f>
        <v>0</v>
      </c>
      <c r="Q23" s="303"/>
      <c r="R23" s="303"/>
      <c r="S23" s="204" t="str">
        <f>IFERROR(IF(_xlfn.NUMBERVALUE($E$23)&lt;$P$23,"non conforme","conforme"),"...")</f>
        <v>...</v>
      </c>
    </row>
    <row r="24" spans="1:19" ht="15" customHeight="1" x14ac:dyDescent="0.25">
      <c r="A24" s="94" t="str">
        <f>"art. "&amp;IF(AND('titre et remarques'!C11="SOTTENS",$F$3="Zone village"),"3.2.2",IF(AND('titre et remarques'!C11="SAINT_CIERGES",$F$3="Zone de villas"),"27","…"))</f>
        <v>art. …</v>
      </c>
      <c r="B24" s="273" t="s">
        <v>67</v>
      </c>
      <c r="C24" s="273"/>
      <c r="D24" s="273"/>
      <c r="E24" s="321" t="str">
        <f>IF(AND('titre et remarques'!C4="MONTAUBION_CHARDONNEY",$F$3="Zone du PPA « Village »",D7&lt;1500),"300 m²",IF(AND('titre et remarques'!C4="MONTAUBION_CHARDONNEY",$F$3="Zone du PPA « Village »",D7&gt;1500,D7&lt;=3000),"450 m²",IF(AND('titre et remarques'!C4="MONTAUBION_CHARDONNEY",$F$3="Zone du PPA « Village »",D7&gt;3000),"600 m²","...")))</f>
        <v>...</v>
      </c>
      <c r="F24" s="321"/>
      <c r="G24" s="3"/>
      <c r="H24" s="3"/>
      <c r="I24" s="3"/>
      <c r="J24" s="273" t="s">
        <v>415</v>
      </c>
      <c r="K24" s="273"/>
      <c r="L24" s="273"/>
      <c r="M24" s="273"/>
      <c r="N24" s="273"/>
      <c r="O24" s="273"/>
      <c r="P24" s="302">
        <f>SUM(P25:R29)</f>
        <v>0</v>
      </c>
      <c r="Q24" s="302"/>
      <c r="R24" s="302"/>
      <c r="S24" s="195" t="str">
        <f>IFERROR(IF(_xlfn.NUMBERVALUE($E$24)&lt;$P$24,"non conforme","conforme"),"...")</f>
        <v>...</v>
      </c>
    </row>
    <row r="25" spans="1:19" ht="15" customHeight="1" x14ac:dyDescent="0.25">
      <c r="A25" s="191"/>
      <c r="B25" s="191"/>
      <c r="C25" s="191"/>
      <c r="D25" s="191"/>
      <c r="E25" s="193"/>
      <c r="F25" s="193"/>
      <c r="G25" s="3"/>
      <c r="H25" s="3"/>
      <c r="I25" s="96" t="s">
        <v>690</v>
      </c>
      <c r="J25" s="267" t="s">
        <v>417</v>
      </c>
      <c r="K25" s="267"/>
      <c r="L25" s="267"/>
      <c r="M25" s="267"/>
      <c r="N25" s="267"/>
      <c r="O25" s="267"/>
      <c r="P25" s="296"/>
      <c r="Q25" s="297"/>
      <c r="R25" s="298"/>
      <c r="S25" s="192"/>
    </row>
    <row r="26" spans="1:19" ht="15" customHeight="1" x14ac:dyDescent="0.25">
      <c r="A26" s="191"/>
      <c r="B26" s="191"/>
      <c r="C26" s="191"/>
      <c r="D26" s="191"/>
      <c r="E26" s="193"/>
      <c r="F26" s="193"/>
      <c r="G26" s="3"/>
      <c r="H26" s="3"/>
      <c r="I26" s="170"/>
      <c r="J26" s="293" t="s">
        <v>421</v>
      </c>
      <c r="K26" s="294"/>
      <c r="L26" s="294"/>
      <c r="M26" s="294"/>
      <c r="N26" s="294"/>
      <c r="O26" s="295"/>
      <c r="P26" s="296"/>
      <c r="Q26" s="297"/>
      <c r="R26" s="298"/>
      <c r="S26" s="192"/>
    </row>
    <row r="27" spans="1:19" ht="15" customHeight="1" x14ac:dyDescent="0.25">
      <c r="A27" s="191"/>
      <c r="B27" s="191"/>
      <c r="C27" s="191"/>
      <c r="D27" s="191"/>
      <c r="E27" s="193"/>
      <c r="F27" s="193"/>
      <c r="G27" s="3"/>
      <c r="H27" s="3"/>
      <c r="I27" s="170"/>
      <c r="J27" s="293" t="s">
        <v>427</v>
      </c>
      <c r="K27" s="294"/>
      <c r="L27" s="294"/>
      <c r="M27" s="294"/>
      <c r="N27" s="294"/>
      <c r="O27" s="295"/>
      <c r="P27" s="296"/>
      <c r="Q27" s="297"/>
      <c r="R27" s="298"/>
      <c r="S27" s="192"/>
    </row>
    <row r="28" spans="1:19" ht="15" customHeight="1" x14ac:dyDescent="0.25">
      <c r="A28" s="191"/>
      <c r="B28" s="3"/>
      <c r="C28" s="3"/>
      <c r="D28" s="191"/>
      <c r="E28" s="193"/>
      <c r="F28" s="191"/>
      <c r="G28" s="191"/>
      <c r="H28" s="3"/>
      <c r="I28" s="170"/>
      <c r="J28" s="293"/>
      <c r="K28" s="294"/>
      <c r="L28" s="294"/>
      <c r="M28" s="294"/>
      <c r="N28" s="294"/>
      <c r="O28" s="295"/>
      <c r="P28" s="296"/>
      <c r="Q28" s="297"/>
      <c r="R28" s="298"/>
      <c r="S28" s="192"/>
    </row>
    <row r="29" spans="1:19" ht="15" customHeight="1" x14ac:dyDescent="0.25">
      <c r="A29" s="191"/>
      <c r="B29" s="191"/>
      <c r="C29" s="191"/>
      <c r="D29" s="191"/>
      <c r="E29" s="193"/>
      <c r="F29" s="193"/>
      <c r="G29" s="3"/>
      <c r="H29" s="3"/>
      <c r="I29" s="170"/>
      <c r="J29" s="293"/>
      <c r="K29" s="294"/>
      <c r="L29" s="294"/>
      <c r="M29" s="294"/>
      <c r="N29" s="294"/>
      <c r="O29" s="295"/>
      <c r="P29" s="296"/>
      <c r="Q29" s="297"/>
      <c r="R29" s="298"/>
      <c r="S29" s="192"/>
    </row>
    <row r="30" spans="1:19" ht="15" customHeight="1" x14ac:dyDescent="0.25">
      <c r="A30" s="191"/>
      <c r="B30" s="273" t="s">
        <v>64</v>
      </c>
      <c r="C30" s="273"/>
      <c r="D30" s="191"/>
      <c r="E30" s="193"/>
      <c r="F30" s="277" t="str">
        <f>IFERROR(IF($P$24-$E$24&lt;0,"...",$P$24-$E$24),"…")</f>
        <v>…</v>
      </c>
      <c r="G30" s="277"/>
      <c r="H30" s="3"/>
      <c r="I30" s="94"/>
      <c r="J30" s="194"/>
      <c r="K30" s="194"/>
      <c r="L30" s="194"/>
      <c r="M30" s="194"/>
      <c r="N30" s="194"/>
      <c r="O30" s="194"/>
      <c r="P30" s="203"/>
      <c r="Q30" s="203"/>
      <c r="R30" s="203"/>
      <c r="S30" s="192"/>
    </row>
    <row r="31" spans="1:19" ht="15" customHeight="1" x14ac:dyDescent="0.25">
      <c r="A31" s="94" t="str">
        <f>"art. "&amp;IF(AND('titre et remarques'!$C$4="ECHALLENS",OR($F$3="Zone de villas",$F$3="Zone mixte")),"6.3",IF(AND('titre et remarques'!C4="ECHALLENS",OR($F$3="Plan d'extension du Bourg - S1",$F$3="Plan d'extension du Bourg - S2",$F$3="Plan d'extension du Bourg - S3",$L$3="et PE du Bourg - S1",$L$3="et PE du Bourg - S2",$L$3="et PE du Bourg - S3")),"6","…"))</f>
        <v>art. 6</v>
      </c>
      <c r="B31" s="273" t="s">
        <v>433</v>
      </c>
      <c r="C31" s="273"/>
      <c r="D31" s="191"/>
      <c r="E31" s="103"/>
      <c r="F31" s="304"/>
      <c r="G31" s="305"/>
      <c r="H31" s="197"/>
      <c r="I31" s="3"/>
      <c r="J31" s="273" t="s">
        <v>103</v>
      </c>
      <c r="K31" s="273"/>
      <c r="L31" s="273"/>
      <c r="M31" s="190"/>
      <c r="N31" s="193"/>
      <c r="O31" s="193"/>
      <c r="P31" s="193"/>
      <c r="Q31" s="193"/>
      <c r="R31" s="216"/>
      <c r="S31" s="192"/>
    </row>
    <row r="32" spans="1:19" ht="15" customHeight="1" x14ac:dyDescent="0.25">
      <c r="A32" s="94" t="str">
        <f>"art. "&amp;IF(AND('titre et remarques'!C18="SOTTENS",$F$3="Zone village"),"3.2.2",IF(AND('titre et remarques'!C18="SAINT_CIERGES",$F$3="Zone de villas"),"27",IF(AND('titre et remarques'!C4="ECHALLENS",OR($F$3="Plan d'extension du Bourg - S1",$F$3="Plan d'extension du Bourg - S2",$F$3="Plan d'extension du Bourg - S3",$L$3="et PE du Bourg - S1",$L$3="et PE du Bourg - S2",$L$3="et PE du Bourg - S3")),"6","…")))</f>
        <v>art. 6</v>
      </c>
      <c r="B32" s="273" t="s">
        <v>434</v>
      </c>
      <c r="C32" s="273"/>
      <c r="D32" s="273"/>
      <c r="E32" s="103"/>
      <c r="F32" s="304"/>
      <c r="G32" s="305"/>
      <c r="H32" s="197"/>
      <c r="I32" s="3"/>
      <c r="J32" s="273" t="s">
        <v>103</v>
      </c>
      <c r="K32" s="273"/>
      <c r="L32" s="273"/>
      <c r="M32" s="191"/>
      <c r="N32" s="193"/>
      <c r="O32" s="193"/>
      <c r="P32" s="193"/>
      <c r="Q32" s="193"/>
      <c r="R32" s="217"/>
      <c r="S32" s="219"/>
    </row>
    <row r="33" spans="1:20" ht="15" customHeight="1" x14ac:dyDescent="0.25">
      <c r="A33" s="94" t="str">
        <f>"art. "&amp;IF(AND('titre et remarques'!C20="SOTTENS",$F$3="Zone village"),"3.2.2",IF(AND('titre et remarques'!C20="SAINT_CIERGES",$F$3="Zone de villas"),"27","…"))</f>
        <v>art. …</v>
      </c>
      <c r="B33" s="273" t="s">
        <v>70</v>
      </c>
      <c r="C33" s="273"/>
      <c r="D33" s="273"/>
      <c r="E33" s="3"/>
      <c r="F33" s="320" t="str">
        <f>IF(AND('titre et remarques'!C4="BIOLEY_ORJULAZ",$F$3="Zone industrielle"),3,IF(AND('titre et remarques'!C4="BOTTENS",$F$3="Zone d’utilité publique"),3,IF(AND('titre et remarques'!C4="CHAPELLE_SUR_MOUDON",$F$3="Zone industrielle"),3,IF(AND('titre et remarques'!C4="DAILLENS",$F$3="Zone d’activité"),3.5,IF(AND('titre et remarques'!C4="DOMMARTIN",$F$3="PPA « Village » - aire de constructions d'utilité publique"),3,IF(AND('titre et remarques'!C4="ECHALLENS",$F$3="Zone industrielle"),5,IF(AND('titre et remarques'!C4="ETAGNIERES",$F$3="Zone artisanale et de petite industrie"),3,IF(AND('titre et remarques'!C4="MORRENS",$F$3="Zone industrielle"),3,IF(AND('titre et remarques'!C4="MORRENS",$F$3="Zone d’équipements collectifs"),2,IF(AND('titre et remarques'!C4="PEYRES_POSSENS",$F$3="Zone industrielle"),3,IF(AND('titre et remarques'!C4="POLIEZ_LE_GRAND",OR($F$3="Zone artisanale",$F$3="Zone de construction et d’utilité publique")),3,IF(AND('titre et remarques'!C4="RUEYRES",$F$3="Zone artisanale et de petite industrie"),3,IF(AND('titre et remarques'!C4="VILLARS_TIERCELIN",$F$3="Zone d’activités"),2,"…")))))))))))))</f>
        <v>…</v>
      </c>
      <c r="G33" s="320"/>
      <c r="H33" s="3"/>
      <c r="I33" s="3"/>
      <c r="J33" s="273" t="s">
        <v>71</v>
      </c>
      <c r="K33" s="273"/>
      <c r="L33" s="273"/>
      <c r="M33" s="273"/>
      <c r="N33" s="62"/>
      <c r="O33" s="62"/>
      <c r="P33" s="62"/>
      <c r="Q33" s="62"/>
      <c r="R33" s="218"/>
      <c r="S33" s="222" t="str">
        <f>IFERROR(IF(_xlfn.NUMBERVALUE($F$33)&lt;$R$33,"non conforme","conforme"),"...")</f>
        <v>...</v>
      </c>
    </row>
    <row r="34" spans="1:20" ht="15" customHeight="1" x14ac:dyDescent="0.25">
      <c r="A34" s="191"/>
      <c r="B34" s="273" t="s">
        <v>72</v>
      </c>
      <c r="C34" s="273"/>
      <c r="D34" s="273"/>
      <c r="E34" s="273"/>
      <c r="F34" s="323" t="str">
        <f>IFERROR($R$7*$E$15*$F$33,IFERROR($R$7*$F$33,"…"))</f>
        <v>…</v>
      </c>
      <c r="G34" s="323"/>
      <c r="H34" s="3"/>
      <c r="I34" s="3"/>
      <c r="J34" s="273" t="s">
        <v>73</v>
      </c>
      <c r="K34" s="273"/>
      <c r="L34" s="273"/>
      <c r="M34" s="273"/>
      <c r="N34" s="273"/>
      <c r="O34" s="273"/>
      <c r="P34" s="64"/>
      <c r="Q34" s="64"/>
      <c r="R34" s="220"/>
      <c r="S34" s="191"/>
    </row>
    <row r="35" spans="1:20" ht="15" customHeight="1" x14ac:dyDescent="0.25">
      <c r="A35" s="191"/>
      <c r="B35" s="273" t="s">
        <v>64</v>
      </c>
      <c r="C35" s="273"/>
      <c r="D35" s="191"/>
      <c r="E35" s="3"/>
      <c r="F35" s="323" t="str">
        <f>IFERROR(IF($R$34-$F$34&lt;0,"...",$R$34-$F$34),"…")</f>
        <v>…</v>
      </c>
      <c r="G35" s="323"/>
      <c r="H35" s="191"/>
      <c r="I35" s="191"/>
      <c r="J35" s="191"/>
      <c r="K35" s="191"/>
      <c r="L35" s="191"/>
      <c r="M35" s="191"/>
      <c r="N35" s="191"/>
      <c r="O35" s="191"/>
      <c r="P35" s="191"/>
      <c r="Q35" s="191"/>
      <c r="R35" s="191"/>
      <c r="S35" s="191"/>
    </row>
    <row r="36" spans="1:20" ht="15" customHeight="1" x14ac:dyDescent="0.25">
      <c r="A36" s="94" t="str">
        <f>"art. "&amp;IF(AND('titre et remarques'!$C$4="ECHALLENS",$F$3="Zone de villas"),"2.2",IF(AND('titre et remarques'!$C$4="ECHALLENS",$F$3="Zone mixte"),"2.8","…"))</f>
        <v>art. …</v>
      </c>
      <c r="B36" s="273" t="s">
        <v>81</v>
      </c>
      <c r="C36" s="273"/>
      <c r="D36" s="273"/>
      <c r="E36" s="273"/>
      <c r="F36" s="299" t="s">
        <v>82</v>
      </c>
      <c r="G36" s="301"/>
      <c r="H36" s="191"/>
      <c r="I36" s="3"/>
      <c r="J36" s="273" t="s">
        <v>650</v>
      </c>
      <c r="K36" s="273"/>
      <c r="L36" s="273"/>
      <c r="M36" s="273"/>
      <c r="N36" s="273"/>
      <c r="O36" s="273"/>
      <c r="P36" s="273"/>
      <c r="Q36" s="273"/>
      <c r="R36" s="223"/>
      <c r="S36" s="222" t="str">
        <f>IF($F$36&gt;$R$36,"conforme",IF($F$36&lt;$R$36,"non conforme",IF(AND($F$36=$R$36,$F$36&lt;&gt;0),"conforme","pas concerné")))</f>
        <v>conforme</v>
      </c>
    </row>
    <row r="37" spans="1:20" ht="15" customHeight="1" x14ac:dyDescent="0.25">
      <c r="A37" s="191"/>
      <c r="B37" s="191"/>
      <c r="C37" s="191"/>
      <c r="D37" s="191"/>
      <c r="E37" s="191"/>
      <c r="F37" s="191"/>
      <c r="G37" s="189"/>
      <c r="H37" s="189"/>
      <c r="I37" s="3"/>
      <c r="J37" s="273" t="s">
        <v>651</v>
      </c>
      <c r="K37" s="273"/>
      <c r="L37" s="189"/>
      <c r="M37" s="3"/>
      <c r="N37" s="191"/>
      <c r="O37" s="191"/>
      <c r="P37" s="191"/>
      <c r="Q37" s="191"/>
      <c r="R37" s="221"/>
      <c r="S37" s="192"/>
      <c r="T37" s="84" t="s">
        <v>646</v>
      </c>
    </row>
    <row r="38" spans="1:20" ht="15" customHeight="1" x14ac:dyDescent="0.25">
      <c r="A38" s="191"/>
      <c r="B38" s="191"/>
      <c r="C38" s="3"/>
      <c r="D38" s="191"/>
      <c r="E38" s="191"/>
      <c r="F38" s="191"/>
      <c r="G38" s="191"/>
      <c r="H38" s="191"/>
      <c r="I38" s="3"/>
      <c r="J38" s="273" t="s">
        <v>652</v>
      </c>
      <c r="K38" s="273"/>
      <c r="L38" s="191"/>
      <c r="M38" s="191"/>
      <c r="N38" s="191"/>
      <c r="O38" s="191"/>
      <c r="P38" s="191"/>
      <c r="Q38" s="191"/>
      <c r="R38" s="198">
        <f>IF('titre et remarques'!C4="FEY",ROUNDUP((R37/3)+R36,0),IF('titre et remarques'!C4&lt;&gt;"FEY",ROUNDUP((R37/2)+R36,0),"…"))</f>
        <v>0</v>
      </c>
      <c r="S38" s="192"/>
    </row>
    <row r="39" spans="1:20" ht="15" customHeight="1" x14ac:dyDescent="0.25">
      <c r="A39" s="191"/>
      <c r="B39" s="191"/>
      <c r="C39" s="191"/>
      <c r="D39" s="191"/>
      <c r="E39" s="191"/>
      <c r="F39" s="191"/>
      <c r="G39" s="191"/>
      <c r="H39" s="191"/>
      <c r="I39" s="191"/>
      <c r="J39" s="3"/>
      <c r="K39" s="191"/>
      <c r="L39" s="191"/>
      <c r="M39" s="191"/>
      <c r="N39" s="191"/>
      <c r="O39" s="191"/>
      <c r="P39" s="191"/>
      <c r="Q39" s="191"/>
      <c r="R39" s="191"/>
      <c r="S39" s="191"/>
    </row>
    <row r="40" spans="1:20" ht="15" customHeight="1" x14ac:dyDescent="0.25">
      <c r="A40" s="191"/>
      <c r="B40" s="191"/>
      <c r="C40" s="191"/>
      <c r="D40" s="191"/>
      <c r="E40" s="191"/>
      <c r="F40" s="191"/>
      <c r="G40" s="191"/>
      <c r="H40" s="191"/>
      <c r="I40" s="191"/>
      <c r="J40" s="3"/>
      <c r="K40" s="191"/>
      <c r="L40" s="191"/>
      <c r="M40" s="191"/>
      <c r="N40" s="191"/>
      <c r="O40" s="191"/>
      <c r="P40" s="191"/>
      <c r="Q40" s="191"/>
      <c r="R40" s="191"/>
      <c r="S40" s="191"/>
    </row>
    <row r="41" spans="1:20" ht="15" customHeight="1" x14ac:dyDescent="0.25">
      <c r="A41" s="191"/>
      <c r="B41" s="191"/>
      <c r="C41" s="191"/>
      <c r="D41" s="191"/>
      <c r="E41" s="191"/>
      <c r="F41" s="191"/>
      <c r="G41" s="191"/>
      <c r="H41" s="191"/>
      <c r="I41" s="191"/>
      <c r="J41" s="3"/>
      <c r="K41" s="191"/>
      <c r="L41" s="191"/>
      <c r="M41" s="191"/>
      <c r="N41" s="191"/>
      <c r="O41" s="191"/>
      <c r="P41" s="191"/>
      <c r="Q41" s="191"/>
      <c r="R41" s="191"/>
      <c r="S41" s="191"/>
    </row>
    <row r="42" spans="1:20" ht="15" customHeight="1" x14ac:dyDescent="0.25">
      <c r="A42" s="191"/>
      <c r="B42" s="191"/>
      <c r="C42" s="191"/>
      <c r="D42" s="191"/>
      <c r="E42" s="191"/>
      <c r="F42" s="191"/>
      <c r="G42" s="191"/>
      <c r="H42" s="191"/>
      <c r="I42" s="191"/>
      <c r="J42" s="3"/>
      <c r="K42" s="191"/>
      <c r="L42" s="191"/>
      <c r="M42" s="191"/>
      <c r="N42" s="191"/>
      <c r="O42" s="191"/>
      <c r="P42" s="191"/>
      <c r="Q42" s="191"/>
      <c r="R42" s="191"/>
      <c r="S42" s="191"/>
    </row>
    <row r="43" spans="1:20" ht="15" customHeight="1" x14ac:dyDescent="0.25">
      <c r="A43" s="191"/>
      <c r="B43" s="191"/>
      <c r="C43" s="191"/>
      <c r="D43" s="191"/>
      <c r="E43" s="191"/>
      <c r="F43" s="191"/>
      <c r="G43" s="191"/>
      <c r="H43" s="191"/>
      <c r="I43" s="191"/>
      <c r="J43" s="3"/>
      <c r="K43" s="191"/>
      <c r="L43" s="191"/>
      <c r="M43" s="191"/>
      <c r="N43" s="191"/>
      <c r="O43" s="191"/>
      <c r="P43" s="191"/>
      <c r="Q43" s="191"/>
      <c r="R43" s="191"/>
      <c r="S43" s="191"/>
    </row>
    <row r="44" spans="1:20" ht="15" customHeight="1" x14ac:dyDescent="0.25">
      <c r="A44" s="191"/>
      <c r="B44" s="191"/>
      <c r="C44" s="191"/>
      <c r="D44" s="191"/>
      <c r="E44" s="191"/>
      <c r="F44" s="191"/>
      <c r="G44" s="191"/>
      <c r="H44" s="191"/>
      <c r="I44" s="191"/>
      <c r="J44" s="3"/>
      <c r="K44" s="191"/>
      <c r="L44" s="191"/>
      <c r="M44" s="191"/>
      <c r="N44" s="191"/>
      <c r="O44" s="191"/>
      <c r="P44" s="191"/>
      <c r="Q44" s="191"/>
      <c r="R44" s="191"/>
      <c r="S44" s="191"/>
    </row>
    <row r="45" spans="1:20" ht="15" customHeight="1" x14ac:dyDescent="0.25">
      <c r="A45" s="191"/>
      <c r="B45" s="191"/>
      <c r="C45" s="191"/>
      <c r="D45" s="191"/>
      <c r="E45" s="191"/>
      <c r="F45" s="191"/>
      <c r="G45" s="191"/>
      <c r="H45" s="191"/>
      <c r="I45" s="191"/>
      <c r="J45" s="191"/>
      <c r="K45" s="191"/>
      <c r="L45" s="191"/>
      <c r="M45" s="191"/>
      <c r="N45" s="191"/>
      <c r="O45" s="191"/>
      <c r="P45" s="191"/>
      <c r="Q45" s="191"/>
      <c r="R45" s="191"/>
      <c r="S45" s="191"/>
    </row>
    <row r="46" spans="1:20" ht="15" customHeight="1" x14ac:dyDescent="0.25">
      <c r="A46" s="191"/>
      <c r="B46" s="72"/>
      <c r="C46" s="73"/>
      <c r="D46" s="73"/>
      <c r="E46" s="73"/>
      <c r="F46" s="73"/>
      <c r="G46" s="73"/>
      <c r="H46" s="73"/>
      <c r="I46" s="73"/>
      <c r="J46" s="73"/>
      <c r="K46" s="73"/>
      <c r="L46" s="73"/>
      <c r="M46" s="73"/>
      <c r="N46" s="73"/>
      <c r="O46" s="73"/>
      <c r="P46" s="73"/>
      <c r="Q46" s="73"/>
      <c r="R46" s="73"/>
      <c r="S46" s="73"/>
      <c r="T46" s="5"/>
    </row>
    <row r="47" spans="1:20" ht="15" customHeight="1" x14ac:dyDescent="0.25">
      <c r="A47" s="191"/>
      <c r="B47" s="191"/>
      <c r="C47" s="191"/>
      <c r="D47" s="191"/>
      <c r="E47" s="191"/>
      <c r="F47" s="191"/>
      <c r="G47" s="191"/>
      <c r="H47" s="191"/>
      <c r="I47" s="191"/>
      <c r="J47" s="191"/>
      <c r="K47" s="191"/>
      <c r="L47" s="191"/>
      <c r="M47" s="191"/>
      <c r="N47" s="191"/>
      <c r="O47" s="191"/>
      <c r="P47" s="191"/>
      <c r="Q47" s="191"/>
      <c r="R47" s="191"/>
      <c r="S47" s="191"/>
    </row>
    <row r="48" spans="1:20" x14ac:dyDescent="0.25">
      <c r="A48" s="191"/>
      <c r="B48" s="191"/>
      <c r="C48" s="191"/>
      <c r="D48" s="191"/>
      <c r="E48" s="191"/>
      <c r="F48" s="191"/>
      <c r="G48" s="191"/>
      <c r="H48" s="191"/>
      <c r="I48" s="191"/>
      <c r="J48" s="191"/>
      <c r="K48" s="191"/>
      <c r="L48" s="191"/>
      <c r="M48" s="191"/>
      <c r="N48" s="191"/>
      <c r="O48" s="191"/>
      <c r="P48" s="191"/>
      <c r="Q48" s="191"/>
      <c r="R48" s="191"/>
      <c r="S48" s="191"/>
    </row>
    <row r="49" spans="1:24" x14ac:dyDescent="0.25">
      <c r="A49" s="72"/>
      <c r="B49" s="191"/>
      <c r="C49" s="191"/>
      <c r="D49" s="191"/>
      <c r="E49" s="191"/>
      <c r="F49" s="191"/>
      <c r="G49" s="191"/>
      <c r="H49" s="191"/>
      <c r="I49" s="191"/>
      <c r="J49" s="191"/>
      <c r="K49" s="191"/>
      <c r="L49" s="191"/>
      <c r="M49" s="191"/>
      <c r="N49" s="191"/>
      <c r="O49" s="191"/>
      <c r="P49" s="191"/>
      <c r="Q49" s="191"/>
      <c r="R49" s="191"/>
      <c r="S49" s="191"/>
    </row>
    <row r="50" spans="1:24" x14ac:dyDescent="0.25">
      <c r="A50" s="191"/>
      <c r="B50" s="191"/>
      <c r="C50" s="191"/>
      <c r="D50" s="191"/>
      <c r="E50" s="191"/>
      <c r="F50" s="191"/>
      <c r="G50" s="191"/>
      <c r="H50" s="191"/>
      <c r="I50" s="191"/>
      <c r="J50" s="191"/>
      <c r="K50" s="191"/>
      <c r="L50" s="191"/>
      <c r="M50" s="191"/>
      <c r="N50" s="191"/>
      <c r="O50" s="191"/>
      <c r="P50" s="191"/>
      <c r="Q50" s="191"/>
      <c r="R50" s="191"/>
      <c r="S50" s="191"/>
    </row>
    <row r="51" spans="1:24" x14ac:dyDescent="0.25">
      <c r="A51" s="191"/>
      <c r="B51" s="191"/>
      <c r="C51" s="191"/>
      <c r="D51" s="191"/>
      <c r="E51" s="191"/>
      <c r="F51" s="191"/>
      <c r="G51" s="191"/>
      <c r="H51" s="191"/>
      <c r="I51" s="191"/>
      <c r="J51" s="191"/>
      <c r="K51" s="191"/>
      <c r="L51" s="191"/>
      <c r="M51" s="191"/>
      <c r="N51" s="191"/>
      <c r="O51" s="191"/>
      <c r="P51" s="191"/>
      <c r="Q51" s="191"/>
      <c r="R51" s="191"/>
      <c r="S51" s="191"/>
    </row>
    <row r="52" spans="1:24" x14ac:dyDescent="0.25">
      <c r="A52" s="191"/>
      <c r="B52" s="191"/>
      <c r="C52" s="191"/>
      <c r="D52" s="191"/>
      <c r="E52" s="191"/>
      <c r="F52" s="191"/>
      <c r="G52" s="191"/>
      <c r="H52" s="191"/>
      <c r="I52" s="191"/>
      <c r="J52" s="191"/>
      <c r="K52" s="191"/>
      <c r="L52" s="191"/>
      <c r="M52" s="191"/>
      <c r="N52" s="191"/>
      <c r="O52" s="191"/>
      <c r="P52" s="191"/>
      <c r="Q52" s="191"/>
      <c r="R52" s="191"/>
      <c r="S52" s="191"/>
    </row>
    <row r="53" spans="1:24" x14ac:dyDescent="0.25">
      <c r="A53" s="9"/>
      <c r="B53" s="9"/>
      <c r="C53" s="9"/>
      <c r="D53" s="9"/>
      <c r="E53" s="9"/>
      <c r="F53" s="9"/>
      <c r="G53" s="9"/>
      <c r="H53" s="9"/>
      <c r="I53" s="9"/>
      <c r="J53" s="9"/>
      <c r="K53" s="9"/>
      <c r="L53" s="9"/>
      <c r="M53" s="9"/>
      <c r="N53" s="9"/>
      <c r="O53" s="9"/>
      <c r="P53" s="9"/>
      <c r="Q53" s="9"/>
      <c r="R53" s="9"/>
      <c r="S53" s="9"/>
    </row>
    <row r="54" spans="1:24" x14ac:dyDescent="0.25">
      <c r="A54" s="9"/>
      <c r="B54" s="9"/>
      <c r="C54" s="9"/>
      <c r="D54" s="9"/>
      <c r="E54" s="9"/>
      <c r="F54" s="9"/>
      <c r="G54" s="9"/>
      <c r="H54" s="9"/>
      <c r="I54" s="9"/>
      <c r="J54" s="9"/>
      <c r="K54" s="9"/>
      <c r="L54" s="9"/>
      <c r="M54" s="9"/>
      <c r="N54" s="9"/>
      <c r="O54" s="9"/>
      <c r="P54" s="9"/>
      <c r="Q54" s="9"/>
      <c r="R54" s="9"/>
      <c r="S54" s="9"/>
    </row>
    <row r="55" spans="1:24" x14ac:dyDescent="0.25">
      <c r="A55" s="9"/>
      <c r="B55" s="9"/>
      <c r="C55" s="9"/>
      <c r="D55" s="9"/>
      <c r="E55" s="9"/>
      <c r="F55" s="9"/>
      <c r="I55" s="9"/>
      <c r="J55" s="9"/>
      <c r="K55" s="9"/>
      <c r="L55" s="9"/>
      <c r="M55" s="9"/>
      <c r="N55" s="9"/>
      <c r="O55" s="9"/>
      <c r="P55" s="9"/>
      <c r="Q55" s="9"/>
      <c r="R55" s="9"/>
      <c r="S55" s="9"/>
    </row>
    <row r="56" spans="1:24" x14ac:dyDescent="0.25">
      <c r="A56" s="9"/>
      <c r="B56" s="9"/>
      <c r="C56" s="9"/>
      <c r="D56" s="33"/>
      <c r="E56" s="32"/>
      <c r="F56" s="32"/>
      <c r="I56" s="9"/>
      <c r="J56" s="9"/>
      <c r="K56" s="283"/>
      <c r="L56" s="283"/>
      <c r="M56" s="32"/>
      <c r="N56" s="32"/>
      <c r="O56" s="32"/>
      <c r="P56" s="32"/>
      <c r="Q56" s="32"/>
      <c r="S56" s="30"/>
    </row>
    <row r="57" spans="1:24" x14ac:dyDescent="0.25">
      <c r="A57" s="9"/>
      <c r="B57" s="9"/>
      <c r="C57" s="9"/>
      <c r="D57" s="32"/>
      <c r="E57" s="32"/>
      <c r="F57" s="32"/>
      <c r="I57" s="9"/>
      <c r="J57" s="9"/>
      <c r="K57" s="284"/>
      <c r="L57" s="285"/>
      <c r="M57" s="32"/>
      <c r="N57" s="32"/>
      <c r="O57" s="32"/>
      <c r="P57" s="32"/>
      <c r="Q57" s="32"/>
      <c r="S57" s="30"/>
    </row>
    <row r="58" spans="1:24" x14ac:dyDescent="0.25">
      <c r="A58" s="9"/>
      <c r="B58" s="9"/>
      <c r="C58" s="9"/>
      <c r="D58" s="33"/>
      <c r="E58" s="32"/>
      <c r="F58" s="32"/>
      <c r="I58" s="9"/>
      <c r="J58" s="9"/>
      <c r="K58" s="283"/>
      <c r="L58" s="285"/>
      <c r="M58" s="32"/>
      <c r="N58" s="32"/>
      <c r="O58" s="32"/>
      <c r="P58" s="32"/>
      <c r="Q58" s="32"/>
      <c r="S58" s="30"/>
      <c r="X58" s="1"/>
    </row>
    <row r="59" spans="1:24" x14ac:dyDescent="0.25">
      <c r="A59" s="9"/>
      <c r="B59" s="9"/>
      <c r="C59" s="9"/>
      <c r="D59" s="32"/>
      <c r="E59" s="32"/>
      <c r="F59" s="32"/>
      <c r="I59" s="9"/>
      <c r="J59" s="9"/>
      <c r="K59" s="285"/>
      <c r="L59" s="285"/>
      <c r="M59" s="32"/>
      <c r="N59" s="32"/>
      <c r="O59" s="32"/>
      <c r="P59" s="32"/>
      <c r="Q59" s="32"/>
      <c r="S59" s="30"/>
    </row>
    <row r="60" spans="1:24" x14ac:dyDescent="0.25">
      <c r="A60" s="9"/>
      <c r="B60" s="9"/>
      <c r="C60" s="9"/>
      <c r="D60" s="33"/>
      <c r="E60" s="32"/>
      <c r="F60" s="32"/>
      <c r="I60" s="9"/>
      <c r="J60" s="9"/>
      <c r="K60" s="283"/>
      <c r="L60" s="283"/>
      <c r="M60" s="32"/>
      <c r="N60" s="32"/>
      <c r="O60" s="32"/>
      <c r="P60" s="32"/>
      <c r="Q60" s="32"/>
      <c r="S60" s="30"/>
    </row>
    <row r="61" spans="1:24" x14ac:dyDescent="0.25">
      <c r="A61" s="9"/>
      <c r="B61" s="9"/>
      <c r="C61" s="9"/>
      <c r="D61" s="32"/>
      <c r="E61" s="32"/>
      <c r="F61" s="32"/>
      <c r="I61" s="9"/>
      <c r="J61" s="9"/>
      <c r="K61" s="284"/>
      <c r="L61" s="285"/>
      <c r="M61" s="32"/>
      <c r="N61" s="32"/>
      <c r="O61" s="32"/>
      <c r="P61" s="32"/>
      <c r="Q61" s="32"/>
      <c r="S61" s="30"/>
    </row>
    <row r="62" spans="1:24" x14ac:dyDescent="0.25">
      <c r="A62" s="9"/>
      <c r="B62" s="9"/>
      <c r="C62" s="9"/>
      <c r="D62" s="33"/>
      <c r="E62" s="32"/>
      <c r="F62" s="32"/>
      <c r="I62" s="9"/>
      <c r="J62" s="9"/>
      <c r="K62" s="283"/>
      <c r="L62" s="285"/>
      <c r="M62" s="32"/>
      <c r="N62" s="32"/>
      <c r="O62" s="32"/>
      <c r="P62" s="32"/>
      <c r="Q62" s="32"/>
      <c r="S62" s="30"/>
    </row>
    <row r="63" spans="1:24" x14ac:dyDescent="0.25">
      <c r="A63" s="9"/>
      <c r="B63" s="9"/>
      <c r="C63" s="9"/>
      <c r="D63" s="32"/>
      <c r="E63" s="9"/>
      <c r="F63" s="9"/>
      <c r="G63" s="9"/>
      <c r="H63" s="9"/>
      <c r="I63" s="9"/>
      <c r="J63" s="9"/>
      <c r="K63" s="32"/>
      <c r="L63" s="32"/>
      <c r="M63" s="9"/>
      <c r="N63" s="9"/>
      <c r="O63" s="9"/>
      <c r="P63" s="9"/>
      <c r="Q63" s="9"/>
      <c r="S63" s="30"/>
    </row>
    <row r="64" spans="1:24" x14ac:dyDescent="0.25">
      <c r="A64" s="9"/>
      <c r="B64" s="9"/>
      <c r="C64" s="9"/>
      <c r="D64" s="9"/>
      <c r="E64" s="9"/>
      <c r="F64" s="9"/>
      <c r="G64" s="9"/>
      <c r="H64" s="9"/>
      <c r="I64" s="9"/>
      <c r="J64" s="9"/>
      <c r="K64" s="9"/>
      <c r="L64" s="9"/>
      <c r="M64" s="9"/>
      <c r="N64" s="9"/>
      <c r="O64" s="9"/>
      <c r="P64" s="9"/>
      <c r="Q64" s="9"/>
      <c r="R64" s="9"/>
      <c r="S64" s="9"/>
    </row>
    <row r="65" spans="1:21" x14ac:dyDescent="0.25">
      <c r="A65" s="9"/>
      <c r="B65" s="9"/>
      <c r="C65" s="9"/>
      <c r="D65" s="9"/>
      <c r="E65" s="9"/>
      <c r="F65" s="9"/>
      <c r="G65" s="9"/>
      <c r="H65" s="9"/>
      <c r="I65" s="9"/>
      <c r="J65" s="9"/>
      <c r="K65" s="9"/>
      <c r="L65" s="9"/>
      <c r="M65" s="9"/>
      <c r="N65" s="9"/>
      <c r="O65" s="9"/>
      <c r="P65" s="9"/>
      <c r="Q65" s="9"/>
      <c r="R65" s="9"/>
      <c r="S65" s="30"/>
    </row>
    <row r="66" spans="1:21" x14ac:dyDescent="0.25">
      <c r="A66" s="9"/>
      <c r="B66" s="9"/>
      <c r="C66" s="9"/>
      <c r="D66" s="9"/>
      <c r="E66" s="9"/>
      <c r="F66" s="9"/>
      <c r="G66" s="9"/>
      <c r="H66" s="9"/>
      <c r="I66" s="9"/>
      <c r="J66" s="9"/>
      <c r="K66" s="9"/>
      <c r="L66" s="9"/>
      <c r="M66" s="9"/>
      <c r="N66" s="9"/>
      <c r="O66" s="9"/>
      <c r="P66" s="9"/>
      <c r="Q66" s="9"/>
      <c r="R66" s="9"/>
      <c r="S66" s="9"/>
      <c r="T66" s="8"/>
      <c r="U66" s="7"/>
    </row>
    <row r="67" spans="1:21" x14ac:dyDescent="0.25">
      <c r="A67" s="9"/>
      <c r="B67" s="9"/>
      <c r="C67" s="9"/>
      <c r="D67" s="9"/>
      <c r="E67" s="14"/>
      <c r="F67" s="14"/>
      <c r="G67" s="9"/>
      <c r="H67" s="9"/>
      <c r="I67" s="9"/>
      <c r="J67" s="9"/>
      <c r="L67" s="27"/>
      <c r="M67" s="28"/>
      <c r="N67" s="28"/>
      <c r="O67" s="28"/>
      <c r="P67" s="18"/>
      <c r="Q67" s="18"/>
      <c r="R67" s="18"/>
      <c r="S67" s="9"/>
      <c r="T67" s="7"/>
    </row>
    <row r="68" spans="1:21" x14ac:dyDescent="0.25">
      <c r="A68" s="9"/>
      <c r="B68" s="9"/>
      <c r="C68" s="9"/>
      <c r="D68" s="9"/>
      <c r="E68" s="9"/>
      <c r="F68" s="9"/>
      <c r="G68" s="9"/>
      <c r="H68" s="9"/>
      <c r="I68" s="9"/>
      <c r="J68" s="9"/>
      <c r="L68" s="27"/>
      <c r="M68" s="28"/>
      <c r="N68" s="28"/>
      <c r="O68" s="28"/>
      <c r="P68" s="18"/>
      <c r="Q68" s="18"/>
      <c r="R68" s="18"/>
      <c r="S68" s="30"/>
      <c r="T68" s="7"/>
    </row>
    <row r="69" spans="1:21" x14ac:dyDescent="0.25">
      <c r="A69" s="9"/>
      <c r="B69" s="9"/>
      <c r="C69" s="9"/>
      <c r="D69" s="9"/>
      <c r="E69" s="9"/>
      <c r="F69" s="9"/>
      <c r="G69" s="9"/>
      <c r="H69" s="9"/>
      <c r="I69" s="9"/>
      <c r="J69" s="9"/>
      <c r="K69" s="9"/>
      <c r="L69" s="9"/>
      <c r="M69" s="9"/>
      <c r="N69" s="9"/>
      <c r="O69" s="9"/>
      <c r="P69" s="9"/>
      <c r="Q69" s="9"/>
      <c r="R69" s="9"/>
      <c r="S69" s="9"/>
      <c r="T69" s="7"/>
    </row>
    <row r="70" spans="1:21" x14ac:dyDescent="0.25">
      <c r="A70" s="9"/>
      <c r="B70" s="9"/>
      <c r="C70" s="9"/>
      <c r="D70" s="9"/>
      <c r="E70" s="289"/>
      <c r="F70" s="289"/>
      <c r="G70" s="289"/>
      <c r="H70" s="289"/>
      <c r="I70" s="289"/>
      <c r="J70" s="289"/>
      <c r="K70" s="9"/>
      <c r="L70" s="9"/>
      <c r="M70" s="9"/>
      <c r="N70" s="9"/>
      <c r="O70" s="9"/>
      <c r="R70" s="35"/>
      <c r="S70" s="30"/>
      <c r="T70" s="7"/>
    </row>
    <row r="71" spans="1:21" x14ac:dyDescent="0.25">
      <c r="A71" s="9"/>
      <c r="B71" s="9"/>
      <c r="C71" s="9"/>
      <c r="D71" s="287"/>
      <c r="E71" s="287"/>
      <c r="F71" s="287"/>
      <c r="G71" s="287"/>
      <c r="H71" s="89"/>
      <c r="I71" s="9"/>
      <c r="J71" s="9"/>
      <c r="K71" s="9"/>
      <c r="L71" s="9"/>
      <c r="P71" s="9"/>
      <c r="Q71" s="9"/>
      <c r="R71" s="35"/>
      <c r="S71" s="30"/>
      <c r="T71" s="7"/>
    </row>
    <row r="72" spans="1:21" x14ac:dyDescent="0.25">
      <c r="A72" s="9"/>
      <c r="B72" s="9"/>
      <c r="C72" s="9"/>
      <c r="D72" s="9"/>
      <c r="E72" s="9"/>
      <c r="F72" s="9"/>
      <c r="G72" s="9"/>
      <c r="H72" s="9"/>
      <c r="I72" s="9"/>
      <c r="J72" s="9"/>
      <c r="L72" s="9"/>
      <c r="M72" s="9"/>
      <c r="N72" s="9"/>
      <c r="O72" s="9"/>
      <c r="P72" s="9"/>
      <c r="Q72" s="9"/>
      <c r="S72" s="30"/>
      <c r="T72" s="7"/>
    </row>
    <row r="73" spans="1:21" x14ac:dyDescent="0.25">
      <c r="A73" s="9"/>
      <c r="B73" s="9"/>
      <c r="C73" s="9"/>
      <c r="D73" s="9"/>
      <c r="E73" s="9"/>
      <c r="F73" s="9"/>
      <c r="G73" s="9"/>
      <c r="H73" s="9"/>
      <c r="I73" s="9"/>
      <c r="J73" s="9"/>
      <c r="K73" s="9"/>
      <c r="L73" s="9"/>
      <c r="M73" s="9"/>
      <c r="N73" s="9"/>
      <c r="O73" s="9"/>
      <c r="P73" s="9"/>
      <c r="Q73" s="9"/>
      <c r="R73" s="9"/>
      <c r="S73" s="9"/>
      <c r="T73" s="7"/>
    </row>
    <row r="74" spans="1:21" x14ac:dyDescent="0.25">
      <c r="A74" s="9"/>
      <c r="B74" s="9"/>
      <c r="C74" s="9"/>
      <c r="D74" s="9"/>
      <c r="E74" s="9"/>
      <c r="F74" s="9"/>
      <c r="G74" s="9"/>
      <c r="H74" s="9"/>
      <c r="I74" s="9"/>
      <c r="J74" s="9"/>
      <c r="K74" s="9"/>
      <c r="L74" s="9"/>
      <c r="M74" s="9"/>
      <c r="N74" s="9"/>
      <c r="O74" s="9"/>
      <c r="P74" s="9"/>
      <c r="Q74" s="9"/>
      <c r="S74" s="30"/>
      <c r="T74" s="7"/>
    </row>
    <row r="75" spans="1:21" x14ac:dyDescent="0.25">
      <c r="A75" s="9"/>
      <c r="B75" s="9"/>
      <c r="C75" s="9"/>
      <c r="D75" s="9"/>
      <c r="E75" s="9"/>
      <c r="F75" s="9"/>
      <c r="G75" s="9"/>
      <c r="H75" s="9"/>
      <c r="I75" s="9"/>
      <c r="J75" s="9"/>
      <c r="K75" s="9"/>
      <c r="L75" s="9"/>
      <c r="M75" s="9"/>
      <c r="N75" s="9"/>
      <c r="O75" s="9"/>
      <c r="R75" s="9"/>
      <c r="S75" s="30"/>
      <c r="T75" s="7"/>
    </row>
    <row r="76" spans="1:21" x14ac:dyDescent="0.25">
      <c r="A76" s="9"/>
      <c r="B76" s="9"/>
      <c r="C76" s="9"/>
      <c r="D76" s="9"/>
      <c r="E76" s="9"/>
      <c r="F76" s="9"/>
      <c r="G76" s="9"/>
      <c r="H76" s="9"/>
      <c r="I76" s="9"/>
      <c r="J76" s="9"/>
      <c r="K76" s="9"/>
      <c r="L76" s="9"/>
      <c r="M76" s="9"/>
      <c r="N76" s="9"/>
      <c r="O76" s="9"/>
      <c r="P76" s="9"/>
      <c r="Q76" s="9"/>
      <c r="R76" s="9"/>
      <c r="S76" s="9"/>
    </row>
    <row r="77" spans="1:21" x14ac:dyDescent="0.25">
      <c r="A77" s="9"/>
      <c r="B77" s="9"/>
      <c r="C77" s="9"/>
      <c r="D77" s="9"/>
      <c r="E77" s="9"/>
      <c r="F77" s="9"/>
      <c r="G77" s="9"/>
      <c r="H77" s="9"/>
      <c r="I77" s="9"/>
      <c r="J77" s="9"/>
      <c r="K77" s="9"/>
      <c r="L77" s="9"/>
      <c r="M77" s="9"/>
      <c r="N77" s="9"/>
      <c r="O77" s="9"/>
      <c r="P77" s="9"/>
      <c r="Q77" s="9"/>
      <c r="R77" s="9"/>
      <c r="S77" s="9"/>
      <c r="T77" s="38"/>
    </row>
    <row r="78" spans="1:21" x14ac:dyDescent="0.25">
      <c r="A78" s="9"/>
      <c r="B78" s="70"/>
      <c r="C78" s="71"/>
      <c r="D78" s="71"/>
      <c r="E78" s="71"/>
      <c r="F78" s="71"/>
      <c r="G78" s="71"/>
      <c r="H78" s="71"/>
      <c r="I78" s="71"/>
      <c r="J78" s="71"/>
      <c r="K78" s="71"/>
      <c r="L78" s="71"/>
      <c r="M78" s="71"/>
      <c r="N78" s="71"/>
      <c r="O78" s="71"/>
      <c r="P78" s="71"/>
      <c r="Q78" s="71"/>
      <c r="R78" s="71"/>
      <c r="S78" s="71"/>
    </row>
    <row r="79" spans="1:21" x14ac:dyDescent="0.25">
      <c r="A79" s="9"/>
      <c r="B79" s="9"/>
      <c r="C79" s="9"/>
      <c r="D79" s="9"/>
      <c r="E79" s="9"/>
      <c r="F79" s="9"/>
      <c r="G79" s="9"/>
      <c r="H79" s="9"/>
      <c r="I79" s="9"/>
      <c r="J79" s="9"/>
      <c r="K79" s="9"/>
      <c r="L79" s="9"/>
      <c r="M79" s="9"/>
      <c r="N79" s="9"/>
      <c r="O79" s="9"/>
      <c r="P79" s="9"/>
      <c r="Q79" s="9"/>
      <c r="R79" s="9"/>
      <c r="S79" s="9"/>
    </row>
    <row r="80" spans="1:21" x14ac:dyDescent="0.25">
      <c r="A80" s="9"/>
      <c r="B80" s="9"/>
      <c r="C80" s="9"/>
      <c r="D80" s="287"/>
      <c r="E80" s="287"/>
      <c r="F80" s="287"/>
      <c r="G80" s="287"/>
      <c r="H80" s="89"/>
      <c r="I80" s="288"/>
      <c r="J80" s="288"/>
      <c r="K80" s="9"/>
      <c r="L80" s="287"/>
      <c r="M80" s="287"/>
      <c r="N80" s="287"/>
      <c r="O80" s="287"/>
      <c r="P80" s="287"/>
      <c r="Q80" s="28"/>
      <c r="S80" s="30"/>
    </row>
    <row r="81" spans="1:19" x14ac:dyDescent="0.25">
      <c r="A81" s="70"/>
      <c r="B81" s="9"/>
      <c r="C81" s="9"/>
      <c r="D81" s="9"/>
      <c r="F81" s="9"/>
      <c r="G81" s="31"/>
      <c r="H81" s="91"/>
      <c r="I81" s="31"/>
      <c r="J81" s="9"/>
      <c r="K81" s="9"/>
      <c r="L81" s="287"/>
      <c r="M81" s="287"/>
      <c r="N81" s="287"/>
      <c r="O81" s="287"/>
      <c r="P81" s="287"/>
      <c r="Q81" s="28"/>
      <c r="S81" s="30"/>
    </row>
    <row r="82" spans="1:19" x14ac:dyDescent="0.25">
      <c r="A82" s="9"/>
      <c r="B82" s="9"/>
      <c r="C82" s="9"/>
      <c r="D82" s="9"/>
      <c r="F82" s="9"/>
      <c r="G82" s="9"/>
      <c r="H82" s="9"/>
      <c r="I82" s="9"/>
      <c r="J82" s="9"/>
      <c r="K82" s="9"/>
      <c r="L82" s="287"/>
      <c r="M82" s="285"/>
      <c r="N82" s="285"/>
      <c r="O82" s="285"/>
      <c r="P82" s="285"/>
      <c r="Q82" s="29"/>
      <c r="R82" s="9"/>
      <c r="S82" s="9"/>
    </row>
    <row r="83" spans="1:19" x14ac:dyDescent="0.25">
      <c r="A83" s="9"/>
      <c r="B83" s="9"/>
      <c r="C83" s="9"/>
      <c r="D83" s="9"/>
      <c r="E83" s="9"/>
      <c r="F83" s="9"/>
      <c r="G83" s="9"/>
      <c r="H83" s="9"/>
      <c r="K83" s="287"/>
      <c r="L83" s="287"/>
      <c r="M83" s="9"/>
      <c r="N83" s="9"/>
      <c r="O83" s="9"/>
      <c r="P83" s="9"/>
      <c r="Q83" s="9"/>
      <c r="R83" s="35"/>
      <c r="S83" s="30"/>
    </row>
    <row r="84" spans="1:19" x14ac:dyDescent="0.25">
      <c r="A84" s="9"/>
      <c r="B84" s="9"/>
      <c r="C84" s="9"/>
      <c r="D84" s="9"/>
      <c r="E84" s="9"/>
      <c r="F84" s="9"/>
      <c r="G84" s="9"/>
      <c r="H84" s="9"/>
      <c r="I84" s="9"/>
      <c r="J84" s="9"/>
      <c r="K84" s="9"/>
      <c r="L84" s="9"/>
      <c r="M84" s="9"/>
      <c r="N84" s="9"/>
      <c r="O84" s="9"/>
      <c r="P84" s="9"/>
      <c r="Q84" s="9"/>
      <c r="R84" s="9"/>
      <c r="S84" s="9"/>
    </row>
    <row r="85" spans="1:19" x14ac:dyDescent="0.25">
      <c r="A85" s="9"/>
      <c r="B85" s="9"/>
      <c r="C85" s="9"/>
      <c r="D85" s="9"/>
      <c r="E85" s="9"/>
      <c r="F85" s="9"/>
      <c r="G85" s="9"/>
      <c r="H85" s="9"/>
      <c r="I85" s="9"/>
      <c r="J85" s="9"/>
      <c r="K85" s="9"/>
      <c r="L85" s="9"/>
      <c r="M85" s="9"/>
      <c r="N85" s="9"/>
      <c r="O85" s="9"/>
      <c r="P85" s="9"/>
      <c r="Q85" s="9"/>
      <c r="S85" s="30"/>
    </row>
    <row r="86" spans="1:19" x14ac:dyDescent="0.25">
      <c r="A86" s="9"/>
      <c r="B86" s="9"/>
      <c r="C86" s="9"/>
      <c r="D86" s="9"/>
      <c r="E86" s="9"/>
      <c r="F86" s="9"/>
      <c r="G86" s="9"/>
      <c r="H86" s="9"/>
      <c r="I86" s="9"/>
      <c r="J86" s="9"/>
      <c r="K86" s="9"/>
      <c r="L86" s="9"/>
      <c r="M86" s="9"/>
      <c r="N86" s="9"/>
      <c r="O86" s="9"/>
      <c r="P86" s="9"/>
      <c r="Q86" s="9"/>
      <c r="R86" s="30"/>
      <c r="S86" s="30"/>
    </row>
    <row r="87" spans="1:19" x14ac:dyDescent="0.25">
      <c r="A87" s="9"/>
      <c r="B87" s="9"/>
      <c r="C87" s="9"/>
      <c r="D87" s="9"/>
      <c r="E87" s="9"/>
      <c r="F87" s="30"/>
      <c r="G87" s="30"/>
      <c r="H87" s="90"/>
      <c r="I87" s="30"/>
      <c r="J87" s="9"/>
      <c r="K87" s="9"/>
      <c r="L87" s="9"/>
      <c r="M87" s="9"/>
      <c r="N87" s="9"/>
      <c r="O87" s="9"/>
      <c r="P87" s="30"/>
      <c r="Q87" s="30"/>
      <c r="R87" s="30"/>
      <c r="S87" s="30"/>
    </row>
    <row r="88" spans="1:19" x14ac:dyDescent="0.25">
      <c r="A88" s="9"/>
      <c r="B88" s="9"/>
      <c r="C88" s="9"/>
      <c r="D88" s="9"/>
      <c r="E88" s="9"/>
      <c r="F88" s="9"/>
      <c r="G88" s="30"/>
      <c r="H88" s="90"/>
      <c r="I88" s="9"/>
      <c r="J88" s="9"/>
      <c r="K88" s="9"/>
      <c r="L88" s="9"/>
      <c r="M88" s="9"/>
      <c r="N88" s="9"/>
      <c r="O88" s="9"/>
      <c r="P88" s="15"/>
      <c r="Q88" s="15"/>
      <c r="R88" s="15"/>
      <c r="S88" s="30"/>
    </row>
    <row r="89" spans="1:19" x14ac:dyDescent="0.25">
      <c r="A89" s="9"/>
      <c r="B89" s="9"/>
      <c r="C89" s="9"/>
      <c r="D89" s="9"/>
      <c r="E89" s="9"/>
      <c r="F89" s="289"/>
      <c r="G89" s="289"/>
      <c r="H89" s="90"/>
      <c r="I89" s="9"/>
      <c r="J89" s="9"/>
      <c r="K89" s="9"/>
      <c r="L89" s="9"/>
      <c r="M89" s="9"/>
      <c r="N89" s="9"/>
      <c r="O89" s="9"/>
      <c r="P89" s="9"/>
      <c r="Q89" s="9"/>
      <c r="R89" s="9"/>
      <c r="S89" s="9"/>
    </row>
    <row r="90" spans="1:19" x14ac:dyDescent="0.25">
      <c r="A90" s="9"/>
      <c r="B90" s="9"/>
      <c r="C90" s="9"/>
      <c r="D90" s="9"/>
      <c r="E90" s="9"/>
      <c r="F90" s="289"/>
      <c r="G90" s="289"/>
      <c r="H90" s="90"/>
      <c r="I90" s="9"/>
      <c r="J90" s="9"/>
      <c r="K90" s="9"/>
      <c r="L90" s="9"/>
      <c r="M90" s="9"/>
      <c r="N90" s="9"/>
      <c r="O90" s="9"/>
      <c r="P90" s="9"/>
      <c r="Q90" s="9"/>
      <c r="R90" s="9"/>
      <c r="S90" s="9"/>
    </row>
    <row r="91" spans="1:19" x14ac:dyDescent="0.25">
      <c r="A91" s="9"/>
      <c r="B91" s="9"/>
      <c r="C91" s="9"/>
      <c r="D91" s="9"/>
      <c r="E91" s="9"/>
      <c r="F91" s="9"/>
      <c r="G91" s="9"/>
      <c r="H91" s="9"/>
      <c r="I91" s="9"/>
      <c r="J91" s="9"/>
      <c r="K91" s="9"/>
      <c r="L91" s="9"/>
      <c r="M91" s="16"/>
      <c r="N91" s="16"/>
      <c r="O91" s="16"/>
      <c r="P91" s="30"/>
      <c r="Q91" s="30"/>
      <c r="R91" s="9"/>
      <c r="S91" s="9"/>
    </row>
    <row r="92" spans="1:19" x14ac:dyDescent="0.25">
      <c r="A92" s="9"/>
      <c r="B92" s="9"/>
      <c r="C92" s="9"/>
      <c r="D92" s="9"/>
      <c r="E92" s="9"/>
      <c r="F92" s="9"/>
      <c r="G92" s="9"/>
      <c r="H92" s="9"/>
      <c r="I92" s="9"/>
      <c r="J92" s="9"/>
      <c r="K92" s="9"/>
      <c r="L92" s="9"/>
      <c r="M92" s="17"/>
      <c r="N92" s="17"/>
      <c r="O92" s="17"/>
      <c r="P92" s="15"/>
      <c r="Q92" s="15"/>
      <c r="R92" s="9"/>
      <c r="S92" s="30"/>
    </row>
    <row r="93" spans="1:19" x14ac:dyDescent="0.25">
      <c r="A93" s="9"/>
      <c r="B93" s="9"/>
      <c r="C93" s="9"/>
      <c r="D93" s="9"/>
      <c r="E93" s="9"/>
      <c r="F93" s="9"/>
      <c r="G93" s="9"/>
      <c r="H93" s="9"/>
      <c r="I93" s="9"/>
      <c r="J93" s="9"/>
      <c r="K93" s="9"/>
      <c r="L93" s="9"/>
      <c r="R93" s="30"/>
      <c r="S93" s="30"/>
    </row>
    <row r="94" spans="1:19" x14ac:dyDescent="0.25">
      <c r="A94" s="9"/>
    </row>
    <row r="95" spans="1:19" x14ac:dyDescent="0.25">
      <c r="A95" s="9"/>
    </row>
    <row r="96" spans="1:19" x14ac:dyDescent="0.25">
      <c r="B96" s="70"/>
      <c r="C96" s="71"/>
      <c r="D96" s="71"/>
      <c r="E96" s="71"/>
      <c r="F96" s="71"/>
      <c r="G96" s="71"/>
      <c r="H96" s="71"/>
      <c r="I96" s="71"/>
      <c r="J96" s="71"/>
      <c r="K96" s="71"/>
      <c r="L96" s="71"/>
      <c r="M96" s="71"/>
      <c r="N96" s="71"/>
      <c r="O96" s="71"/>
      <c r="P96" s="71"/>
      <c r="Q96" s="71"/>
      <c r="R96" s="71"/>
      <c r="S96" s="71"/>
    </row>
    <row r="98" spans="1:19" x14ac:dyDescent="0.25">
      <c r="B98" s="9"/>
      <c r="C98" s="9"/>
      <c r="D98" s="30"/>
      <c r="E98" s="9"/>
      <c r="F98" s="9"/>
      <c r="G98" s="289"/>
      <c r="H98" s="289"/>
      <c r="I98" s="289"/>
      <c r="J98" s="9"/>
      <c r="K98" s="9"/>
      <c r="L98" s="9"/>
      <c r="M98" s="287"/>
      <c r="N98" s="287"/>
      <c r="O98" s="287"/>
      <c r="P98" s="287"/>
      <c r="Q98" s="287"/>
      <c r="R98" s="287"/>
      <c r="S98" s="30"/>
    </row>
    <row r="99" spans="1:19" x14ac:dyDescent="0.25">
      <c r="A99" s="70"/>
      <c r="B99" s="9"/>
      <c r="C99" s="9"/>
      <c r="D99" s="9"/>
      <c r="E99" s="289"/>
      <c r="F99" s="289"/>
      <c r="G99" s="9"/>
      <c r="H99" s="9"/>
      <c r="I99" s="287"/>
      <c r="J99" s="287"/>
      <c r="K99" s="289"/>
      <c r="L99" s="289"/>
      <c r="M99" s="289"/>
      <c r="N99" s="289"/>
      <c r="O99" s="289"/>
      <c r="P99" s="289"/>
      <c r="Q99" s="289"/>
      <c r="R99" s="35"/>
      <c r="S99" s="30"/>
    </row>
    <row r="100" spans="1:19" x14ac:dyDescent="0.25">
      <c r="B100" s="9"/>
      <c r="C100" s="9"/>
      <c r="D100" s="9"/>
      <c r="E100" s="9"/>
      <c r="F100" s="9"/>
      <c r="G100" s="9"/>
      <c r="H100" s="9"/>
      <c r="I100" s="9"/>
      <c r="J100" s="9"/>
      <c r="K100" s="9"/>
      <c r="L100" s="9"/>
      <c r="M100" s="9"/>
      <c r="N100" s="9"/>
      <c r="O100" s="9"/>
      <c r="P100" s="9"/>
      <c r="Q100" s="9"/>
      <c r="R100" s="9"/>
      <c r="S100" s="9"/>
    </row>
    <row r="101" spans="1:19" x14ac:dyDescent="0.25">
      <c r="A101" s="9"/>
      <c r="B101" s="9"/>
      <c r="C101" s="289"/>
      <c r="D101" s="289"/>
      <c r="E101" s="9"/>
      <c r="F101" s="9"/>
      <c r="G101" s="9"/>
      <c r="H101" s="9"/>
      <c r="I101" s="9"/>
      <c r="J101" s="9"/>
      <c r="K101" s="9"/>
      <c r="L101" s="9"/>
      <c r="M101" s="9"/>
      <c r="N101" s="9"/>
      <c r="O101" s="9"/>
      <c r="P101" s="9"/>
      <c r="Q101" s="9"/>
      <c r="R101" s="9"/>
      <c r="S101" s="30"/>
    </row>
    <row r="102" spans="1:19" x14ac:dyDescent="0.25">
      <c r="A102" s="9"/>
      <c r="B102" s="9"/>
      <c r="C102" s="9"/>
      <c r="D102" s="9"/>
      <c r="E102" s="9"/>
      <c r="F102" s="9"/>
      <c r="G102" s="9"/>
      <c r="H102" s="9"/>
      <c r="I102" s="9"/>
      <c r="J102" s="9"/>
      <c r="K102" s="9"/>
      <c r="L102" s="9"/>
      <c r="M102" s="9"/>
      <c r="N102" s="9"/>
      <c r="O102" s="9"/>
      <c r="P102" s="9"/>
      <c r="Q102" s="9"/>
      <c r="R102" s="9"/>
      <c r="S102" s="30"/>
    </row>
    <row r="103" spans="1:19" x14ac:dyDescent="0.25">
      <c r="A103" s="9"/>
      <c r="B103" s="9"/>
      <c r="C103" s="9"/>
      <c r="D103" s="9"/>
      <c r="E103" s="30"/>
      <c r="F103" s="9"/>
      <c r="G103" s="9"/>
      <c r="H103" s="9"/>
      <c r="I103" s="9"/>
      <c r="J103" s="9"/>
      <c r="K103" s="9"/>
      <c r="L103" s="9"/>
      <c r="M103" s="9"/>
      <c r="N103" s="9"/>
      <c r="O103" s="9"/>
      <c r="P103" s="9"/>
      <c r="Q103" s="9"/>
      <c r="R103" s="30"/>
      <c r="S103" s="19"/>
    </row>
    <row r="104" spans="1:19" x14ac:dyDescent="0.25">
      <c r="A104" s="9"/>
      <c r="B104" s="9"/>
      <c r="C104" s="9"/>
      <c r="D104" s="9"/>
      <c r="E104" s="9"/>
      <c r="F104" s="9"/>
      <c r="G104" s="9"/>
      <c r="H104" s="9"/>
      <c r="I104" s="9"/>
      <c r="J104" s="9"/>
      <c r="K104" s="9"/>
      <c r="L104" s="9"/>
      <c r="M104" s="9"/>
      <c r="N104" s="9"/>
      <c r="O104" s="9"/>
      <c r="P104" s="9"/>
      <c r="Q104" s="9"/>
      <c r="R104" s="9"/>
      <c r="S104" s="30"/>
    </row>
    <row r="105" spans="1:19" x14ac:dyDescent="0.25">
      <c r="A105" s="9"/>
      <c r="J105" s="9"/>
    </row>
    <row r="106" spans="1:19" x14ac:dyDescent="0.25">
      <c r="A106" s="9"/>
      <c r="B106" s="9"/>
      <c r="C106" s="9"/>
      <c r="D106" s="9"/>
      <c r="E106" s="289"/>
      <c r="F106" s="289"/>
      <c r="G106" s="9"/>
      <c r="H106" s="9"/>
      <c r="I106" s="9"/>
      <c r="J106" s="9"/>
      <c r="K106" s="9"/>
      <c r="L106" s="9"/>
      <c r="M106" s="9"/>
      <c r="N106" s="9"/>
      <c r="O106" s="9"/>
      <c r="P106" s="9"/>
      <c r="Q106" s="9"/>
      <c r="R106" s="9"/>
      <c r="S106" s="9"/>
    </row>
    <row r="107" spans="1:19" x14ac:dyDescent="0.25">
      <c r="A107" s="9"/>
      <c r="B107" s="9"/>
      <c r="C107" s="9"/>
      <c r="D107" s="9"/>
      <c r="E107" s="289"/>
      <c r="F107" s="289"/>
      <c r="G107" s="9"/>
      <c r="H107" s="9"/>
      <c r="I107" s="9"/>
      <c r="J107" s="9"/>
      <c r="K107" s="9"/>
      <c r="L107" s="9"/>
      <c r="M107" s="9"/>
      <c r="N107" s="9"/>
      <c r="O107" s="9"/>
      <c r="P107" s="9"/>
      <c r="Q107" s="9"/>
      <c r="R107" s="9"/>
      <c r="S107" s="9"/>
    </row>
    <row r="108" spans="1:19" x14ac:dyDescent="0.25">
      <c r="A108" s="9"/>
      <c r="B108" s="9"/>
      <c r="C108" s="9"/>
      <c r="D108" s="9"/>
      <c r="E108" s="289"/>
      <c r="F108" s="289"/>
      <c r="G108" s="9"/>
      <c r="H108" s="9"/>
      <c r="I108" s="9"/>
      <c r="J108" s="9"/>
      <c r="K108" s="9"/>
      <c r="L108" s="9"/>
      <c r="M108" s="9"/>
      <c r="N108" s="9"/>
      <c r="O108" s="9"/>
      <c r="P108" s="9"/>
      <c r="Q108" s="9"/>
      <c r="R108" s="9"/>
      <c r="S108" s="9"/>
    </row>
    <row r="109" spans="1:19" x14ac:dyDescent="0.25">
      <c r="A109" s="9"/>
      <c r="B109" s="9"/>
      <c r="C109" s="9"/>
      <c r="D109" s="9"/>
      <c r="E109" s="289"/>
      <c r="F109" s="289"/>
      <c r="G109" s="9"/>
      <c r="H109" s="9"/>
      <c r="I109" s="9"/>
      <c r="J109" s="9"/>
      <c r="K109" s="9"/>
      <c r="L109" s="9"/>
      <c r="M109" s="9"/>
      <c r="N109" s="9"/>
      <c r="O109" s="9"/>
      <c r="P109" s="9"/>
      <c r="Q109" s="9"/>
      <c r="R109" s="9"/>
      <c r="S109" s="9"/>
    </row>
    <row r="110" spans="1:19" x14ac:dyDescent="0.25">
      <c r="A110" s="9"/>
      <c r="B110" s="9"/>
      <c r="C110" s="9"/>
      <c r="D110" s="9"/>
      <c r="E110" s="9"/>
      <c r="F110" s="9"/>
      <c r="G110" s="9"/>
      <c r="H110" s="9"/>
      <c r="I110" s="9"/>
      <c r="J110" s="9"/>
      <c r="K110" s="9"/>
      <c r="L110" s="9"/>
      <c r="M110" s="9"/>
      <c r="N110" s="9"/>
      <c r="O110" s="9"/>
      <c r="P110" s="9"/>
      <c r="Q110" s="9"/>
      <c r="R110" s="9"/>
      <c r="S110" s="9"/>
    </row>
    <row r="111" spans="1:19" x14ac:dyDescent="0.25">
      <c r="A111" s="9"/>
      <c r="B111" s="9"/>
      <c r="C111" s="9"/>
      <c r="D111" s="30"/>
      <c r="E111" s="9"/>
      <c r="F111" s="9"/>
      <c r="G111" s="9"/>
      <c r="H111" s="9"/>
      <c r="I111" s="9"/>
      <c r="J111" s="9"/>
      <c r="K111" s="9"/>
      <c r="L111" s="9"/>
      <c r="M111" s="9"/>
      <c r="N111" s="9"/>
      <c r="O111" s="9"/>
      <c r="P111" s="9"/>
      <c r="Q111" s="9"/>
      <c r="R111" s="9"/>
      <c r="S111" s="30"/>
    </row>
    <row r="112" spans="1:19" x14ac:dyDescent="0.25">
      <c r="A112" s="9"/>
      <c r="B112" s="9"/>
      <c r="C112" s="9"/>
      <c r="D112" s="9"/>
      <c r="E112" s="9"/>
      <c r="F112" s="9"/>
      <c r="G112" s="9"/>
      <c r="H112" s="9"/>
      <c r="I112" s="9"/>
      <c r="J112" s="9"/>
      <c r="K112" s="9"/>
      <c r="L112" s="9"/>
      <c r="M112" s="9"/>
      <c r="N112" s="9"/>
      <c r="O112" s="9"/>
      <c r="P112" s="9"/>
      <c r="Q112" s="9"/>
      <c r="R112" s="9"/>
      <c r="S112" s="9"/>
    </row>
    <row r="113" spans="1:19" x14ac:dyDescent="0.25">
      <c r="A113" s="9"/>
      <c r="B113" s="9"/>
      <c r="C113" s="9"/>
      <c r="D113" s="9"/>
      <c r="E113" s="9"/>
      <c r="F113" s="9"/>
      <c r="G113" s="9"/>
      <c r="H113" s="9"/>
      <c r="I113" s="9"/>
      <c r="J113" s="9"/>
      <c r="K113" s="9"/>
      <c r="L113" s="9"/>
      <c r="M113" s="9"/>
      <c r="N113" s="9"/>
      <c r="O113" s="9"/>
      <c r="P113" s="9"/>
      <c r="Q113" s="9"/>
      <c r="R113" s="9"/>
      <c r="S113" s="9"/>
    </row>
    <row r="114" spans="1:19" x14ac:dyDescent="0.25">
      <c r="A114" s="9"/>
      <c r="B114" s="9"/>
      <c r="C114" s="9"/>
      <c r="D114" s="30"/>
      <c r="E114" s="9"/>
      <c r="F114" s="9"/>
      <c r="G114" s="9"/>
      <c r="H114" s="9"/>
      <c r="I114" s="9"/>
      <c r="J114" s="9"/>
      <c r="K114" s="9"/>
      <c r="L114" s="9"/>
      <c r="M114" s="9"/>
      <c r="N114" s="9"/>
      <c r="O114" s="9"/>
      <c r="P114" s="9"/>
      <c r="Q114" s="9"/>
      <c r="R114" s="30"/>
      <c r="S114" s="19"/>
    </row>
    <row r="115" spans="1:19" x14ac:dyDescent="0.25">
      <c r="A115" s="9"/>
      <c r="B115" s="9"/>
      <c r="C115" s="9"/>
      <c r="D115" s="30"/>
      <c r="E115" s="9"/>
      <c r="F115" s="9"/>
      <c r="G115" s="9"/>
      <c r="H115" s="9"/>
      <c r="I115" s="9"/>
      <c r="J115" s="9"/>
      <c r="K115" s="9"/>
      <c r="L115" s="9"/>
      <c r="M115" s="9"/>
      <c r="N115" s="9"/>
      <c r="O115" s="9"/>
      <c r="P115" s="9"/>
      <c r="Q115" s="9"/>
      <c r="R115" s="30"/>
      <c r="S115" s="19"/>
    </row>
    <row r="116" spans="1:19" x14ac:dyDescent="0.25">
      <c r="A116" s="9"/>
      <c r="J116" s="9"/>
      <c r="K116" s="9"/>
      <c r="L116" s="9"/>
      <c r="M116" s="9"/>
      <c r="N116" s="9"/>
      <c r="O116" s="9"/>
      <c r="P116" s="9"/>
      <c r="Q116" s="9"/>
      <c r="R116" s="9"/>
      <c r="S116" s="9"/>
    </row>
    <row r="117" spans="1:19" x14ac:dyDescent="0.25">
      <c r="A117" s="9"/>
      <c r="J117" s="287"/>
      <c r="K117" s="287"/>
      <c r="L117" s="287"/>
      <c r="M117" s="289"/>
      <c r="N117" s="289"/>
      <c r="O117" s="289"/>
      <c r="P117" s="289"/>
      <c r="Q117" s="289"/>
      <c r="R117" s="30"/>
      <c r="S117" s="9"/>
    </row>
    <row r="118" spans="1:19" x14ac:dyDescent="0.25">
      <c r="A118" s="9"/>
      <c r="J118" s="287"/>
      <c r="K118" s="287"/>
      <c r="L118" s="287"/>
      <c r="M118" s="290"/>
      <c r="N118" s="290"/>
      <c r="O118" s="290"/>
      <c r="P118" s="290"/>
      <c r="Q118" s="290"/>
      <c r="R118" s="9"/>
      <c r="S118" s="19"/>
    </row>
    <row r="119" spans="1:19" x14ac:dyDescent="0.25">
      <c r="J119" s="287"/>
      <c r="K119" s="287"/>
      <c r="L119" s="287"/>
      <c r="M119" s="290"/>
      <c r="N119" s="290"/>
      <c r="O119" s="290"/>
      <c r="P119" s="290"/>
      <c r="Q119" s="290"/>
      <c r="R119" s="9"/>
      <c r="S119" s="19"/>
    </row>
    <row r="120" spans="1:19" x14ac:dyDescent="0.25">
      <c r="J120" s="287"/>
      <c r="K120" s="287"/>
      <c r="L120" s="287"/>
      <c r="M120" s="290"/>
      <c r="N120" s="290"/>
      <c r="O120" s="290"/>
      <c r="P120" s="290"/>
      <c r="Q120" s="290"/>
      <c r="R120" s="9"/>
      <c r="S120" s="19"/>
    </row>
    <row r="121" spans="1:19" x14ac:dyDescent="0.25">
      <c r="J121" s="287"/>
      <c r="K121" s="287"/>
      <c r="L121" s="287"/>
      <c r="M121" s="290"/>
      <c r="N121" s="290"/>
      <c r="O121" s="290"/>
      <c r="P121" s="290"/>
      <c r="Q121" s="290"/>
      <c r="R121" s="9"/>
      <c r="S121" s="19"/>
    </row>
    <row r="122" spans="1:19" x14ac:dyDescent="0.25">
      <c r="J122" s="287"/>
      <c r="K122" s="287"/>
      <c r="L122" s="287"/>
      <c r="M122" s="290"/>
      <c r="N122" s="290"/>
      <c r="O122" s="290"/>
      <c r="P122" s="290"/>
      <c r="Q122" s="290"/>
      <c r="R122" s="9"/>
      <c r="S122" s="19"/>
    </row>
    <row r="123" spans="1:19" x14ac:dyDescent="0.25">
      <c r="J123" s="287"/>
      <c r="K123" s="287"/>
      <c r="L123" s="287"/>
      <c r="M123" s="290"/>
      <c r="N123" s="290"/>
      <c r="O123" s="290"/>
      <c r="P123" s="290"/>
      <c r="Q123" s="290"/>
      <c r="R123" s="9"/>
      <c r="S123" s="19"/>
    </row>
    <row r="128" spans="1:19" x14ac:dyDescent="0.25">
      <c r="B128" s="70"/>
      <c r="C128" s="71"/>
      <c r="D128" s="71"/>
      <c r="E128" s="71"/>
      <c r="F128" s="71"/>
      <c r="G128" s="71"/>
      <c r="H128" s="71"/>
      <c r="I128" s="71"/>
      <c r="J128" s="71"/>
      <c r="K128" s="71"/>
      <c r="L128" s="71"/>
      <c r="M128" s="71"/>
      <c r="N128" s="71"/>
      <c r="O128" s="71"/>
      <c r="P128" s="71"/>
      <c r="Q128" s="71"/>
      <c r="R128" s="71"/>
      <c r="S128" s="71"/>
    </row>
    <row r="130" spans="1:19" x14ac:dyDescent="0.25">
      <c r="B130" s="9"/>
      <c r="C130" s="9"/>
      <c r="D130" s="9"/>
      <c r="E130" s="30"/>
      <c r="F130" s="9"/>
      <c r="G130" s="9"/>
      <c r="H130" s="9"/>
      <c r="I130" s="9"/>
      <c r="J130" s="9"/>
      <c r="K130" s="287"/>
      <c r="L130" s="287"/>
      <c r="M130" s="291"/>
      <c r="N130" s="291"/>
      <c r="O130" s="291"/>
      <c r="P130" s="291"/>
      <c r="Q130" s="291"/>
      <c r="R130" s="30"/>
      <c r="S130" s="19"/>
    </row>
    <row r="131" spans="1:19" x14ac:dyDescent="0.25">
      <c r="A131" s="70"/>
      <c r="B131" s="9"/>
      <c r="C131" s="9"/>
      <c r="D131" s="9"/>
      <c r="E131" s="9"/>
      <c r="F131" s="9"/>
      <c r="G131" s="9"/>
      <c r="H131" s="9"/>
      <c r="I131" s="9"/>
      <c r="J131" s="9"/>
      <c r="K131" s="9"/>
      <c r="L131" s="9"/>
      <c r="M131" s="9"/>
      <c r="N131" s="9"/>
      <c r="O131" s="9"/>
      <c r="P131" s="9"/>
      <c r="Q131" s="9"/>
      <c r="R131" s="9"/>
      <c r="S131" s="30"/>
    </row>
    <row r="132" spans="1:19" x14ac:dyDescent="0.25">
      <c r="B132" s="9"/>
      <c r="C132" s="9"/>
      <c r="D132" s="9"/>
      <c r="E132" s="9"/>
      <c r="F132" s="9"/>
      <c r="G132" s="9"/>
      <c r="H132" s="9"/>
      <c r="I132" s="9"/>
      <c r="J132" s="9"/>
      <c r="K132" s="9"/>
      <c r="L132" s="9"/>
      <c r="M132" s="9"/>
      <c r="N132" s="9"/>
      <c r="O132" s="9"/>
      <c r="P132" s="9"/>
      <c r="Q132" s="9"/>
      <c r="R132" s="9"/>
      <c r="S132" s="19"/>
    </row>
    <row r="133" spans="1:19" x14ac:dyDescent="0.25">
      <c r="A133" s="9"/>
      <c r="B133" s="9"/>
      <c r="C133" s="9"/>
      <c r="D133" s="9"/>
      <c r="E133" s="9"/>
      <c r="F133" s="9"/>
      <c r="G133" s="9"/>
      <c r="H133" s="9"/>
      <c r="I133" s="9"/>
      <c r="J133" s="9"/>
      <c r="K133" s="9"/>
      <c r="L133" s="9"/>
      <c r="M133" s="9"/>
      <c r="N133" s="9"/>
      <c r="O133" s="9"/>
      <c r="P133" s="9"/>
      <c r="Q133" s="9"/>
      <c r="R133" s="9"/>
      <c r="S133" s="9"/>
    </row>
    <row r="134" spans="1:19" x14ac:dyDescent="0.25">
      <c r="A134" s="9"/>
      <c r="B134" s="9"/>
      <c r="C134" s="9"/>
      <c r="D134" s="9"/>
      <c r="E134" s="9"/>
      <c r="F134" s="9"/>
      <c r="G134" s="9"/>
      <c r="H134" s="9"/>
      <c r="I134" s="9"/>
      <c r="J134" s="9"/>
      <c r="K134" s="9"/>
      <c r="L134" s="9"/>
      <c r="M134" s="9"/>
      <c r="N134" s="9"/>
      <c r="O134" s="9"/>
      <c r="P134" s="9"/>
      <c r="Q134" s="9"/>
      <c r="R134" s="9"/>
      <c r="S134" s="9"/>
    </row>
    <row r="135" spans="1:19" x14ac:dyDescent="0.25">
      <c r="A135" s="9"/>
      <c r="B135" s="9"/>
      <c r="C135" s="9"/>
      <c r="D135" s="9"/>
      <c r="E135" s="30"/>
      <c r="F135" s="9"/>
      <c r="G135" s="9"/>
      <c r="H135" s="9"/>
      <c r="I135" s="9"/>
      <c r="J135" s="9"/>
      <c r="K135" s="9"/>
      <c r="L135" s="9"/>
      <c r="M135" s="9"/>
      <c r="N135" s="9"/>
      <c r="O135" s="9"/>
      <c r="P135" s="9"/>
      <c r="Q135" s="9"/>
      <c r="R135" s="9"/>
      <c r="S135" s="30"/>
    </row>
    <row r="136" spans="1:19" x14ac:dyDescent="0.25">
      <c r="A136" s="9"/>
      <c r="B136" s="9"/>
      <c r="C136" s="9"/>
      <c r="D136" s="9"/>
      <c r="E136" s="9"/>
      <c r="F136" s="9"/>
      <c r="G136" s="9"/>
      <c r="H136" s="9"/>
      <c r="I136" s="9"/>
      <c r="J136" s="9"/>
      <c r="K136" s="9"/>
      <c r="L136" s="9"/>
      <c r="M136" s="9"/>
      <c r="N136" s="9"/>
      <c r="O136" s="9"/>
      <c r="P136" s="9"/>
      <c r="Q136" s="9"/>
      <c r="R136" s="9"/>
      <c r="S136" s="19"/>
    </row>
    <row r="137" spans="1:19" x14ac:dyDescent="0.25">
      <c r="A137" s="9"/>
      <c r="B137" s="9"/>
      <c r="C137" s="9"/>
      <c r="D137" s="9"/>
      <c r="E137" s="289"/>
      <c r="F137" s="289"/>
      <c r="G137" s="289"/>
      <c r="H137" s="289"/>
      <c r="I137" s="289"/>
      <c r="J137" s="9"/>
      <c r="K137" s="9"/>
      <c r="L137" s="9"/>
      <c r="M137" s="9"/>
      <c r="N137" s="289"/>
      <c r="O137" s="289"/>
      <c r="P137" s="289"/>
      <c r="Q137" s="289"/>
      <c r="R137" s="289"/>
      <c r="S137" s="19"/>
    </row>
    <row r="138" spans="1:19" x14ac:dyDescent="0.25">
      <c r="A138" s="9"/>
    </row>
    <row r="139" spans="1:19" x14ac:dyDescent="0.25">
      <c r="A139" s="9"/>
      <c r="J139" s="9"/>
      <c r="K139" s="9"/>
      <c r="L139" s="9"/>
      <c r="M139" s="35"/>
      <c r="N139" s="9"/>
      <c r="O139" s="9"/>
      <c r="P139" s="35"/>
      <c r="Q139" s="35"/>
      <c r="R139" s="30"/>
      <c r="S139" s="30"/>
    </row>
    <row r="140" spans="1:19" x14ac:dyDescent="0.25">
      <c r="A140" s="9"/>
      <c r="J140" s="287"/>
      <c r="K140" s="287"/>
      <c r="L140" s="287"/>
      <c r="M140" s="9"/>
      <c r="N140" s="9"/>
      <c r="O140" s="9"/>
      <c r="P140" s="9"/>
      <c r="Q140" s="9"/>
      <c r="R140" s="9"/>
      <c r="S140" s="19"/>
    </row>
    <row r="141" spans="1:19" x14ac:dyDescent="0.25">
      <c r="J141" s="287"/>
      <c r="K141" s="287"/>
      <c r="L141" s="287"/>
      <c r="M141" s="9"/>
      <c r="N141" s="9"/>
      <c r="O141" s="9"/>
      <c r="P141" s="9"/>
      <c r="Q141" s="9"/>
      <c r="R141" s="9"/>
      <c r="S141" s="19"/>
    </row>
    <row r="142" spans="1:19" x14ac:dyDescent="0.25">
      <c r="J142" s="287"/>
      <c r="K142" s="287"/>
      <c r="L142" s="287"/>
      <c r="M142" s="9"/>
      <c r="N142" s="9"/>
      <c r="O142" s="9"/>
      <c r="P142" s="9"/>
      <c r="Q142" s="9"/>
      <c r="R142" s="9"/>
      <c r="S142" s="19"/>
    </row>
    <row r="143" spans="1:19" x14ac:dyDescent="0.25">
      <c r="J143" s="287"/>
      <c r="K143" s="287"/>
      <c r="L143" s="287"/>
      <c r="M143" s="9"/>
      <c r="N143" s="9"/>
      <c r="O143" s="9"/>
      <c r="P143" s="9"/>
      <c r="Q143" s="9"/>
      <c r="R143" s="9"/>
      <c r="S143" s="19"/>
    </row>
    <row r="144" spans="1:19" x14ac:dyDescent="0.25">
      <c r="J144" s="287"/>
      <c r="K144" s="287"/>
      <c r="L144" s="287"/>
      <c r="M144" s="9"/>
      <c r="N144" s="9"/>
      <c r="O144" s="9"/>
      <c r="P144" s="9"/>
      <c r="Q144" s="9"/>
      <c r="R144" s="9"/>
      <c r="S144" s="19"/>
    </row>
    <row r="145" spans="1:19" x14ac:dyDescent="0.25">
      <c r="J145" s="28"/>
      <c r="K145" s="28"/>
      <c r="L145" s="28"/>
      <c r="M145" s="9"/>
      <c r="N145" s="9"/>
      <c r="O145" s="9"/>
      <c r="P145" s="9"/>
      <c r="Q145" s="9"/>
      <c r="R145" s="9"/>
      <c r="S145" s="19"/>
    </row>
    <row r="148" spans="1:19" x14ac:dyDescent="0.25">
      <c r="B148" s="70"/>
      <c r="C148" s="71"/>
      <c r="D148" s="71"/>
      <c r="E148" s="71"/>
      <c r="F148" s="71"/>
      <c r="G148" s="71"/>
      <c r="H148" s="71"/>
      <c r="I148" s="71"/>
      <c r="J148" s="71"/>
      <c r="K148" s="71"/>
      <c r="L148" s="71"/>
      <c r="M148" s="71"/>
      <c r="N148" s="71"/>
      <c r="O148" s="71"/>
      <c r="P148" s="71"/>
      <c r="Q148" s="71"/>
      <c r="R148" s="71"/>
      <c r="S148" s="71"/>
    </row>
    <row r="149" spans="1:19" x14ac:dyDescent="0.25">
      <c r="B149" s="9"/>
      <c r="C149" s="9"/>
      <c r="D149" s="9"/>
      <c r="E149" s="9"/>
      <c r="F149" s="9"/>
      <c r="G149" s="9"/>
      <c r="H149" s="9"/>
      <c r="I149" s="9"/>
      <c r="J149" s="9"/>
      <c r="K149" s="9"/>
      <c r="L149" s="9"/>
      <c r="M149" s="9"/>
      <c r="N149" s="9"/>
      <c r="O149" s="9"/>
      <c r="P149" s="9"/>
      <c r="Q149" s="9"/>
      <c r="R149" s="9"/>
      <c r="S149" s="9"/>
    </row>
    <row r="150" spans="1:19" x14ac:dyDescent="0.25">
      <c r="B150" s="9"/>
      <c r="C150" s="9"/>
      <c r="D150" s="30"/>
      <c r="E150" s="9"/>
      <c r="F150" s="9"/>
      <c r="G150" s="9"/>
      <c r="H150" s="9"/>
      <c r="I150" s="9"/>
      <c r="J150" s="9"/>
      <c r="K150" s="9"/>
      <c r="L150" s="9"/>
      <c r="M150" s="9"/>
      <c r="N150" s="9"/>
      <c r="O150" s="9"/>
      <c r="P150" s="9"/>
      <c r="Q150" s="9"/>
      <c r="R150" s="30"/>
      <c r="S150" s="19"/>
    </row>
    <row r="151" spans="1:19" x14ac:dyDescent="0.25">
      <c r="A151" s="70"/>
      <c r="B151" s="9"/>
      <c r="C151" s="9"/>
      <c r="D151" s="9"/>
      <c r="E151" s="9"/>
      <c r="F151" s="9"/>
      <c r="G151" s="9"/>
      <c r="H151" s="9"/>
      <c r="I151" s="9"/>
      <c r="J151" s="9"/>
      <c r="K151" s="9"/>
      <c r="L151" s="9"/>
      <c r="M151" s="9"/>
      <c r="N151" s="9"/>
      <c r="O151" s="9"/>
      <c r="P151" s="9"/>
      <c r="Q151" s="9"/>
      <c r="R151" s="9"/>
      <c r="S151" s="30"/>
    </row>
    <row r="152" spans="1:19" x14ac:dyDescent="0.25">
      <c r="A152" s="9"/>
      <c r="B152" s="9"/>
      <c r="C152" s="9"/>
      <c r="D152" s="9"/>
      <c r="E152" s="9"/>
      <c r="F152" s="9"/>
      <c r="G152" s="9"/>
      <c r="H152" s="9"/>
      <c r="I152" s="9"/>
      <c r="J152" s="9"/>
      <c r="K152" s="9"/>
      <c r="L152" s="9"/>
      <c r="M152" s="9"/>
      <c r="N152" s="9"/>
      <c r="O152" s="9"/>
      <c r="P152" s="9"/>
      <c r="Q152" s="9"/>
      <c r="R152" s="9"/>
      <c r="S152" s="9"/>
    </row>
    <row r="153" spans="1:19" x14ac:dyDescent="0.25">
      <c r="A153" s="9"/>
      <c r="B153" s="9"/>
      <c r="C153" s="9"/>
      <c r="D153" s="9"/>
      <c r="E153" s="9"/>
      <c r="F153" s="287"/>
      <c r="G153" s="287"/>
      <c r="H153" s="287"/>
      <c r="I153" s="287"/>
      <c r="J153" s="9"/>
      <c r="K153" s="9"/>
      <c r="L153" s="9"/>
      <c r="M153" s="287"/>
      <c r="N153" s="287"/>
      <c r="O153" s="287"/>
      <c r="P153" s="287"/>
      <c r="Q153" s="287"/>
      <c r="R153" s="287"/>
      <c r="S153" s="19"/>
    </row>
    <row r="154" spans="1:19" x14ac:dyDescent="0.25">
      <c r="A154" s="9"/>
      <c r="B154" s="9"/>
      <c r="C154" s="9"/>
      <c r="D154" s="9"/>
      <c r="E154" s="9"/>
      <c r="F154" s="287"/>
      <c r="G154" s="287"/>
      <c r="H154" s="287"/>
      <c r="I154" s="287"/>
      <c r="J154" s="9"/>
      <c r="K154" s="9"/>
      <c r="L154" s="9"/>
      <c r="M154" s="287"/>
      <c r="N154" s="287"/>
      <c r="O154" s="287"/>
      <c r="P154" s="287"/>
      <c r="Q154" s="287"/>
      <c r="R154" s="287"/>
      <c r="S154" s="9"/>
    </row>
    <row r="155" spans="1:19" x14ac:dyDescent="0.25">
      <c r="A155" s="9"/>
      <c r="B155" s="9"/>
      <c r="C155" s="9"/>
      <c r="D155" s="9"/>
      <c r="E155" s="9"/>
      <c r="F155" s="287"/>
      <c r="G155" s="287"/>
      <c r="H155" s="287"/>
      <c r="I155" s="287"/>
      <c r="J155" s="9"/>
      <c r="K155" s="9"/>
      <c r="L155" s="9"/>
      <c r="M155" s="287"/>
      <c r="N155" s="287"/>
      <c r="O155" s="287"/>
      <c r="P155" s="287"/>
      <c r="Q155" s="287"/>
      <c r="R155" s="287"/>
      <c r="S155" s="9"/>
    </row>
    <row r="156" spans="1:19" x14ac:dyDescent="0.25">
      <c r="A156" s="9"/>
      <c r="B156" s="9"/>
      <c r="C156" s="9"/>
      <c r="D156" s="9"/>
      <c r="E156" s="9"/>
      <c r="F156" s="287"/>
      <c r="G156" s="287"/>
      <c r="H156" s="287"/>
      <c r="I156" s="287"/>
      <c r="J156" s="9"/>
      <c r="K156" s="9"/>
      <c r="L156" s="9"/>
      <c r="M156" s="287"/>
      <c r="N156" s="287"/>
      <c r="O156" s="287"/>
      <c r="P156" s="287"/>
      <c r="Q156" s="287"/>
      <c r="R156" s="287"/>
      <c r="S156" s="9"/>
    </row>
    <row r="157" spans="1:19" x14ac:dyDescent="0.25">
      <c r="A157" s="9"/>
      <c r="B157" s="9"/>
      <c r="C157" s="9"/>
      <c r="D157" s="9"/>
      <c r="E157" s="9"/>
      <c r="F157" s="9"/>
      <c r="G157" s="9"/>
      <c r="H157" s="9"/>
      <c r="I157" s="9"/>
      <c r="J157" s="9"/>
      <c r="K157" s="9"/>
      <c r="L157" s="9"/>
      <c r="M157" s="9"/>
      <c r="N157" s="9"/>
      <c r="O157" s="9"/>
      <c r="P157" s="9"/>
      <c r="Q157" s="9"/>
      <c r="R157" s="9"/>
      <c r="S157" s="9"/>
    </row>
    <row r="158" spans="1:19" x14ac:dyDescent="0.25">
      <c r="A158" s="9"/>
      <c r="B158" s="9"/>
      <c r="C158" s="9"/>
      <c r="D158" s="9"/>
      <c r="E158" s="9"/>
      <c r="F158" s="9"/>
      <c r="G158" s="9"/>
      <c r="H158" s="9"/>
      <c r="I158" s="9"/>
      <c r="J158" s="9"/>
      <c r="K158" s="9"/>
      <c r="L158" s="9"/>
      <c r="M158" s="9"/>
      <c r="N158" s="9"/>
      <c r="O158" s="9"/>
      <c r="P158" s="9"/>
      <c r="Q158" s="9"/>
      <c r="R158" s="9"/>
      <c r="S158" s="9"/>
    </row>
    <row r="159" spans="1:19" x14ac:dyDescent="0.25">
      <c r="A159" s="9"/>
      <c r="B159" s="9"/>
      <c r="C159" s="9"/>
      <c r="D159" s="9"/>
      <c r="E159" s="9"/>
      <c r="F159" s="9"/>
      <c r="G159" s="9"/>
      <c r="H159" s="9"/>
      <c r="I159" s="9"/>
      <c r="J159" s="9"/>
      <c r="K159" s="9"/>
      <c r="L159" s="9"/>
      <c r="M159" s="9"/>
      <c r="N159" s="9"/>
      <c r="O159" s="9"/>
      <c r="P159" s="9"/>
      <c r="Q159" s="9"/>
      <c r="R159" s="9"/>
      <c r="S159" s="19"/>
    </row>
    <row r="160" spans="1:19" x14ac:dyDescent="0.25">
      <c r="A160" s="9"/>
      <c r="B160" s="9"/>
      <c r="C160" s="9"/>
      <c r="D160" s="9"/>
      <c r="E160" s="9"/>
      <c r="F160" s="9"/>
      <c r="G160" s="9"/>
      <c r="H160" s="9"/>
      <c r="I160" s="9"/>
      <c r="J160" s="9"/>
      <c r="K160" s="9"/>
      <c r="L160" s="9"/>
      <c r="M160" s="9"/>
      <c r="N160" s="9"/>
      <c r="O160" s="9"/>
      <c r="P160" s="9"/>
      <c r="Q160" s="9"/>
      <c r="R160" s="9"/>
      <c r="S160" s="9"/>
    </row>
    <row r="161" spans="1:19" x14ac:dyDescent="0.25">
      <c r="A161" s="9"/>
      <c r="B161" s="70"/>
      <c r="C161" s="71"/>
      <c r="D161" s="71"/>
      <c r="E161" s="71"/>
      <c r="F161" s="71"/>
      <c r="G161" s="71"/>
      <c r="H161" s="71"/>
      <c r="I161" s="71"/>
      <c r="J161" s="71"/>
      <c r="K161" s="71"/>
      <c r="L161" s="71"/>
      <c r="M161" s="71"/>
      <c r="N161" s="71"/>
      <c r="O161" s="71"/>
      <c r="P161" s="71"/>
      <c r="Q161" s="71"/>
      <c r="R161" s="71"/>
      <c r="S161" s="71"/>
    </row>
    <row r="162" spans="1:19" x14ac:dyDescent="0.25">
      <c r="A162" s="9"/>
      <c r="B162" s="9"/>
      <c r="C162" s="9"/>
      <c r="D162" s="9"/>
      <c r="E162" s="9"/>
      <c r="F162" s="9"/>
      <c r="G162" s="9"/>
      <c r="H162" s="9"/>
      <c r="I162" s="9"/>
      <c r="J162" s="9"/>
      <c r="K162" s="9"/>
      <c r="L162" s="9"/>
      <c r="M162" s="9"/>
      <c r="N162" s="9"/>
      <c r="O162" s="9"/>
      <c r="P162" s="9"/>
      <c r="Q162" s="9"/>
      <c r="R162" s="9"/>
      <c r="S162" s="9"/>
    </row>
    <row r="163" spans="1:19" x14ac:dyDescent="0.25">
      <c r="A163" s="9"/>
      <c r="B163" s="9"/>
      <c r="C163" s="9"/>
      <c r="D163" s="9"/>
      <c r="E163" s="9"/>
      <c r="F163" s="9"/>
      <c r="G163" s="9"/>
      <c r="H163" s="9"/>
      <c r="I163" s="9"/>
      <c r="J163" s="9"/>
      <c r="K163" s="9"/>
      <c r="L163" s="9"/>
      <c r="M163" s="9"/>
      <c r="N163" s="9"/>
      <c r="O163" s="9"/>
      <c r="P163" s="9"/>
      <c r="Q163" s="9"/>
      <c r="R163" s="9"/>
      <c r="S163" s="9"/>
    </row>
    <row r="164" spans="1:19" x14ac:dyDescent="0.25">
      <c r="A164" s="70"/>
      <c r="B164" s="9"/>
      <c r="C164" s="9"/>
      <c r="D164" s="9"/>
      <c r="E164" s="9"/>
      <c r="F164" s="9"/>
      <c r="G164" s="9"/>
      <c r="H164" s="9"/>
      <c r="I164" s="9"/>
      <c r="J164" s="9"/>
      <c r="K164" s="9"/>
      <c r="L164" s="9"/>
      <c r="M164" s="9"/>
      <c r="N164" s="9"/>
      <c r="O164" s="9"/>
      <c r="P164" s="9"/>
      <c r="Q164" s="9"/>
      <c r="R164" s="9"/>
      <c r="S164" s="9"/>
    </row>
    <row r="165" spans="1:19" x14ac:dyDescent="0.25">
      <c r="A165" s="9"/>
      <c r="B165" s="9"/>
      <c r="C165" s="9"/>
      <c r="D165" s="9"/>
      <c r="E165" s="9"/>
      <c r="F165" s="9"/>
      <c r="G165" s="9"/>
      <c r="H165" s="9"/>
      <c r="I165" s="9"/>
      <c r="J165" s="9"/>
      <c r="K165" s="9"/>
      <c r="L165" s="9"/>
      <c r="M165" s="9"/>
      <c r="N165" s="9"/>
      <c r="O165" s="9"/>
      <c r="P165" s="9"/>
      <c r="Q165" s="9"/>
      <c r="R165" s="9"/>
      <c r="S165" s="9"/>
    </row>
    <row r="166" spans="1:19" x14ac:dyDescent="0.25">
      <c r="A166" s="9"/>
    </row>
    <row r="167" spans="1:19" x14ac:dyDescent="0.25">
      <c r="A167" s="9"/>
    </row>
    <row r="168" spans="1:19" x14ac:dyDescent="0.25">
      <c r="A168" s="9"/>
    </row>
    <row r="173" spans="1:19" x14ac:dyDescent="0.25">
      <c r="L173" s="21"/>
      <c r="M173" s="21"/>
    </row>
    <row r="174" spans="1:19" x14ac:dyDescent="0.25">
      <c r="S174" s="19"/>
    </row>
    <row r="177" spans="1:19" x14ac:dyDescent="0.25">
      <c r="N177" s="285"/>
      <c r="O177" s="285"/>
      <c r="P177" s="285"/>
      <c r="Q177" s="285"/>
      <c r="R177" s="285"/>
      <c r="S177" s="19"/>
    </row>
    <row r="178" spans="1:19" x14ac:dyDescent="0.25">
      <c r="D178" s="30"/>
      <c r="G178" s="285"/>
      <c r="H178" s="285"/>
      <c r="I178" s="285"/>
      <c r="J178" s="285"/>
      <c r="N178" s="285"/>
      <c r="O178" s="285"/>
      <c r="P178" s="285"/>
      <c r="Q178" s="285"/>
      <c r="R178" s="285"/>
    </row>
    <row r="180" spans="1:19" x14ac:dyDescent="0.25">
      <c r="B180" s="70"/>
      <c r="C180" s="71"/>
      <c r="D180" s="71"/>
      <c r="E180" s="71"/>
      <c r="F180" s="71"/>
      <c r="G180" s="71"/>
      <c r="H180" s="71"/>
      <c r="I180" s="71"/>
      <c r="J180" s="71"/>
      <c r="K180" s="71"/>
      <c r="L180" s="71"/>
      <c r="M180" s="71"/>
      <c r="N180" s="71"/>
      <c r="O180" s="71"/>
      <c r="P180" s="71"/>
      <c r="Q180" s="71"/>
      <c r="R180" s="71"/>
      <c r="S180" s="71"/>
    </row>
    <row r="183" spans="1:19" x14ac:dyDescent="0.25">
      <c r="A183" s="70"/>
      <c r="D183" s="30"/>
      <c r="I183" s="285"/>
      <c r="J183" s="285"/>
      <c r="K183" s="285"/>
    </row>
    <row r="184" spans="1:19" x14ac:dyDescent="0.25">
      <c r="D184" s="30"/>
      <c r="I184" s="285"/>
      <c r="J184" s="285"/>
      <c r="K184" s="285"/>
      <c r="S184" s="19"/>
    </row>
    <row r="185" spans="1:19" x14ac:dyDescent="0.25">
      <c r="S185" s="19"/>
    </row>
    <row r="186" spans="1:19" x14ac:dyDescent="0.25">
      <c r="L186" s="29"/>
      <c r="M186" s="29"/>
      <c r="N186" s="29"/>
      <c r="O186" s="29"/>
      <c r="P186" s="29"/>
      <c r="Q186" s="29"/>
    </row>
    <row r="187" spans="1:19" x14ac:dyDescent="0.25">
      <c r="D187" s="292"/>
      <c r="E187" s="292"/>
      <c r="F187" s="292"/>
      <c r="L187" s="285"/>
      <c r="M187" s="285"/>
      <c r="N187" s="285"/>
      <c r="O187" s="285"/>
      <c r="P187" s="285"/>
      <c r="Q187" s="285"/>
      <c r="R187" s="285"/>
      <c r="S187" s="19"/>
    </row>
    <row r="199" spans="1:19" x14ac:dyDescent="0.25">
      <c r="S199" s="19"/>
    </row>
    <row r="202" spans="1:19" x14ac:dyDescent="0.25">
      <c r="B202" s="70"/>
      <c r="C202" s="71"/>
      <c r="D202" s="71"/>
      <c r="E202" s="71"/>
      <c r="F202" s="71"/>
      <c r="G202" s="71"/>
      <c r="H202" s="71"/>
      <c r="I202" s="71"/>
      <c r="J202" s="71"/>
      <c r="K202" s="71"/>
      <c r="L202" s="71"/>
      <c r="M202" s="71"/>
      <c r="N202" s="71"/>
      <c r="O202" s="71"/>
      <c r="P202" s="71"/>
      <c r="Q202" s="71"/>
      <c r="R202" s="71"/>
      <c r="S202" s="71"/>
    </row>
    <row r="204" spans="1:19" x14ac:dyDescent="0.25">
      <c r="B204" s="9"/>
      <c r="C204" s="9"/>
      <c r="D204" s="30"/>
      <c r="E204" s="9"/>
      <c r="F204" s="9"/>
      <c r="G204" s="9"/>
      <c r="H204" s="9"/>
      <c r="I204" s="9"/>
      <c r="J204" s="9"/>
      <c r="K204" s="9"/>
      <c r="L204" s="289"/>
      <c r="M204" s="289"/>
      <c r="N204" s="289"/>
      <c r="O204" s="30"/>
      <c r="P204" s="9"/>
      <c r="Q204" s="9"/>
      <c r="R204" s="9"/>
      <c r="S204" s="19"/>
    </row>
    <row r="205" spans="1:19" x14ac:dyDescent="0.25">
      <c r="A205" s="70"/>
      <c r="B205" s="9"/>
      <c r="C205" s="9"/>
      <c r="D205" s="30"/>
      <c r="E205" s="9"/>
      <c r="F205" s="9"/>
      <c r="G205" s="9"/>
      <c r="H205" s="9"/>
      <c r="I205" s="9"/>
      <c r="J205" s="9"/>
      <c r="K205" s="9"/>
      <c r="L205" s="9"/>
      <c r="M205" s="9"/>
      <c r="N205" s="9"/>
      <c r="O205" s="9"/>
      <c r="P205" s="9"/>
      <c r="Q205" s="9"/>
      <c r="R205" s="30"/>
      <c r="S205" s="9"/>
    </row>
    <row r="206" spans="1:19" x14ac:dyDescent="0.25">
      <c r="B206" s="9"/>
      <c r="C206" s="9"/>
      <c r="D206" s="9"/>
      <c r="E206" s="9"/>
      <c r="F206" s="9"/>
      <c r="G206" s="9"/>
      <c r="H206" s="9"/>
      <c r="I206" s="9"/>
      <c r="J206" s="9"/>
      <c r="K206" s="9"/>
      <c r="L206" s="9"/>
      <c r="M206" s="9"/>
      <c r="N206" s="9"/>
      <c r="O206" s="9"/>
      <c r="P206" s="9"/>
      <c r="Q206" s="9"/>
      <c r="R206" s="9"/>
      <c r="S206" s="9"/>
    </row>
    <row r="207" spans="1:19" x14ac:dyDescent="0.25">
      <c r="B207" s="9"/>
      <c r="C207" s="9"/>
      <c r="D207" s="9"/>
      <c r="E207" s="9"/>
      <c r="F207" s="289"/>
      <c r="G207" s="289"/>
      <c r="H207" s="289"/>
      <c r="I207" s="289"/>
      <c r="J207" s="289"/>
      <c r="K207" s="291"/>
      <c r="L207" s="291"/>
      <c r="M207" s="291"/>
      <c r="N207" s="291"/>
      <c r="O207" s="291"/>
      <c r="P207" s="291"/>
      <c r="Q207" s="291"/>
      <c r="R207" s="38"/>
      <c r="S207" s="30"/>
    </row>
    <row r="208" spans="1:19" x14ac:dyDescent="0.25">
      <c r="B208" s="9"/>
      <c r="C208" s="9"/>
      <c r="D208" s="9"/>
      <c r="E208" s="9"/>
      <c r="F208" s="9"/>
      <c r="G208" s="289"/>
      <c r="H208" s="289"/>
      <c r="I208" s="289"/>
      <c r="J208" s="291"/>
      <c r="K208" s="291"/>
      <c r="L208" s="291"/>
      <c r="M208" s="289"/>
      <c r="N208" s="289"/>
      <c r="O208" s="30"/>
      <c r="P208" s="35"/>
      <c r="Q208" s="9"/>
      <c r="R208" s="38"/>
      <c r="S208" s="9"/>
    </row>
    <row r="209" spans="2:19" x14ac:dyDescent="0.25">
      <c r="B209" s="287"/>
      <c r="C209" s="287"/>
      <c r="D209" s="9"/>
      <c r="E209" s="9"/>
      <c r="F209" s="9"/>
      <c r="G209" s="289"/>
      <c r="H209" s="289"/>
      <c r="I209" s="289"/>
      <c r="J209" s="291"/>
      <c r="K209" s="291"/>
      <c r="L209" s="291"/>
      <c r="M209" s="291"/>
      <c r="N209" s="291"/>
      <c r="O209" s="291"/>
      <c r="P209" s="291"/>
      <c r="Q209" s="291"/>
      <c r="R209" s="25"/>
      <c r="S209" s="9"/>
    </row>
    <row r="210" spans="2:19" x14ac:dyDescent="0.25">
      <c r="B210" s="28"/>
      <c r="C210" s="28"/>
      <c r="D210" s="9"/>
      <c r="E210" s="9"/>
      <c r="F210" s="9"/>
      <c r="G210" s="9"/>
      <c r="H210" s="9"/>
      <c r="I210" s="9"/>
      <c r="J210" s="9"/>
      <c r="K210" s="291"/>
      <c r="L210" s="291"/>
      <c r="M210" s="291"/>
      <c r="N210" s="291"/>
      <c r="O210" s="291"/>
      <c r="P210" s="291"/>
      <c r="Q210" s="291"/>
      <c r="R210" s="38"/>
      <c r="S210" s="38"/>
    </row>
    <row r="211" spans="2:19" x14ac:dyDescent="0.25">
      <c r="B211" s="28"/>
      <c r="C211" s="28"/>
      <c r="D211" s="9"/>
      <c r="E211" s="9"/>
      <c r="F211" s="9"/>
      <c r="G211" s="9"/>
      <c r="H211" s="9"/>
      <c r="I211" s="9"/>
      <c r="J211" s="9"/>
      <c r="K211" s="9"/>
      <c r="L211" s="9"/>
      <c r="M211" s="9"/>
      <c r="N211" s="9"/>
      <c r="O211" s="9"/>
      <c r="P211" s="9"/>
      <c r="Q211" s="9"/>
      <c r="R211" s="9"/>
      <c r="S211" s="9"/>
    </row>
    <row r="212" spans="2:19" x14ac:dyDescent="0.25">
      <c r="B212" s="9"/>
      <c r="C212" s="9"/>
      <c r="D212" s="9"/>
      <c r="E212" s="9"/>
      <c r="F212" s="9"/>
      <c r="G212" s="9"/>
      <c r="H212" s="9"/>
      <c r="I212" s="27"/>
      <c r="J212" s="291"/>
      <c r="K212" s="291"/>
      <c r="L212" s="291"/>
      <c r="M212" s="291"/>
      <c r="N212" s="291"/>
      <c r="O212" s="291"/>
      <c r="P212" s="291"/>
      <c r="Q212" s="291"/>
      <c r="R212" s="30"/>
      <c r="S212" s="9"/>
    </row>
    <row r="213" spans="2:19" x14ac:dyDescent="0.25">
      <c r="B213" s="9"/>
      <c r="C213" s="9"/>
      <c r="D213" s="9"/>
      <c r="E213" s="9"/>
      <c r="F213" s="9"/>
      <c r="G213" s="9"/>
      <c r="H213" s="9"/>
      <c r="I213" s="27"/>
      <c r="J213" s="291"/>
      <c r="K213" s="291"/>
      <c r="L213" s="291"/>
      <c r="M213" s="289"/>
      <c r="N213" s="289"/>
      <c r="O213" s="30"/>
      <c r="P213" s="35"/>
      <c r="Q213" s="9"/>
      <c r="R213" s="30"/>
      <c r="S213" s="9"/>
    </row>
    <row r="214" spans="2:19" x14ac:dyDescent="0.25">
      <c r="B214" s="9"/>
      <c r="C214" s="9"/>
      <c r="D214" s="9"/>
      <c r="E214" s="9"/>
      <c r="F214" s="9"/>
      <c r="G214" s="9"/>
      <c r="H214" s="9"/>
      <c r="I214" s="291"/>
      <c r="J214" s="291"/>
      <c r="K214" s="291"/>
      <c r="L214" s="291"/>
      <c r="M214" s="291"/>
      <c r="N214" s="291"/>
      <c r="O214" s="291"/>
      <c r="P214" s="291"/>
      <c r="Q214" s="291"/>
      <c r="R214" s="30"/>
      <c r="S214" s="9"/>
    </row>
    <row r="215" spans="2:19" x14ac:dyDescent="0.25">
      <c r="I215" s="291"/>
      <c r="J215" s="291"/>
      <c r="K215" s="291"/>
      <c r="L215" s="291"/>
      <c r="M215" s="291"/>
      <c r="N215" s="291"/>
      <c r="O215" s="291"/>
      <c r="P215" s="291"/>
      <c r="Q215" s="291"/>
      <c r="R215" s="30"/>
    </row>
    <row r="217" spans="2:19" x14ac:dyDescent="0.25">
      <c r="B217" s="9"/>
      <c r="C217" s="9"/>
      <c r="D217" s="9"/>
      <c r="E217" s="9"/>
      <c r="F217" s="9"/>
      <c r="G217" s="9"/>
      <c r="H217" s="9"/>
      <c r="I217" s="9"/>
      <c r="J217" s="9"/>
      <c r="K217" s="35"/>
      <c r="L217" s="35"/>
      <c r="M217" s="35"/>
      <c r="N217" s="35"/>
      <c r="O217" s="35"/>
      <c r="P217" s="35"/>
      <c r="Q217" s="35"/>
      <c r="R217" s="9"/>
      <c r="S217" s="19"/>
    </row>
    <row r="218" spans="2:19" x14ac:dyDescent="0.25">
      <c r="B218" s="9"/>
      <c r="C218" s="9"/>
      <c r="D218" s="9"/>
      <c r="E218" s="9"/>
      <c r="F218" s="9"/>
      <c r="G218" s="9"/>
      <c r="H218" s="9"/>
      <c r="I218" s="9"/>
      <c r="J218" s="9"/>
      <c r="K218" s="291"/>
      <c r="L218" s="291"/>
      <c r="M218" s="291"/>
      <c r="N218" s="291"/>
      <c r="O218" s="291"/>
      <c r="P218" s="291"/>
      <c r="Q218" s="291"/>
      <c r="R218" s="9"/>
      <c r="S218" s="9"/>
    </row>
    <row r="219" spans="2:19" x14ac:dyDescent="0.25">
      <c r="B219" s="9"/>
      <c r="C219" s="9"/>
      <c r="D219" s="9"/>
      <c r="E219" s="9"/>
      <c r="F219" s="9"/>
      <c r="G219" s="9"/>
      <c r="H219" s="9"/>
      <c r="I219" s="9"/>
      <c r="J219" s="9"/>
      <c r="K219" s="291"/>
      <c r="L219" s="291"/>
      <c r="M219" s="291"/>
      <c r="N219" s="291"/>
      <c r="O219" s="291"/>
      <c r="P219" s="291"/>
      <c r="Q219" s="291"/>
      <c r="R219" s="9"/>
      <c r="S219" s="9"/>
    </row>
    <row r="220" spans="2:19" x14ac:dyDescent="0.25">
      <c r="B220" s="9"/>
      <c r="C220" s="9"/>
      <c r="D220" s="9"/>
      <c r="E220" s="9"/>
      <c r="F220" s="9"/>
      <c r="G220" s="9"/>
      <c r="H220" s="9"/>
      <c r="I220" s="9"/>
      <c r="J220" s="9"/>
      <c r="K220" s="9"/>
      <c r="L220" s="9"/>
      <c r="M220" s="9"/>
      <c r="N220" s="9"/>
      <c r="O220" s="9"/>
      <c r="P220" s="9"/>
      <c r="Q220" s="9"/>
      <c r="R220" s="9"/>
      <c r="S220" s="9"/>
    </row>
    <row r="221" spans="2:19" x14ac:dyDescent="0.25">
      <c r="B221" s="9"/>
      <c r="C221" s="9"/>
      <c r="D221" s="9"/>
      <c r="E221" s="290"/>
      <c r="F221" s="290"/>
      <c r="G221" s="9"/>
      <c r="H221" s="9"/>
      <c r="I221" s="9"/>
      <c r="J221" s="9"/>
      <c r="K221" s="9"/>
      <c r="L221" s="291"/>
      <c r="M221" s="291"/>
      <c r="N221" s="291"/>
      <c r="O221" s="291"/>
      <c r="P221" s="291"/>
      <c r="Q221" s="291"/>
      <c r="R221" s="9"/>
      <c r="S221" s="30"/>
    </row>
    <row r="223" spans="2:19" x14ac:dyDescent="0.25">
      <c r="B223" s="70"/>
      <c r="C223" s="71"/>
      <c r="D223" s="71"/>
      <c r="E223" s="71"/>
      <c r="F223" s="71"/>
      <c r="G223" s="71"/>
      <c r="H223" s="71"/>
      <c r="I223" s="71"/>
      <c r="J223" s="71"/>
      <c r="K223" s="71"/>
      <c r="L223" s="71"/>
      <c r="M223" s="71"/>
      <c r="N223" s="71"/>
      <c r="O223" s="71"/>
      <c r="P223" s="71"/>
      <c r="Q223" s="71"/>
      <c r="R223" s="71"/>
      <c r="S223" s="71"/>
    </row>
    <row r="225" spans="1:19" x14ac:dyDescent="0.25">
      <c r="B225" s="9"/>
      <c r="R225" s="30"/>
    </row>
    <row r="226" spans="1:19" x14ac:dyDescent="0.25">
      <c r="A226" s="70"/>
      <c r="B226" s="9"/>
    </row>
    <row r="233" spans="1:19" x14ac:dyDescent="0.25">
      <c r="B233" s="9"/>
      <c r="C233" s="9"/>
      <c r="D233" s="9"/>
      <c r="E233" s="9"/>
      <c r="F233" s="9"/>
      <c r="G233" s="9"/>
      <c r="H233" s="9"/>
      <c r="I233" s="9"/>
      <c r="J233" s="291"/>
      <c r="K233" s="291"/>
      <c r="L233" s="291"/>
      <c r="M233" s="291"/>
      <c r="N233" s="291"/>
      <c r="O233" s="291"/>
      <c r="P233" s="291"/>
      <c r="Q233" s="291"/>
      <c r="R233" s="30"/>
      <c r="S233" s="9"/>
    </row>
    <row r="234" spans="1:19" x14ac:dyDescent="0.25">
      <c r="B234" s="9"/>
      <c r="C234" s="9"/>
      <c r="D234" s="9"/>
      <c r="E234" s="9"/>
      <c r="F234" s="9"/>
      <c r="G234" s="9"/>
      <c r="H234" s="9"/>
      <c r="I234" s="9"/>
      <c r="J234" s="9"/>
      <c r="K234" s="9"/>
      <c r="L234" s="9"/>
      <c r="M234" s="9"/>
      <c r="N234" s="9"/>
      <c r="O234" s="9"/>
      <c r="P234" s="9"/>
      <c r="Q234" s="9"/>
      <c r="R234" s="9"/>
      <c r="S234" s="19"/>
    </row>
    <row r="235" spans="1:19" x14ac:dyDescent="0.25">
      <c r="B235" s="9"/>
      <c r="C235" s="9"/>
      <c r="D235" s="289"/>
      <c r="E235" s="289"/>
      <c r="F235" s="9"/>
      <c r="G235" s="9"/>
      <c r="H235" s="9"/>
      <c r="I235" s="9"/>
      <c r="J235" s="9"/>
      <c r="K235" s="9"/>
      <c r="L235" s="289"/>
      <c r="M235" s="289"/>
      <c r="N235" s="289"/>
      <c r="O235" s="289"/>
      <c r="P235" s="289"/>
      <c r="Q235" s="289"/>
      <c r="R235" s="289"/>
      <c r="S235" s="19"/>
    </row>
    <row r="236" spans="1:19" x14ac:dyDescent="0.25">
      <c r="B236" s="9"/>
      <c r="C236" s="9"/>
      <c r="D236" s="9"/>
      <c r="E236" s="9"/>
      <c r="F236" s="9"/>
      <c r="G236" s="9"/>
      <c r="H236" s="9"/>
      <c r="I236" s="9"/>
      <c r="J236" s="9"/>
      <c r="K236" s="9"/>
      <c r="L236" s="9"/>
      <c r="M236" s="9"/>
      <c r="N236" s="9"/>
      <c r="O236" s="9"/>
      <c r="P236" s="9"/>
      <c r="Q236" s="9"/>
      <c r="R236" s="9"/>
      <c r="S236" s="19"/>
    </row>
    <row r="237" spans="1:19" x14ac:dyDescent="0.25">
      <c r="B237" s="9"/>
      <c r="C237" s="9"/>
      <c r="D237" s="9"/>
      <c r="E237" s="9"/>
      <c r="F237" s="9"/>
      <c r="G237" s="9"/>
      <c r="H237" s="9"/>
      <c r="I237" s="9"/>
      <c r="J237" s="9"/>
      <c r="K237" s="9"/>
      <c r="L237" s="9"/>
      <c r="M237" s="9"/>
      <c r="N237" s="9"/>
      <c r="O237" s="9"/>
      <c r="P237" s="9"/>
      <c r="Q237" s="9"/>
      <c r="R237" s="9"/>
      <c r="S237" s="19"/>
    </row>
    <row r="238" spans="1:19" x14ac:dyDescent="0.25">
      <c r="B238" s="9"/>
      <c r="C238" s="9"/>
      <c r="D238" s="9"/>
      <c r="E238" s="9"/>
      <c r="F238" s="9"/>
      <c r="G238" s="9"/>
      <c r="H238" s="9"/>
      <c r="I238" s="9"/>
      <c r="J238" s="9"/>
      <c r="K238" s="9"/>
      <c r="L238" s="9"/>
      <c r="M238" s="9"/>
      <c r="N238" s="9"/>
      <c r="O238" s="9"/>
      <c r="P238" s="9"/>
      <c r="Q238" s="9"/>
      <c r="R238" s="9"/>
      <c r="S238" s="19"/>
    </row>
    <row r="239" spans="1:19" x14ac:dyDescent="0.25">
      <c r="B239" s="9"/>
      <c r="C239" s="9"/>
      <c r="D239" s="9"/>
      <c r="E239" s="9"/>
      <c r="F239" s="9"/>
      <c r="G239" s="9"/>
      <c r="H239" s="9"/>
      <c r="I239" s="9"/>
      <c r="J239" s="9"/>
      <c r="K239" s="9"/>
      <c r="L239" s="9"/>
      <c r="M239" s="9"/>
      <c r="N239" s="9"/>
      <c r="O239" s="9"/>
      <c r="P239" s="9"/>
      <c r="Q239" s="9"/>
      <c r="R239" s="9"/>
      <c r="S239" s="19"/>
    </row>
    <row r="240" spans="1:19" x14ac:dyDescent="0.25">
      <c r="B240" s="9"/>
      <c r="C240" s="9"/>
      <c r="D240" s="9"/>
      <c r="E240" s="9"/>
      <c r="F240" s="35"/>
      <c r="G240" s="35"/>
      <c r="H240" s="92"/>
      <c r="I240" s="9"/>
      <c r="J240" s="9"/>
      <c r="K240" s="9"/>
      <c r="L240" s="9"/>
      <c r="M240" s="9"/>
      <c r="N240" s="9"/>
      <c r="O240" s="9"/>
      <c r="P240" s="9"/>
      <c r="Q240" s="9"/>
      <c r="R240" s="9"/>
      <c r="S240" s="30"/>
    </row>
    <row r="241" spans="1:19" x14ac:dyDescent="0.25">
      <c r="B241" s="9"/>
      <c r="C241" s="9"/>
      <c r="D241" s="9"/>
      <c r="E241" s="9"/>
      <c r="F241" s="9"/>
      <c r="G241" s="9"/>
      <c r="H241" s="9"/>
      <c r="I241" s="9"/>
      <c r="J241" s="9"/>
      <c r="K241" s="9"/>
      <c r="L241" s="9"/>
      <c r="M241" s="9"/>
      <c r="N241" s="9"/>
      <c r="O241" s="9"/>
      <c r="P241" s="9"/>
      <c r="Q241" s="9"/>
      <c r="R241" s="9"/>
      <c r="S241" s="9"/>
    </row>
    <row r="242" spans="1:19" x14ac:dyDescent="0.25">
      <c r="B242" s="5"/>
      <c r="C242" s="71"/>
      <c r="D242" s="71"/>
      <c r="E242" s="71"/>
      <c r="F242" s="71"/>
      <c r="G242" s="71"/>
      <c r="H242" s="71"/>
      <c r="I242" s="71"/>
      <c r="J242" s="71"/>
      <c r="K242" s="71"/>
      <c r="L242" s="71"/>
      <c r="M242" s="71"/>
      <c r="N242" s="71"/>
      <c r="O242" s="71"/>
      <c r="P242" s="71"/>
      <c r="Q242" s="71"/>
      <c r="R242" s="71"/>
      <c r="S242" s="71"/>
    </row>
    <row r="243" spans="1:19" x14ac:dyDescent="0.25">
      <c r="B243" s="9"/>
      <c r="C243" s="9"/>
      <c r="D243" s="9"/>
      <c r="E243" s="9"/>
      <c r="F243" s="9"/>
      <c r="G243" s="9"/>
      <c r="H243" s="9"/>
      <c r="I243" s="9"/>
      <c r="J243" s="9"/>
      <c r="K243" s="9"/>
      <c r="L243" s="9"/>
      <c r="M243" s="9"/>
      <c r="N243" s="9"/>
      <c r="O243" s="9"/>
      <c r="P243" s="9"/>
      <c r="Q243" s="9"/>
      <c r="R243" s="9"/>
      <c r="S243" s="9"/>
    </row>
    <row r="244" spans="1:19" x14ac:dyDescent="0.25">
      <c r="B244" s="9"/>
      <c r="C244" s="9"/>
      <c r="D244" s="9"/>
      <c r="E244" s="9"/>
      <c r="F244" s="9"/>
      <c r="G244" s="9"/>
      <c r="H244" s="9"/>
      <c r="I244" s="9"/>
      <c r="J244" s="9"/>
      <c r="L244" s="9"/>
      <c r="M244" s="289"/>
      <c r="N244" s="289"/>
      <c r="O244" s="289"/>
      <c r="P244" s="289"/>
      <c r="Q244" s="289"/>
      <c r="R244" s="289"/>
      <c r="S244" s="9"/>
    </row>
    <row r="245" spans="1:19" x14ac:dyDescent="0.25">
      <c r="A245" s="70"/>
      <c r="B245" s="9"/>
      <c r="C245" s="9"/>
      <c r="D245" s="9"/>
      <c r="E245" s="9"/>
      <c r="F245" s="9"/>
      <c r="G245" s="9"/>
      <c r="H245" s="9"/>
      <c r="I245" s="9"/>
      <c r="J245" s="9"/>
      <c r="K245" s="9"/>
      <c r="L245" s="9"/>
      <c r="M245" s="289"/>
      <c r="N245" s="289"/>
      <c r="O245" s="289"/>
      <c r="P245" s="289"/>
      <c r="Q245" s="289"/>
      <c r="R245" s="289"/>
      <c r="S245" s="9"/>
    </row>
    <row r="246" spans="1:19" x14ac:dyDescent="0.25">
      <c r="B246" s="9"/>
      <c r="C246" s="9"/>
      <c r="D246" s="9"/>
      <c r="E246" s="9"/>
      <c r="F246" s="9"/>
      <c r="G246" s="9"/>
      <c r="H246" s="9"/>
      <c r="I246" s="9"/>
      <c r="J246" s="9"/>
      <c r="K246" s="9"/>
      <c r="L246" s="9"/>
      <c r="M246" s="289"/>
      <c r="N246" s="289"/>
      <c r="O246" s="289"/>
      <c r="P246" s="289"/>
      <c r="Q246" s="289"/>
      <c r="R246" s="289"/>
      <c r="S246" s="9"/>
    </row>
    <row r="247" spans="1:19" x14ac:dyDescent="0.25">
      <c r="B247" s="9"/>
      <c r="C247" s="9"/>
      <c r="D247" s="9"/>
      <c r="E247" s="9"/>
      <c r="F247" s="9"/>
      <c r="G247" s="9"/>
      <c r="H247" s="9"/>
      <c r="I247" s="9"/>
      <c r="J247" s="9"/>
      <c r="K247" s="9"/>
      <c r="L247" s="9"/>
      <c r="M247" s="289"/>
      <c r="N247" s="289"/>
      <c r="O247" s="289"/>
      <c r="P247" s="289"/>
      <c r="Q247" s="289"/>
      <c r="R247" s="289"/>
      <c r="S247" s="9"/>
    </row>
    <row r="248" spans="1:19" x14ac:dyDescent="0.25">
      <c r="B248" s="9"/>
      <c r="C248" s="9"/>
      <c r="D248" s="9"/>
      <c r="E248" s="9"/>
      <c r="F248" s="9"/>
      <c r="G248" s="9"/>
      <c r="H248" s="9"/>
      <c r="I248" s="9"/>
      <c r="J248" s="9"/>
      <c r="K248" s="9"/>
      <c r="L248" s="9"/>
      <c r="M248" s="30"/>
      <c r="N248" s="30"/>
      <c r="O248" s="30"/>
      <c r="P248" s="30"/>
      <c r="Q248" s="30"/>
      <c r="R248" s="30"/>
      <c r="S248" s="9"/>
    </row>
    <row r="249" spans="1:19" x14ac:dyDescent="0.25">
      <c r="B249" s="9"/>
      <c r="C249" s="9"/>
      <c r="D249" s="9"/>
      <c r="E249" s="9"/>
      <c r="F249" s="290"/>
      <c r="G249" s="290"/>
      <c r="H249" s="290"/>
      <c r="I249" s="290"/>
      <c r="J249" s="9"/>
      <c r="K249" s="9"/>
      <c r="L249" s="289"/>
      <c r="M249" s="289"/>
      <c r="N249" s="289"/>
      <c r="O249" s="289"/>
      <c r="P249" s="289"/>
      <c r="Q249" s="289"/>
      <c r="R249" s="289"/>
      <c r="S249" s="30"/>
    </row>
    <row r="250" spans="1:19" x14ac:dyDescent="0.25">
      <c r="B250" s="9"/>
      <c r="C250" s="9"/>
      <c r="D250" s="9"/>
      <c r="E250" s="9"/>
      <c r="F250" s="9"/>
      <c r="G250" s="9"/>
      <c r="H250" s="9"/>
      <c r="I250" s="9"/>
      <c r="J250" s="9"/>
      <c r="K250" s="9"/>
      <c r="L250" s="9"/>
      <c r="M250" s="9"/>
      <c r="N250" s="9"/>
      <c r="O250" s="9"/>
      <c r="P250" s="9"/>
      <c r="Q250" s="9"/>
      <c r="R250" s="9"/>
      <c r="S250" s="9"/>
    </row>
    <row r="251" spans="1:19" x14ac:dyDescent="0.25">
      <c r="B251" s="9"/>
      <c r="C251" s="9"/>
      <c r="D251" s="9"/>
      <c r="E251" s="9"/>
      <c r="F251" s="289"/>
      <c r="G251" s="289"/>
      <c r="H251" s="90"/>
      <c r="I251" s="289"/>
      <c r="J251" s="289"/>
      <c r="K251" s="289"/>
      <c r="L251" s="9"/>
      <c r="M251" s="9"/>
      <c r="N251" s="9"/>
      <c r="O251" s="9"/>
      <c r="P251" s="9"/>
      <c r="Q251" s="9"/>
      <c r="R251" s="9"/>
      <c r="S251" s="9"/>
    </row>
    <row r="252" spans="1:19" x14ac:dyDescent="0.25">
      <c r="B252" s="9"/>
      <c r="C252" s="9"/>
      <c r="D252" s="9"/>
      <c r="E252" s="9"/>
      <c r="F252" s="9"/>
      <c r="G252" s="9"/>
      <c r="H252" s="9"/>
      <c r="I252" s="9"/>
      <c r="J252" s="9"/>
      <c r="K252" s="9"/>
      <c r="L252" s="9"/>
      <c r="M252" s="9"/>
      <c r="N252" s="9"/>
      <c r="O252" s="9"/>
      <c r="P252" s="9"/>
      <c r="Q252" s="9"/>
      <c r="R252" s="9"/>
      <c r="S252" s="9"/>
    </row>
    <row r="253" spans="1:19" x14ac:dyDescent="0.25">
      <c r="B253" s="9"/>
      <c r="C253" s="9"/>
      <c r="D253" s="289"/>
      <c r="E253" s="289"/>
      <c r="F253" s="289"/>
      <c r="G253" s="289"/>
      <c r="H253" s="289"/>
      <c r="I253" s="289"/>
      <c r="J253" s="289"/>
      <c r="K253" s="289"/>
      <c r="L253" s="289"/>
      <c r="M253" s="289"/>
      <c r="N253" s="289"/>
      <c r="O253" s="289"/>
      <c r="P253" s="289"/>
      <c r="Q253" s="289"/>
      <c r="R253" s="289"/>
      <c r="S253" s="30"/>
    </row>
    <row r="254" spans="1:19" x14ac:dyDescent="0.25">
      <c r="B254" s="9"/>
      <c r="C254" s="9"/>
      <c r="D254" s="9"/>
      <c r="E254" s="9"/>
      <c r="F254" s="9"/>
      <c r="G254" s="9"/>
      <c r="H254" s="9"/>
      <c r="I254" s="9"/>
      <c r="J254" s="9"/>
      <c r="K254" s="9"/>
      <c r="L254" s="9"/>
      <c r="M254" s="9"/>
      <c r="N254" s="9"/>
      <c r="O254" s="9"/>
      <c r="P254" s="9"/>
      <c r="Q254" s="9"/>
      <c r="R254" s="9"/>
      <c r="S254" s="9"/>
    </row>
    <row r="255" spans="1:19" x14ac:dyDescent="0.25">
      <c r="B255" s="9"/>
      <c r="C255" s="9"/>
      <c r="D255" s="9"/>
      <c r="E255" s="9"/>
      <c r="F255" s="9"/>
      <c r="G255" s="9"/>
      <c r="H255" s="9"/>
      <c r="I255" s="9"/>
      <c r="J255" s="9"/>
      <c r="K255" s="9"/>
      <c r="L255" s="9"/>
      <c r="M255" s="9"/>
      <c r="N255" s="9"/>
      <c r="O255" s="9"/>
      <c r="P255" s="9"/>
      <c r="Q255" s="9"/>
      <c r="R255" s="9"/>
      <c r="S255" s="9"/>
    </row>
    <row r="256" spans="1:19" x14ac:dyDescent="0.25">
      <c r="B256" s="9"/>
      <c r="C256" s="9"/>
      <c r="D256" s="9"/>
      <c r="E256" s="9"/>
      <c r="F256" s="9"/>
      <c r="G256" s="9"/>
      <c r="H256" s="9"/>
      <c r="I256" s="9"/>
      <c r="J256" s="9"/>
      <c r="K256" s="9"/>
      <c r="L256" s="9"/>
      <c r="M256" s="9"/>
      <c r="N256" s="9"/>
      <c r="O256" s="9"/>
      <c r="P256" s="9"/>
      <c r="Q256" s="9"/>
      <c r="R256" s="9"/>
      <c r="S256" s="9"/>
    </row>
    <row r="257" spans="2:19" x14ac:dyDescent="0.25">
      <c r="B257" s="9"/>
      <c r="C257" s="9"/>
      <c r="D257" s="9"/>
      <c r="E257" s="9"/>
      <c r="F257" s="9"/>
      <c r="G257" s="9"/>
      <c r="H257" s="9"/>
      <c r="I257" s="9"/>
      <c r="J257" s="9"/>
      <c r="K257" s="9"/>
      <c r="L257" s="9"/>
      <c r="M257" s="9"/>
      <c r="N257" s="9"/>
      <c r="O257" s="9"/>
      <c r="P257" s="9"/>
      <c r="Q257" s="9"/>
      <c r="R257" s="9"/>
      <c r="S257" s="9"/>
    </row>
    <row r="258" spans="2:19" x14ac:dyDescent="0.25">
      <c r="B258" s="9"/>
      <c r="C258" s="9"/>
      <c r="D258" s="9"/>
      <c r="E258" s="9"/>
      <c r="F258" s="9"/>
      <c r="G258" s="9"/>
      <c r="H258" s="9"/>
      <c r="I258" s="9"/>
      <c r="J258" s="9"/>
      <c r="K258" s="9"/>
      <c r="L258" s="9"/>
      <c r="M258" s="9"/>
      <c r="N258" s="9"/>
      <c r="O258" s="9"/>
      <c r="P258" s="9"/>
      <c r="Q258" s="9"/>
      <c r="R258" s="9"/>
      <c r="S258" s="9"/>
    </row>
    <row r="259" spans="2:19" x14ac:dyDescent="0.25">
      <c r="B259" s="9"/>
      <c r="C259" s="9"/>
      <c r="D259" s="9"/>
      <c r="E259" s="9"/>
      <c r="F259" s="9"/>
      <c r="G259" s="9"/>
      <c r="H259" s="9"/>
      <c r="I259" s="9"/>
      <c r="J259" s="9"/>
      <c r="K259" s="9"/>
      <c r="L259" s="9"/>
      <c r="M259" s="9"/>
      <c r="N259" s="9"/>
      <c r="O259" s="9"/>
      <c r="P259" s="9"/>
      <c r="Q259" s="9"/>
      <c r="R259" s="9"/>
      <c r="S259" s="9"/>
    </row>
    <row r="260" spans="2:19" x14ac:dyDescent="0.25">
      <c r="B260" s="9"/>
      <c r="C260" s="9"/>
      <c r="D260" s="9"/>
      <c r="E260" s="9"/>
      <c r="F260" s="9"/>
      <c r="G260" s="9"/>
      <c r="H260" s="9"/>
      <c r="I260" s="9"/>
      <c r="J260" s="9"/>
      <c r="K260" s="9"/>
      <c r="L260" s="9"/>
      <c r="M260" s="9"/>
      <c r="N260" s="9"/>
      <c r="O260" s="9"/>
      <c r="P260" s="9"/>
      <c r="Q260" s="9"/>
      <c r="R260" s="9"/>
      <c r="S260" s="9"/>
    </row>
    <row r="261" spans="2:19" x14ac:dyDescent="0.25">
      <c r="B261" s="9"/>
      <c r="C261" s="9"/>
      <c r="D261" s="9"/>
      <c r="E261" s="9"/>
      <c r="F261" s="9"/>
      <c r="G261" s="9"/>
      <c r="H261" s="9"/>
      <c r="I261" s="9"/>
      <c r="J261" s="9"/>
      <c r="K261" s="9"/>
      <c r="L261" s="9"/>
      <c r="M261" s="9"/>
      <c r="N261" s="9"/>
      <c r="O261" s="9"/>
      <c r="P261" s="9"/>
      <c r="Q261" s="9"/>
      <c r="R261" s="9"/>
      <c r="S261" s="9"/>
    </row>
    <row r="262" spans="2:19" x14ac:dyDescent="0.25">
      <c r="B262" s="9"/>
      <c r="C262" s="9"/>
      <c r="D262" s="287"/>
      <c r="E262" s="287"/>
      <c r="F262" s="287"/>
      <c r="G262" s="9"/>
      <c r="H262" s="9"/>
      <c r="I262" s="9"/>
      <c r="J262" s="9"/>
      <c r="K262" s="9"/>
      <c r="L262" s="9"/>
      <c r="M262" s="9"/>
      <c r="N262" s="9"/>
      <c r="O262" s="9"/>
      <c r="P262" s="9"/>
      <c r="Q262" s="9"/>
      <c r="R262" s="9"/>
      <c r="S262" s="9"/>
    </row>
    <row r="263" spans="2:19" x14ac:dyDescent="0.25">
      <c r="C263" s="9"/>
      <c r="D263" s="9"/>
      <c r="E263" s="9"/>
      <c r="F263" s="9"/>
      <c r="G263" s="9"/>
      <c r="H263" s="9"/>
      <c r="I263" s="9"/>
      <c r="J263" s="9"/>
      <c r="K263" s="9"/>
      <c r="L263" s="9"/>
      <c r="M263" s="9"/>
      <c r="N263" s="9"/>
      <c r="O263" s="9"/>
      <c r="P263" s="9"/>
      <c r="Q263" s="9"/>
      <c r="R263" s="9"/>
      <c r="S263" s="9"/>
    </row>
    <row r="264" spans="2:19" x14ac:dyDescent="0.25">
      <c r="B264" s="9"/>
      <c r="C264" s="9"/>
      <c r="D264" s="9"/>
      <c r="E264" s="9"/>
      <c r="F264" s="9"/>
      <c r="G264" s="9"/>
      <c r="H264" s="9"/>
      <c r="I264" s="9"/>
      <c r="J264" s="9"/>
      <c r="K264" s="9"/>
      <c r="L264" s="9"/>
      <c r="M264" s="9"/>
      <c r="N264" s="9"/>
      <c r="O264" s="9"/>
      <c r="P264" s="9"/>
      <c r="Q264" s="9"/>
      <c r="R264" s="9"/>
      <c r="S264" s="9"/>
    </row>
    <row r="265" spans="2:19" x14ac:dyDescent="0.25">
      <c r="B265" s="9"/>
      <c r="C265" s="9"/>
      <c r="D265" s="9"/>
      <c r="E265" s="9"/>
      <c r="F265" s="9"/>
      <c r="G265" s="9"/>
      <c r="H265" s="9"/>
      <c r="I265" s="9"/>
      <c r="J265" s="9"/>
      <c r="K265" s="9"/>
      <c r="L265" s="9"/>
      <c r="M265" s="9"/>
      <c r="N265" s="9"/>
      <c r="O265" s="9"/>
      <c r="P265" s="9"/>
      <c r="Q265" s="9"/>
      <c r="R265" s="9"/>
      <c r="S265" s="9"/>
    </row>
    <row r="266" spans="2:19" x14ac:dyDescent="0.25">
      <c r="B266" s="9"/>
      <c r="C266" s="9"/>
      <c r="D266" s="9"/>
      <c r="E266" s="9"/>
      <c r="F266" s="9"/>
      <c r="G266" s="9"/>
      <c r="H266" s="9"/>
      <c r="I266" s="9"/>
      <c r="J266" s="9"/>
      <c r="K266" s="9"/>
      <c r="L266" s="9"/>
      <c r="M266" s="9"/>
      <c r="N266" s="9"/>
      <c r="O266" s="9"/>
      <c r="P266" s="9"/>
      <c r="Q266" s="9"/>
      <c r="R266" s="9"/>
      <c r="S266" s="9"/>
    </row>
  </sheetData>
  <sheetProtection sheet="1" objects="1" scenarios="1" formatCells="0" selectLockedCells="1"/>
  <mergeCells count="185">
    <mergeCell ref="A1:K1"/>
    <mergeCell ref="A21:N21"/>
    <mergeCell ref="G16:H16"/>
    <mergeCell ref="J14:K14"/>
    <mergeCell ref="P14:R14"/>
    <mergeCell ref="F30:G30"/>
    <mergeCell ref="E15:F15"/>
    <mergeCell ref="J25:O25"/>
    <mergeCell ref="J24:O24"/>
    <mergeCell ref="B30:C30"/>
    <mergeCell ref="B16:C16"/>
    <mergeCell ref="B24:D24"/>
    <mergeCell ref="J23:M23"/>
    <mergeCell ref="E16:F16"/>
    <mergeCell ref="J7:O7"/>
    <mergeCell ref="P7:R7"/>
    <mergeCell ref="P8:R8"/>
    <mergeCell ref="P9:R9"/>
    <mergeCell ref="J15:N15"/>
    <mergeCell ref="J9:N9"/>
    <mergeCell ref="J8:N8"/>
    <mergeCell ref="P15:R15"/>
    <mergeCell ref="D4:S4"/>
    <mergeCell ref="B6:E6"/>
    <mergeCell ref="F31:G31"/>
    <mergeCell ref="F32:G32"/>
    <mergeCell ref="F36:G36"/>
    <mergeCell ref="F35:G35"/>
    <mergeCell ref="J36:Q36"/>
    <mergeCell ref="B31:C31"/>
    <mergeCell ref="B32:D32"/>
    <mergeCell ref="B33:D33"/>
    <mergeCell ref="B34:E34"/>
    <mergeCell ref="K56:L56"/>
    <mergeCell ref="K57:L57"/>
    <mergeCell ref="D71:E71"/>
    <mergeCell ref="F71:G71"/>
    <mergeCell ref="B17:G17"/>
    <mergeCell ref="H17:L17"/>
    <mergeCell ref="F33:G33"/>
    <mergeCell ref="E24:F24"/>
    <mergeCell ref="E23:F23"/>
    <mergeCell ref="J26:O26"/>
    <mergeCell ref="J27:O27"/>
    <mergeCell ref="J28:O28"/>
    <mergeCell ref="J29:O29"/>
    <mergeCell ref="F34:G34"/>
    <mergeCell ref="J34:O34"/>
    <mergeCell ref="J33:M33"/>
    <mergeCell ref="J37:K37"/>
    <mergeCell ref="J38:K38"/>
    <mergeCell ref="F18:M18"/>
    <mergeCell ref="F19:O19"/>
    <mergeCell ref="B35:C35"/>
    <mergeCell ref="B36:E36"/>
    <mergeCell ref="J31:L31"/>
    <mergeCell ref="J32:L32"/>
    <mergeCell ref="D80:E80"/>
    <mergeCell ref="F80:G80"/>
    <mergeCell ref="I80:J80"/>
    <mergeCell ref="L80:P80"/>
    <mergeCell ref="K58:L58"/>
    <mergeCell ref="K59:L59"/>
    <mergeCell ref="K60:L60"/>
    <mergeCell ref="K61:L61"/>
    <mergeCell ref="K62:L62"/>
    <mergeCell ref="E70:J70"/>
    <mergeCell ref="E99:F99"/>
    <mergeCell ref="I99:J99"/>
    <mergeCell ref="K99:L99"/>
    <mergeCell ref="M99:Q99"/>
    <mergeCell ref="C101:D101"/>
    <mergeCell ref="E106:F106"/>
    <mergeCell ref="L81:P81"/>
    <mergeCell ref="L82:P82"/>
    <mergeCell ref="K83:L83"/>
    <mergeCell ref="F89:G89"/>
    <mergeCell ref="F90:G90"/>
    <mergeCell ref="G98:I98"/>
    <mergeCell ref="M98:R98"/>
    <mergeCell ref="J119:L119"/>
    <mergeCell ref="M119:Q119"/>
    <mergeCell ref="J120:L120"/>
    <mergeCell ref="M120:Q120"/>
    <mergeCell ref="J121:L121"/>
    <mergeCell ref="M121:Q121"/>
    <mergeCell ref="E107:F107"/>
    <mergeCell ref="E108:F108"/>
    <mergeCell ref="E109:F109"/>
    <mergeCell ref="J117:L117"/>
    <mergeCell ref="M117:Q117"/>
    <mergeCell ref="J118:L118"/>
    <mergeCell ref="M118:Q118"/>
    <mergeCell ref="M155:R155"/>
    <mergeCell ref="E137:I137"/>
    <mergeCell ref="N137:R137"/>
    <mergeCell ref="J140:L140"/>
    <mergeCell ref="J141:L141"/>
    <mergeCell ref="J142:L142"/>
    <mergeCell ref="J143:L143"/>
    <mergeCell ref="J122:L122"/>
    <mergeCell ref="M122:Q122"/>
    <mergeCell ref="J123:L123"/>
    <mergeCell ref="M123:Q123"/>
    <mergeCell ref="K130:L130"/>
    <mergeCell ref="M130:Q130"/>
    <mergeCell ref="F251:G251"/>
    <mergeCell ref="I251:K251"/>
    <mergeCell ref="D253:K253"/>
    <mergeCell ref="L253:R253"/>
    <mergeCell ref="D262:F262"/>
    <mergeCell ref="M244:R244"/>
    <mergeCell ref="M245:R245"/>
    <mergeCell ref="M246:R246"/>
    <mergeCell ref="M247:R247"/>
    <mergeCell ref="F249:I249"/>
    <mergeCell ref="L249:R249"/>
    <mergeCell ref="F156:I156"/>
    <mergeCell ref="M156:R156"/>
    <mergeCell ref="N177:R177"/>
    <mergeCell ref="B23:D23"/>
    <mergeCell ref="E221:F221"/>
    <mergeCell ref="L221:Q221"/>
    <mergeCell ref="J233:Q233"/>
    <mergeCell ref="D235:E235"/>
    <mergeCell ref="L235:R235"/>
    <mergeCell ref="K210:Q210"/>
    <mergeCell ref="J212:Q212"/>
    <mergeCell ref="J213:L213"/>
    <mergeCell ref="M213:N213"/>
    <mergeCell ref="I214:Q214"/>
    <mergeCell ref="I215:Q215"/>
    <mergeCell ref="G178:J178"/>
    <mergeCell ref="N178:R178"/>
    <mergeCell ref="I183:K183"/>
    <mergeCell ref="J144:L144"/>
    <mergeCell ref="F153:I153"/>
    <mergeCell ref="M153:R153"/>
    <mergeCell ref="F154:I154"/>
    <mergeCell ref="M154:R154"/>
    <mergeCell ref="F155:I155"/>
    <mergeCell ref="K218:Q218"/>
    <mergeCell ref="K219:Q219"/>
    <mergeCell ref="G208:I208"/>
    <mergeCell ref="J208:L208"/>
    <mergeCell ref="M208:N208"/>
    <mergeCell ref="B209:C209"/>
    <mergeCell ref="G209:I209"/>
    <mergeCell ref="J209:Q209"/>
    <mergeCell ref="I184:K184"/>
    <mergeCell ref="D187:F187"/>
    <mergeCell ref="L187:R187"/>
    <mergeCell ref="L204:N204"/>
    <mergeCell ref="F207:J207"/>
    <mergeCell ref="K207:Q207"/>
    <mergeCell ref="B7:C7"/>
    <mergeCell ref="B8:E8"/>
    <mergeCell ref="B14:D14"/>
    <mergeCell ref="B15:D15"/>
    <mergeCell ref="F5:J5"/>
    <mergeCell ref="F8:I8"/>
    <mergeCell ref="E14:F14"/>
    <mergeCell ref="C10:F10"/>
    <mergeCell ref="C11:F11"/>
    <mergeCell ref="C12:F12"/>
    <mergeCell ref="C13:F13"/>
    <mergeCell ref="B9:G9"/>
    <mergeCell ref="H9:I9"/>
    <mergeCell ref="F6:R6"/>
    <mergeCell ref="L5:R5"/>
    <mergeCell ref="D7:I7"/>
    <mergeCell ref="H13:I13"/>
    <mergeCell ref="F3:K3"/>
    <mergeCell ref="L3:R3"/>
    <mergeCell ref="P25:R25"/>
    <mergeCell ref="P26:R26"/>
    <mergeCell ref="P27:R27"/>
    <mergeCell ref="P28:R28"/>
    <mergeCell ref="P29:R29"/>
    <mergeCell ref="M17:R17"/>
    <mergeCell ref="P24:R24"/>
    <mergeCell ref="P23:R23"/>
    <mergeCell ref="H10:I10"/>
    <mergeCell ref="H11:I11"/>
    <mergeCell ref="H12:I12"/>
  </mergeCells>
  <conditionalFormatting sqref="S103">
    <cfRule type="containsText" dxfId="620" priority="56" operator="containsText" text="voir remarque">
      <formula>NOT(ISERROR(SEARCH("voir remarque",S103)))</formula>
    </cfRule>
  </conditionalFormatting>
  <conditionalFormatting sqref="S114">
    <cfRule type="containsText" dxfId="619" priority="55" operator="containsText" text="voir remarque">
      <formula>NOT(ISERROR(SEARCH("voir remarque",S114)))</formula>
    </cfRule>
  </conditionalFormatting>
  <conditionalFormatting sqref="S115">
    <cfRule type="containsText" dxfId="618" priority="54" operator="containsText" text="voir remarque">
      <formula>NOT(ISERROR(SEARCH("voir remarque",S115)))</formula>
    </cfRule>
  </conditionalFormatting>
  <conditionalFormatting sqref="S118">
    <cfRule type="containsText" dxfId="617" priority="53" operator="containsText" text="voir remarque">
      <formula>NOT(ISERROR(SEARCH("voir remarque",S118)))</formula>
    </cfRule>
  </conditionalFormatting>
  <conditionalFormatting sqref="S119">
    <cfRule type="containsText" dxfId="616" priority="52" operator="containsText" text="voir remarque">
      <formula>NOT(ISERROR(SEARCH("voir remarque",S119)))</formula>
    </cfRule>
  </conditionalFormatting>
  <conditionalFormatting sqref="S120">
    <cfRule type="containsText" dxfId="615" priority="51" operator="containsText" text="voir remarque">
      <formula>NOT(ISERROR(SEARCH("voir remarque",S120)))</formula>
    </cfRule>
  </conditionalFormatting>
  <conditionalFormatting sqref="S121">
    <cfRule type="containsText" dxfId="614" priority="50" operator="containsText" text="voir remarque">
      <formula>NOT(ISERROR(SEARCH("voir remarque",S121)))</formula>
    </cfRule>
  </conditionalFormatting>
  <conditionalFormatting sqref="S122">
    <cfRule type="containsText" dxfId="613" priority="49" operator="containsText" text="voir remarque">
      <formula>NOT(ISERROR(SEARCH("voir remarque",S122)))</formula>
    </cfRule>
  </conditionalFormatting>
  <conditionalFormatting sqref="S123">
    <cfRule type="containsText" dxfId="612" priority="48" operator="containsText" text="voir remarque">
      <formula>NOT(ISERROR(SEARCH("voir remarque",S123)))</formula>
    </cfRule>
  </conditionalFormatting>
  <conditionalFormatting sqref="S130">
    <cfRule type="containsText" dxfId="611" priority="47" operator="containsText" text="voir remarque">
      <formula>NOT(ISERROR(SEARCH("voir remarque",S130)))</formula>
    </cfRule>
  </conditionalFormatting>
  <conditionalFormatting sqref="S132">
    <cfRule type="containsText" dxfId="610" priority="46" operator="containsText" text="voir remarque">
      <formula>NOT(ISERROR(SEARCH("voir remarque",S132)))</formula>
    </cfRule>
  </conditionalFormatting>
  <conditionalFormatting sqref="S136">
    <cfRule type="containsText" dxfId="609" priority="45" operator="containsText" text="voir remarque">
      <formula>NOT(ISERROR(SEARCH("voir remarque",S136)))</formula>
    </cfRule>
  </conditionalFormatting>
  <conditionalFormatting sqref="S137">
    <cfRule type="containsText" dxfId="608" priority="44" operator="containsText" text="voir remarque">
      <formula>NOT(ISERROR(SEARCH("voir remarque",S137)))</formula>
    </cfRule>
  </conditionalFormatting>
  <conditionalFormatting sqref="S140">
    <cfRule type="containsText" dxfId="607" priority="43" operator="containsText" text="voir remarque">
      <formula>NOT(ISERROR(SEARCH("voir remarque",S140)))</formula>
    </cfRule>
  </conditionalFormatting>
  <conditionalFormatting sqref="S141">
    <cfRule type="containsText" dxfId="606" priority="42" operator="containsText" text="voir remarque">
      <formula>NOT(ISERROR(SEARCH("voir remarque",S141)))</formula>
    </cfRule>
  </conditionalFormatting>
  <conditionalFormatting sqref="S142">
    <cfRule type="containsText" dxfId="605" priority="41" operator="containsText" text="voir remarque">
      <formula>NOT(ISERROR(SEARCH("voir remarque",S142)))</formula>
    </cfRule>
  </conditionalFormatting>
  <conditionalFormatting sqref="S143:S144">
    <cfRule type="containsText" dxfId="604" priority="40" operator="containsText" text="voir remarque">
      <formula>NOT(ISERROR(SEARCH("voir remarque",S143)))</formula>
    </cfRule>
  </conditionalFormatting>
  <conditionalFormatting sqref="S145">
    <cfRule type="containsText" dxfId="603" priority="39" operator="containsText" text="voir remarque">
      <formula>NOT(ISERROR(SEARCH("voir remarque",S145)))</formula>
    </cfRule>
  </conditionalFormatting>
  <conditionalFormatting sqref="S150">
    <cfRule type="containsText" dxfId="602" priority="38" operator="containsText" text="voir remarque">
      <formula>NOT(ISERROR(SEARCH("voir remarque",S150)))</formula>
    </cfRule>
  </conditionalFormatting>
  <conditionalFormatting sqref="S153">
    <cfRule type="containsText" dxfId="601" priority="37" operator="containsText" text="voir remarque">
      <formula>NOT(ISERROR(SEARCH("voir remarque",S153)))</formula>
    </cfRule>
  </conditionalFormatting>
  <conditionalFormatting sqref="S159">
    <cfRule type="containsText" dxfId="600" priority="36" operator="containsText" text="voir remarque">
      <formula>NOT(ISERROR(SEARCH("voir remarque",S159)))</formula>
    </cfRule>
  </conditionalFormatting>
  <conditionalFormatting sqref="S174">
    <cfRule type="containsText" dxfId="599" priority="35" operator="containsText" text="voir remarque">
      <formula>NOT(ISERROR(SEARCH("voir remarque",S174)))</formula>
    </cfRule>
  </conditionalFormatting>
  <conditionalFormatting sqref="S177">
    <cfRule type="containsText" dxfId="598" priority="34" operator="containsText" text="voir remarque">
      <formula>NOT(ISERROR(SEARCH("voir remarque",S177)))</formula>
    </cfRule>
  </conditionalFormatting>
  <conditionalFormatting sqref="S184">
    <cfRule type="containsText" dxfId="597" priority="33" operator="containsText" text="voir remarque">
      <formula>NOT(ISERROR(SEARCH("voir remarque",S184)))</formula>
    </cfRule>
  </conditionalFormatting>
  <conditionalFormatting sqref="S185">
    <cfRule type="containsText" dxfId="596" priority="32" operator="containsText" text="voir remarque">
      <formula>NOT(ISERROR(SEARCH("voir remarque",S185)))</formula>
    </cfRule>
  </conditionalFormatting>
  <conditionalFormatting sqref="S187">
    <cfRule type="containsText" dxfId="595" priority="31" operator="containsText" text="voir remarque">
      <formula>NOT(ISERROR(SEARCH("voir remarque",S187)))</formula>
    </cfRule>
  </conditionalFormatting>
  <conditionalFormatting sqref="S199">
    <cfRule type="containsText" dxfId="594" priority="30" operator="containsText" text="voir remarque">
      <formula>NOT(ISERROR(SEARCH("voir remarque",S199)))</formula>
    </cfRule>
  </conditionalFormatting>
  <conditionalFormatting sqref="S204">
    <cfRule type="containsText" dxfId="593" priority="29" operator="containsText" text="voir remarque">
      <formula>NOT(ISERROR(SEARCH("voir remarque",S204)))</formula>
    </cfRule>
  </conditionalFormatting>
  <conditionalFormatting sqref="S217">
    <cfRule type="containsText" dxfId="592" priority="28" operator="containsText" text="voir remarque">
      <formula>NOT(ISERROR(SEARCH("voir remarque",S217)))</formula>
    </cfRule>
  </conditionalFormatting>
  <conditionalFormatting sqref="S234">
    <cfRule type="containsText" dxfId="591" priority="27" operator="containsText" text="voir remarque">
      <formula>NOT(ISERROR(SEARCH("voir remarque",S234)))</formula>
    </cfRule>
  </conditionalFormatting>
  <conditionalFormatting sqref="S235">
    <cfRule type="containsText" dxfId="590" priority="26" operator="containsText" text="voir remarque">
      <formula>NOT(ISERROR(SEARCH("voir remarque",S235)))</formula>
    </cfRule>
  </conditionalFormatting>
  <conditionalFormatting sqref="S236">
    <cfRule type="containsText" dxfId="589" priority="25" operator="containsText" text="voir remarque">
      <formula>NOT(ISERROR(SEARCH("voir remarque",S236)))</formula>
    </cfRule>
  </conditionalFormatting>
  <conditionalFormatting sqref="S237">
    <cfRule type="containsText" dxfId="588" priority="24" operator="containsText" text="voir remarque">
      <formula>NOT(ISERROR(SEARCH("voir remarque",S237)))</formula>
    </cfRule>
  </conditionalFormatting>
  <conditionalFormatting sqref="S238">
    <cfRule type="containsText" dxfId="587" priority="23" operator="containsText" text="voir remarque">
      <formula>NOT(ISERROR(SEARCH("voir remarque",S238)))</formula>
    </cfRule>
  </conditionalFormatting>
  <conditionalFormatting sqref="S239">
    <cfRule type="containsText" dxfId="586" priority="22" operator="containsText" text="voir remarque">
      <formula>NOT(ISERROR(SEARCH("voir remarque",S239)))</formula>
    </cfRule>
  </conditionalFormatting>
  <conditionalFormatting sqref="R16:S16 S17:S19">
    <cfRule type="containsText" dxfId="585" priority="21" operator="containsText" text="non">
      <formula>NOT(ISERROR(SEARCH("non",R16)))</formula>
    </cfRule>
  </conditionalFormatting>
  <conditionalFormatting sqref="S5">
    <cfRule type="containsText" dxfId="584" priority="16" operator="containsText" text="voir remarque">
      <formula>NOT(ISERROR(SEARCH("voir remarque",S5)))</formula>
    </cfRule>
    <cfRule type="containsText" dxfId="583" priority="17" operator="containsText" text="à vérifier">
      <formula>NOT(ISERROR(SEARCH("à vérifier",S5)))</formula>
    </cfRule>
    <cfRule type="containsText" dxfId="582" priority="18" operator="containsText" text="à demander">
      <formula>NOT(ISERROR(SEARCH("à demander",S5)))</formula>
    </cfRule>
    <cfRule type="containsText" dxfId="581" priority="19" operator="containsText" text="à définir">
      <formula>NOT(ISERROR(SEARCH("à définir",S5)))</formula>
    </cfRule>
    <cfRule type="containsText" dxfId="580" priority="20" operator="containsText" text="non conforme">
      <formula>NOT(ISERROR(SEARCH("non conforme",S5)))</formula>
    </cfRule>
  </conditionalFormatting>
  <conditionalFormatting sqref="S7">
    <cfRule type="containsText" dxfId="579" priority="11" operator="containsText" text="voir remarque">
      <formula>NOT(ISERROR(SEARCH("voir remarque",S7)))</formula>
    </cfRule>
    <cfRule type="containsText" dxfId="578" priority="12" operator="containsText" text="à vérifier">
      <formula>NOT(ISERROR(SEARCH("à vérifier",S7)))</formula>
    </cfRule>
    <cfRule type="containsText" dxfId="577" priority="13" operator="containsText" text="à demander">
      <formula>NOT(ISERROR(SEARCH("à demander",S7)))</formula>
    </cfRule>
    <cfRule type="containsText" dxfId="576" priority="14" operator="containsText" text="à définir">
      <formula>NOT(ISERROR(SEARCH("à définir",S7)))</formula>
    </cfRule>
    <cfRule type="containsText" dxfId="575" priority="15" operator="containsText" text="non conforme">
      <formula>NOT(ISERROR(SEARCH("non conforme",S7)))</formula>
    </cfRule>
  </conditionalFormatting>
  <conditionalFormatting sqref="S9">
    <cfRule type="containsText" dxfId="574" priority="6" operator="containsText" text="voir remarque">
      <formula>NOT(ISERROR(SEARCH("voir remarque",S9)))</formula>
    </cfRule>
    <cfRule type="containsText" dxfId="573" priority="7" operator="containsText" text="à vérifier">
      <formula>NOT(ISERROR(SEARCH("à vérifier",S9)))</formula>
    </cfRule>
    <cfRule type="containsText" dxfId="572" priority="8" operator="containsText" text="à demander">
      <formula>NOT(ISERROR(SEARCH("à demander",S9)))</formula>
    </cfRule>
    <cfRule type="containsText" dxfId="571" priority="9" operator="containsText" text="à définir">
      <formula>NOT(ISERROR(SEARCH("à définir",S9)))</formula>
    </cfRule>
    <cfRule type="containsText" dxfId="570" priority="10" operator="containsText" text="non conforme">
      <formula>NOT(ISERROR(SEARCH("non conforme",S9)))</formula>
    </cfRule>
  </conditionalFormatting>
  <conditionalFormatting sqref="S15">
    <cfRule type="containsText" dxfId="569" priority="5" operator="containsText" text="non conforme">
      <formula>NOT(ISERROR(SEARCH("non conforme",S15)))</formula>
    </cfRule>
  </conditionalFormatting>
  <conditionalFormatting sqref="S23">
    <cfRule type="containsText" dxfId="568" priority="4" operator="containsText" text="non conforme">
      <formula>NOT(ISERROR(SEARCH("non conforme",S23)))</formula>
    </cfRule>
  </conditionalFormatting>
  <conditionalFormatting sqref="S24">
    <cfRule type="containsText" dxfId="567" priority="2" operator="containsText" text="non conforme">
      <formula>NOT(ISERROR(SEARCH("non conforme",S24)))</formula>
    </cfRule>
    <cfRule type="containsText" dxfId="566" priority="3" operator="containsText" text="non conforme">
      <formula>NOT(ISERROR(SEARCH("non conforme",S24)))</formula>
    </cfRule>
  </conditionalFormatting>
  <conditionalFormatting sqref="S36">
    <cfRule type="containsText" dxfId="565" priority="1" operator="containsText" text="non conforme">
      <formula>NOT(ISERROR(SEARCH("non conforme",S36)))</formula>
    </cfRule>
  </conditionalFormatting>
  <dataValidations count="30">
    <dataValidation type="list" sqref="M17 C10:C13 H17">
      <formula1>COS</formula1>
    </dataValidation>
    <dataValidation type="list" sqref="D262">
      <formula1>ORPCI</formula1>
    </dataValidation>
    <dataValidation type="list" sqref="D253">
      <formula1>PCI</formula1>
    </dataValidation>
    <dataValidation type="list" allowBlank="1" sqref="I251">
      <formula1>CITERNE2</formula1>
    </dataValidation>
    <dataValidation type="list" sqref="F251">
      <formula1>CITERNE</formula1>
    </dataValidation>
    <dataValidation type="list" sqref="S249">
      <formula1>EXISTANT</formula1>
    </dataValidation>
    <dataValidation type="list" sqref="F249 L249">
      <formula1>CHAUFFAGE</formula1>
    </dataValidation>
    <dataValidation type="list" showInputMessage="1" showErrorMessage="1" sqref="M247:M248">
      <formula1>STEP</formula1>
    </dataValidation>
    <dataValidation type="list" sqref="M245:M246">
      <formula1>COLLECTEUR</formula1>
    </dataValidation>
    <dataValidation type="list" sqref="M244">
      <formula1>RACCORDEMENT</formula1>
    </dataValidation>
    <dataValidation type="list" sqref="E221 L221">
      <formula1>PLACE</formula1>
    </dataValidation>
    <dataValidation type="list" sqref="D187 L187">
      <formula1>CLOTURE</formula1>
    </dataValidation>
    <dataValidation type="list" sqref="I183:I184">
      <formula1>ARBRE</formula1>
    </dataValidation>
    <dataValidation type="list" sqref="E137 N137:O137">
      <formula1>VELUX</formula1>
    </dataValidation>
    <dataValidation type="list" sqref="J117:J123 J140:J145">
      <formula1>COTE</formula1>
    </dataValidation>
    <dataValidation type="list" sqref="C101">
      <formula1>LUCARNE2</formula1>
    </dataValidation>
    <dataValidation type="list" sqref="E99 K99 R99 E106:E109 F153:F156">
      <formula1>DIRECTION</formula1>
    </dataValidation>
    <dataValidation type="list" sqref="G98:H98 M98:R98 K130 R130">
      <formula1>LUCARNE</formula1>
    </dataValidation>
    <dataValidation type="list" sqref="F36:F37">
      <formula1>LOGEMENT</formula1>
    </dataValidation>
    <dataValidation type="list" allowBlank="1" showInputMessage="1" showErrorMessage="1" sqref="T50">
      <formula1>CONFORMITE</formula1>
    </dataValidation>
    <dataValidation type="list" sqref="S234:S239 S85 R86:S86 S83 S92 S98:S99 S101 S103 S114:S115 S118:S123 S130 S132 S136:S137 S140:S145 S150 S153 S159 S174 S177 S184:S185 S187 S199 S204 S217 S5 S7 S9">
      <formula1>CONFORMITE</formula1>
    </dataValidation>
    <dataValidation type="list" sqref="K85:L86 D86 D235 L235">
      <formula1>TOITURE</formula1>
    </dataValidation>
    <dataValidation type="list" allowBlank="1" sqref="D80">
      <formula1>HAUTEUR</formula1>
    </dataValidation>
    <dataValidation type="list" sqref="D71">
      <formula1>LIMITE</formula1>
    </dataValidation>
    <dataValidation type="list" sqref="M72:Q72 R70:R71 M70:O70 R75 M74:Q74 M75:O75 K83 R83 R93 D98 E103 R103 D111 D114:D115 R114:R115 E130 E135 D150 R150 D178 D183:D184 D204 L204 R225 R233">
      <formula1>CHOIX</formula1>
    </dataValidation>
    <dataValidation type="list" sqref="E70:F70">
      <formula1>IMPLANTATION</formula1>
    </dataValidation>
    <dataValidation type="list" allowBlank="1" showErrorMessage="1" sqref="F3">
      <formula1>INDIRECT(départ)</formula1>
    </dataValidation>
    <dataValidation type="list" allowBlank="1" sqref="F5 L5">
      <formula1>ORDRE</formula1>
    </dataValidation>
    <dataValidation type="list" sqref="J25:J30">
      <formula1>SPD</formula1>
    </dataValidation>
    <dataValidation type="list" sqref="L3:R3">
      <formula1>ZONE</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2772" r:id="rId4" name="Check Box 4">
              <controlPr defaultSize="0" autoFill="0" autoLine="0" autoPict="0">
                <anchor moveWithCells="1">
                  <from>
                    <xdr:col>14</xdr:col>
                    <xdr:colOff>238125</xdr:colOff>
                    <xdr:row>16</xdr:row>
                    <xdr:rowOff>171450</xdr:rowOff>
                  </from>
                  <to>
                    <xdr:col>17</xdr:col>
                    <xdr:colOff>161925</xdr:colOff>
                    <xdr:row>18</xdr:row>
                    <xdr:rowOff>19050</xdr:rowOff>
                  </to>
                </anchor>
              </controlPr>
            </control>
          </mc:Choice>
        </mc:AlternateContent>
        <mc:AlternateContent xmlns:mc="http://schemas.openxmlformats.org/markup-compatibility/2006">
          <mc:Choice Requires="x14">
            <control shapeId="32773" r:id="rId5" name="Check Box 5">
              <controlPr defaultSize="0" autoFill="0" autoLine="0" autoPict="0">
                <anchor moveWithCells="1">
                  <from>
                    <xdr:col>17</xdr:col>
                    <xdr:colOff>180975</xdr:colOff>
                    <xdr:row>16</xdr:row>
                    <xdr:rowOff>171450</xdr:rowOff>
                  </from>
                  <to>
                    <xdr:col>18</xdr:col>
                    <xdr:colOff>95250</xdr:colOff>
                    <xdr:row>18</xdr:row>
                    <xdr:rowOff>19050</xdr:rowOff>
                  </to>
                </anchor>
              </controlPr>
            </control>
          </mc:Choice>
        </mc:AlternateContent>
        <mc:AlternateContent xmlns:mc="http://schemas.openxmlformats.org/markup-compatibility/2006">
          <mc:Choice Requires="x14">
            <control shapeId="32774" r:id="rId6" name="Check Box 6">
              <controlPr defaultSize="0" autoFill="0" autoLine="0" autoPict="0">
                <anchor moveWithCells="1">
                  <from>
                    <xdr:col>14</xdr:col>
                    <xdr:colOff>238125</xdr:colOff>
                    <xdr:row>17</xdr:row>
                    <xdr:rowOff>180975</xdr:rowOff>
                  </from>
                  <to>
                    <xdr:col>17</xdr:col>
                    <xdr:colOff>161925</xdr:colOff>
                    <xdr:row>19</xdr:row>
                    <xdr:rowOff>28575</xdr:rowOff>
                  </to>
                </anchor>
              </controlPr>
            </control>
          </mc:Choice>
        </mc:AlternateContent>
        <mc:AlternateContent xmlns:mc="http://schemas.openxmlformats.org/markup-compatibility/2006">
          <mc:Choice Requires="x14">
            <control shapeId="32775" r:id="rId7" name="Check Box 7">
              <controlPr defaultSize="0" autoFill="0" autoLine="0" autoPict="0">
                <anchor moveWithCells="1">
                  <from>
                    <xdr:col>17</xdr:col>
                    <xdr:colOff>180975</xdr:colOff>
                    <xdr:row>17</xdr:row>
                    <xdr:rowOff>180975</xdr:rowOff>
                  </from>
                  <to>
                    <xdr:col>18</xdr:col>
                    <xdr:colOff>95250</xdr:colOff>
                    <xdr:row>19</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x14:formula1>
            <xm:f>Choix!$B$58:$B$62</xm:f>
          </x14:formula1>
          <xm:sqref>D85</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X242"/>
  <sheetViews>
    <sheetView showZeros="0" view="pageLayout" topLeftCell="A19" zoomScale="120" zoomScaleNormal="110" zoomScalePageLayoutView="120" workbookViewId="0">
      <selection activeCell="L29" sqref="L29:P29"/>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5703125" customWidth="1"/>
    <col min="9" max="9" width="5.285156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20" ht="15" customHeight="1" x14ac:dyDescent="0.25">
      <c r="A1" s="60" t="s">
        <v>805</v>
      </c>
      <c r="B1" s="60"/>
      <c r="C1" s="61"/>
      <c r="D1" s="61"/>
      <c r="E1" s="61"/>
      <c r="F1" s="61"/>
      <c r="G1" s="61"/>
      <c r="H1" s="61"/>
      <c r="I1" s="61"/>
      <c r="J1" s="61"/>
      <c r="K1" s="61"/>
      <c r="L1" s="61"/>
      <c r="M1" s="61"/>
      <c r="N1" s="61"/>
      <c r="O1" s="61"/>
      <c r="P1" s="61"/>
      <c r="Q1" s="61"/>
      <c r="R1" s="61"/>
      <c r="S1" s="61"/>
    </row>
    <row r="2" spans="1:20" ht="15" customHeight="1" x14ac:dyDescent="0.35">
      <c r="A2" s="54"/>
      <c r="B2" s="54"/>
      <c r="C2" s="54"/>
      <c r="D2" s="54"/>
      <c r="E2" s="54"/>
      <c r="F2" s="54"/>
      <c r="G2" s="54"/>
      <c r="H2" s="88"/>
      <c r="I2" s="54"/>
      <c r="J2" s="54"/>
      <c r="K2" s="54"/>
      <c r="L2" s="54"/>
      <c r="M2" s="54"/>
      <c r="N2" s="54"/>
      <c r="O2" s="54"/>
      <c r="P2" s="54"/>
      <c r="Q2" s="54"/>
      <c r="R2" s="54"/>
      <c r="S2" s="54"/>
      <c r="T2" s="4"/>
    </row>
    <row r="3" spans="1:20" ht="15" customHeight="1" x14ac:dyDescent="0.35">
      <c r="A3"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S3")),"7.1","…"))</f>
        <v>art. 7.1</v>
      </c>
      <c r="B3" s="273" t="s">
        <v>803</v>
      </c>
      <c r="C3" s="273"/>
      <c r="D3" s="273"/>
      <c r="E3" s="273"/>
      <c r="F3" s="293"/>
      <c r="G3" s="294"/>
      <c r="H3" s="294"/>
      <c r="I3" s="294"/>
      <c r="J3" s="294"/>
      <c r="K3" s="294"/>
      <c r="L3" s="294"/>
      <c r="M3" s="294"/>
      <c r="N3" s="294"/>
      <c r="O3" s="294"/>
      <c r="P3" s="294"/>
      <c r="Q3" s="294"/>
      <c r="R3" s="295"/>
      <c r="S3" s="221" t="s">
        <v>137</v>
      </c>
      <c r="T3" s="4"/>
    </row>
    <row r="4" spans="1:20" ht="15" customHeight="1" x14ac:dyDescent="0.35">
      <c r="A4" s="202"/>
      <c r="B4" s="273" t="s">
        <v>804</v>
      </c>
      <c r="C4" s="273"/>
      <c r="D4" s="273"/>
      <c r="E4" s="273"/>
      <c r="F4" s="273"/>
      <c r="G4" s="273"/>
      <c r="H4" s="273"/>
      <c r="I4" s="226"/>
      <c r="J4" s="202"/>
      <c r="K4" s="202"/>
      <c r="L4" s="202"/>
      <c r="M4" s="202"/>
      <c r="N4" s="202"/>
      <c r="O4" s="202"/>
      <c r="P4" s="202"/>
      <c r="Q4" s="202"/>
      <c r="R4" s="202"/>
      <c r="S4" s="202"/>
      <c r="T4" s="4"/>
    </row>
    <row r="5" spans="1:20" ht="15" customHeight="1" x14ac:dyDescent="0.25">
      <c r="A5" s="94" t="str">
        <f>"art. "&amp;IF(AND('titre et remarques'!$C$4="ECHALLENS",OR('capacité constructive'!$F$3="Zone de villas",'capacité constructive'!$F$3="Zone mixte",'capacité constructive'!$F$3="Zone d'utilité publique",'capacité constructive'!$F$3="Zone industrielle",'capacité constructive'!$F$3="Zone de verdure")),"6.2",IF(AND('titre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S3")),"6","…"))</f>
        <v>art. 6</v>
      </c>
      <c r="B5" s="273" t="s">
        <v>74</v>
      </c>
      <c r="C5" s="273"/>
      <c r="D5" s="273"/>
      <c r="E5" s="273"/>
      <c r="F5" s="273"/>
      <c r="G5" s="299"/>
      <c r="H5" s="300"/>
      <c r="I5" s="300"/>
      <c r="J5" s="300"/>
      <c r="K5" s="301"/>
      <c r="L5" s="94" t="s">
        <v>783</v>
      </c>
      <c r="M5" s="94"/>
      <c r="N5" s="293"/>
      <c r="O5" s="294"/>
      <c r="P5" s="294"/>
      <c r="Q5" s="294"/>
      <c r="R5" s="295"/>
      <c r="S5" s="54"/>
    </row>
    <row r="6" spans="1:20" ht="15" customHeight="1" x14ac:dyDescent="0.25">
      <c r="A6" s="54"/>
      <c r="B6" s="273" t="s">
        <v>80</v>
      </c>
      <c r="C6" s="273"/>
      <c r="D6" s="273"/>
      <c r="E6" s="273"/>
      <c r="F6" s="94"/>
      <c r="G6" s="293"/>
      <c r="H6" s="294"/>
      <c r="I6" s="294"/>
      <c r="J6" s="294"/>
      <c r="K6" s="295"/>
      <c r="L6" s="94" t="s">
        <v>783</v>
      </c>
      <c r="M6" s="94"/>
      <c r="N6" s="293"/>
      <c r="O6" s="294"/>
      <c r="P6" s="294"/>
      <c r="Q6" s="294"/>
      <c r="R6" s="295"/>
      <c r="S6" s="221" t="s">
        <v>137</v>
      </c>
      <c r="T6" s="99"/>
    </row>
    <row r="7" spans="1:20" ht="15" customHeight="1" x14ac:dyDescent="0.25">
      <c r="A7" s="94" t="str">
        <f>"art. "&amp;IF(AND('titre et remarques'!$C$4="ECHALLENS",OR('capacité constructive'!$F$3="Zone de villas",'capacité constructive'!$F$3="Zone mixte",'capacité constructive'!$F$3="Zone d'utilité publique",'capacité constructive'!$F$3="Zone industrielle")),"6.3",IF(AND('titre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S3")),"6","…"))</f>
        <v>art. 6</v>
      </c>
      <c r="B7" s="155" t="s">
        <v>784</v>
      </c>
      <c r="D7" s="287" t="s">
        <v>791</v>
      </c>
      <c r="E7" s="287"/>
      <c r="F7" s="287"/>
      <c r="G7" s="299"/>
      <c r="H7" s="300"/>
      <c r="I7" s="300"/>
      <c r="J7" s="300"/>
      <c r="K7" s="301"/>
      <c r="L7" s="267" t="s">
        <v>161</v>
      </c>
      <c r="M7" s="267"/>
      <c r="N7" s="299"/>
      <c r="O7" s="300"/>
      <c r="P7" s="300"/>
      <c r="Q7" s="300"/>
      <c r="R7" s="301"/>
      <c r="S7" s="158"/>
      <c r="T7" s="159"/>
    </row>
    <row r="8" spans="1:20" ht="15" customHeight="1" x14ac:dyDescent="0.25">
      <c r="A8" s="160"/>
      <c r="B8" s="155"/>
      <c r="D8" s="276" t="s">
        <v>103</v>
      </c>
      <c r="E8" s="276"/>
      <c r="F8" s="276"/>
      <c r="G8" s="299"/>
      <c r="H8" s="300"/>
      <c r="I8" s="300"/>
      <c r="J8" s="300"/>
      <c r="K8" s="301"/>
      <c r="L8" s="267" t="s">
        <v>161</v>
      </c>
      <c r="M8" s="267"/>
      <c r="N8" s="299"/>
      <c r="O8" s="300"/>
      <c r="P8" s="300"/>
      <c r="Q8" s="300"/>
      <c r="R8" s="301"/>
      <c r="S8" s="221" t="s">
        <v>137</v>
      </c>
      <c r="T8" s="159"/>
    </row>
    <row r="9" spans="1:20" ht="15" customHeight="1" x14ac:dyDescent="0.25">
      <c r="A9" s="94" t="str">
        <f>"art. "&amp;IF(AND('titre et remarques'!$C$4="ECHALLENS",OR('capacité constructive'!$F$3="Zone de villas",'capacité constructive'!$F$3="Zone mixte",'capacité constructive'!$F$3="Zone d'utilité publique",'capacité constructive'!$F$3="Zone industrielle")),"6.3",IF(AND('titre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S3")),"6","…"))</f>
        <v>art. 6</v>
      </c>
      <c r="B9" s="273" t="s">
        <v>435</v>
      </c>
      <c r="C9" s="273"/>
      <c r="D9" s="287" t="s">
        <v>791</v>
      </c>
      <c r="E9" s="287"/>
      <c r="F9" s="287"/>
      <c r="G9" s="299"/>
      <c r="H9" s="300"/>
      <c r="I9" s="300"/>
      <c r="J9" s="300"/>
      <c r="K9" s="301"/>
      <c r="L9" s="267" t="s">
        <v>161</v>
      </c>
      <c r="M9" s="267"/>
      <c r="N9" s="299"/>
      <c r="O9" s="300"/>
      <c r="P9" s="300"/>
      <c r="Q9" s="300"/>
      <c r="R9" s="301"/>
    </row>
    <row r="10" spans="1:20" ht="15" customHeight="1" x14ac:dyDescent="0.25">
      <c r="A10" s="160"/>
      <c r="B10" s="155"/>
      <c r="C10" s="155"/>
      <c r="D10" s="276" t="s">
        <v>103</v>
      </c>
      <c r="E10" s="276"/>
      <c r="F10" s="276"/>
      <c r="G10" s="299"/>
      <c r="H10" s="300"/>
      <c r="I10" s="300"/>
      <c r="J10" s="300"/>
      <c r="K10" s="301"/>
      <c r="L10" s="267" t="s">
        <v>161</v>
      </c>
      <c r="M10" s="267"/>
      <c r="N10" s="299"/>
      <c r="O10" s="300"/>
      <c r="P10" s="300"/>
      <c r="Q10" s="300"/>
      <c r="R10" s="301"/>
      <c r="S10" s="221" t="s">
        <v>137</v>
      </c>
    </row>
    <row r="11" spans="1:20" ht="15" customHeight="1" x14ac:dyDescent="0.25">
      <c r="A11" s="160"/>
      <c r="B11" s="155"/>
      <c r="C11" s="155"/>
      <c r="D11" s="276" t="s">
        <v>792</v>
      </c>
      <c r="E11" s="276"/>
      <c r="F11" s="276"/>
      <c r="G11" s="276"/>
      <c r="H11" s="276"/>
      <c r="I11" s="276"/>
      <c r="J11" s="329"/>
      <c r="K11" s="331"/>
      <c r="L11" s="350" t="s">
        <v>103</v>
      </c>
      <c r="M11" s="350"/>
      <c r="N11" s="350"/>
      <c r="O11" s="350"/>
      <c r="P11" s="156"/>
      <c r="R11" s="228"/>
      <c r="S11" s="221" t="s">
        <v>137</v>
      </c>
    </row>
    <row r="12" spans="1:20" ht="15" customHeight="1" x14ac:dyDescent="0.25">
      <c r="A12" s="160"/>
      <c r="B12" s="155"/>
      <c r="C12" s="155"/>
      <c r="D12" s="154"/>
      <c r="E12" s="154"/>
      <c r="F12" s="154"/>
      <c r="G12" s="200"/>
      <c r="H12" s="200"/>
      <c r="I12" s="200"/>
      <c r="J12" s="185"/>
      <c r="K12" s="185"/>
      <c r="L12" s="201"/>
      <c r="M12" s="201"/>
      <c r="N12" s="201"/>
      <c r="O12" s="201"/>
      <c r="P12" s="181"/>
      <c r="Q12" s="188"/>
      <c r="R12" s="185"/>
      <c r="S12" s="181"/>
    </row>
    <row r="13" spans="1:20" ht="15" customHeight="1" x14ac:dyDescent="0.25">
      <c r="A13" s="60" t="s">
        <v>118</v>
      </c>
      <c r="B13" s="60"/>
      <c r="C13" s="61"/>
      <c r="D13" s="61"/>
      <c r="E13" s="61"/>
      <c r="F13" s="61"/>
      <c r="G13" s="61"/>
      <c r="H13" s="61"/>
      <c r="I13" s="61"/>
      <c r="J13" s="61"/>
      <c r="K13" s="61"/>
      <c r="L13" s="61"/>
      <c r="M13" s="61"/>
      <c r="N13" s="61"/>
      <c r="O13" s="61"/>
      <c r="P13" s="61"/>
      <c r="Q13" s="61"/>
      <c r="R13" s="61"/>
      <c r="S13" s="61"/>
    </row>
    <row r="14" spans="1:20" ht="15" customHeight="1" x14ac:dyDescent="0.25">
      <c r="A14" s="160"/>
      <c r="B14" s="155"/>
      <c r="C14" s="155"/>
      <c r="D14" s="154"/>
      <c r="E14" s="154"/>
      <c r="F14" s="154"/>
      <c r="G14" s="154"/>
      <c r="H14" s="200"/>
      <c r="I14" s="200"/>
      <c r="J14" s="185"/>
      <c r="K14" s="185"/>
      <c r="L14" s="201"/>
      <c r="M14" s="201"/>
      <c r="N14" s="201"/>
      <c r="O14" s="201"/>
      <c r="P14" s="181"/>
      <c r="Q14" s="188"/>
      <c r="R14" s="185"/>
      <c r="S14" s="181"/>
    </row>
    <row r="15" spans="1:20" ht="15" customHeight="1" x14ac:dyDescent="0.25">
      <c r="A15" s="102" t="s">
        <v>653</v>
      </c>
      <c r="B15" s="273" t="s">
        <v>85</v>
      </c>
      <c r="C15" s="273"/>
      <c r="D15" s="335"/>
      <c r="E15" s="344"/>
      <c r="F15" s="229" t="s">
        <v>437</v>
      </c>
      <c r="G15" s="322" t="str">
        <f>IF(D15&gt;=240,"oui sur",IF(D15="","…","non sur"))</f>
        <v>…</v>
      </c>
      <c r="H15" s="322"/>
      <c r="I15" s="230"/>
      <c r="J15" s="273" t="s">
        <v>103</v>
      </c>
      <c r="K15" s="273"/>
      <c r="L15" s="273"/>
      <c r="M15" s="299"/>
      <c r="N15" s="300"/>
      <c r="O15" s="301"/>
      <c r="P15" s="322" t="s">
        <v>161</v>
      </c>
      <c r="Q15" s="322"/>
      <c r="R15" s="231"/>
      <c r="S15" s="221" t="s">
        <v>137</v>
      </c>
    </row>
    <row r="16" spans="1:20" ht="15" customHeight="1" x14ac:dyDescent="0.25">
      <c r="A16" s="102" t="s">
        <v>653</v>
      </c>
      <c r="B16" s="273" t="s">
        <v>86</v>
      </c>
      <c r="C16" s="273"/>
      <c r="D16" s="273"/>
      <c r="E16" s="335"/>
      <c r="F16" s="336"/>
      <c r="G16" s="337"/>
      <c r="H16" s="200"/>
      <c r="I16" s="54"/>
      <c r="J16" s="54"/>
      <c r="K16" s="54"/>
      <c r="L16" s="54"/>
      <c r="M16" s="54"/>
      <c r="N16" s="54"/>
      <c r="O16" s="54"/>
      <c r="P16" s="54"/>
      <c r="Q16" s="54"/>
      <c r="R16" s="3"/>
      <c r="S16" s="205" t="str">
        <f>IF(E16&gt;=240,"conforme",IF(E16="","…","non conforme"))</f>
        <v>…</v>
      </c>
    </row>
    <row r="17" spans="1:19" ht="15" customHeight="1" x14ac:dyDescent="0.25">
      <c r="A17" s="54"/>
      <c r="B17" s="328" t="s">
        <v>87</v>
      </c>
      <c r="C17" s="328"/>
      <c r="D17" s="328"/>
      <c r="E17" s="328"/>
      <c r="F17" s="329"/>
      <c r="G17" s="331"/>
      <c r="H17" s="93"/>
      <c r="I17" s="173"/>
      <c r="J17" s="328" t="s">
        <v>88</v>
      </c>
      <c r="K17" s="328"/>
      <c r="L17" s="328"/>
      <c r="M17" s="328"/>
      <c r="N17" s="328"/>
      <c r="O17" s="328"/>
      <c r="P17" s="328"/>
      <c r="Q17" s="9"/>
      <c r="R17" s="233"/>
      <c r="S17" s="221" t="s">
        <v>137</v>
      </c>
    </row>
    <row r="18" spans="1:19" ht="15" customHeight="1" x14ac:dyDescent="0.25">
      <c r="A18" s="94" t="str">
        <f>"art. "&amp;IF(AND('titre et remarques'!$C$4="ECHALLENS",OR('capacité constructive'!$F$3="Zone de villas",'capacité constructive'!$F$3="Zone mixte",'capacité constructive'!$F$3="Zone d'utilité publique",'capacité constructive'!$F$3="Zone industrielle",'capacité constructive'!$F$3="Zone de verdure")),"6.1",IF(AND('titre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S3")),"6","…"))</f>
        <v>art. 6</v>
      </c>
      <c r="B18" s="328" t="s">
        <v>119</v>
      </c>
      <c r="C18" s="328"/>
      <c r="D18" s="338" t="s">
        <v>122</v>
      </c>
      <c r="E18" s="339"/>
      <c r="F18" s="287" t="s">
        <v>126</v>
      </c>
      <c r="G18" s="287"/>
      <c r="H18" s="332"/>
      <c r="I18" s="334"/>
      <c r="J18" s="9" t="s">
        <v>127</v>
      </c>
      <c r="L18" s="332"/>
      <c r="M18" s="333"/>
      <c r="N18" s="333"/>
      <c r="O18" s="333"/>
      <c r="P18" s="333"/>
      <c r="Q18" s="333"/>
      <c r="R18" s="334"/>
      <c r="S18" s="151" t="str">
        <f>IF(ISBLANK(H18),"...",IF(L18&gt;H18,"non conforme","conforme"))</f>
        <v>...</v>
      </c>
    </row>
    <row r="19" spans="1:19" ht="15" customHeight="1" x14ac:dyDescent="0.25">
      <c r="A19" s="9"/>
      <c r="B19" s="9"/>
      <c r="C19" s="131"/>
      <c r="D19" s="338" t="s">
        <v>120</v>
      </c>
      <c r="E19" s="339"/>
      <c r="F19" s="287" t="s">
        <v>126</v>
      </c>
      <c r="G19" s="287"/>
      <c r="H19" s="332"/>
      <c r="I19" s="334"/>
      <c r="J19" s="9" t="s">
        <v>127</v>
      </c>
      <c r="L19" s="332"/>
      <c r="M19" s="333"/>
      <c r="N19" s="333"/>
      <c r="O19" s="333"/>
      <c r="P19" s="333"/>
      <c r="Q19" s="333"/>
      <c r="R19" s="334"/>
      <c r="S19" s="151" t="str">
        <f>IF(ISBLANK(H19),"...",IF(L19&gt;H19,"non conforme","conforme"))</f>
        <v>...</v>
      </c>
    </row>
    <row r="20" spans="1:19" ht="15" customHeight="1" x14ac:dyDescent="0.25">
      <c r="A20" s="9"/>
      <c r="B20" s="9"/>
      <c r="C20" s="9"/>
      <c r="D20" s="9"/>
      <c r="F20" s="152"/>
      <c r="G20" s="152"/>
      <c r="H20" s="157"/>
      <c r="I20" s="157"/>
      <c r="J20" s="9"/>
      <c r="L20" s="174"/>
      <c r="M20" s="174"/>
      <c r="N20" s="174"/>
      <c r="O20" s="174"/>
      <c r="P20" s="174"/>
      <c r="Q20" s="174"/>
      <c r="R20" s="174"/>
      <c r="S20" s="153"/>
    </row>
    <row r="21" spans="1:19" ht="15" customHeight="1" x14ac:dyDescent="0.25">
      <c r="A21" s="60" t="s">
        <v>132</v>
      </c>
      <c r="B21" s="60"/>
      <c r="C21" s="61"/>
      <c r="D21" s="61"/>
      <c r="E21" s="61"/>
      <c r="F21" s="61"/>
      <c r="G21" s="61"/>
      <c r="H21" s="61"/>
      <c r="I21" s="61"/>
      <c r="J21" s="61"/>
      <c r="K21" s="61"/>
      <c r="L21" s="61"/>
      <c r="M21" s="61"/>
      <c r="N21" s="61"/>
      <c r="O21" s="61"/>
      <c r="P21" s="61"/>
      <c r="Q21" s="61"/>
      <c r="R21" s="61"/>
      <c r="S21" s="61"/>
    </row>
    <row r="22" spans="1:19" ht="15" customHeight="1" x14ac:dyDescent="0.25">
      <c r="A22" s="9"/>
      <c r="B22" s="9"/>
      <c r="C22" s="9"/>
      <c r="D22" s="9"/>
      <c r="E22" s="9"/>
      <c r="F22" s="9"/>
      <c r="G22" s="9"/>
      <c r="H22" s="9"/>
      <c r="I22" s="9"/>
      <c r="J22" s="9"/>
      <c r="K22" s="9"/>
      <c r="L22" s="9"/>
      <c r="M22" s="9"/>
      <c r="N22" s="9"/>
      <c r="O22" s="9"/>
      <c r="P22" s="9"/>
      <c r="Q22" s="9"/>
      <c r="R22" s="9"/>
      <c r="S22" s="9"/>
    </row>
    <row r="23" spans="1:19" ht="15" customHeight="1" x14ac:dyDescent="0.25">
      <c r="A23" s="94" t="str">
        <f>"art. "&amp;IF(AND('titre et remarques'!$C$4="ECHALLENS",OR('capacité constructive'!$F$3="Zone de villas",'capacité constructive'!$F$3="Zone mixte",'capacité constructive'!$F$3="Zone d'utilité publique",'capacité constructive'!$F$3="Zone industrielle",'capacité constructive'!$F$3="Zone de verdure")),"7.2",IF(AND('titre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S3")),"7.6","…"))</f>
        <v>art. 7.6</v>
      </c>
      <c r="B23" s="10" t="s">
        <v>132</v>
      </c>
      <c r="C23" s="329"/>
      <c r="D23" s="331"/>
      <c r="F23" s="9"/>
      <c r="G23" s="9"/>
      <c r="H23" s="9"/>
      <c r="I23" s="9"/>
      <c r="J23" s="328" t="s">
        <v>103</v>
      </c>
      <c r="K23" s="328"/>
      <c r="L23" s="328"/>
      <c r="M23" s="329"/>
      <c r="N23" s="330"/>
      <c r="O23" s="330"/>
      <c r="P23" s="330"/>
      <c r="Q23" s="331"/>
      <c r="S23" s="221" t="s">
        <v>137</v>
      </c>
    </row>
    <row r="24" spans="1:19" ht="15" customHeight="1" x14ac:dyDescent="0.25">
      <c r="A24" s="94" t="str">
        <f>"art. "&amp;IF(AND('titre et remarques'!$C$4="ECHALLENS",OR('capacité constructive'!$F$3="Zone de villas",'capacité constructive'!$F$3="Zone mixte",'capacité constructive'!$F$3="Zone d'utilité publique",'capacité constructive'!$F$3="Zone industrielle",'capacité constructive'!$F$3="Zone de verdure")),"7.2",IF(AND('titre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S3")),"7.6","…"))</f>
        <v>art. 7.6</v>
      </c>
      <c r="B24" s="328" t="s">
        <v>146</v>
      </c>
      <c r="C24" s="328"/>
      <c r="D24" s="9"/>
      <c r="E24" s="9" t="s">
        <v>147</v>
      </c>
      <c r="F24" s="227"/>
      <c r="G24" s="43" t="s">
        <v>149</v>
      </c>
      <c r="H24" s="329"/>
      <c r="I24" s="331"/>
      <c r="J24" s="328" t="s">
        <v>127</v>
      </c>
      <c r="K24" s="328"/>
      <c r="L24" s="9"/>
      <c r="M24" s="9" t="s">
        <v>147</v>
      </c>
      <c r="N24" s="9"/>
      <c r="O24" s="9"/>
      <c r="P24" s="43"/>
      <c r="Q24" s="43"/>
      <c r="R24" s="235"/>
      <c r="S24" s="95" t="str">
        <f>IF(AND($R$24&gt;=$F$24,$R$24&lt;=$H$24,F24&gt;0.5),"conforme",IF(OR($R$24&lt;$F$24,$R$24&gt;$H$24),"non conforme","…"))</f>
        <v>…</v>
      </c>
    </row>
    <row r="25" spans="1:19" ht="15" customHeight="1" x14ac:dyDescent="0.25">
      <c r="A25" s="9"/>
      <c r="B25" s="9"/>
      <c r="C25" s="9"/>
      <c r="D25" s="9"/>
      <c r="E25" s="9" t="s">
        <v>148</v>
      </c>
      <c r="F25" s="234"/>
      <c r="G25" s="43" t="s">
        <v>149</v>
      </c>
      <c r="H25" s="348"/>
      <c r="I25" s="349"/>
      <c r="J25" s="9"/>
      <c r="K25" s="9"/>
      <c r="L25" s="9"/>
      <c r="M25" s="9" t="s">
        <v>148</v>
      </c>
      <c r="N25" s="9"/>
      <c r="O25" s="9"/>
      <c r="P25" s="15"/>
      <c r="Q25" s="15"/>
      <c r="R25" s="236"/>
      <c r="S25" s="95" t="str">
        <f>IF(AND($R$25&gt;=$F$25,$R$25&lt;=$H$25,$F$25&gt;0.01),"conforme",IF(OR($R$25&lt;$F$25,$R$25&gt;$H$25),"non conforme","…"))</f>
        <v>…</v>
      </c>
    </row>
    <row r="26" spans="1:19" ht="15" customHeight="1" x14ac:dyDescent="0.25">
      <c r="A26" s="9"/>
      <c r="B26" s="9"/>
      <c r="C26" s="9"/>
      <c r="D26" s="9"/>
      <c r="E26" s="9"/>
      <c r="F26" s="289"/>
      <c r="G26" s="289"/>
      <c r="H26" s="90"/>
      <c r="I26" s="9"/>
      <c r="J26" s="9"/>
      <c r="K26" s="9"/>
      <c r="L26" s="9"/>
      <c r="M26" s="9"/>
      <c r="N26" s="9"/>
      <c r="O26" s="9"/>
      <c r="P26" s="9"/>
      <c r="Q26" s="9"/>
      <c r="R26" s="9"/>
      <c r="S26" s="9"/>
    </row>
    <row r="27" spans="1:19" ht="15" customHeight="1" x14ac:dyDescent="0.25">
      <c r="A27" s="9"/>
      <c r="B27" s="9"/>
      <c r="C27" s="9"/>
      <c r="D27" s="9"/>
      <c r="E27" s="9"/>
      <c r="F27" s="289"/>
      <c r="G27" s="289"/>
      <c r="H27" s="90"/>
      <c r="I27" s="9"/>
      <c r="J27" s="9"/>
      <c r="K27" s="9"/>
      <c r="L27" s="9"/>
      <c r="M27" s="9"/>
      <c r="N27" s="9"/>
      <c r="O27" s="9"/>
      <c r="P27" s="9"/>
      <c r="Q27" s="9"/>
      <c r="R27" s="9"/>
      <c r="S27" s="9"/>
    </row>
    <row r="28" spans="1:19" ht="15" customHeight="1" x14ac:dyDescent="0.25">
      <c r="A28" s="9"/>
      <c r="B28" s="9"/>
      <c r="C28" s="9"/>
      <c r="D28" s="9"/>
      <c r="E28" s="9"/>
      <c r="F28" s="9"/>
      <c r="G28" s="9"/>
      <c r="H28" s="9"/>
      <c r="I28" s="9"/>
      <c r="J28" s="9"/>
      <c r="K28" s="9"/>
      <c r="L28" s="9"/>
      <c r="M28" s="16"/>
      <c r="N28" s="16"/>
      <c r="O28" s="16"/>
      <c r="P28" s="43"/>
      <c r="Q28" s="43"/>
      <c r="R28" s="9"/>
      <c r="S28" s="9"/>
    </row>
    <row r="29" spans="1:19" ht="15" customHeight="1" x14ac:dyDescent="0.25">
      <c r="A29" s="94" t="str">
        <f>"art. "&amp;IF(AND('titre et remarques'!$C$4="SOTTENS",'capacité constructive'!$F$3="Zone village"),"3.2.2",IF(AND('titre et remarques'!$C$4="SAINT_CIERGES",'capacité constructive'!$F$3="Zone de villas"),"27",IF(AND('titre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S3")),"7.7","…")))</f>
        <v>art. 7.7</v>
      </c>
      <c r="B29" s="328" t="s">
        <v>128</v>
      </c>
      <c r="C29" s="328"/>
      <c r="D29" s="338" t="s">
        <v>692</v>
      </c>
      <c r="E29" s="347"/>
      <c r="F29" s="339"/>
      <c r="G29" s="112" t="str">
        <f>IF(D29="pas autorisé","","&gt;")</f>
        <v>&gt;</v>
      </c>
      <c r="H29" s="340"/>
      <c r="I29" s="341"/>
      <c r="J29" s="9" t="s">
        <v>127</v>
      </c>
      <c r="L29" s="338" t="s">
        <v>692</v>
      </c>
      <c r="M29" s="347"/>
      <c r="N29" s="347"/>
      <c r="O29" s="347"/>
      <c r="P29" s="339"/>
      <c r="Q29" s="112" t="str">
        <f>IF(OR(L29="pas autorisé",L29=""),"","&gt;")</f>
        <v>&gt;</v>
      </c>
      <c r="R29" s="237"/>
      <c r="S29" s="221" t="s">
        <v>137</v>
      </c>
    </row>
    <row r="30" spans="1:19" ht="15" customHeight="1" x14ac:dyDescent="0.25">
      <c r="A30" s="105"/>
      <c r="B30" s="108"/>
      <c r="C30" s="108"/>
      <c r="D30" s="338" t="s">
        <v>691</v>
      </c>
      <c r="E30" s="347"/>
      <c r="F30" s="339"/>
      <c r="G30" s="112" t="str">
        <f>IF(D30="pas autorisé","","&gt;")</f>
        <v>&gt;</v>
      </c>
      <c r="H30" s="340"/>
      <c r="I30" s="341"/>
      <c r="J30" s="9" t="s">
        <v>127</v>
      </c>
      <c r="L30" s="338" t="s">
        <v>691</v>
      </c>
      <c r="M30" s="347"/>
      <c r="N30" s="347"/>
      <c r="O30" s="347"/>
      <c r="P30" s="339"/>
      <c r="Q30" s="112"/>
      <c r="R30" s="237"/>
      <c r="S30" s="223" t="s">
        <v>137</v>
      </c>
    </row>
    <row r="31" spans="1:19" ht="15" customHeight="1" x14ac:dyDescent="0.25">
      <c r="A31" s="9"/>
      <c r="B31" s="342" t="s">
        <v>130</v>
      </c>
      <c r="C31" s="342"/>
      <c r="D31" s="342"/>
      <c r="E31" s="342"/>
      <c r="F31" s="342"/>
      <c r="G31" s="342"/>
      <c r="H31" s="343"/>
      <c r="I31" s="240"/>
      <c r="J31" s="345" t="s">
        <v>127</v>
      </c>
      <c r="K31" s="346"/>
      <c r="L31" s="188"/>
      <c r="M31" s="184"/>
      <c r="N31" s="184"/>
      <c r="O31" s="184"/>
      <c r="P31" s="184"/>
      <c r="Q31" s="184"/>
      <c r="R31" s="227"/>
      <c r="S31" s="221" t="s">
        <v>137</v>
      </c>
    </row>
    <row r="32" spans="1:19" ht="15" customHeight="1" x14ac:dyDescent="0.25">
      <c r="A32" s="94" t="str">
        <f>"art. "&amp;IF(AND('titre et remarques'!$C$4="SOTTENS",'capacité constructive'!$F$3="Zone village"),"3.2.2",IF(AND('titre et remarques'!$C$4="SAINT_CIERGES",'capacité constructive'!$F$3="Zone de villas"),"27","…"))</f>
        <v>art. …</v>
      </c>
      <c r="B32" s="328" t="s">
        <v>131</v>
      </c>
      <c r="C32" s="328"/>
      <c r="D32" s="328"/>
      <c r="E32" s="107"/>
      <c r="F32" s="239"/>
      <c r="G32" s="107"/>
      <c r="H32" s="107"/>
      <c r="I32" s="238"/>
      <c r="J32" s="346" t="s">
        <v>127</v>
      </c>
      <c r="K32" s="346"/>
      <c r="L32" s="183"/>
      <c r="M32" s="183"/>
      <c r="N32" s="183"/>
      <c r="O32" s="183"/>
      <c r="P32" s="183"/>
      <c r="Q32" s="183"/>
      <c r="R32" s="239"/>
      <c r="S32" s="221" t="s">
        <v>137</v>
      </c>
    </row>
    <row r="33" spans="1:19" ht="15" customHeight="1" x14ac:dyDescent="0.25">
      <c r="A33" s="94" t="str">
        <f>"art. "&amp;IF(AND('titre et remarques'!$C$4="ECHALLENS",OR('capacité constructive'!$F$3="Zone de villas",'capacité constructive'!$F$3="Zone mixte",'capacité constructive'!$F$3="Zone d'utilité publique",'capacité constructive'!$F$3="Zone industrielle",'capacité constructive'!$F$3="Zone de verdure")),"7.2",IF(AND('titre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S3")),"7.7","…"))</f>
        <v>art. 7.7</v>
      </c>
      <c r="B33" s="328" t="s">
        <v>158</v>
      </c>
      <c r="C33" s="328"/>
      <c r="D33" s="328"/>
      <c r="E33" s="328"/>
      <c r="F33" s="329"/>
      <c r="G33" s="330"/>
      <c r="H33" s="330"/>
      <c r="I33" s="331"/>
      <c r="J33" s="328" t="s">
        <v>127</v>
      </c>
      <c r="K33" s="328"/>
      <c r="L33" s="9"/>
      <c r="M33" s="332"/>
      <c r="N33" s="333"/>
      <c r="O33" s="333"/>
      <c r="P33" s="333"/>
      <c r="Q33" s="333"/>
      <c r="R33" s="334"/>
      <c r="S33" s="221" t="s">
        <v>137</v>
      </c>
    </row>
    <row r="34" spans="1:19" ht="15" customHeight="1" x14ac:dyDescent="0.25">
      <c r="A34" s="94" t="str">
        <f>"art. "&amp;IF(AND('titre et remarques'!$C$4="ECHALLENS",OR('capacité constructive'!$F$3="Zone de villas",'capacité constructive'!$F$3="Zone mixte",'capacité constructive'!$F$3="Zone d'utilité publique",'capacité constructive'!$F$3="Zone industrielle",'capacité constructive'!$F$3="Zone de verdure")),"7.2",IF(AND('titre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S3")),"7.7","…"))</f>
        <v>art. 7.7</v>
      </c>
      <c r="B34" s="328" t="s">
        <v>639</v>
      </c>
      <c r="C34" s="328"/>
      <c r="D34" s="328"/>
      <c r="E34" s="328"/>
      <c r="F34" s="328"/>
      <c r="G34" s="329"/>
      <c r="H34" s="330"/>
      <c r="I34" s="331"/>
      <c r="J34" s="328" t="s">
        <v>113</v>
      </c>
      <c r="K34" s="328"/>
      <c r="L34" s="9"/>
      <c r="R34" s="227"/>
      <c r="S34" s="80" t="str">
        <f>IF(R34="oui","conforme",IF(R34="non","non conforme","..."))</f>
        <v>...</v>
      </c>
    </row>
    <row r="35" spans="1:19" ht="15" customHeight="1" x14ac:dyDescent="0.25"/>
    <row r="36" spans="1:19" ht="15" customHeight="1" x14ac:dyDescent="0.25">
      <c r="B36" s="9"/>
      <c r="C36" s="9"/>
      <c r="D36" s="50"/>
      <c r="E36" s="50"/>
      <c r="F36" s="50"/>
      <c r="I36" s="9"/>
      <c r="J36" s="9"/>
      <c r="K36" s="284"/>
      <c r="L36" s="284"/>
      <c r="M36" s="50"/>
      <c r="N36" s="50"/>
      <c r="O36" s="50"/>
      <c r="P36" s="50"/>
      <c r="Q36" s="50"/>
      <c r="S36" s="43"/>
    </row>
    <row r="37" spans="1:19" ht="15" customHeight="1" x14ac:dyDescent="0.25">
      <c r="A37" s="9"/>
      <c r="B37" s="9"/>
      <c r="C37" s="9"/>
      <c r="D37" s="49"/>
      <c r="E37" s="50"/>
      <c r="F37" s="50"/>
      <c r="I37" s="9"/>
      <c r="J37" s="9"/>
      <c r="K37" s="283"/>
      <c r="L37" s="285"/>
      <c r="M37" s="50"/>
      <c r="N37" s="50"/>
      <c r="O37" s="50"/>
      <c r="P37" s="50"/>
      <c r="Q37" s="50"/>
      <c r="S37" s="43"/>
    </row>
    <row r="38" spans="1:19" ht="15" customHeight="1" x14ac:dyDescent="0.25">
      <c r="A38" s="9"/>
      <c r="B38" s="9"/>
      <c r="C38" s="9"/>
      <c r="D38" s="50"/>
      <c r="E38" s="50"/>
      <c r="F38" s="50"/>
      <c r="I38" s="9"/>
      <c r="J38" s="9"/>
      <c r="K38" s="285"/>
      <c r="L38" s="285"/>
      <c r="M38" s="50"/>
      <c r="N38" s="50"/>
      <c r="O38" s="50"/>
      <c r="P38" s="50"/>
      <c r="Q38" s="50"/>
      <c r="S38" s="43"/>
    </row>
    <row r="39" spans="1:19" ht="15" customHeight="1" x14ac:dyDescent="0.25">
      <c r="A39" s="9"/>
      <c r="B39" s="54"/>
      <c r="C39" s="54"/>
      <c r="D39" s="54"/>
      <c r="E39" s="277"/>
      <c r="F39" s="277"/>
      <c r="G39" s="282"/>
      <c r="H39" s="282"/>
      <c r="I39" s="282"/>
      <c r="J39" s="282"/>
      <c r="K39" s="282"/>
      <c r="L39" s="282"/>
      <c r="M39" s="282"/>
      <c r="N39" s="282"/>
      <c r="O39" s="282"/>
      <c r="P39" s="282"/>
      <c r="Q39" s="282"/>
      <c r="R39" s="39"/>
      <c r="S39" s="39"/>
    </row>
    <row r="40" spans="1:19" ht="15" customHeight="1" x14ac:dyDescent="0.25">
      <c r="A40" s="9"/>
      <c r="B40" s="54"/>
      <c r="C40" s="54"/>
      <c r="D40" s="54"/>
      <c r="E40" s="54"/>
      <c r="F40" s="54"/>
      <c r="G40" s="65"/>
      <c r="H40" s="85"/>
      <c r="I40" s="3"/>
      <c r="J40" s="65"/>
      <c r="K40" s="65"/>
      <c r="L40" s="65"/>
      <c r="M40" s="282"/>
      <c r="N40" s="282"/>
      <c r="O40" s="282"/>
      <c r="P40" s="282"/>
      <c r="Q40" s="282"/>
      <c r="R40" s="39"/>
      <c r="S40" s="39"/>
    </row>
    <row r="41" spans="1:19" ht="15" customHeight="1" x14ac:dyDescent="0.25">
      <c r="A41" s="9"/>
      <c r="B41" s="54"/>
      <c r="C41" s="282"/>
      <c r="D41" s="282"/>
      <c r="E41" s="282"/>
      <c r="F41" s="282"/>
      <c r="G41" s="282"/>
      <c r="H41" s="282"/>
      <c r="I41" s="282"/>
      <c r="J41" s="282"/>
      <c r="K41" s="282"/>
      <c r="L41" s="282"/>
      <c r="M41" s="282"/>
      <c r="N41" s="282"/>
      <c r="O41" s="282"/>
      <c r="P41" s="282"/>
      <c r="Q41" s="282"/>
      <c r="R41" s="39"/>
      <c r="S41" s="39"/>
    </row>
    <row r="42" spans="1:19" ht="15" customHeight="1" x14ac:dyDescent="0.25">
      <c r="A42" s="9"/>
      <c r="B42" s="9"/>
      <c r="C42" s="9"/>
      <c r="D42" s="9"/>
      <c r="E42" s="9"/>
      <c r="F42" s="9"/>
      <c r="G42" s="9"/>
      <c r="H42" s="9"/>
      <c r="I42" s="9"/>
      <c r="J42" s="9"/>
      <c r="K42" s="9"/>
      <c r="L42" s="9"/>
      <c r="M42" s="9"/>
      <c r="N42" s="9"/>
      <c r="O42" s="9"/>
      <c r="P42" s="9"/>
      <c r="Q42" s="9"/>
      <c r="R42" s="9"/>
      <c r="S42" s="9"/>
    </row>
    <row r="43" spans="1:19" ht="15" customHeight="1" x14ac:dyDescent="0.25">
      <c r="A43" s="9"/>
      <c r="B43" s="9"/>
      <c r="C43" s="9"/>
      <c r="D43" s="9"/>
      <c r="E43" s="14"/>
      <c r="F43" s="14"/>
      <c r="G43" s="9"/>
      <c r="H43" s="9"/>
      <c r="I43" s="9"/>
      <c r="J43" s="9"/>
      <c r="L43" s="46"/>
      <c r="M43" s="45"/>
      <c r="N43" s="45"/>
      <c r="O43" s="45"/>
      <c r="P43" s="18"/>
      <c r="Q43" s="18"/>
      <c r="R43" s="18"/>
      <c r="S43" s="9"/>
    </row>
    <row r="44" spans="1:19" ht="15" customHeight="1" x14ac:dyDescent="0.25">
      <c r="A44" s="9"/>
      <c r="B44" s="9"/>
      <c r="C44" s="9"/>
      <c r="D44" s="9"/>
      <c r="E44" s="9"/>
      <c r="F44" s="9"/>
      <c r="G44" s="9"/>
      <c r="H44" s="9"/>
      <c r="I44" s="9"/>
      <c r="J44" s="9"/>
      <c r="L44" s="46"/>
      <c r="M44" s="45"/>
      <c r="N44" s="45"/>
      <c r="O44" s="45"/>
      <c r="P44" s="18"/>
      <c r="Q44" s="18"/>
      <c r="R44" s="18"/>
      <c r="S44" s="43"/>
    </row>
    <row r="45" spans="1:19" ht="15" customHeight="1" x14ac:dyDescent="0.25">
      <c r="A45" s="9"/>
      <c r="B45" s="9"/>
      <c r="C45" s="9"/>
      <c r="D45" s="9"/>
      <c r="E45" s="9"/>
      <c r="F45" s="9"/>
      <c r="G45" s="9"/>
      <c r="H45" s="9"/>
      <c r="I45" s="9"/>
      <c r="J45" s="9"/>
      <c r="K45" s="9"/>
      <c r="L45" s="9"/>
      <c r="M45" s="9"/>
      <c r="N45" s="9"/>
      <c r="O45" s="9"/>
      <c r="P45" s="9"/>
      <c r="Q45" s="9"/>
      <c r="R45" s="9"/>
      <c r="S45" s="9"/>
    </row>
    <row r="46" spans="1:19" ht="15" customHeight="1" x14ac:dyDescent="0.25">
      <c r="A46" s="9"/>
      <c r="B46" s="9"/>
      <c r="C46" s="9"/>
      <c r="D46" s="9"/>
      <c r="E46" s="289"/>
      <c r="F46" s="289"/>
      <c r="G46" s="289"/>
      <c r="H46" s="289"/>
      <c r="I46" s="289"/>
      <c r="J46" s="289"/>
      <c r="K46" s="9"/>
      <c r="L46" s="9"/>
      <c r="M46" s="9"/>
      <c r="N46" s="9"/>
      <c r="O46" s="9"/>
      <c r="R46" s="44"/>
      <c r="S46" s="43"/>
    </row>
    <row r="47" spans="1:19" ht="15" customHeight="1" x14ac:dyDescent="0.25">
      <c r="A47" s="9"/>
      <c r="B47" s="9"/>
      <c r="C47" s="9"/>
      <c r="D47" s="287"/>
      <c r="E47" s="287"/>
      <c r="F47" s="287"/>
      <c r="G47" s="287"/>
      <c r="H47" s="89"/>
      <c r="I47" s="9"/>
      <c r="J47" s="9"/>
      <c r="K47" s="9"/>
      <c r="L47" s="9"/>
      <c r="P47" s="9"/>
      <c r="Q47" s="9"/>
      <c r="R47" s="44"/>
      <c r="S47" s="43"/>
    </row>
    <row r="48" spans="1:19" ht="15" customHeight="1" x14ac:dyDescent="0.25">
      <c r="A48" s="9"/>
      <c r="B48" s="9"/>
      <c r="C48" s="9"/>
      <c r="D48" s="9"/>
      <c r="E48" s="9"/>
      <c r="F48" s="9"/>
      <c r="G48" s="9"/>
      <c r="H48" s="9"/>
      <c r="I48" s="9"/>
      <c r="J48" s="9"/>
      <c r="L48" s="9"/>
      <c r="M48" s="9"/>
      <c r="N48" s="9"/>
      <c r="O48" s="9"/>
      <c r="P48" s="9"/>
      <c r="Q48" s="9"/>
      <c r="S48" s="43"/>
    </row>
    <row r="49" spans="1:24" ht="15" customHeight="1" x14ac:dyDescent="0.25">
      <c r="A49" s="9"/>
      <c r="B49" s="9"/>
      <c r="C49" s="9"/>
      <c r="D49" s="9"/>
      <c r="E49" s="9"/>
      <c r="F49" s="9"/>
      <c r="G49" s="9"/>
      <c r="H49" s="9"/>
      <c r="I49" s="9"/>
      <c r="J49" s="9"/>
      <c r="K49" s="9"/>
      <c r="L49" s="9"/>
      <c r="M49" s="9"/>
      <c r="N49" s="9"/>
      <c r="O49" s="9"/>
      <c r="P49" s="9"/>
      <c r="Q49" s="9"/>
      <c r="R49" s="9"/>
      <c r="S49" s="9"/>
    </row>
    <row r="50" spans="1:24" ht="15" customHeight="1" x14ac:dyDescent="0.25">
      <c r="A50" s="9"/>
      <c r="B50" s="9"/>
      <c r="C50" s="9"/>
      <c r="D50" s="9"/>
      <c r="E50" s="9"/>
      <c r="F50" s="9"/>
      <c r="G50" s="9"/>
      <c r="H50" s="9"/>
      <c r="I50" s="9"/>
      <c r="J50" s="9"/>
      <c r="K50" s="9"/>
      <c r="L50" s="9"/>
      <c r="M50" s="9"/>
      <c r="N50" s="9"/>
      <c r="O50" s="9"/>
      <c r="P50" s="9"/>
      <c r="Q50" s="9"/>
      <c r="S50" s="43"/>
    </row>
    <row r="51" spans="1:24" ht="15" customHeight="1" x14ac:dyDescent="0.25">
      <c r="A51" s="9"/>
      <c r="B51" s="9"/>
      <c r="C51" s="9"/>
      <c r="D51" s="9"/>
      <c r="E51" s="9"/>
      <c r="F51" s="9"/>
      <c r="G51" s="9"/>
      <c r="H51" s="9"/>
      <c r="I51" s="9"/>
      <c r="J51" s="9"/>
      <c r="K51" s="9"/>
      <c r="L51" s="9"/>
      <c r="M51" s="9"/>
      <c r="N51" s="9"/>
      <c r="O51" s="9"/>
      <c r="R51" s="9"/>
      <c r="S51" s="43"/>
      <c r="T51" s="5"/>
    </row>
    <row r="52" spans="1:24" ht="15" customHeight="1" x14ac:dyDescent="0.25">
      <c r="A52" s="9"/>
      <c r="B52" s="9"/>
      <c r="C52" s="9"/>
      <c r="D52" s="9"/>
      <c r="E52" s="9"/>
      <c r="F52" s="9"/>
      <c r="G52" s="9"/>
      <c r="H52" s="9"/>
      <c r="I52" s="9"/>
      <c r="J52" s="9"/>
      <c r="K52" s="9"/>
      <c r="L52" s="9"/>
      <c r="M52" s="9"/>
      <c r="N52" s="9"/>
      <c r="O52" s="9"/>
      <c r="P52" s="9"/>
      <c r="Q52" s="9"/>
      <c r="R52" s="9"/>
      <c r="S52" s="9"/>
    </row>
    <row r="53" spans="1:24" x14ac:dyDescent="0.25">
      <c r="A53" s="9"/>
      <c r="B53" s="9"/>
      <c r="C53" s="9"/>
      <c r="D53" s="9"/>
      <c r="E53" s="9"/>
      <c r="F53" s="9"/>
      <c r="G53" s="9"/>
      <c r="H53" s="9"/>
      <c r="I53" s="9"/>
      <c r="J53" s="9"/>
      <c r="K53" s="9"/>
      <c r="L53" s="9"/>
      <c r="M53" s="9"/>
      <c r="N53" s="9"/>
      <c r="O53" s="9"/>
      <c r="P53" s="9"/>
      <c r="Q53" s="9"/>
      <c r="R53" s="9"/>
      <c r="S53" s="9"/>
    </row>
    <row r="54" spans="1:24" x14ac:dyDescent="0.25">
      <c r="A54" s="9"/>
      <c r="B54" s="70"/>
      <c r="C54" s="71"/>
      <c r="D54" s="71"/>
      <c r="E54" s="71"/>
      <c r="F54" s="71"/>
      <c r="G54" s="71"/>
      <c r="H54" s="71"/>
      <c r="I54" s="71"/>
      <c r="J54" s="71"/>
      <c r="K54" s="71"/>
      <c r="L54" s="71"/>
      <c r="M54" s="71"/>
      <c r="N54" s="71"/>
      <c r="O54" s="71"/>
      <c r="P54" s="71"/>
      <c r="Q54" s="71"/>
      <c r="R54" s="71"/>
      <c r="S54" s="71"/>
    </row>
    <row r="55" spans="1:24" x14ac:dyDescent="0.25">
      <c r="A55" s="9"/>
      <c r="B55" s="9"/>
      <c r="C55" s="9"/>
      <c r="D55" s="9"/>
      <c r="E55" s="9"/>
      <c r="F55" s="9"/>
      <c r="G55" s="9"/>
      <c r="H55" s="9"/>
      <c r="I55" s="9"/>
      <c r="J55" s="9"/>
      <c r="K55" s="9"/>
      <c r="L55" s="9"/>
      <c r="M55" s="9"/>
      <c r="N55" s="9"/>
      <c r="O55" s="9"/>
      <c r="P55" s="9"/>
      <c r="Q55" s="9"/>
      <c r="R55" s="9"/>
      <c r="S55" s="9"/>
    </row>
    <row r="56" spans="1:24" x14ac:dyDescent="0.25">
      <c r="A56" s="9"/>
      <c r="B56" s="9"/>
      <c r="C56" s="9"/>
      <c r="D56" s="287"/>
      <c r="E56" s="287"/>
      <c r="F56" s="287"/>
      <c r="G56" s="287"/>
      <c r="H56" s="89"/>
      <c r="I56" s="288"/>
      <c r="J56" s="288"/>
      <c r="K56" s="9"/>
      <c r="L56" s="287"/>
      <c r="M56" s="287"/>
      <c r="N56" s="287"/>
      <c r="O56" s="287"/>
      <c r="P56" s="287"/>
      <c r="Q56" s="45"/>
      <c r="S56" s="43"/>
    </row>
    <row r="57" spans="1:24" x14ac:dyDescent="0.25">
      <c r="A57" s="9"/>
      <c r="B57" s="9"/>
      <c r="C57" s="9"/>
      <c r="D57" s="9"/>
      <c r="F57" s="9"/>
      <c r="G57" s="51"/>
      <c r="H57" s="91"/>
      <c r="I57" s="51"/>
      <c r="J57" s="9"/>
      <c r="K57" s="9"/>
      <c r="L57" s="287"/>
      <c r="M57" s="287"/>
      <c r="N57" s="287"/>
      <c r="O57" s="287"/>
      <c r="P57" s="287"/>
      <c r="Q57" s="45"/>
      <c r="S57" s="43"/>
    </row>
    <row r="58" spans="1:24" x14ac:dyDescent="0.25">
      <c r="A58" s="70"/>
      <c r="B58" s="9"/>
      <c r="C58" s="9"/>
      <c r="D58" s="9"/>
      <c r="F58" s="9"/>
      <c r="G58" s="9"/>
      <c r="H58" s="9"/>
      <c r="I58" s="9"/>
      <c r="J58" s="9"/>
      <c r="K58" s="9"/>
      <c r="L58" s="287"/>
      <c r="M58" s="285"/>
      <c r="N58" s="285"/>
      <c r="O58" s="285"/>
      <c r="P58" s="285"/>
      <c r="Q58" s="47"/>
      <c r="R58" s="9"/>
      <c r="S58" s="9"/>
    </row>
    <row r="59" spans="1:24" x14ac:dyDescent="0.25">
      <c r="A59" s="9"/>
      <c r="B59" s="9"/>
      <c r="C59" s="9"/>
      <c r="D59" s="9"/>
      <c r="E59" s="9"/>
      <c r="F59" s="9"/>
      <c r="G59" s="9"/>
      <c r="H59" s="9"/>
      <c r="K59" s="287"/>
      <c r="L59" s="287"/>
      <c r="M59" s="9"/>
      <c r="N59" s="9"/>
      <c r="O59" s="9"/>
      <c r="P59" s="9"/>
      <c r="Q59" s="9"/>
      <c r="R59" s="44"/>
      <c r="S59" s="43"/>
    </row>
    <row r="60" spans="1:24" x14ac:dyDescent="0.25">
      <c r="A60" s="9"/>
      <c r="B60" s="9"/>
      <c r="C60" s="9"/>
      <c r="D60" s="9"/>
      <c r="E60" s="9"/>
      <c r="F60" s="9"/>
      <c r="G60" s="9"/>
      <c r="H60" s="9"/>
      <c r="I60" s="9"/>
      <c r="J60" s="9"/>
      <c r="K60" s="9"/>
      <c r="L60" s="9"/>
      <c r="M60" s="9"/>
      <c r="N60" s="9"/>
      <c r="O60" s="9"/>
      <c r="P60" s="9"/>
      <c r="Q60" s="9"/>
      <c r="R60" s="9"/>
      <c r="S60" s="9"/>
    </row>
    <row r="61" spans="1:24" x14ac:dyDescent="0.25">
      <c r="A61" s="9"/>
      <c r="B61" s="9"/>
      <c r="C61" s="9"/>
      <c r="D61" s="9"/>
      <c r="E61" s="9"/>
      <c r="F61" s="9"/>
      <c r="G61" s="9"/>
      <c r="H61" s="9"/>
      <c r="I61" s="9"/>
      <c r="J61" s="9"/>
      <c r="K61" s="9"/>
      <c r="L61" s="9"/>
      <c r="M61" s="9"/>
      <c r="N61" s="9"/>
      <c r="O61" s="9"/>
      <c r="P61" s="9"/>
      <c r="Q61" s="9"/>
      <c r="S61" s="43"/>
    </row>
    <row r="62" spans="1:24" x14ac:dyDescent="0.25">
      <c r="A62" s="9"/>
      <c r="B62" s="9"/>
      <c r="C62" s="9"/>
      <c r="D62" s="9"/>
      <c r="E62" s="9"/>
      <c r="F62" s="9"/>
      <c r="G62" s="9"/>
      <c r="H62" s="9"/>
      <c r="I62" s="9"/>
      <c r="J62" s="9"/>
      <c r="K62" s="9"/>
      <c r="L62" s="9"/>
      <c r="M62" s="9"/>
      <c r="N62" s="9"/>
      <c r="O62" s="9"/>
      <c r="P62" s="9"/>
      <c r="Q62" s="9"/>
      <c r="R62" s="43"/>
      <c r="S62" s="43"/>
    </row>
    <row r="63" spans="1:24" x14ac:dyDescent="0.25">
      <c r="A63" s="9"/>
      <c r="B63" s="9"/>
      <c r="C63" s="9"/>
      <c r="D63" s="9"/>
      <c r="E63" s="9"/>
      <c r="F63" s="43"/>
      <c r="G63" s="43"/>
      <c r="H63" s="90"/>
      <c r="I63" s="43"/>
      <c r="J63" s="9"/>
      <c r="K63" s="9"/>
      <c r="L63" s="9"/>
      <c r="M63" s="9"/>
      <c r="N63" s="9"/>
      <c r="O63" s="9"/>
      <c r="P63" s="43"/>
      <c r="Q63" s="43"/>
      <c r="R63" s="43"/>
      <c r="S63" s="43"/>
      <c r="X63" s="1"/>
    </row>
    <row r="64" spans="1:24" x14ac:dyDescent="0.25">
      <c r="A64" s="9"/>
      <c r="B64" s="9"/>
      <c r="C64" s="9"/>
      <c r="D64" s="9"/>
      <c r="E64" s="9"/>
      <c r="F64" s="9"/>
      <c r="G64" s="43"/>
      <c r="H64" s="90"/>
      <c r="I64" s="9"/>
      <c r="J64" s="9"/>
      <c r="K64" s="9"/>
      <c r="L64" s="9"/>
      <c r="M64" s="9"/>
      <c r="N64" s="9"/>
      <c r="O64" s="9"/>
      <c r="P64" s="15"/>
      <c r="Q64" s="15"/>
      <c r="R64" s="15"/>
      <c r="S64" s="43"/>
    </row>
    <row r="65" spans="1:21" x14ac:dyDescent="0.25">
      <c r="A65" s="9"/>
      <c r="B65" s="9"/>
      <c r="C65" s="9"/>
      <c r="D65" s="9"/>
      <c r="E65" s="9"/>
      <c r="F65" s="289"/>
      <c r="G65" s="289"/>
      <c r="H65" s="90"/>
      <c r="I65" s="9"/>
      <c r="J65" s="9"/>
      <c r="K65" s="9"/>
      <c r="L65" s="9"/>
      <c r="M65" s="9"/>
      <c r="N65" s="9"/>
      <c r="O65" s="9"/>
      <c r="P65" s="9"/>
      <c r="Q65" s="9"/>
      <c r="R65" s="9"/>
      <c r="S65" s="9"/>
    </row>
    <row r="66" spans="1:21" x14ac:dyDescent="0.25">
      <c r="A66" s="9"/>
      <c r="B66" s="9"/>
      <c r="C66" s="9"/>
      <c r="D66" s="9"/>
      <c r="E66" s="9"/>
      <c r="F66" s="289"/>
      <c r="G66" s="289"/>
      <c r="H66" s="90"/>
      <c r="I66" s="9"/>
      <c r="J66" s="9"/>
      <c r="K66" s="9"/>
      <c r="L66" s="9"/>
      <c r="M66" s="9"/>
      <c r="N66" s="9"/>
      <c r="O66" s="9"/>
      <c r="P66" s="9"/>
      <c r="Q66" s="9"/>
      <c r="R66" s="9"/>
      <c r="S66" s="9"/>
    </row>
    <row r="67" spans="1:21" x14ac:dyDescent="0.25">
      <c r="A67" s="9"/>
      <c r="B67" s="9"/>
      <c r="C67" s="9"/>
      <c r="D67" s="9"/>
      <c r="E67" s="9"/>
      <c r="F67" s="9"/>
      <c r="G67" s="9"/>
      <c r="H67" s="9"/>
      <c r="I67" s="9"/>
      <c r="J67" s="9"/>
      <c r="K67" s="9"/>
      <c r="L67" s="9"/>
      <c r="M67" s="16"/>
      <c r="N67" s="16"/>
      <c r="O67" s="16"/>
      <c r="P67" s="43"/>
      <c r="Q67" s="43"/>
      <c r="R67" s="9"/>
      <c r="S67" s="9"/>
    </row>
    <row r="68" spans="1:21" x14ac:dyDescent="0.25">
      <c r="A68" s="9"/>
      <c r="B68" s="9"/>
      <c r="C68" s="9"/>
      <c r="D68" s="9"/>
      <c r="E68" s="9"/>
      <c r="F68" s="9"/>
      <c r="G68" s="9"/>
      <c r="H68" s="9"/>
      <c r="I68" s="9"/>
      <c r="J68" s="9"/>
      <c r="K68" s="9"/>
      <c r="L68" s="9"/>
      <c r="M68" s="17"/>
      <c r="N68" s="17"/>
      <c r="O68" s="17"/>
      <c r="P68" s="15"/>
      <c r="Q68" s="15"/>
      <c r="R68" s="9"/>
      <c r="S68" s="43"/>
    </row>
    <row r="69" spans="1:21" x14ac:dyDescent="0.25">
      <c r="A69" s="9"/>
      <c r="B69" s="9"/>
      <c r="C69" s="9"/>
      <c r="D69" s="9"/>
      <c r="E69" s="9"/>
      <c r="F69" s="9"/>
      <c r="G69" s="9"/>
      <c r="H69" s="9"/>
      <c r="I69" s="9"/>
      <c r="J69" s="9"/>
      <c r="K69" s="9"/>
      <c r="L69" s="9"/>
      <c r="R69" s="43"/>
      <c r="S69" s="43"/>
    </row>
    <row r="70" spans="1:21" x14ac:dyDescent="0.25">
      <c r="A70" s="9"/>
    </row>
    <row r="71" spans="1:21" x14ac:dyDescent="0.25">
      <c r="A71" s="9"/>
      <c r="T71" s="8"/>
      <c r="U71" s="7"/>
    </row>
    <row r="72" spans="1:21" x14ac:dyDescent="0.25">
      <c r="A72" s="9"/>
      <c r="B72" s="70"/>
      <c r="C72" s="71"/>
      <c r="D72" s="71"/>
      <c r="E72" s="71"/>
      <c r="F72" s="71"/>
      <c r="G72" s="71"/>
      <c r="H72" s="71"/>
      <c r="I72" s="71"/>
      <c r="J72" s="71"/>
      <c r="K72" s="71"/>
      <c r="L72" s="71"/>
      <c r="M72" s="71"/>
      <c r="N72" s="71"/>
      <c r="O72" s="71"/>
      <c r="P72" s="71"/>
      <c r="Q72" s="71"/>
      <c r="R72" s="71"/>
      <c r="S72" s="71"/>
      <c r="T72" s="7"/>
    </row>
    <row r="73" spans="1:21" x14ac:dyDescent="0.25">
      <c r="T73" s="7"/>
    </row>
    <row r="74" spans="1:21" x14ac:dyDescent="0.25">
      <c r="B74" s="9"/>
      <c r="C74" s="9"/>
      <c r="D74" s="43"/>
      <c r="E74" s="9"/>
      <c r="F74" s="9"/>
      <c r="G74" s="289"/>
      <c r="H74" s="289"/>
      <c r="I74" s="289"/>
      <c r="J74" s="9"/>
      <c r="K74" s="9"/>
      <c r="L74" s="9"/>
      <c r="M74" s="287"/>
      <c r="N74" s="287"/>
      <c r="O74" s="287"/>
      <c r="P74" s="287"/>
      <c r="Q74" s="287"/>
      <c r="R74" s="287"/>
      <c r="S74" s="43"/>
      <c r="T74" s="7"/>
    </row>
    <row r="75" spans="1:21" x14ac:dyDescent="0.25">
      <c r="B75" s="9"/>
      <c r="C75" s="9"/>
      <c r="D75" s="9"/>
      <c r="E75" s="289"/>
      <c r="F75" s="289"/>
      <c r="G75" s="9"/>
      <c r="H75" s="9"/>
      <c r="I75" s="287"/>
      <c r="J75" s="287"/>
      <c r="K75" s="289"/>
      <c r="L75" s="289"/>
      <c r="M75" s="289"/>
      <c r="N75" s="289"/>
      <c r="O75" s="289"/>
      <c r="P75" s="289"/>
      <c r="Q75" s="289"/>
      <c r="R75" s="44"/>
      <c r="S75" s="43"/>
      <c r="T75" s="7"/>
    </row>
    <row r="76" spans="1:21" x14ac:dyDescent="0.25">
      <c r="A76" s="70"/>
      <c r="B76" s="9"/>
      <c r="C76" s="9"/>
      <c r="D76" s="9"/>
      <c r="E76" s="9"/>
      <c r="F76" s="9"/>
      <c r="G76" s="9"/>
      <c r="H76" s="9"/>
      <c r="I76" s="9"/>
      <c r="J76" s="9"/>
      <c r="K76" s="9"/>
      <c r="L76" s="9"/>
      <c r="M76" s="9"/>
      <c r="N76" s="9"/>
      <c r="O76" s="9"/>
      <c r="P76" s="9"/>
      <c r="Q76" s="9"/>
      <c r="R76" s="9"/>
      <c r="S76" s="9"/>
      <c r="T76" s="7"/>
    </row>
    <row r="77" spans="1:21" x14ac:dyDescent="0.25">
      <c r="B77" s="9"/>
      <c r="C77" s="289"/>
      <c r="D77" s="289"/>
      <c r="E77" s="9"/>
      <c r="F77" s="9"/>
      <c r="G77" s="9"/>
      <c r="H77" s="9"/>
      <c r="I77" s="9"/>
      <c r="J77" s="9"/>
      <c r="K77" s="9"/>
      <c r="L77" s="9"/>
      <c r="M77" s="9"/>
      <c r="N77" s="9"/>
      <c r="O77" s="9"/>
      <c r="P77" s="9"/>
      <c r="Q77" s="9"/>
      <c r="R77" s="9"/>
      <c r="S77" s="43"/>
      <c r="T77" s="7"/>
    </row>
    <row r="78" spans="1:21" x14ac:dyDescent="0.25">
      <c r="A78" s="9"/>
      <c r="B78" s="9"/>
      <c r="C78" s="9"/>
      <c r="D78" s="9"/>
      <c r="E78" s="9"/>
      <c r="F78" s="9"/>
      <c r="G78" s="9"/>
      <c r="H78" s="9"/>
      <c r="I78" s="9"/>
      <c r="J78" s="9"/>
      <c r="K78" s="9"/>
      <c r="L78" s="9"/>
      <c r="M78" s="9"/>
      <c r="N78" s="9"/>
      <c r="O78" s="9"/>
      <c r="P78" s="9"/>
      <c r="Q78" s="9"/>
      <c r="R78" s="9"/>
      <c r="S78" s="43"/>
      <c r="T78" s="7"/>
    </row>
    <row r="79" spans="1:21" x14ac:dyDescent="0.25">
      <c r="A79" s="9"/>
      <c r="B79" s="9"/>
      <c r="C79" s="9"/>
      <c r="D79" s="9"/>
      <c r="E79" s="43"/>
      <c r="F79" s="9"/>
      <c r="G79" s="9"/>
      <c r="H79" s="9"/>
      <c r="I79" s="9"/>
      <c r="J79" s="9"/>
      <c r="K79" s="9"/>
      <c r="L79" s="9"/>
      <c r="M79" s="9"/>
      <c r="N79" s="9"/>
      <c r="O79" s="9"/>
      <c r="P79" s="9"/>
      <c r="Q79" s="9"/>
      <c r="R79" s="43"/>
      <c r="S79" s="19"/>
      <c r="T79" s="7"/>
    </row>
    <row r="80" spans="1:21" x14ac:dyDescent="0.25">
      <c r="A80" s="9"/>
      <c r="B80" s="9"/>
      <c r="C80" s="9"/>
      <c r="D80" s="9"/>
      <c r="E80" s="9"/>
      <c r="F80" s="9"/>
      <c r="G80" s="9"/>
      <c r="H80" s="9"/>
      <c r="I80" s="9"/>
      <c r="J80" s="9"/>
      <c r="K80" s="9"/>
      <c r="L80" s="9"/>
      <c r="M80" s="9"/>
      <c r="N80" s="9"/>
      <c r="O80" s="9"/>
      <c r="P80" s="9"/>
      <c r="Q80" s="9"/>
      <c r="R80" s="9"/>
      <c r="S80" s="43"/>
      <c r="T80" s="7"/>
    </row>
    <row r="81" spans="1:20" x14ac:dyDescent="0.25">
      <c r="A81" s="9"/>
      <c r="J81" s="9"/>
    </row>
    <row r="82" spans="1:20" x14ac:dyDescent="0.25">
      <c r="A82" s="9"/>
      <c r="B82" s="9"/>
      <c r="C82" s="9"/>
      <c r="D82" s="9"/>
      <c r="E82" s="289"/>
      <c r="F82" s="289"/>
      <c r="G82" s="9"/>
      <c r="H82" s="9"/>
      <c r="I82" s="9"/>
      <c r="J82" s="9"/>
      <c r="K82" s="9"/>
      <c r="L82" s="9"/>
      <c r="M82" s="9"/>
      <c r="N82" s="9"/>
      <c r="O82" s="9"/>
      <c r="P82" s="9"/>
      <c r="Q82" s="9"/>
      <c r="R82" s="9"/>
      <c r="S82" s="9"/>
      <c r="T82" s="39"/>
    </row>
    <row r="83" spans="1:20" x14ac:dyDescent="0.25">
      <c r="A83" s="9"/>
      <c r="B83" s="9"/>
      <c r="C83" s="9"/>
      <c r="D83" s="9"/>
      <c r="E83" s="289"/>
      <c r="F83" s="289"/>
      <c r="G83" s="9"/>
      <c r="H83" s="9"/>
      <c r="I83" s="9"/>
      <c r="J83" s="9"/>
      <c r="K83" s="9"/>
      <c r="L83" s="9"/>
      <c r="M83" s="9"/>
      <c r="N83" s="9"/>
      <c r="O83" s="9"/>
      <c r="P83" s="9"/>
      <c r="Q83" s="9"/>
      <c r="R83" s="9"/>
      <c r="S83" s="9"/>
    </row>
    <row r="84" spans="1:20" x14ac:dyDescent="0.25">
      <c r="A84" s="9"/>
      <c r="B84" s="9"/>
      <c r="C84" s="9"/>
      <c r="D84" s="9"/>
      <c r="E84" s="289"/>
      <c r="F84" s="289"/>
      <c r="G84" s="9"/>
      <c r="H84" s="9"/>
      <c r="I84" s="9"/>
      <c r="J84" s="9"/>
      <c r="K84" s="9"/>
      <c r="L84" s="9"/>
      <c r="M84" s="9"/>
      <c r="N84" s="9"/>
      <c r="O84" s="9"/>
      <c r="P84" s="9"/>
      <c r="Q84" s="9"/>
      <c r="R84" s="9"/>
      <c r="S84" s="9"/>
    </row>
    <row r="85" spans="1:20" x14ac:dyDescent="0.25">
      <c r="A85" s="9"/>
      <c r="B85" s="9"/>
      <c r="C85" s="9"/>
      <c r="D85" s="9"/>
      <c r="E85" s="289"/>
      <c r="F85" s="289"/>
      <c r="G85" s="9"/>
      <c r="H85" s="9"/>
      <c r="I85" s="9"/>
      <c r="J85" s="9"/>
      <c r="K85" s="9"/>
      <c r="L85" s="9"/>
      <c r="M85" s="9"/>
      <c r="N85" s="9"/>
      <c r="O85" s="9"/>
      <c r="P85" s="9"/>
      <c r="Q85" s="9"/>
      <c r="R85" s="9"/>
      <c r="S85" s="9"/>
    </row>
    <row r="86" spans="1:20" x14ac:dyDescent="0.25">
      <c r="A86" s="9"/>
      <c r="B86" s="9"/>
      <c r="C86" s="9"/>
      <c r="D86" s="9"/>
      <c r="E86" s="9"/>
      <c r="F86" s="9"/>
      <c r="G86" s="9"/>
      <c r="H86" s="9"/>
      <c r="I86" s="9"/>
      <c r="J86" s="9"/>
      <c r="K86" s="9"/>
      <c r="L86" s="9"/>
      <c r="M86" s="9"/>
      <c r="N86" s="9"/>
      <c r="O86" s="9"/>
      <c r="P86" s="9"/>
      <c r="Q86" s="9"/>
      <c r="R86" s="9"/>
      <c r="S86" s="9"/>
    </row>
    <row r="87" spans="1:20" x14ac:dyDescent="0.25">
      <c r="A87" s="9"/>
      <c r="B87" s="9"/>
      <c r="C87" s="9"/>
      <c r="D87" s="43"/>
      <c r="E87" s="9"/>
      <c r="F87" s="9"/>
      <c r="G87" s="9"/>
      <c r="H87" s="9"/>
      <c r="I87" s="9"/>
      <c r="J87" s="9"/>
      <c r="K87" s="9"/>
      <c r="L87" s="9"/>
      <c r="M87" s="9"/>
      <c r="N87" s="9"/>
      <c r="O87" s="9"/>
      <c r="P87" s="9"/>
      <c r="Q87" s="9"/>
      <c r="R87" s="9"/>
      <c r="S87" s="43"/>
    </row>
    <row r="88" spans="1:20" x14ac:dyDescent="0.25">
      <c r="A88" s="9"/>
      <c r="B88" s="9"/>
      <c r="C88" s="9"/>
      <c r="D88" s="9"/>
      <c r="E88" s="9"/>
      <c r="F88" s="9"/>
      <c r="G88" s="9"/>
      <c r="H88" s="9"/>
      <c r="I88" s="9"/>
      <c r="J88" s="9"/>
      <c r="K88" s="9"/>
      <c r="L88" s="9"/>
      <c r="M88" s="9"/>
      <c r="N88" s="9"/>
      <c r="O88" s="9"/>
      <c r="P88" s="9"/>
      <c r="Q88" s="9"/>
      <c r="R88" s="9"/>
      <c r="S88" s="9"/>
    </row>
    <row r="89" spans="1:20" x14ac:dyDescent="0.25">
      <c r="A89" s="9"/>
      <c r="B89" s="9"/>
      <c r="C89" s="9"/>
      <c r="D89" s="9"/>
      <c r="E89" s="9"/>
      <c r="F89" s="9"/>
      <c r="G89" s="9"/>
      <c r="H89" s="9"/>
      <c r="I89" s="9"/>
      <c r="J89" s="9"/>
      <c r="K89" s="9"/>
      <c r="L89" s="9"/>
      <c r="M89" s="9"/>
      <c r="N89" s="9"/>
      <c r="O89" s="9"/>
      <c r="P89" s="9"/>
      <c r="Q89" s="9"/>
      <c r="R89" s="9"/>
      <c r="S89" s="9"/>
    </row>
    <row r="90" spans="1:20" x14ac:dyDescent="0.25">
      <c r="A90" s="9"/>
      <c r="B90" s="9"/>
      <c r="C90" s="9"/>
      <c r="D90" s="43"/>
      <c r="E90" s="9"/>
      <c r="F90" s="9"/>
      <c r="G90" s="9"/>
      <c r="H90" s="9"/>
      <c r="I90" s="9"/>
      <c r="J90" s="9"/>
      <c r="K90" s="9"/>
      <c r="L90" s="9"/>
      <c r="M90" s="9"/>
      <c r="N90" s="9"/>
      <c r="O90" s="9"/>
      <c r="P90" s="9"/>
      <c r="Q90" s="9"/>
      <c r="R90" s="43"/>
      <c r="S90" s="19"/>
    </row>
    <row r="91" spans="1:20" x14ac:dyDescent="0.25">
      <c r="A91" s="9"/>
      <c r="B91" s="9"/>
      <c r="C91" s="9"/>
      <c r="D91" s="43"/>
      <c r="E91" s="9"/>
      <c r="F91" s="9"/>
      <c r="G91" s="9"/>
      <c r="H91" s="9"/>
      <c r="I91" s="9"/>
      <c r="J91" s="9"/>
      <c r="K91" s="9"/>
      <c r="L91" s="9"/>
      <c r="M91" s="9"/>
      <c r="N91" s="9"/>
      <c r="O91" s="9"/>
      <c r="P91" s="9"/>
      <c r="Q91" s="9"/>
      <c r="R91" s="43"/>
      <c r="S91" s="19"/>
    </row>
    <row r="92" spans="1:20" x14ac:dyDescent="0.25">
      <c r="A92" s="9"/>
      <c r="J92" s="9"/>
      <c r="K92" s="9"/>
      <c r="L92" s="9"/>
      <c r="M92" s="9"/>
      <c r="N92" s="9"/>
      <c r="O92" s="9"/>
      <c r="P92" s="9"/>
      <c r="Q92" s="9"/>
      <c r="R92" s="9"/>
      <c r="S92" s="9"/>
    </row>
    <row r="93" spans="1:20" x14ac:dyDescent="0.25">
      <c r="A93" s="9"/>
      <c r="J93" s="287"/>
      <c r="K93" s="287"/>
      <c r="L93" s="287"/>
      <c r="M93" s="289"/>
      <c r="N93" s="289"/>
      <c r="O93" s="289"/>
      <c r="P93" s="289"/>
      <c r="Q93" s="289"/>
      <c r="R93" s="43"/>
      <c r="S93" s="9"/>
    </row>
    <row r="94" spans="1:20" x14ac:dyDescent="0.25">
      <c r="A94" s="9"/>
      <c r="J94" s="287"/>
      <c r="K94" s="287"/>
      <c r="L94" s="287"/>
      <c r="M94" s="290"/>
      <c r="N94" s="290"/>
      <c r="O94" s="290"/>
      <c r="P94" s="290"/>
      <c r="Q94" s="290"/>
      <c r="R94" s="9"/>
      <c r="S94" s="19"/>
    </row>
    <row r="95" spans="1:20" x14ac:dyDescent="0.25">
      <c r="A95" s="9"/>
      <c r="J95" s="287"/>
      <c r="K95" s="287"/>
      <c r="L95" s="287"/>
      <c r="M95" s="290"/>
      <c r="N95" s="290"/>
      <c r="O95" s="290"/>
      <c r="P95" s="290"/>
      <c r="Q95" s="290"/>
      <c r="R95" s="9"/>
      <c r="S95" s="19"/>
    </row>
    <row r="96" spans="1:20" x14ac:dyDescent="0.25">
      <c r="J96" s="287"/>
      <c r="K96" s="287"/>
      <c r="L96" s="287"/>
      <c r="M96" s="290"/>
      <c r="N96" s="290"/>
      <c r="O96" s="290"/>
      <c r="P96" s="290"/>
      <c r="Q96" s="290"/>
      <c r="R96" s="9"/>
      <c r="S96" s="19"/>
    </row>
    <row r="97" spans="1:19" x14ac:dyDescent="0.25">
      <c r="J97" s="287"/>
      <c r="K97" s="287"/>
      <c r="L97" s="287"/>
      <c r="M97" s="290"/>
      <c r="N97" s="290"/>
      <c r="O97" s="290"/>
      <c r="P97" s="290"/>
      <c r="Q97" s="290"/>
      <c r="R97" s="9"/>
      <c r="S97" s="19"/>
    </row>
    <row r="98" spans="1:19" x14ac:dyDescent="0.25">
      <c r="J98" s="287"/>
      <c r="K98" s="287"/>
      <c r="L98" s="287"/>
      <c r="M98" s="290"/>
      <c r="N98" s="290"/>
      <c r="O98" s="290"/>
      <c r="P98" s="290"/>
      <c r="Q98" s="290"/>
      <c r="R98" s="9"/>
      <c r="S98" s="19"/>
    </row>
    <row r="99" spans="1:19" x14ac:dyDescent="0.25">
      <c r="J99" s="287"/>
      <c r="K99" s="287"/>
      <c r="L99" s="287"/>
      <c r="M99" s="290"/>
      <c r="N99" s="290"/>
      <c r="O99" s="290"/>
      <c r="P99" s="290"/>
      <c r="Q99" s="290"/>
      <c r="R99" s="9"/>
      <c r="S99" s="19"/>
    </row>
    <row r="104" spans="1:19" x14ac:dyDescent="0.25">
      <c r="B104" s="70"/>
      <c r="C104" s="71"/>
      <c r="D104" s="71"/>
      <c r="E104" s="71"/>
      <c r="F104" s="71"/>
      <c r="G104" s="71"/>
      <c r="H104" s="71"/>
      <c r="I104" s="71"/>
      <c r="J104" s="71"/>
      <c r="K104" s="71"/>
      <c r="L104" s="71"/>
      <c r="M104" s="71"/>
      <c r="N104" s="71"/>
      <c r="O104" s="71"/>
      <c r="P104" s="71"/>
      <c r="Q104" s="71"/>
      <c r="R104" s="71"/>
      <c r="S104" s="71"/>
    </row>
    <row r="106" spans="1:19" x14ac:dyDescent="0.25">
      <c r="B106" s="9"/>
      <c r="C106" s="9"/>
      <c r="D106" s="9"/>
      <c r="E106" s="43"/>
      <c r="F106" s="9"/>
      <c r="G106" s="9"/>
      <c r="H106" s="9"/>
      <c r="I106" s="9"/>
      <c r="J106" s="9"/>
      <c r="K106" s="287"/>
      <c r="L106" s="287"/>
      <c r="M106" s="291"/>
      <c r="N106" s="291"/>
      <c r="O106" s="291"/>
      <c r="P106" s="291"/>
      <c r="Q106" s="291"/>
      <c r="R106" s="43"/>
      <c r="S106" s="19"/>
    </row>
    <row r="107" spans="1:19" x14ac:dyDescent="0.25">
      <c r="B107" s="9"/>
      <c r="C107" s="9"/>
      <c r="D107" s="9"/>
      <c r="E107" s="9"/>
      <c r="F107" s="9"/>
      <c r="G107" s="9"/>
      <c r="H107" s="9"/>
      <c r="I107" s="9"/>
      <c r="J107" s="9"/>
      <c r="K107" s="9"/>
      <c r="L107" s="9"/>
      <c r="M107" s="9"/>
      <c r="N107" s="9"/>
      <c r="O107" s="9"/>
      <c r="P107" s="9"/>
      <c r="Q107" s="9"/>
      <c r="R107" s="9"/>
      <c r="S107" s="43"/>
    </row>
    <row r="108" spans="1:19" x14ac:dyDescent="0.25">
      <c r="A108" s="70"/>
      <c r="B108" s="9"/>
      <c r="C108" s="9"/>
      <c r="D108" s="9"/>
      <c r="E108" s="9"/>
      <c r="F108" s="9"/>
      <c r="G108" s="9"/>
      <c r="H108" s="9"/>
      <c r="I108" s="9"/>
      <c r="J108" s="9"/>
      <c r="K108" s="9"/>
      <c r="L108" s="9"/>
      <c r="M108" s="9"/>
      <c r="N108" s="9"/>
      <c r="O108" s="9"/>
      <c r="P108" s="9"/>
      <c r="Q108" s="9"/>
      <c r="R108" s="9"/>
      <c r="S108" s="19"/>
    </row>
    <row r="109" spans="1:19" x14ac:dyDescent="0.25">
      <c r="B109" s="9"/>
      <c r="C109" s="9"/>
      <c r="D109" s="9"/>
      <c r="E109" s="9"/>
      <c r="F109" s="9"/>
      <c r="G109" s="9"/>
      <c r="H109" s="9"/>
      <c r="I109" s="9"/>
      <c r="J109" s="9"/>
      <c r="K109" s="9"/>
      <c r="L109" s="9"/>
      <c r="M109" s="9"/>
      <c r="N109" s="9"/>
      <c r="O109" s="9"/>
      <c r="P109" s="9"/>
      <c r="Q109" s="9"/>
      <c r="R109" s="9"/>
      <c r="S109" s="9"/>
    </row>
    <row r="110" spans="1:19" x14ac:dyDescent="0.25">
      <c r="A110" s="9"/>
      <c r="B110" s="9"/>
      <c r="C110" s="9"/>
      <c r="D110" s="9"/>
      <c r="E110" s="9"/>
      <c r="F110" s="9"/>
      <c r="G110" s="9"/>
      <c r="H110" s="9"/>
      <c r="I110" s="9"/>
      <c r="J110" s="9"/>
      <c r="K110" s="9"/>
      <c r="L110" s="9"/>
      <c r="M110" s="9"/>
      <c r="N110" s="9"/>
      <c r="O110" s="9"/>
      <c r="P110" s="9"/>
      <c r="Q110" s="9"/>
      <c r="R110" s="9"/>
      <c r="S110" s="9"/>
    </row>
    <row r="111" spans="1:19" x14ac:dyDescent="0.25">
      <c r="A111" s="9"/>
      <c r="B111" s="9"/>
      <c r="C111" s="9"/>
      <c r="D111" s="9"/>
      <c r="E111" s="43"/>
      <c r="F111" s="9"/>
      <c r="G111" s="9"/>
      <c r="H111" s="9"/>
      <c r="I111" s="9"/>
      <c r="J111" s="9"/>
      <c r="K111" s="9"/>
      <c r="L111" s="9"/>
      <c r="M111" s="9"/>
      <c r="N111" s="9"/>
      <c r="O111" s="9"/>
      <c r="P111" s="9"/>
      <c r="Q111" s="9"/>
      <c r="R111" s="9"/>
      <c r="S111" s="43"/>
    </row>
    <row r="112" spans="1:19" x14ac:dyDescent="0.25">
      <c r="A112" s="9"/>
      <c r="B112" s="9"/>
      <c r="C112" s="9"/>
      <c r="D112" s="9"/>
      <c r="E112" s="9"/>
      <c r="F112" s="9"/>
      <c r="G112" s="9"/>
      <c r="H112" s="9"/>
      <c r="I112" s="9"/>
      <c r="J112" s="9"/>
      <c r="K112" s="9"/>
      <c r="L112" s="9"/>
      <c r="M112" s="9"/>
      <c r="N112" s="9"/>
      <c r="O112" s="9"/>
      <c r="P112" s="9"/>
      <c r="Q112" s="9"/>
      <c r="R112" s="9"/>
      <c r="S112" s="19"/>
    </row>
    <row r="113" spans="1:19" x14ac:dyDescent="0.25">
      <c r="A113" s="9"/>
      <c r="B113" s="9"/>
      <c r="C113" s="9"/>
      <c r="D113" s="9"/>
      <c r="E113" s="289"/>
      <c r="F113" s="289"/>
      <c r="G113" s="289"/>
      <c r="H113" s="289"/>
      <c r="I113" s="289"/>
      <c r="J113" s="9"/>
      <c r="K113" s="9"/>
      <c r="L113" s="9"/>
      <c r="M113" s="9"/>
      <c r="N113" s="289"/>
      <c r="O113" s="289"/>
      <c r="P113" s="289"/>
      <c r="Q113" s="289"/>
      <c r="R113" s="289"/>
      <c r="S113" s="19"/>
    </row>
    <row r="114" spans="1:19" x14ac:dyDescent="0.25">
      <c r="A114" s="9"/>
    </row>
    <row r="115" spans="1:19" x14ac:dyDescent="0.25">
      <c r="A115" s="9"/>
      <c r="J115" s="9"/>
      <c r="K115" s="9"/>
      <c r="L115" s="9"/>
      <c r="M115" s="44"/>
      <c r="N115" s="9"/>
      <c r="O115" s="9"/>
      <c r="P115" s="44"/>
      <c r="Q115" s="44"/>
      <c r="R115" s="43"/>
      <c r="S115" s="43"/>
    </row>
    <row r="116" spans="1:19" x14ac:dyDescent="0.25">
      <c r="A116" s="9"/>
      <c r="J116" s="287"/>
      <c r="K116" s="287"/>
      <c r="L116" s="287"/>
      <c r="M116" s="9"/>
      <c r="N116" s="9"/>
      <c r="O116" s="9"/>
      <c r="P116" s="9"/>
      <c r="Q116" s="9"/>
      <c r="R116" s="9"/>
      <c r="S116" s="19"/>
    </row>
    <row r="117" spans="1:19" x14ac:dyDescent="0.25">
      <c r="A117" s="9"/>
      <c r="J117" s="287"/>
      <c r="K117" s="287"/>
      <c r="L117" s="287"/>
      <c r="M117" s="9"/>
      <c r="N117" s="9"/>
      <c r="O117" s="9"/>
      <c r="P117" s="9"/>
      <c r="Q117" s="9"/>
      <c r="R117" s="9"/>
      <c r="S117" s="19"/>
    </row>
    <row r="118" spans="1:19" x14ac:dyDescent="0.25">
      <c r="J118" s="287"/>
      <c r="K118" s="287"/>
      <c r="L118" s="287"/>
      <c r="M118" s="9"/>
      <c r="N118" s="9"/>
      <c r="O118" s="9"/>
      <c r="P118" s="9"/>
      <c r="Q118" s="9"/>
      <c r="R118" s="9"/>
      <c r="S118" s="19"/>
    </row>
    <row r="119" spans="1:19" x14ac:dyDescent="0.25">
      <c r="J119" s="287"/>
      <c r="K119" s="287"/>
      <c r="L119" s="287"/>
      <c r="M119" s="9"/>
      <c r="N119" s="9"/>
      <c r="O119" s="9"/>
      <c r="P119" s="9"/>
      <c r="Q119" s="9"/>
      <c r="R119" s="9"/>
      <c r="S119" s="19"/>
    </row>
    <row r="120" spans="1:19" x14ac:dyDescent="0.25">
      <c r="J120" s="287"/>
      <c r="K120" s="287"/>
      <c r="L120" s="287"/>
      <c r="M120" s="9"/>
      <c r="N120" s="9"/>
      <c r="O120" s="9"/>
      <c r="P120" s="9"/>
      <c r="Q120" s="9"/>
      <c r="R120" s="9"/>
      <c r="S120" s="19"/>
    </row>
    <row r="121" spans="1:19" x14ac:dyDescent="0.25">
      <c r="J121" s="45"/>
      <c r="K121" s="45"/>
      <c r="L121" s="45"/>
      <c r="M121" s="9"/>
      <c r="N121" s="9"/>
      <c r="O121" s="9"/>
      <c r="P121" s="9"/>
      <c r="Q121" s="9"/>
      <c r="R121" s="9"/>
      <c r="S121" s="19"/>
    </row>
    <row r="124" spans="1:19" x14ac:dyDescent="0.25">
      <c r="B124" s="70"/>
      <c r="C124" s="71"/>
      <c r="D124" s="71"/>
      <c r="E124" s="71"/>
      <c r="F124" s="71"/>
      <c r="G124" s="71"/>
      <c r="H124" s="71"/>
      <c r="I124" s="71"/>
      <c r="J124" s="71"/>
      <c r="K124" s="71"/>
      <c r="L124" s="71"/>
      <c r="M124" s="71"/>
      <c r="N124" s="71"/>
      <c r="O124" s="71"/>
      <c r="P124" s="71"/>
      <c r="Q124" s="71"/>
      <c r="R124" s="71"/>
      <c r="S124" s="71"/>
    </row>
    <row r="125" spans="1:19" x14ac:dyDescent="0.25">
      <c r="B125" s="9"/>
      <c r="C125" s="9"/>
      <c r="D125" s="9"/>
      <c r="E125" s="9"/>
      <c r="F125" s="9"/>
      <c r="G125" s="9"/>
      <c r="H125" s="9"/>
      <c r="I125" s="9"/>
      <c r="J125" s="9"/>
      <c r="K125" s="9"/>
      <c r="L125" s="9"/>
      <c r="M125" s="9"/>
      <c r="N125" s="9"/>
      <c r="O125" s="9"/>
      <c r="P125" s="9"/>
      <c r="Q125" s="9"/>
      <c r="R125" s="9"/>
      <c r="S125" s="9"/>
    </row>
    <row r="126" spans="1:19" x14ac:dyDescent="0.25">
      <c r="B126" s="9"/>
      <c r="C126" s="9"/>
      <c r="D126" s="43"/>
      <c r="E126" s="9"/>
      <c r="F126" s="9"/>
      <c r="G126" s="9"/>
      <c r="H126" s="9"/>
      <c r="I126" s="9"/>
      <c r="J126" s="9"/>
      <c r="K126" s="9"/>
      <c r="L126" s="9"/>
      <c r="M126" s="9"/>
      <c r="N126" s="9"/>
      <c r="O126" s="9"/>
      <c r="P126" s="9"/>
      <c r="Q126" s="9"/>
      <c r="R126" s="43"/>
      <c r="S126" s="19"/>
    </row>
    <row r="127" spans="1:19" x14ac:dyDescent="0.25">
      <c r="B127" s="9"/>
      <c r="C127" s="9"/>
      <c r="D127" s="9"/>
      <c r="E127" s="9"/>
      <c r="F127" s="9"/>
      <c r="G127" s="9"/>
      <c r="H127" s="9"/>
      <c r="I127" s="9"/>
      <c r="J127" s="9"/>
      <c r="K127" s="9"/>
      <c r="L127" s="9"/>
      <c r="M127" s="9"/>
      <c r="N127" s="9"/>
      <c r="O127" s="9"/>
      <c r="P127" s="9"/>
      <c r="Q127" s="9"/>
      <c r="R127" s="9"/>
      <c r="S127" s="43"/>
    </row>
    <row r="128" spans="1:19" x14ac:dyDescent="0.25">
      <c r="A128" s="70"/>
      <c r="B128" s="9"/>
      <c r="C128" s="9"/>
      <c r="D128" s="9"/>
      <c r="E128" s="9"/>
      <c r="F128" s="9"/>
      <c r="G128" s="9"/>
      <c r="H128" s="9"/>
      <c r="I128" s="9"/>
      <c r="J128" s="9"/>
      <c r="K128" s="9"/>
      <c r="L128" s="9"/>
      <c r="M128" s="9"/>
      <c r="N128" s="9"/>
      <c r="O128" s="9"/>
      <c r="P128" s="9"/>
      <c r="Q128" s="9"/>
      <c r="R128" s="9"/>
      <c r="S128" s="9"/>
    </row>
    <row r="129" spans="1:19" x14ac:dyDescent="0.25">
      <c r="A129" s="9"/>
      <c r="B129" s="9"/>
      <c r="C129" s="9"/>
      <c r="D129" s="9"/>
      <c r="E129" s="9"/>
      <c r="F129" s="287"/>
      <c r="G129" s="287"/>
      <c r="H129" s="287"/>
      <c r="I129" s="287"/>
      <c r="J129" s="9"/>
      <c r="K129" s="9"/>
      <c r="L129" s="9"/>
      <c r="M129" s="287"/>
      <c r="N129" s="287"/>
      <c r="O129" s="287"/>
      <c r="P129" s="287"/>
      <c r="Q129" s="287"/>
      <c r="R129" s="287"/>
      <c r="S129" s="19"/>
    </row>
    <row r="130" spans="1:19" x14ac:dyDescent="0.25">
      <c r="A130" s="9"/>
      <c r="B130" s="9"/>
      <c r="C130" s="9"/>
      <c r="D130" s="9"/>
      <c r="E130" s="9"/>
      <c r="F130" s="287"/>
      <c r="G130" s="287"/>
      <c r="H130" s="287"/>
      <c r="I130" s="287"/>
      <c r="J130" s="9"/>
      <c r="K130" s="9"/>
      <c r="L130" s="9"/>
      <c r="M130" s="287"/>
      <c r="N130" s="287"/>
      <c r="O130" s="287"/>
      <c r="P130" s="287"/>
      <c r="Q130" s="287"/>
      <c r="R130" s="287"/>
      <c r="S130" s="9"/>
    </row>
    <row r="131" spans="1:19" x14ac:dyDescent="0.25">
      <c r="A131" s="9"/>
      <c r="B131" s="9"/>
      <c r="C131" s="9"/>
      <c r="D131" s="9"/>
      <c r="E131" s="9"/>
      <c r="F131" s="287"/>
      <c r="G131" s="287"/>
      <c r="H131" s="287"/>
      <c r="I131" s="287"/>
      <c r="J131" s="9"/>
      <c r="K131" s="9"/>
      <c r="L131" s="9"/>
      <c r="M131" s="287"/>
      <c r="N131" s="287"/>
      <c r="O131" s="287"/>
      <c r="P131" s="287"/>
      <c r="Q131" s="287"/>
      <c r="R131" s="287"/>
      <c r="S131" s="9"/>
    </row>
    <row r="132" spans="1:19" x14ac:dyDescent="0.25">
      <c r="A132" s="9"/>
      <c r="B132" s="9"/>
      <c r="C132" s="9"/>
      <c r="D132" s="9"/>
      <c r="E132" s="9"/>
      <c r="F132" s="287"/>
      <c r="G132" s="287"/>
      <c r="H132" s="287"/>
      <c r="I132" s="287"/>
      <c r="J132" s="9"/>
      <c r="K132" s="9"/>
      <c r="L132" s="9"/>
      <c r="M132" s="287"/>
      <c r="N132" s="287"/>
      <c r="O132" s="287"/>
      <c r="P132" s="287"/>
      <c r="Q132" s="287"/>
      <c r="R132" s="287"/>
      <c r="S132" s="9"/>
    </row>
    <row r="133" spans="1:19" x14ac:dyDescent="0.25">
      <c r="A133" s="9"/>
      <c r="B133" s="9"/>
      <c r="C133" s="9"/>
      <c r="D133" s="9"/>
      <c r="E133" s="9"/>
      <c r="F133" s="9"/>
      <c r="G133" s="9"/>
      <c r="H133" s="9"/>
      <c r="I133" s="9"/>
      <c r="J133" s="9"/>
      <c r="K133" s="9"/>
      <c r="L133" s="9"/>
      <c r="M133" s="9"/>
      <c r="N133" s="9"/>
      <c r="O133" s="9"/>
      <c r="P133" s="9"/>
      <c r="Q133" s="9"/>
      <c r="R133" s="9"/>
      <c r="S133" s="9"/>
    </row>
    <row r="134" spans="1:19" x14ac:dyDescent="0.25">
      <c r="A134" s="9"/>
      <c r="B134" s="9"/>
      <c r="C134" s="9"/>
      <c r="D134" s="9"/>
      <c r="E134" s="9"/>
      <c r="F134" s="9"/>
      <c r="G134" s="9"/>
      <c r="H134" s="9"/>
      <c r="I134" s="9"/>
      <c r="J134" s="9"/>
      <c r="K134" s="9"/>
      <c r="L134" s="9"/>
      <c r="M134" s="9"/>
      <c r="N134" s="9"/>
      <c r="O134" s="9"/>
      <c r="P134" s="9"/>
      <c r="Q134" s="9"/>
      <c r="R134" s="9"/>
      <c r="S134" s="9"/>
    </row>
    <row r="135" spans="1:19" x14ac:dyDescent="0.25">
      <c r="A135" s="9"/>
      <c r="B135" s="9"/>
      <c r="C135" s="9"/>
      <c r="D135" s="9"/>
      <c r="E135" s="9"/>
      <c r="F135" s="9"/>
      <c r="G135" s="9"/>
      <c r="H135" s="9"/>
      <c r="I135" s="9"/>
      <c r="J135" s="9"/>
      <c r="K135" s="9"/>
      <c r="L135" s="9"/>
      <c r="M135" s="9"/>
      <c r="N135" s="9"/>
      <c r="O135" s="9"/>
      <c r="P135" s="9"/>
      <c r="Q135" s="9"/>
      <c r="R135" s="9"/>
      <c r="S135" s="19"/>
    </row>
    <row r="136" spans="1:19" x14ac:dyDescent="0.25">
      <c r="A136" s="9"/>
      <c r="B136" s="9"/>
      <c r="C136" s="9"/>
      <c r="D136" s="9"/>
      <c r="E136" s="9"/>
      <c r="F136" s="9"/>
      <c r="G136" s="9"/>
      <c r="H136" s="9"/>
      <c r="I136" s="9"/>
      <c r="J136" s="9"/>
      <c r="K136" s="9"/>
      <c r="L136" s="9"/>
      <c r="M136" s="9"/>
      <c r="N136" s="9"/>
      <c r="O136" s="9"/>
      <c r="P136" s="9"/>
      <c r="Q136" s="9"/>
      <c r="R136" s="9"/>
      <c r="S136" s="9"/>
    </row>
    <row r="137" spans="1:19" x14ac:dyDescent="0.25">
      <c r="A137" s="9"/>
      <c r="B137" s="70"/>
      <c r="C137" s="71"/>
      <c r="D137" s="71"/>
      <c r="E137" s="71"/>
      <c r="F137" s="71"/>
      <c r="G137" s="71"/>
      <c r="H137" s="71"/>
      <c r="I137" s="71"/>
      <c r="J137" s="71"/>
      <c r="K137" s="71"/>
      <c r="L137" s="71"/>
      <c r="M137" s="71"/>
      <c r="N137" s="71"/>
      <c r="O137" s="71"/>
      <c r="P137" s="71"/>
      <c r="Q137" s="71"/>
      <c r="R137" s="71"/>
      <c r="S137" s="71"/>
    </row>
    <row r="138" spans="1:19" x14ac:dyDescent="0.25">
      <c r="A138" s="9"/>
      <c r="B138" s="9"/>
      <c r="C138" s="9"/>
      <c r="D138" s="9"/>
      <c r="E138" s="9"/>
      <c r="F138" s="9"/>
      <c r="G138" s="9"/>
      <c r="H138" s="9"/>
      <c r="I138" s="9"/>
      <c r="J138" s="9"/>
      <c r="K138" s="9"/>
      <c r="L138" s="9"/>
      <c r="M138" s="9"/>
      <c r="N138" s="9"/>
      <c r="O138" s="9"/>
      <c r="P138" s="9"/>
      <c r="Q138" s="9"/>
      <c r="R138" s="9"/>
      <c r="S138" s="9"/>
    </row>
    <row r="139" spans="1:19" x14ac:dyDescent="0.25">
      <c r="A139" s="9"/>
      <c r="B139" s="9"/>
      <c r="C139" s="9"/>
      <c r="D139" s="9"/>
      <c r="E139" s="9"/>
      <c r="F139" s="9"/>
      <c r="G139" s="9"/>
      <c r="H139" s="9"/>
      <c r="I139" s="9"/>
      <c r="J139" s="9"/>
      <c r="K139" s="9"/>
      <c r="L139" s="9"/>
      <c r="M139" s="9"/>
      <c r="N139" s="9"/>
      <c r="O139" s="9"/>
      <c r="P139" s="9"/>
      <c r="Q139" s="9"/>
      <c r="R139" s="9"/>
      <c r="S139" s="9"/>
    </row>
    <row r="140" spans="1:19" x14ac:dyDescent="0.25">
      <c r="A140" s="9"/>
      <c r="B140" s="9"/>
      <c r="C140" s="9"/>
      <c r="D140" s="9"/>
      <c r="E140" s="9"/>
      <c r="F140" s="9"/>
      <c r="G140" s="9"/>
      <c r="H140" s="9"/>
      <c r="I140" s="9"/>
      <c r="J140" s="9"/>
      <c r="K140" s="9"/>
      <c r="L140" s="9"/>
      <c r="M140" s="9"/>
      <c r="N140" s="9"/>
      <c r="O140" s="9"/>
      <c r="P140" s="9"/>
      <c r="Q140" s="9"/>
      <c r="R140" s="9"/>
      <c r="S140" s="9"/>
    </row>
    <row r="141" spans="1:19" x14ac:dyDescent="0.25">
      <c r="A141" s="70"/>
      <c r="B141" s="9"/>
      <c r="C141" s="9"/>
      <c r="D141" s="9"/>
      <c r="E141" s="9"/>
      <c r="F141" s="9"/>
      <c r="G141" s="9"/>
      <c r="H141" s="9"/>
      <c r="I141" s="9"/>
      <c r="J141" s="9"/>
      <c r="K141" s="9"/>
      <c r="L141" s="9"/>
      <c r="M141" s="9"/>
      <c r="N141" s="9"/>
      <c r="O141" s="9"/>
      <c r="P141" s="9"/>
      <c r="Q141" s="9"/>
      <c r="R141" s="9"/>
      <c r="S141" s="9"/>
    </row>
    <row r="142" spans="1:19" x14ac:dyDescent="0.25">
      <c r="A142" s="9"/>
    </row>
    <row r="143" spans="1:19" x14ac:dyDescent="0.25">
      <c r="A143" s="9"/>
    </row>
    <row r="144" spans="1:19" x14ac:dyDescent="0.25">
      <c r="A144" s="9"/>
    </row>
    <row r="145" spans="1:19" x14ac:dyDescent="0.25">
      <c r="A145" s="9"/>
    </row>
    <row r="149" spans="1:19" x14ac:dyDescent="0.25">
      <c r="L149" s="21"/>
      <c r="M149" s="21"/>
    </row>
    <row r="150" spans="1:19" x14ac:dyDescent="0.25">
      <c r="S150" s="19"/>
    </row>
    <row r="153" spans="1:19" x14ac:dyDescent="0.25">
      <c r="N153" s="285"/>
      <c r="O153" s="285"/>
      <c r="P153" s="285"/>
      <c r="Q153" s="285"/>
      <c r="R153" s="285"/>
      <c r="S153" s="19"/>
    </row>
    <row r="154" spans="1:19" x14ac:dyDescent="0.25">
      <c r="D154" s="43"/>
      <c r="G154" s="285"/>
      <c r="H154" s="285"/>
      <c r="I154" s="285"/>
      <c r="J154" s="285"/>
      <c r="N154" s="285"/>
      <c r="O154" s="285"/>
      <c r="P154" s="285"/>
      <c r="Q154" s="285"/>
      <c r="R154" s="285"/>
    </row>
    <row r="156" spans="1:19" x14ac:dyDescent="0.25">
      <c r="B156" s="70"/>
      <c r="C156" s="71"/>
      <c r="D156" s="71"/>
      <c r="E156" s="71"/>
      <c r="F156" s="71"/>
      <c r="G156" s="71"/>
      <c r="H156" s="71"/>
      <c r="I156" s="71"/>
      <c r="J156" s="71"/>
      <c r="K156" s="71"/>
      <c r="L156" s="71"/>
      <c r="M156" s="71"/>
      <c r="N156" s="71"/>
      <c r="O156" s="71"/>
      <c r="P156" s="71"/>
      <c r="Q156" s="71"/>
      <c r="R156" s="71"/>
      <c r="S156" s="71"/>
    </row>
    <row r="159" spans="1:19" x14ac:dyDescent="0.25">
      <c r="D159" s="43"/>
      <c r="I159" s="285"/>
      <c r="J159" s="285"/>
      <c r="K159" s="285"/>
    </row>
    <row r="160" spans="1:19" x14ac:dyDescent="0.25">
      <c r="A160" s="70"/>
      <c r="D160" s="43"/>
      <c r="I160" s="285"/>
      <c r="J160" s="285"/>
      <c r="K160" s="285"/>
      <c r="S160" s="19"/>
    </row>
    <row r="161" spans="4:19" x14ac:dyDescent="0.25">
      <c r="S161" s="19"/>
    </row>
    <row r="162" spans="4:19" x14ac:dyDescent="0.25">
      <c r="L162" s="47"/>
      <c r="M162" s="47"/>
      <c r="N162" s="47"/>
      <c r="O162" s="47"/>
      <c r="P162" s="47"/>
      <c r="Q162" s="47"/>
    </row>
    <row r="163" spans="4:19" x14ac:dyDescent="0.25">
      <c r="D163" s="292"/>
      <c r="E163" s="292"/>
      <c r="F163" s="292"/>
      <c r="L163" s="285"/>
      <c r="M163" s="285"/>
      <c r="N163" s="285"/>
      <c r="O163" s="285"/>
      <c r="P163" s="285"/>
      <c r="Q163" s="285"/>
      <c r="R163" s="285"/>
      <c r="S163" s="19"/>
    </row>
    <row r="175" spans="4:19" x14ac:dyDescent="0.25">
      <c r="S175" s="19"/>
    </row>
    <row r="178" spans="1:19" x14ac:dyDescent="0.25">
      <c r="B178" s="70"/>
      <c r="C178" s="71"/>
      <c r="D178" s="71"/>
      <c r="E178" s="71"/>
      <c r="F178" s="71"/>
      <c r="G178" s="71"/>
      <c r="H178" s="71"/>
      <c r="I178" s="71"/>
      <c r="J178" s="71"/>
      <c r="K178" s="71"/>
      <c r="L178" s="71"/>
      <c r="M178" s="71"/>
      <c r="N178" s="71"/>
      <c r="O178" s="71"/>
      <c r="P178" s="71"/>
      <c r="Q178" s="71"/>
      <c r="R178" s="71"/>
      <c r="S178" s="71"/>
    </row>
    <row r="180" spans="1:19" x14ac:dyDescent="0.25">
      <c r="B180" s="9"/>
      <c r="C180" s="9"/>
      <c r="D180" s="43"/>
      <c r="E180" s="9"/>
      <c r="F180" s="9"/>
      <c r="G180" s="9"/>
      <c r="H180" s="9"/>
      <c r="I180" s="9"/>
      <c r="J180" s="9"/>
      <c r="K180" s="9"/>
      <c r="L180" s="289"/>
      <c r="M180" s="289"/>
      <c r="N180" s="289"/>
      <c r="O180" s="43"/>
      <c r="P180" s="9"/>
      <c r="Q180" s="9"/>
      <c r="R180" s="9"/>
      <c r="S180" s="19"/>
    </row>
    <row r="181" spans="1:19" x14ac:dyDescent="0.25">
      <c r="B181" s="9"/>
      <c r="C181" s="9"/>
      <c r="D181" s="43"/>
      <c r="E181" s="9"/>
      <c r="F181" s="9"/>
      <c r="G181" s="9"/>
      <c r="H181" s="9"/>
      <c r="I181" s="9"/>
      <c r="J181" s="9"/>
      <c r="K181" s="9"/>
      <c r="L181" s="9"/>
      <c r="M181" s="9"/>
      <c r="N181" s="9"/>
      <c r="O181" s="9"/>
      <c r="P181" s="9"/>
      <c r="Q181" s="9"/>
      <c r="R181" s="43"/>
      <c r="S181" s="9"/>
    </row>
    <row r="182" spans="1:19" x14ac:dyDescent="0.25">
      <c r="A182" s="70"/>
      <c r="B182" s="9"/>
      <c r="C182" s="9"/>
      <c r="D182" s="9"/>
      <c r="E182" s="9"/>
      <c r="F182" s="9"/>
      <c r="G182" s="9"/>
      <c r="H182" s="9"/>
      <c r="I182" s="9"/>
      <c r="J182" s="9"/>
      <c r="K182" s="9"/>
      <c r="L182" s="9"/>
      <c r="M182" s="9"/>
      <c r="N182" s="9"/>
      <c r="O182" s="9"/>
      <c r="P182" s="9"/>
      <c r="Q182" s="9"/>
      <c r="R182" s="9"/>
      <c r="S182" s="9"/>
    </row>
    <row r="183" spans="1:19" x14ac:dyDescent="0.25">
      <c r="B183" s="9"/>
      <c r="C183" s="9"/>
      <c r="D183" s="9"/>
      <c r="E183" s="9"/>
      <c r="F183" s="289"/>
      <c r="G183" s="289"/>
      <c r="H183" s="289"/>
      <c r="I183" s="289"/>
      <c r="J183" s="289"/>
      <c r="K183" s="291"/>
      <c r="L183" s="291"/>
      <c r="M183" s="291"/>
      <c r="N183" s="291"/>
      <c r="O183" s="291"/>
      <c r="P183" s="291"/>
      <c r="Q183" s="291"/>
      <c r="R183" s="39"/>
      <c r="S183" s="43"/>
    </row>
    <row r="184" spans="1:19" x14ac:dyDescent="0.25">
      <c r="B184" s="9"/>
      <c r="C184" s="9"/>
      <c r="D184" s="9"/>
      <c r="E184" s="9"/>
      <c r="F184" s="9"/>
      <c r="G184" s="289"/>
      <c r="H184" s="289"/>
      <c r="I184" s="289"/>
      <c r="J184" s="291"/>
      <c r="K184" s="291"/>
      <c r="L184" s="291"/>
      <c r="M184" s="289"/>
      <c r="N184" s="289"/>
      <c r="O184" s="43"/>
      <c r="P184" s="44"/>
      <c r="Q184" s="9"/>
      <c r="R184" s="39"/>
      <c r="S184" s="9"/>
    </row>
    <row r="185" spans="1:19" x14ac:dyDescent="0.25">
      <c r="B185" s="287"/>
      <c r="C185" s="287"/>
      <c r="D185" s="9"/>
      <c r="E185" s="9"/>
      <c r="F185" s="9"/>
      <c r="G185" s="289"/>
      <c r="H185" s="289"/>
      <c r="I185" s="289"/>
      <c r="J185" s="291"/>
      <c r="K185" s="291"/>
      <c r="L185" s="291"/>
      <c r="M185" s="291"/>
      <c r="N185" s="291"/>
      <c r="O185" s="291"/>
      <c r="P185" s="291"/>
      <c r="Q185" s="291"/>
      <c r="R185" s="25"/>
      <c r="S185" s="9"/>
    </row>
    <row r="186" spans="1:19" x14ac:dyDescent="0.25">
      <c r="B186" s="45"/>
      <c r="C186" s="45"/>
      <c r="D186" s="9"/>
      <c r="E186" s="9"/>
      <c r="F186" s="9"/>
      <c r="G186" s="9"/>
      <c r="H186" s="9"/>
      <c r="I186" s="9"/>
      <c r="J186" s="9"/>
      <c r="K186" s="291"/>
      <c r="L186" s="291"/>
      <c r="M186" s="291"/>
      <c r="N186" s="291"/>
      <c r="O186" s="291"/>
      <c r="P186" s="291"/>
      <c r="Q186" s="291"/>
      <c r="R186" s="39"/>
      <c r="S186" s="39"/>
    </row>
    <row r="187" spans="1:19" x14ac:dyDescent="0.25">
      <c r="B187" s="45"/>
      <c r="C187" s="45"/>
      <c r="D187" s="9"/>
      <c r="E187" s="9"/>
      <c r="F187" s="9"/>
      <c r="G187" s="9"/>
      <c r="H187" s="9"/>
      <c r="I187" s="9"/>
      <c r="J187" s="9"/>
      <c r="K187" s="9"/>
      <c r="L187" s="9"/>
      <c r="M187" s="9"/>
      <c r="N187" s="9"/>
      <c r="O187" s="9"/>
      <c r="P187" s="9"/>
      <c r="Q187" s="9"/>
      <c r="R187" s="9"/>
      <c r="S187" s="9"/>
    </row>
    <row r="188" spans="1:19" x14ac:dyDescent="0.25">
      <c r="B188" s="9"/>
      <c r="C188" s="9"/>
      <c r="D188" s="9"/>
      <c r="E188" s="9"/>
      <c r="F188" s="9"/>
      <c r="G188" s="9"/>
      <c r="H188" s="9"/>
      <c r="I188" s="46"/>
      <c r="J188" s="291"/>
      <c r="K188" s="291"/>
      <c r="L188" s="291"/>
      <c r="M188" s="291"/>
      <c r="N188" s="291"/>
      <c r="O188" s="291"/>
      <c r="P188" s="291"/>
      <c r="Q188" s="291"/>
      <c r="R188" s="43"/>
      <c r="S188" s="9"/>
    </row>
    <row r="189" spans="1:19" x14ac:dyDescent="0.25">
      <c r="B189" s="9"/>
      <c r="C189" s="9"/>
      <c r="D189" s="9"/>
      <c r="E189" s="9"/>
      <c r="F189" s="9"/>
      <c r="G189" s="9"/>
      <c r="H189" s="9"/>
      <c r="I189" s="46"/>
      <c r="J189" s="291"/>
      <c r="K189" s="291"/>
      <c r="L189" s="291"/>
      <c r="M189" s="289"/>
      <c r="N189" s="289"/>
      <c r="O189" s="43"/>
      <c r="P189" s="44"/>
      <c r="Q189" s="9"/>
      <c r="R189" s="43"/>
      <c r="S189" s="9"/>
    </row>
    <row r="190" spans="1:19" x14ac:dyDescent="0.25">
      <c r="B190" s="9"/>
      <c r="C190" s="9"/>
      <c r="D190" s="9"/>
      <c r="E190" s="9"/>
      <c r="F190" s="9"/>
      <c r="G190" s="9"/>
      <c r="H190" s="9"/>
      <c r="I190" s="291"/>
      <c r="J190" s="291"/>
      <c r="K190" s="291"/>
      <c r="L190" s="291"/>
      <c r="M190" s="291"/>
      <c r="N190" s="291"/>
      <c r="O190" s="291"/>
      <c r="P190" s="291"/>
      <c r="Q190" s="291"/>
      <c r="R190" s="43"/>
      <c r="S190" s="9"/>
    </row>
    <row r="191" spans="1:19" x14ac:dyDescent="0.25">
      <c r="I191" s="291"/>
      <c r="J191" s="291"/>
      <c r="K191" s="291"/>
      <c r="L191" s="291"/>
      <c r="M191" s="291"/>
      <c r="N191" s="291"/>
      <c r="O191" s="291"/>
      <c r="P191" s="291"/>
      <c r="Q191" s="291"/>
      <c r="R191" s="43"/>
    </row>
    <row r="193" spans="1:19" x14ac:dyDescent="0.25">
      <c r="B193" s="9"/>
      <c r="C193" s="9"/>
      <c r="D193" s="9"/>
      <c r="E193" s="9"/>
      <c r="F193" s="9"/>
      <c r="G193" s="9"/>
      <c r="H193" s="9"/>
      <c r="I193" s="9"/>
      <c r="J193" s="9"/>
      <c r="K193" s="44"/>
      <c r="L193" s="44"/>
      <c r="M193" s="44"/>
      <c r="N193" s="44"/>
      <c r="O193" s="44"/>
      <c r="P193" s="44"/>
      <c r="Q193" s="44"/>
      <c r="R193" s="9"/>
      <c r="S193" s="19"/>
    </row>
    <row r="194" spans="1:19" x14ac:dyDescent="0.25">
      <c r="B194" s="9"/>
      <c r="C194" s="9"/>
      <c r="D194" s="9"/>
      <c r="E194" s="9"/>
      <c r="F194" s="9"/>
      <c r="G194" s="9"/>
      <c r="H194" s="9"/>
      <c r="I194" s="9"/>
      <c r="J194" s="9"/>
      <c r="K194" s="291"/>
      <c r="L194" s="291"/>
      <c r="M194" s="291"/>
      <c r="N194" s="291"/>
      <c r="O194" s="291"/>
      <c r="P194" s="291"/>
      <c r="Q194" s="291"/>
      <c r="R194" s="9"/>
      <c r="S194" s="9"/>
    </row>
    <row r="195" spans="1:19" x14ac:dyDescent="0.25">
      <c r="B195" s="9"/>
      <c r="C195" s="9"/>
      <c r="D195" s="9"/>
      <c r="E195" s="9"/>
      <c r="F195" s="9"/>
      <c r="G195" s="9"/>
      <c r="H195" s="9"/>
      <c r="I195" s="9"/>
      <c r="J195" s="9"/>
      <c r="K195" s="291"/>
      <c r="L195" s="291"/>
      <c r="M195" s="291"/>
      <c r="N195" s="291"/>
      <c r="O195" s="291"/>
      <c r="P195" s="291"/>
      <c r="Q195" s="291"/>
      <c r="R195" s="9"/>
      <c r="S195" s="9"/>
    </row>
    <row r="196" spans="1:19" x14ac:dyDescent="0.25">
      <c r="B196" s="9"/>
      <c r="C196" s="9"/>
      <c r="D196" s="9"/>
      <c r="E196" s="9"/>
      <c r="F196" s="9"/>
      <c r="G196" s="9"/>
      <c r="H196" s="9"/>
      <c r="I196" s="9"/>
      <c r="J196" s="9"/>
      <c r="K196" s="9"/>
      <c r="L196" s="9"/>
      <c r="M196" s="9"/>
      <c r="N196" s="9"/>
      <c r="O196" s="9"/>
      <c r="P196" s="9"/>
      <c r="Q196" s="9"/>
      <c r="R196" s="9"/>
      <c r="S196" s="9"/>
    </row>
    <row r="197" spans="1:19" x14ac:dyDescent="0.25">
      <c r="B197" s="9"/>
      <c r="C197" s="9"/>
      <c r="D197" s="9"/>
      <c r="E197" s="290"/>
      <c r="F197" s="290"/>
      <c r="G197" s="9"/>
      <c r="H197" s="9"/>
      <c r="I197" s="9"/>
      <c r="J197" s="9"/>
      <c r="K197" s="9"/>
      <c r="L197" s="291"/>
      <c r="M197" s="291"/>
      <c r="N197" s="291"/>
      <c r="O197" s="291"/>
      <c r="P197" s="291"/>
      <c r="Q197" s="291"/>
      <c r="R197" s="9"/>
      <c r="S197" s="43"/>
    </row>
    <row r="199" spans="1:19" x14ac:dyDescent="0.25">
      <c r="B199" s="70"/>
      <c r="C199" s="71"/>
      <c r="D199" s="71"/>
      <c r="E199" s="71"/>
      <c r="F199" s="71"/>
      <c r="G199" s="71"/>
      <c r="H199" s="71"/>
      <c r="I199" s="71"/>
      <c r="J199" s="71"/>
      <c r="K199" s="71"/>
      <c r="L199" s="71"/>
      <c r="M199" s="71"/>
      <c r="N199" s="71"/>
      <c r="O199" s="71"/>
      <c r="P199" s="71"/>
      <c r="Q199" s="71"/>
      <c r="R199" s="71"/>
      <c r="S199" s="71"/>
    </row>
    <row r="201" spans="1:19" x14ac:dyDescent="0.25">
      <c r="B201" s="9"/>
      <c r="R201" s="43"/>
    </row>
    <row r="202" spans="1:19" x14ac:dyDescent="0.25">
      <c r="B202" s="9"/>
    </row>
    <row r="203" spans="1:19" x14ac:dyDescent="0.25">
      <c r="A203" s="70"/>
    </row>
    <row r="209" spans="1:19" x14ac:dyDescent="0.25">
      <c r="B209" s="9"/>
      <c r="C209" s="9"/>
      <c r="D209" s="9"/>
      <c r="E209" s="9"/>
      <c r="F209" s="9"/>
      <c r="G209" s="9"/>
      <c r="H209" s="9"/>
      <c r="I209" s="9"/>
      <c r="J209" s="291"/>
      <c r="K209" s="291"/>
      <c r="L209" s="291"/>
      <c r="M209" s="291"/>
      <c r="N209" s="291"/>
      <c r="O209" s="291"/>
      <c r="P209" s="291"/>
      <c r="Q209" s="291"/>
      <c r="R209" s="43"/>
      <c r="S209" s="9"/>
    </row>
    <row r="210" spans="1:19" x14ac:dyDescent="0.25">
      <c r="B210" s="9"/>
      <c r="C210" s="9"/>
      <c r="D210" s="9"/>
      <c r="E210" s="9"/>
      <c r="F210" s="9"/>
      <c r="G210" s="9"/>
      <c r="H210" s="9"/>
      <c r="I210" s="9"/>
      <c r="J210" s="9"/>
      <c r="K210" s="9"/>
      <c r="L210" s="9"/>
      <c r="M210" s="9"/>
      <c r="N210" s="9"/>
      <c r="O210" s="9"/>
      <c r="P210" s="9"/>
      <c r="Q210" s="9"/>
      <c r="R210" s="9"/>
      <c r="S210" s="19"/>
    </row>
    <row r="211" spans="1:19" x14ac:dyDescent="0.25">
      <c r="B211" s="9"/>
      <c r="C211" s="9"/>
      <c r="D211" s="289"/>
      <c r="E211" s="289"/>
      <c r="F211" s="9"/>
      <c r="G211" s="9"/>
      <c r="H211" s="9"/>
      <c r="I211" s="9"/>
      <c r="J211" s="9"/>
      <c r="K211" s="9"/>
      <c r="L211" s="289"/>
      <c r="M211" s="289"/>
      <c r="N211" s="289"/>
      <c r="O211" s="289"/>
      <c r="P211" s="289"/>
      <c r="Q211" s="289"/>
      <c r="R211" s="289"/>
      <c r="S211" s="19"/>
    </row>
    <row r="212" spans="1:19" x14ac:dyDescent="0.25">
      <c r="B212" s="9"/>
      <c r="C212" s="9"/>
      <c r="D212" s="9"/>
      <c r="E212" s="9"/>
      <c r="F212" s="9"/>
      <c r="G212" s="9"/>
      <c r="H212" s="9"/>
      <c r="I212" s="9"/>
      <c r="J212" s="9"/>
      <c r="K212" s="9"/>
      <c r="L212" s="9"/>
      <c r="M212" s="9"/>
      <c r="N212" s="9"/>
      <c r="O212" s="9"/>
      <c r="P212" s="9"/>
      <c r="Q212" s="9"/>
      <c r="R212" s="9"/>
      <c r="S212" s="19"/>
    </row>
    <row r="213" spans="1:19" x14ac:dyDescent="0.25">
      <c r="B213" s="9"/>
      <c r="C213" s="9"/>
      <c r="D213" s="9"/>
      <c r="E213" s="9"/>
      <c r="F213" s="9"/>
      <c r="G213" s="9"/>
      <c r="H213" s="9"/>
      <c r="I213" s="9"/>
      <c r="J213" s="9"/>
      <c r="K213" s="9"/>
      <c r="L213" s="9"/>
      <c r="M213" s="9"/>
      <c r="N213" s="9"/>
      <c r="O213" s="9"/>
      <c r="P213" s="9"/>
      <c r="Q213" s="9"/>
      <c r="R213" s="9"/>
      <c r="S213" s="19"/>
    </row>
    <row r="214" spans="1:19" x14ac:dyDescent="0.25">
      <c r="B214" s="9"/>
      <c r="C214" s="9"/>
      <c r="D214" s="9"/>
      <c r="E214" s="9"/>
      <c r="F214" s="9"/>
      <c r="G214" s="9"/>
      <c r="H214" s="9"/>
      <c r="I214" s="9"/>
      <c r="J214" s="9"/>
      <c r="K214" s="9"/>
      <c r="L214" s="9"/>
      <c r="M214" s="9"/>
      <c r="N214" s="9"/>
      <c r="O214" s="9"/>
      <c r="P214" s="9"/>
      <c r="Q214" s="9"/>
      <c r="R214" s="9"/>
      <c r="S214" s="19"/>
    </row>
    <row r="215" spans="1:19" x14ac:dyDescent="0.25">
      <c r="B215" s="9"/>
      <c r="C215" s="9"/>
      <c r="D215" s="9"/>
      <c r="E215" s="9"/>
      <c r="F215" s="9"/>
      <c r="G215" s="9"/>
      <c r="H215" s="9"/>
      <c r="I215" s="9"/>
      <c r="J215" s="9"/>
      <c r="K215" s="9"/>
      <c r="L215" s="9"/>
      <c r="M215" s="9"/>
      <c r="N215" s="9"/>
      <c r="O215" s="9"/>
      <c r="P215" s="9"/>
      <c r="Q215" s="9"/>
      <c r="R215" s="9"/>
      <c r="S215" s="19"/>
    </row>
    <row r="216" spans="1:19" x14ac:dyDescent="0.25">
      <c r="B216" s="9"/>
      <c r="C216" s="9"/>
      <c r="D216" s="9"/>
      <c r="E216" s="9"/>
      <c r="F216" s="44"/>
      <c r="G216" s="44"/>
      <c r="H216" s="92"/>
      <c r="I216" s="9"/>
      <c r="J216" s="9"/>
      <c r="K216" s="9"/>
      <c r="L216" s="9"/>
      <c r="M216" s="9"/>
      <c r="N216" s="9"/>
      <c r="O216" s="9"/>
      <c r="P216" s="9"/>
      <c r="Q216" s="9"/>
      <c r="R216" s="9"/>
      <c r="S216" s="43"/>
    </row>
    <row r="217" spans="1:19" x14ac:dyDescent="0.25">
      <c r="B217" s="9"/>
      <c r="C217" s="9"/>
      <c r="D217" s="9"/>
      <c r="E217" s="9"/>
      <c r="F217" s="9"/>
      <c r="G217" s="9"/>
      <c r="H217" s="9"/>
      <c r="I217" s="9"/>
      <c r="J217" s="9"/>
      <c r="K217" s="9"/>
      <c r="L217" s="9"/>
      <c r="M217" s="9"/>
      <c r="N217" s="9"/>
      <c r="O217" s="9"/>
      <c r="P217" s="9"/>
      <c r="Q217" s="9"/>
      <c r="R217" s="9"/>
      <c r="S217" s="9"/>
    </row>
    <row r="218" spans="1:19" x14ac:dyDescent="0.25">
      <c r="B218" s="5"/>
      <c r="C218" s="71"/>
      <c r="D218" s="71"/>
      <c r="E218" s="71"/>
      <c r="F218" s="71"/>
      <c r="G218" s="71"/>
      <c r="H218" s="71"/>
      <c r="I218" s="71"/>
      <c r="J218" s="71"/>
      <c r="K218" s="71"/>
      <c r="L218" s="71"/>
      <c r="M218" s="71"/>
      <c r="N218" s="71"/>
      <c r="O218" s="71"/>
      <c r="P218" s="71"/>
      <c r="Q218" s="71"/>
      <c r="R218" s="71"/>
      <c r="S218" s="71"/>
    </row>
    <row r="219" spans="1:19" x14ac:dyDescent="0.25">
      <c r="B219" s="9"/>
      <c r="C219" s="9"/>
      <c r="D219" s="9"/>
      <c r="E219" s="9"/>
      <c r="F219" s="9"/>
      <c r="G219" s="9"/>
      <c r="H219" s="9"/>
      <c r="I219" s="9"/>
      <c r="J219" s="9"/>
      <c r="K219" s="9"/>
      <c r="L219" s="9"/>
      <c r="M219" s="9"/>
      <c r="N219" s="9"/>
      <c r="O219" s="9"/>
      <c r="P219" s="9"/>
      <c r="Q219" s="9"/>
      <c r="R219" s="9"/>
      <c r="S219" s="9"/>
    </row>
    <row r="220" spans="1:19" x14ac:dyDescent="0.25">
      <c r="B220" s="9"/>
      <c r="C220" s="9"/>
      <c r="D220" s="9"/>
      <c r="E220" s="9"/>
      <c r="F220" s="9"/>
      <c r="G220" s="9"/>
      <c r="H220" s="9"/>
      <c r="I220" s="9"/>
      <c r="J220" s="9"/>
      <c r="L220" s="9"/>
      <c r="M220" s="289"/>
      <c r="N220" s="289"/>
      <c r="O220" s="289"/>
      <c r="P220" s="289"/>
      <c r="Q220" s="289"/>
      <c r="R220" s="289"/>
      <c r="S220" s="9"/>
    </row>
    <row r="221" spans="1:19" x14ac:dyDescent="0.25">
      <c r="B221" s="9"/>
      <c r="C221" s="9"/>
      <c r="D221" s="9"/>
      <c r="E221" s="9"/>
      <c r="F221" s="9"/>
      <c r="G221" s="9"/>
      <c r="H221" s="9"/>
      <c r="I221" s="9"/>
      <c r="J221" s="9"/>
      <c r="K221" s="9"/>
      <c r="L221" s="9"/>
      <c r="M221" s="289"/>
      <c r="N221" s="289"/>
      <c r="O221" s="289"/>
      <c r="P221" s="289"/>
      <c r="Q221" s="289"/>
      <c r="R221" s="289"/>
      <c r="S221" s="9"/>
    </row>
    <row r="222" spans="1:19" x14ac:dyDescent="0.25">
      <c r="A222" s="70"/>
      <c r="B222" s="9"/>
      <c r="C222" s="9"/>
      <c r="D222" s="9"/>
      <c r="E222" s="9"/>
      <c r="F222" s="9"/>
      <c r="G222" s="9"/>
      <c r="H222" s="9"/>
      <c r="I222" s="9"/>
      <c r="J222" s="9"/>
      <c r="K222" s="9"/>
      <c r="L222" s="9"/>
      <c r="M222" s="289"/>
      <c r="N222" s="289"/>
      <c r="O222" s="289"/>
      <c r="P222" s="289"/>
      <c r="Q222" s="289"/>
      <c r="R222" s="289"/>
      <c r="S222" s="9"/>
    </row>
    <row r="223" spans="1:19" x14ac:dyDescent="0.25">
      <c r="B223" s="9"/>
      <c r="C223" s="9"/>
      <c r="D223" s="9"/>
      <c r="E223" s="9"/>
      <c r="F223" s="9"/>
      <c r="G223" s="9"/>
      <c r="H223" s="9"/>
      <c r="I223" s="9"/>
      <c r="J223" s="9"/>
      <c r="K223" s="9"/>
      <c r="L223" s="9"/>
      <c r="M223" s="289"/>
      <c r="N223" s="289"/>
      <c r="O223" s="289"/>
      <c r="P223" s="289"/>
      <c r="Q223" s="289"/>
      <c r="R223" s="289"/>
      <c r="S223" s="9"/>
    </row>
    <row r="224" spans="1:19" x14ac:dyDescent="0.25">
      <c r="B224" s="9"/>
      <c r="C224" s="9"/>
      <c r="D224" s="9"/>
      <c r="E224" s="9"/>
      <c r="F224" s="9"/>
      <c r="G224" s="9"/>
      <c r="H224" s="9"/>
      <c r="I224" s="9"/>
      <c r="J224" s="9"/>
      <c r="K224" s="9"/>
      <c r="L224" s="9"/>
      <c r="M224" s="43"/>
      <c r="N224" s="43"/>
      <c r="O224" s="43"/>
      <c r="P224" s="43"/>
      <c r="Q224" s="43"/>
      <c r="R224" s="43"/>
      <c r="S224" s="9"/>
    </row>
    <row r="225" spans="2:19" x14ac:dyDescent="0.25">
      <c r="B225" s="9"/>
      <c r="C225" s="9"/>
      <c r="D225" s="9"/>
      <c r="E225" s="9"/>
      <c r="F225" s="290"/>
      <c r="G225" s="290"/>
      <c r="H225" s="290"/>
      <c r="I225" s="290"/>
      <c r="J225" s="9"/>
      <c r="K225" s="9"/>
      <c r="L225" s="289"/>
      <c r="M225" s="289"/>
      <c r="N225" s="289"/>
      <c r="O225" s="289"/>
      <c r="P225" s="289"/>
      <c r="Q225" s="289"/>
      <c r="R225" s="289"/>
      <c r="S225" s="43"/>
    </row>
    <row r="226" spans="2:19" x14ac:dyDescent="0.25">
      <c r="B226" s="9"/>
      <c r="C226" s="9"/>
      <c r="D226" s="9"/>
      <c r="E226" s="9"/>
      <c r="F226" s="9"/>
      <c r="G226" s="9"/>
      <c r="H226" s="9"/>
      <c r="I226" s="9"/>
      <c r="J226" s="9"/>
      <c r="K226" s="9"/>
      <c r="L226" s="9"/>
      <c r="M226" s="9"/>
      <c r="N226" s="9"/>
      <c r="O226" s="9"/>
      <c r="P226" s="9"/>
      <c r="Q226" s="9"/>
      <c r="R226" s="9"/>
      <c r="S226" s="9"/>
    </row>
    <row r="227" spans="2:19" x14ac:dyDescent="0.25">
      <c r="B227" s="9"/>
      <c r="C227" s="9"/>
      <c r="D227" s="9"/>
      <c r="E227" s="9"/>
      <c r="F227" s="289"/>
      <c r="G227" s="289"/>
      <c r="H227" s="90"/>
      <c r="I227" s="289"/>
      <c r="J227" s="289"/>
      <c r="K227" s="289"/>
      <c r="L227" s="9"/>
      <c r="M227" s="9"/>
      <c r="N227" s="9"/>
      <c r="O227" s="9"/>
      <c r="P227" s="9"/>
      <c r="Q227" s="9"/>
      <c r="R227" s="9"/>
      <c r="S227" s="9"/>
    </row>
    <row r="228" spans="2:19" x14ac:dyDescent="0.25">
      <c r="B228" s="9"/>
      <c r="C228" s="9"/>
      <c r="D228" s="9"/>
      <c r="E228" s="9"/>
      <c r="F228" s="9"/>
      <c r="G228" s="9"/>
      <c r="H228" s="9"/>
      <c r="I228" s="9"/>
      <c r="J228" s="9"/>
      <c r="K228" s="9"/>
      <c r="L228" s="9"/>
      <c r="M228" s="9"/>
      <c r="N228" s="9"/>
      <c r="O228" s="9"/>
      <c r="P228" s="9"/>
      <c r="Q228" s="9"/>
      <c r="R228" s="9"/>
      <c r="S228" s="9"/>
    </row>
    <row r="229" spans="2:19" x14ac:dyDescent="0.25">
      <c r="B229" s="9"/>
      <c r="C229" s="9"/>
      <c r="D229" s="289"/>
      <c r="E229" s="289"/>
      <c r="F229" s="289"/>
      <c r="G229" s="289"/>
      <c r="H229" s="289"/>
      <c r="I229" s="289"/>
      <c r="J229" s="289"/>
      <c r="K229" s="289"/>
      <c r="L229" s="289"/>
      <c r="M229" s="289"/>
      <c r="N229" s="289"/>
      <c r="O229" s="289"/>
      <c r="P229" s="289"/>
      <c r="Q229" s="289"/>
      <c r="R229" s="289"/>
      <c r="S229" s="43"/>
    </row>
    <row r="230" spans="2:19" x14ac:dyDescent="0.25">
      <c r="B230" s="9"/>
      <c r="C230" s="9"/>
      <c r="D230" s="9"/>
      <c r="E230" s="9"/>
      <c r="F230" s="9"/>
      <c r="G230" s="9"/>
      <c r="H230" s="9"/>
      <c r="I230" s="9"/>
      <c r="J230" s="9"/>
      <c r="K230" s="9"/>
      <c r="L230" s="9"/>
      <c r="M230" s="9"/>
      <c r="N230" s="9"/>
      <c r="O230" s="9"/>
      <c r="P230" s="9"/>
      <c r="Q230" s="9"/>
      <c r="R230" s="9"/>
      <c r="S230" s="9"/>
    </row>
    <row r="231" spans="2:19" x14ac:dyDescent="0.25">
      <c r="B231" s="9"/>
      <c r="C231" s="9"/>
      <c r="D231" s="9"/>
      <c r="E231" s="9"/>
      <c r="F231" s="9"/>
      <c r="G231" s="9"/>
      <c r="H231" s="9"/>
      <c r="I231" s="9"/>
      <c r="J231" s="9"/>
      <c r="K231" s="9"/>
      <c r="L231" s="9"/>
      <c r="M231" s="9"/>
      <c r="N231" s="9"/>
      <c r="O231" s="9"/>
      <c r="P231" s="9"/>
      <c r="Q231" s="9"/>
      <c r="R231" s="9"/>
      <c r="S231" s="9"/>
    </row>
    <row r="232" spans="2:19" x14ac:dyDescent="0.25">
      <c r="B232" s="9"/>
      <c r="C232" s="9"/>
      <c r="D232" s="9"/>
      <c r="E232" s="9"/>
      <c r="F232" s="9"/>
      <c r="G232" s="9"/>
      <c r="H232" s="9"/>
      <c r="I232" s="9"/>
      <c r="J232" s="9"/>
      <c r="K232" s="9"/>
      <c r="L232" s="9"/>
      <c r="M232" s="9"/>
      <c r="N232" s="9"/>
      <c r="O232" s="9"/>
      <c r="P232" s="9"/>
      <c r="Q232" s="9"/>
      <c r="R232" s="9"/>
      <c r="S232" s="9"/>
    </row>
    <row r="233" spans="2:19" x14ac:dyDescent="0.25">
      <c r="B233" s="9"/>
      <c r="C233" s="9"/>
      <c r="D233" s="9"/>
      <c r="E233" s="9"/>
      <c r="F233" s="9"/>
      <c r="G233" s="9"/>
      <c r="H233" s="9"/>
      <c r="I233" s="9"/>
      <c r="J233" s="9"/>
      <c r="K233" s="9"/>
      <c r="L233" s="9"/>
      <c r="M233" s="9"/>
      <c r="N233" s="9"/>
      <c r="O233" s="9"/>
      <c r="P233" s="9"/>
      <c r="Q233" s="9"/>
      <c r="R233" s="9"/>
      <c r="S233" s="9"/>
    </row>
    <row r="234" spans="2:19" x14ac:dyDescent="0.25">
      <c r="B234" s="9"/>
      <c r="C234" s="9"/>
      <c r="D234" s="9"/>
      <c r="E234" s="9"/>
      <c r="F234" s="9"/>
      <c r="G234" s="9"/>
      <c r="H234" s="9"/>
      <c r="I234" s="9"/>
      <c r="J234" s="9"/>
      <c r="K234" s="9"/>
      <c r="L234" s="9"/>
      <c r="M234" s="9"/>
      <c r="N234" s="9"/>
      <c r="O234" s="9"/>
      <c r="P234" s="9"/>
      <c r="Q234" s="9"/>
      <c r="R234" s="9"/>
      <c r="S234" s="9"/>
    </row>
    <row r="235" spans="2:19" x14ac:dyDescent="0.25">
      <c r="B235" s="9"/>
      <c r="C235" s="9"/>
      <c r="D235" s="9"/>
      <c r="E235" s="9"/>
      <c r="F235" s="9"/>
      <c r="G235" s="9"/>
      <c r="H235" s="9"/>
      <c r="I235" s="9"/>
      <c r="J235" s="9"/>
      <c r="K235" s="9"/>
      <c r="L235" s="9"/>
      <c r="M235" s="9"/>
      <c r="N235" s="9"/>
      <c r="O235" s="9"/>
      <c r="P235" s="9"/>
      <c r="Q235" s="9"/>
      <c r="R235" s="9"/>
      <c r="S235" s="9"/>
    </row>
    <row r="236" spans="2:19" x14ac:dyDescent="0.25">
      <c r="B236" s="9"/>
      <c r="C236" s="9"/>
      <c r="D236" s="9"/>
      <c r="E236" s="9"/>
      <c r="F236" s="9"/>
      <c r="G236" s="9"/>
      <c r="H236" s="9"/>
      <c r="I236" s="9"/>
      <c r="J236" s="9"/>
      <c r="K236" s="9"/>
      <c r="L236" s="9"/>
      <c r="M236" s="9"/>
      <c r="N236" s="9"/>
      <c r="O236" s="9"/>
      <c r="P236" s="9"/>
      <c r="Q236" s="9"/>
      <c r="R236" s="9"/>
      <c r="S236" s="9"/>
    </row>
    <row r="237" spans="2:19" x14ac:dyDescent="0.25">
      <c r="B237" s="9"/>
      <c r="C237" s="9"/>
      <c r="D237" s="9"/>
      <c r="E237" s="9"/>
      <c r="F237" s="9"/>
      <c r="G237" s="9"/>
      <c r="H237" s="9"/>
      <c r="I237" s="9"/>
      <c r="J237" s="9"/>
      <c r="K237" s="9"/>
      <c r="L237" s="9"/>
      <c r="M237" s="9"/>
      <c r="N237" s="9"/>
      <c r="O237" s="9"/>
      <c r="P237" s="9"/>
      <c r="Q237" s="9"/>
      <c r="R237" s="9"/>
      <c r="S237" s="9"/>
    </row>
    <row r="238" spans="2:19" x14ac:dyDescent="0.25">
      <c r="B238" s="9"/>
      <c r="C238" s="9"/>
      <c r="D238" s="287"/>
      <c r="E238" s="287"/>
      <c r="F238" s="287"/>
      <c r="G238" s="9"/>
      <c r="H238" s="9"/>
      <c r="I238" s="9"/>
      <c r="J238" s="9"/>
      <c r="K238" s="9"/>
      <c r="L238" s="9"/>
      <c r="M238" s="9"/>
      <c r="N238" s="9"/>
      <c r="O238" s="9"/>
      <c r="P238" s="9"/>
      <c r="Q238" s="9"/>
      <c r="R238" s="9"/>
      <c r="S238" s="9"/>
    </row>
    <row r="239" spans="2:19" x14ac:dyDescent="0.25">
      <c r="C239" s="9"/>
      <c r="D239" s="9"/>
      <c r="E239" s="9"/>
      <c r="F239" s="9"/>
      <c r="G239" s="9"/>
      <c r="H239" s="9"/>
      <c r="I239" s="9"/>
      <c r="J239" s="9"/>
      <c r="K239" s="9"/>
      <c r="L239" s="9"/>
      <c r="M239" s="9"/>
      <c r="N239" s="9"/>
      <c r="O239" s="9"/>
      <c r="P239" s="9"/>
      <c r="Q239" s="9"/>
      <c r="R239" s="9"/>
      <c r="S239" s="9"/>
    </row>
    <row r="240" spans="2:19" x14ac:dyDescent="0.25">
      <c r="B240" s="9"/>
      <c r="C240" s="9"/>
      <c r="D240" s="9"/>
      <c r="E240" s="9"/>
      <c r="F240" s="9"/>
      <c r="G240" s="9"/>
      <c r="H240" s="9"/>
      <c r="I240" s="9"/>
      <c r="J240" s="9"/>
      <c r="K240" s="9"/>
      <c r="L240" s="9"/>
      <c r="M240" s="9"/>
      <c r="N240" s="9"/>
      <c r="O240" s="9"/>
      <c r="P240" s="9"/>
      <c r="Q240" s="9"/>
      <c r="R240" s="9"/>
      <c r="S240" s="9"/>
    </row>
    <row r="241" spans="2:19" x14ac:dyDescent="0.25">
      <c r="B241" s="9"/>
      <c r="C241" s="9"/>
      <c r="D241" s="9"/>
      <c r="E241" s="9"/>
      <c r="F241" s="9"/>
      <c r="G241" s="9"/>
      <c r="H241" s="9"/>
      <c r="I241" s="9"/>
      <c r="J241" s="9"/>
      <c r="K241" s="9"/>
      <c r="L241" s="9"/>
      <c r="M241" s="9"/>
      <c r="N241" s="9"/>
      <c r="O241" s="9"/>
      <c r="P241" s="9"/>
      <c r="Q241" s="9"/>
      <c r="R241" s="9"/>
      <c r="S241" s="9"/>
    </row>
    <row r="242" spans="2:19" x14ac:dyDescent="0.25">
      <c r="B242" s="9"/>
      <c r="C242" s="9"/>
      <c r="D242" s="9"/>
      <c r="E242" s="9"/>
      <c r="F242" s="9"/>
      <c r="G242" s="9"/>
      <c r="H242" s="9"/>
      <c r="I242" s="9"/>
      <c r="J242" s="9"/>
      <c r="K242" s="9"/>
      <c r="L242" s="9"/>
      <c r="M242" s="9"/>
      <c r="N242" s="9"/>
      <c r="O242" s="9"/>
      <c r="P242" s="9"/>
      <c r="Q242" s="9"/>
      <c r="R242" s="9"/>
      <c r="S242" s="9"/>
    </row>
  </sheetData>
  <sheetProtection sheet="1" scenarios="1" formatCells="0" selectLockedCells="1"/>
  <mergeCells count="177">
    <mergeCell ref="D9:F9"/>
    <mergeCell ref="D8:F8"/>
    <mergeCell ref="D10:F10"/>
    <mergeCell ref="D19:E19"/>
    <mergeCell ref="G8:K8"/>
    <mergeCell ref="N8:R8"/>
    <mergeCell ref="L8:M8"/>
    <mergeCell ref="L9:M9"/>
    <mergeCell ref="L10:M10"/>
    <mergeCell ref="N9:R9"/>
    <mergeCell ref="N10:R10"/>
    <mergeCell ref="G9:K9"/>
    <mergeCell ref="G10:K10"/>
    <mergeCell ref="B5:F5"/>
    <mergeCell ref="G5:K5"/>
    <mergeCell ref="N5:R5"/>
    <mergeCell ref="G6:K6"/>
    <mergeCell ref="N6:R6"/>
    <mergeCell ref="G7:K7"/>
    <mergeCell ref="N7:R7"/>
    <mergeCell ref="L7:M7"/>
    <mergeCell ref="D7:F7"/>
    <mergeCell ref="B6:E6"/>
    <mergeCell ref="F132:I132"/>
    <mergeCell ref="M132:R132"/>
    <mergeCell ref="N153:R153"/>
    <mergeCell ref="G154:J154"/>
    <mergeCell ref="N154:R154"/>
    <mergeCell ref="I159:K159"/>
    <mergeCell ref="J120:L120"/>
    <mergeCell ref="F129:I129"/>
    <mergeCell ref="M129:R129"/>
    <mergeCell ref="F130:I130"/>
    <mergeCell ref="M130:R130"/>
    <mergeCell ref="F131:I131"/>
    <mergeCell ref="M131:R131"/>
    <mergeCell ref="K186:Q186"/>
    <mergeCell ref="J188:Q188"/>
    <mergeCell ref="J189:L189"/>
    <mergeCell ref="M189:N189"/>
    <mergeCell ref="I190:Q190"/>
    <mergeCell ref="I191:Q191"/>
    <mergeCell ref="G184:I184"/>
    <mergeCell ref="J184:L184"/>
    <mergeCell ref="M184:N184"/>
    <mergeCell ref="D238:F238"/>
    <mergeCell ref="M220:R220"/>
    <mergeCell ref="M221:R221"/>
    <mergeCell ref="M222:R222"/>
    <mergeCell ref="M223:R223"/>
    <mergeCell ref="F225:I225"/>
    <mergeCell ref="L225:R225"/>
    <mergeCell ref="K194:Q194"/>
    <mergeCell ref="K195:Q195"/>
    <mergeCell ref="E197:F197"/>
    <mergeCell ref="L197:Q197"/>
    <mergeCell ref="J209:Q209"/>
    <mergeCell ref="D211:E211"/>
    <mergeCell ref="L211:R211"/>
    <mergeCell ref="F227:G227"/>
    <mergeCell ref="I227:K227"/>
    <mergeCell ref="D229:K229"/>
    <mergeCell ref="L229:R229"/>
    <mergeCell ref="B185:C185"/>
    <mergeCell ref="G185:I185"/>
    <mergeCell ref="J185:Q185"/>
    <mergeCell ref="I160:K160"/>
    <mergeCell ref="D163:F163"/>
    <mergeCell ref="L163:R163"/>
    <mergeCell ref="L180:N180"/>
    <mergeCell ref="F183:J183"/>
    <mergeCell ref="K183:Q183"/>
    <mergeCell ref="E113:I113"/>
    <mergeCell ref="N113:R113"/>
    <mergeCell ref="J116:L116"/>
    <mergeCell ref="J117:L117"/>
    <mergeCell ref="J118:L118"/>
    <mergeCell ref="J119:L119"/>
    <mergeCell ref="J98:L98"/>
    <mergeCell ref="M98:Q98"/>
    <mergeCell ref="J99:L99"/>
    <mergeCell ref="M99:Q99"/>
    <mergeCell ref="K106:L106"/>
    <mergeCell ref="M106:Q106"/>
    <mergeCell ref="J95:L95"/>
    <mergeCell ref="M95:Q95"/>
    <mergeCell ref="J96:L96"/>
    <mergeCell ref="M96:Q96"/>
    <mergeCell ref="J97:L97"/>
    <mergeCell ref="M97:Q97"/>
    <mergeCell ref="E83:F83"/>
    <mergeCell ref="E84:F84"/>
    <mergeCell ref="E85:F85"/>
    <mergeCell ref="J93:L93"/>
    <mergeCell ref="M93:Q93"/>
    <mergeCell ref="J94:L94"/>
    <mergeCell ref="M94:Q94"/>
    <mergeCell ref="C77:D77"/>
    <mergeCell ref="E82:F82"/>
    <mergeCell ref="L57:P57"/>
    <mergeCell ref="L58:P58"/>
    <mergeCell ref="K59:L59"/>
    <mergeCell ref="F65:G65"/>
    <mergeCell ref="F66:G66"/>
    <mergeCell ref="G74:I74"/>
    <mergeCell ref="M74:R74"/>
    <mergeCell ref="G34:I34"/>
    <mergeCell ref="L11:O11"/>
    <mergeCell ref="D11:I11"/>
    <mergeCell ref="J33:K33"/>
    <mergeCell ref="D29:F29"/>
    <mergeCell ref="L29:P29"/>
    <mergeCell ref="E75:F75"/>
    <mergeCell ref="I75:J75"/>
    <mergeCell ref="K75:L75"/>
    <mergeCell ref="M75:Q75"/>
    <mergeCell ref="D56:E56"/>
    <mergeCell ref="F56:G56"/>
    <mergeCell ref="I56:J56"/>
    <mergeCell ref="L56:P56"/>
    <mergeCell ref="K37:L37"/>
    <mergeCell ref="K38:L38"/>
    <mergeCell ref="E46:J46"/>
    <mergeCell ref="E39:F39"/>
    <mergeCell ref="G39:Q39"/>
    <mergeCell ref="M40:Q40"/>
    <mergeCell ref="C41:Q41"/>
    <mergeCell ref="D47:E47"/>
    <mergeCell ref="F47:G47"/>
    <mergeCell ref="B9:C9"/>
    <mergeCell ref="B15:C15"/>
    <mergeCell ref="B16:D16"/>
    <mergeCell ref="B17:E17"/>
    <mergeCell ref="J17:P17"/>
    <mergeCell ref="B18:C18"/>
    <mergeCell ref="B29:C29"/>
    <mergeCell ref="B31:H31"/>
    <mergeCell ref="B32:D32"/>
    <mergeCell ref="B24:C24"/>
    <mergeCell ref="M23:Q23"/>
    <mergeCell ref="H24:I24"/>
    <mergeCell ref="J15:L15"/>
    <mergeCell ref="D15:E15"/>
    <mergeCell ref="G15:H15"/>
    <mergeCell ref="P15:Q15"/>
    <mergeCell ref="M15:O15"/>
    <mergeCell ref="J31:K31"/>
    <mergeCell ref="J32:K32"/>
    <mergeCell ref="D30:F30"/>
    <mergeCell ref="H30:I30"/>
    <mergeCell ref="L30:P30"/>
    <mergeCell ref="H25:I25"/>
    <mergeCell ref="J11:K11"/>
    <mergeCell ref="B3:E3"/>
    <mergeCell ref="F3:R3"/>
    <mergeCell ref="B4:H4"/>
    <mergeCell ref="J34:K34"/>
    <mergeCell ref="F33:I33"/>
    <mergeCell ref="C23:D23"/>
    <mergeCell ref="M33:R33"/>
    <mergeCell ref="E16:G16"/>
    <mergeCell ref="K36:L36"/>
    <mergeCell ref="D18:E18"/>
    <mergeCell ref="F18:G18"/>
    <mergeCell ref="F26:G26"/>
    <mergeCell ref="F27:G27"/>
    <mergeCell ref="F19:G19"/>
    <mergeCell ref="F17:G17"/>
    <mergeCell ref="H18:I18"/>
    <mergeCell ref="H19:I19"/>
    <mergeCell ref="H29:I29"/>
    <mergeCell ref="L18:R18"/>
    <mergeCell ref="L19:R19"/>
    <mergeCell ref="B33:E33"/>
    <mergeCell ref="B34:F34"/>
    <mergeCell ref="J23:L23"/>
    <mergeCell ref="J24:K24"/>
  </mergeCells>
  <conditionalFormatting sqref="S79">
    <cfRule type="containsText" dxfId="564" priority="101" operator="containsText" text="voir remarque">
      <formula>NOT(ISERROR(SEARCH("voir remarque",S79)))</formula>
    </cfRule>
  </conditionalFormatting>
  <conditionalFormatting sqref="S90">
    <cfRule type="containsText" dxfId="563" priority="100" operator="containsText" text="voir remarque">
      <formula>NOT(ISERROR(SEARCH("voir remarque",S90)))</formula>
    </cfRule>
  </conditionalFormatting>
  <conditionalFormatting sqref="S91">
    <cfRule type="containsText" dxfId="562" priority="99" operator="containsText" text="voir remarque">
      <formula>NOT(ISERROR(SEARCH("voir remarque",S91)))</formula>
    </cfRule>
  </conditionalFormatting>
  <conditionalFormatting sqref="S94">
    <cfRule type="containsText" dxfId="561" priority="98" operator="containsText" text="voir remarque">
      <formula>NOT(ISERROR(SEARCH("voir remarque",S94)))</formula>
    </cfRule>
  </conditionalFormatting>
  <conditionalFormatting sqref="S95">
    <cfRule type="containsText" dxfId="560" priority="97" operator="containsText" text="voir remarque">
      <formula>NOT(ISERROR(SEARCH("voir remarque",S95)))</formula>
    </cfRule>
  </conditionalFormatting>
  <conditionalFormatting sqref="S96">
    <cfRule type="containsText" dxfId="559" priority="96" operator="containsText" text="voir remarque">
      <formula>NOT(ISERROR(SEARCH("voir remarque",S96)))</formula>
    </cfRule>
  </conditionalFormatting>
  <conditionalFormatting sqref="S97">
    <cfRule type="containsText" dxfId="558" priority="95" operator="containsText" text="voir remarque">
      <formula>NOT(ISERROR(SEARCH("voir remarque",S97)))</formula>
    </cfRule>
  </conditionalFormatting>
  <conditionalFormatting sqref="S98">
    <cfRule type="containsText" dxfId="557" priority="94" operator="containsText" text="voir remarque">
      <formula>NOT(ISERROR(SEARCH("voir remarque",S98)))</formula>
    </cfRule>
  </conditionalFormatting>
  <conditionalFormatting sqref="S99">
    <cfRule type="containsText" dxfId="556" priority="93" operator="containsText" text="voir remarque">
      <formula>NOT(ISERROR(SEARCH("voir remarque",S99)))</formula>
    </cfRule>
  </conditionalFormatting>
  <conditionalFormatting sqref="S106">
    <cfRule type="containsText" dxfId="555" priority="92" operator="containsText" text="voir remarque">
      <formula>NOT(ISERROR(SEARCH("voir remarque",S106)))</formula>
    </cfRule>
  </conditionalFormatting>
  <conditionalFormatting sqref="S108">
    <cfRule type="containsText" dxfId="554" priority="91" operator="containsText" text="voir remarque">
      <formula>NOT(ISERROR(SEARCH("voir remarque",S108)))</formula>
    </cfRule>
  </conditionalFormatting>
  <conditionalFormatting sqref="S112">
    <cfRule type="containsText" dxfId="553" priority="90" operator="containsText" text="voir remarque">
      <formula>NOT(ISERROR(SEARCH("voir remarque",S112)))</formula>
    </cfRule>
  </conditionalFormatting>
  <conditionalFormatting sqref="S113">
    <cfRule type="containsText" dxfId="552" priority="89" operator="containsText" text="voir remarque">
      <formula>NOT(ISERROR(SEARCH("voir remarque",S113)))</formula>
    </cfRule>
  </conditionalFormatting>
  <conditionalFormatting sqref="S116">
    <cfRule type="containsText" dxfId="551" priority="88" operator="containsText" text="voir remarque">
      <formula>NOT(ISERROR(SEARCH("voir remarque",S116)))</formula>
    </cfRule>
  </conditionalFormatting>
  <conditionalFormatting sqref="S117">
    <cfRule type="containsText" dxfId="550" priority="87" operator="containsText" text="voir remarque">
      <formula>NOT(ISERROR(SEARCH("voir remarque",S117)))</formula>
    </cfRule>
  </conditionalFormatting>
  <conditionalFormatting sqref="S118">
    <cfRule type="containsText" dxfId="549" priority="86" operator="containsText" text="voir remarque">
      <formula>NOT(ISERROR(SEARCH("voir remarque",S118)))</formula>
    </cfRule>
  </conditionalFormatting>
  <conditionalFormatting sqref="S119:S120">
    <cfRule type="containsText" dxfId="548" priority="85" operator="containsText" text="voir remarque">
      <formula>NOT(ISERROR(SEARCH("voir remarque",S119)))</formula>
    </cfRule>
  </conditionalFormatting>
  <conditionalFormatting sqref="S121">
    <cfRule type="containsText" dxfId="547" priority="84" operator="containsText" text="voir remarque">
      <formula>NOT(ISERROR(SEARCH("voir remarque",S121)))</formula>
    </cfRule>
  </conditionalFormatting>
  <conditionalFormatting sqref="S126">
    <cfRule type="containsText" dxfId="546" priority="83" operator="containsText" text="voir remarque">
      <formula>NOT(ISERROR(SEARCH("voir remarque",S126)))</formula>
    </cfRule>
  </conditionalFormatting>
  <conditionalFormatting sqref="S129">
    <cfRule type="containsText" dxfId="545" priority="82" operator="containsText" text="voir remarque">
      <formula>NOT(ISERROR(SEARCH("voir remarque",S129)))</formula>
    </cfRule>
  </conditionalFormatting>
  <conditionalFormatting sqref="S135">
    <cfRule type="containsText" dxfId="544" priority="81" operator="containsText" text="voir remarque">
      <formula>NOT(ISERROR(SEARCH("voir remarque",S135)))</formula>
    </cfRule>
  </conditionalFormatting>
  <conditionalFormatting sqref="S150">
    <cfRule type="containsText" dxfId="543" priority="80" operator="containsText" text="voir remarque">
      <formula>NOT(ISERROR(SEARCH("voir remarque",S150)))</formula>
    </cfRule>
  </conditionalFormatting>
  <conditionalFormatting sqref="S153">
    <cfRule type="containsText" dxfId="542" priority="79" operator="containsText" text="voir remarque">
      <formula>NOT(ISERROR(SEARCH("voir remarque",S153)))</formula>
    </cfRule>
  </conditionalFormatting>
  <conditionalFormatting sqref="S160">
    <cfRule type="containsText" dxfId="541" priority="78" operator="containsText" text="voir remarque">
      <formula>NOT(ISERROR(SEARCH("voir remarque",S160)))</formula>
    </cfRule>
  </conditionalFormatting>
  <conditionalFormatting sqref="S161">
    <cfRule type="containsText" dxfId="540" priority="77" operator="containsText" text="voir remarque">
      <formula>NOT(ISERROR(SEARCH("voir remarque",S161)))</formula>
    </cfRule>
  </conditionalFormatting>
  <conditionalFormatting sqref="S163">
    <cfRule type="containsText" dxfId="539" priority="76" operator="containsText" text="voir remarque">
      <formula>NOT(ISERROR(SEARCH("voir remarque",S163)))</formula>
    </cfRule>
  </conditionalFormatting>
  <conditionalFormatting sqref="S175">
    <cfRule type="containsText" dxfId="538" priority="75" operator="containsText" text="voir remarque">
      <formula>NOT(ISERROR(SEARCH("voir remarque",S175)))</formula>
    </cfRule>
  </conditionalFormatting>
  <conditionalFormatting sqref="S180">
    <cfRule type="containsText" dxfId="537" priority="74" operator="containsText" text="voir remarque">
      <formula>NOT(ISERROR(SEARCH("voir remarque",S180)))</formula>
    </cfRule>
  </conditionalFormatting>
  <conditionalFormatting sqref="S193">
    <cfRule type="containsText" dxfId="536" priority="73" operator="containsText" text="voir remarque">
      <formula>NOT(ISERROR(SEARCH("voir remarque",S193)))</formula>
    </cfRule>
  </conditionalFormatting>
  <conditionalFormatting sqref="S210">
    <cfRule type="containsText" dxfId="535" priority="72" operator="containsText" text="voir remarque">
      <formula>NOT(ISERROR(SEARCH("voir remarque",S210)))</formula>
    </cfRule>
  </conditionalFormatting>
  <conditionalFormatting sqref="S211">
    <cfRule type="containsText" dxfId="534" priority="71" operator="containsText" text="voir remarque">
      <formula>NOT(ISERROR(SEARCH("voir remarque",S211)))</formula>
    </cfRule>
  </conditionalFormatting>
  <conditionalFormatting sqref="S212">
    <cfRule type="containsText" dxfId="533" priority="70" operator="containsText" text="voir remarque">
      <formula>NOT(ISERROR(SEARCH("voir remarque",S212)))</formula>
    </cfRule>
  </conditionalFormatting>
  <conditionalFormatting sqref="S213">
    <cfRule type="containsText" dxfId="532" priority="69" operator="containsText" text="voir remarque">
      <formula>NOT(ISERROR(SEARCH("voir remarque",S213)))</formula>
    </cfRule>
  </conditionalFormatting>
  <conditionalFormatting sqref="S214">
    <cfRule type="containsText" dxfId="531" priority="68" operator="containsText" text="voir remarque">
      <formula>NOT(ISERROR(SEARCH("voir remarque",S214)))</formula>
    </cfRule>
  </conditionalFormatting>
  <conditionalFormatting sqref="S215">
    <cfRule type="containsText" dxfId="530" priority="67" operator="containsText" text="voir remarque">
      <formula>NOT(ISERROR(SEARCH("voir remarque",S215)))</formula>
    </cfRule>
  </conditionalFormatting>
  <conditionalFormatting sqref="S10:S12 S14">
    <cfRule type="containsText" dxfId="529" priority="61" operator="containsText" text="voir remarque">
      <formula>NOT(ISERROR(SEARCH("voir remarque",S10)))</formula>
    </cfRule>
    <cfRule type="containsText" dxfId="528" priority="62" operator="containsText" text="à vérifier">
      <formula>NOT(ISERROR(SEARCH("à vérifier",S10)))</formula>
    </cfRule>
    <cfRule type="containsText" dxfId="527" priority="63" operator="containsText" text="à demander">
      <formula>NOT(ISERROR(SEARCH("à demander",S10)))</formula>
    </cfRule>
    <cfRule type="containsText" dxfId="526" priority="64" operator="containsText" text="à définir">
      <formula>NOT(ISERROR(SEARCH("à définir",S10)))</formula>
    </cfRule>
    <cfRule type="containsText" dxfId="525" priority="65" operator="containsText" text="non conforme">
      <formula>NOT(ISERROR(SEARCH("non conforme",S10)))</formula>
    </cfRule>
  </conditionalFormatting>
  <conditionalFormatting sqref="S31">
    <cfRule type="containsText" dxfId="524" priority="56" operator="containsText" text="voir remarque">
      <formula>NOT(ISERROR(SEARCH("voir remarque",S31)))</formula>
    </cfRule>
    <cfRule type="containsText" dxfId="523" priority="57" operator="containsText" text="à vérifier">
      <formula>NOT(ISERROR(SEARCH("à vérifier",S31)))</formula>
    </cfRule>
    <cfRule type="containsText" dxfId="522" priority="58" operator="containsText" text="à demander">
      <formula>NOT(ISERROR(SEARCH("à demander",S31)))</formula>
    </cfRule>
    <cfRule type="containsText" dxfId="521" priority="59" operator="containsText" text="à définir">
      <formula>NOT(ISERROR(SEARCH("à définir",S31)))</formula>
    </cfRule>
    <cfRule type="containsText" dxfId="520" priority="60" operator="containsText" text="non conforme">
      <formula>NOT(ISERROR(SEARCH("non conforme",S31)))</formula>
    </cfRule>
  </conditionalFormatting>
  <conditionalFormatting sqref="S23">
    <cfRule type="containsText" dxfId="519" priority="51" operator="containsText" text="voir remarque">
      <formula>NOT(ISERROR(SEARCH("voir remarque",S23)))</formula>
    </cfRule>
    <cfRule type="containsText" dxfId="518" priority="52" operator="containsText" text="à vérifier">
      <formula>NOT(ISERROR(SEARCH("à vérifier",S23)))</formula>
    </cfRule>
    <cfRule type="containsText" dxfId="517" priority="53" operator="containsText" text="à demander">
      <formula>NOT(ISERROR(SEARCH("à demander",S23)))</formula>
    </cfRule>
    <cfRule type="containsText" dxfId="516" priority="54" operator="containsText" text="à définir">
      <formula>NOT(ISERROR(SEARCH("à définir",S23)))</formula>
    </cfRule>
    <cfRule type="containsText" dxfId="515" priority="55" operator="containsText" text="non conforme">
      <formula>NOT(ISERROR(SEARCH("non conforme",S23)))</formula>
    </cfRule>
  </conditionalFormatting>
  <conditionalFormatting sqref="S33">
    <cfRule type="containsText" dxfId="514" priority="46" operator="containsText" text="voir remarque">
      <formula>NOT(ISERROR(SEARCH("voir remarque",S33)))</formula>
    </cfRule>
    <cfRule type="containsText" dxfId="513" priority="47" operator="containsText" text="à vérifier">
      <formula>NOT(ISERROR(SEARCH("à vérifier",S33)))</formula>
    </cfRule>
    <cfRule type="containsText" dxfId="512" priority="48" operator="containsText" text="à demander">
      <formula>NOT(ISERROR(SEARCH("à demander",S33)))</formula>
    </cfRule>
    <cfRule type="containsText" dxfId="511" priority="49" operator="containsText" text="à définir">
      <formula>NOT(ISERROR(SEARCH("à définir",S33)))</formula>
    </cfRule>
    <cfRule type="containsText" dxfId="510" priority="50" operator="containsText" text="non conforme">
      <formula>NOT(ISERROR(SEARCH("non conforme",S33)))</formula>
    </cfRule>
  </conditionalFormatting>
  <conditionalFormatting sqref="S16">
    <cfRule type="containsText" dxfId="509" priority="36" operator="containsText" text="non conforme">
      <formula>NOT(ISERROR(SEARCH("non conforme",S16)))</formula>
    </cfRule>
  </conditionalFormatting>
  <conditionalFormatting sqref="S6:S8">
    <cfRule type="containsText" dxfId="508" priority="39" operator="containsText" text="voir remarque">
      <formula>NOT(ISERROR(SEARCH("voir remarque",S6)))</formula>
    </cfRule>
    <cfRule type="containsText" dxfId="507" priority="40" operator="containsText" text="à vérifier">
      <formula>NOT(ISERROR(SEARCH("à vérifier",S6)))</formula>
    </cfRule>
    <cfRule type="containsText" dxfId="506" priority="41" operator="containsText" text="à demander">
      <formula>NOT(ISERROR(SEARCH("à demander",S6)))</formula>
    </cfRule>
    <cfRule type="containsText" dxfId="505" priority="42" operator="containsText" text="à définir">
      <formula>NOT(ISERROR(SEARCH("à définir",S6)))</formula>
    </cfRule>
    <cfRule type="containsText" dxfId="504" priority="43" operator="containsText" text="non conforme">
      <formula>NOT(ISERROR(SEARCH("non conforme",S6)))</formula>
    </cfRule>
  </conditionalFormatting>
  <conditionalFormatting sqref="S18">
    <cfRule type="containsText" dxfId="503" priority="35" operator="containsText" text="non conforme">
      <formula>NOT(ISERROR(SEARCH("non conforme",S18)))</formula>
    </cfRule>
  </conditionalFormatting>
  <conditionalFormatting sqref="S19:S20">
    <cfRule type="containsText" dxfId="502" priority="34" operator="containsText" text="non conforme">
      <formula>NOT(ISERROR(SEARCH("non conforme",S19)))</formula>
    </cfRule>
  </conditionalFormatting>
  <conditionalFormatting sqref="S29:S30">
    <cfRule type="containsText" dxfId="501" priority="29" operator="containsText" text="voir remarque">
      <formula>NOT(ISERROR(SEARCH("voir remarque",S29)))</formula>
    </cfRule>
    <cfRule type="containsText" dxfId="500" priority="30" operator="containsText" text="à vérifier">
      <formula>NOT(ISERROR(SEARCH("à vérifier",S29)))</formula>
    </cfRule>
    <cfRule type="containsText" dxfId="499" priority="31" operator="containsText" text="à demander">
      <formula>NOT(ISERROR(SEARCH("à demander",S29)))</formula>
    </cfRule>
    <cfRule type="containsText" dxfId="498" priority="32" operator="containsText" text="à définir">
      <formula>NOT(ISERROR(SEARCH("à définir",S29)))</formula>
    </cfRule>
    <cfRule type="containsText" dxfId="497" priority="33" operator="containsText" text="non conforme">
      <formula>NOT(ISERROR(SEARCH("non conforme",S29)))</formula>
    </cfRule>
  </conditionalFormatting>
  <conditionalFormatting sqref="S24">
    <cfRule type="containsText" dxfId="496" priority="28" operator="containsText" text="non conforme">
      <formula>NOT(ISERROR(SEARCH("non conforme",S24)))</formula>
    </cfRule>
  </conditionalFormatting>
  <conditionalFormatting sqref="S25">
    <cfRule type="containsText" dxfId="495" priority="27" operator="containsText" text="non conforme">
      <formula>NOT(ISERROR(SEARCH("non conforme",S25)))</formula>
    </cfRule>
  </conditionalFormatting>
  <conditionalFormatting sqref="S15">
    <cfRule type="containsText" dxfId="494" priority="17" operator="containsText" text="voir remarque">
      <formula>NOT(ISERROR(SEARCH("voir remarque",S15)))</formula>
    </cfRule>
    <cfRule type="containsText" dxfId="493" priority="18" operator="containsText" text="à vérifier">
      <formula>NOT(ISERROR(SEARCH("à vérifier",S15)))</formula>
    </cfRule>
    <cfRule type="containsText" dxfId="492" priority="19" operator="containsText" text="à demander">
      <formula>NOT(ISERROR(SEARCH("à demander",S15)))</formula>
    </cfRule>
    <cfRule type="containsText" dxfId="491" priority="20" operator="containsText" text="à définir">
      <formula>NOT(ISERROR(SEARCH("à définir",S15)))</formula>
    </cfRule>
    <cfRule type="containsText" dxfId="490" priority="21" operator="containsText" text="non conforme">
      <formula>NOT(ISERROR(SEARCH("non conforme",S15)))</formula>
    </cfRule>
  </conditionalFormatting>
  <conditionalFormatting sqref="S32">
    <cfRule type="containsText" dxfId="489" priority="12" operator="containsText" text="voir remarque">
      <formula>NOT(ISERROR(SEARCH("voir remarque",S32)))</formula>
    </cfRule>
    <cfRule type="containsText" dxfId="488" priority="13" operator="containsText" text="à vérifier">
      <formula>NOT(ISERROR(SEARCH("à vérifier",S32)))</formula>
    </cfRule>
    <cfRule type="containsText" dxfId="487" priority="14" operator="containsText" text="à demander">
      <formula>NOT(ISERROR(SEARCH("à demander",S32)))</formula>
    </cfRule>
    <cfRule type="containsText" dxfId="486" priority="15" operator="containsText" text="à définir">
      <formula>NOT(ISERROR(SEARCH("à définir",S32)))</formula>
    </cfRule>
    <cfRule type="containsText" dxfId="485" priority="16" operator="containsText" text="non conforme">
      <formula>NOT(ISERROR(SEARCH("non conforme",S32)))</formula>
    </cfRule>
  </conditionalFormatting>
  <conditionalFormatting sqref="S34">
    <cfRule type="containsText" dxfId="484" priority="11" operator="containsText" text="non conforme">
      <formula>NOT(ISERROR(SEARCH("non conforme",S34)))</formula>
    </cfRule>
  </conditionalFormatting>
  <conditionalFormatting sqref="S17">
    <cfRule type="containsText" dxfId="483" priority="6" operator="containsText" text="voir remarque">
      <formula>NOT(ISERROR(SEARCH("voir remarque",S17)))</formula>
    </cfRule>
    <cfRule type="containsText" dxfId="482" priority="7" operator="containsText" text="à vérifier">
      <formula>NOT(ISERROR(SEARCH("à vérifier",S17)))</formula>
    </cfRule>
    <cfRule type="containsText" dxfId="481" priority="8" operator="containsText" text="à demander">
      <formula>NOT(ISERROR(SEARCH("à demander",S17)))</formula>
    </cfRule>
    <cfRule type="containsText" dxfId="480" priority="9" operator="containsText" text="à définir">
      <formula>NOT(ISERROR(SEARCH("à définir",S17)))</formula>
    </cfRule>
    <cfRule type="containsText" dxfId="479" priority="10" operator="containsText" text="non conforme">
      <formula>NOT(ISERROR(SEARCH("non conforme",S17)))</formula>
    </cfRule>
  </conditionalFormatting>
  <conditionalFormatting sqref="S3">
    <cfRule type="containsText" dxfId="478" priority="1" operator="containsText" text="voir remarque">
      <formula>NOT(ISERROR(SEARCH("voir remarque",S3)))</formula>
    </cfRule>
    <cfRule type="containsText" dxfId="477" priority="2" operator="containsText" text="à vérifier">
      <formula>NOT(ISERROR(SEARCH("à vérifier",S3)))</formula>
    </cfRule>
    <cfRule type="containsText" dxfId="476" priority="3" operator="containsText" text="à demander">
      <formula>NOT(ISERROR(SEARCH("à demander",S3)))</formula>
    </cfRule>
    <cfRule type="containsText" dxfId="475" priority="4" operator="containsText" text="à définir">
      <formula>NOT(ISERROR(SEARCH("à définir",S3)))</formula>
    </cfRule>
    <cfRule type="containsText" dxfId="474" priority="5" operator="containsText" text="non conforme">
      <formula>NOT(ISERROR(SEARCH("non conforme",S3)))</formula>
    </cfRule>
  </conditionalFormatting>
  <dataValidations count="28">
    <dataValidation type="list" sqref="E46:F46">
      <formula1>IMPLANTATION</formula1>
    </dataValidation>
    <dataValidation type="list" sqref="M48:Q48 R46:R47 M46:O46 R51 M50:Q50 M51:O51 K59 R59 R69 D74 E79 R79 D87 D90:D91 R90:R91 E106 E111 D126 R126 D154 D159:D160 D180 L180 R201 R209 I31 R31:R32 R34 R11 J11 F32">
      <formula1>CHOIX</formula1>
    </dataValidation>
    <dataValidation type="list" sqref="D47">
      <formula1>LIMITE</formula1>
    </dataValidation>
    <dataValidation type="list" allowBlank="1" sqref="D56 D18:D19">
      <formula1>HAUTEUR</formula1>
    </dataValidation>
    <dataValidation type="list" sqref="K61:L62 D62 D211 L211 M23">
      <formula1>TOITURE</formula1>
    </dataValidation>
    <dataValidation type="list" sqref="S210:S215 S61 R62:S62 S59 S68 S74:S75 S77 S79 S90:S91 S94:S99 S106 S108 S112:S113 S116:S121 S126 S129 S135 S150 S153 S160:S161 S163 S175 S180 S193 S23 S29:S33 S10:S11 S8 S6 S15 S3">
      <formula1>CONFORMITE</formula1>
    </dataValidation>
    <dataValidation type="list" allowBlank="1" showInputMessage="1" showErrorMessage="1" sqref="T55">
      <formula1>CONFORMITE</formula1>
    </dataValidation>
    <dataValidation type="list" sqref="G74:H74 M74:R74 K106 R106">
      <formula1>LUCARNE</formula1>
    </dataValidation>
    <dataValidation type="list" sqref="E75 K75 R75 E82:E85 F129:F132">
      <formula1>DIRECTION</formula1>
    </dataValidation>
    <dataValidation type="list" sqref="C77">
      <formula1>LUCARNE2</formula1>
    </dataValidation>
    <dataValidation type="list" sqref="J93:J99 J116:J121">
      <formula1>COTE</formula1>
    </dataValidation>
    <dataValidation type="list" sqref="E113 N113:O113">
      <formula1>VELUX</formula1>
    </dataValidation>
    <dataValidation type="list" sqref="I159:I160">
      <formula1>ARBRE</formula1>
    </dataValidation>
    <dataValidation type="list" sqref="D163 L163">
      <formula1>CLOTURE</formula1>
    </dataValidation>
    <dataValidation type="list" sqref="E197 L197">
      <formula1>PLACE</formula1>
    </dataValidation>
    <dataValidation type="list" sqref="M220">
      <formula1>RACCORDEMENT</formula1>
    </dataValidation>
    <dataValidation type="list" sqref="M221:M222">
      <formula1>COLLECTEUR</formula1>
    </dataValidation>
    <dataValidation type="list" showInputMessage="1" showErrorMessage="1" sqref="M223:M224">
      <formula1>STEP</formula1>
    </dataValidation>
    <dataValidation type="list" sqref="F225 L225">
      <formula1>CHAUFFAGE</formula1>
    </dataValidation>
    <dataValidation type="list" sqref="S225">
      <formula1>EXISTANT</formula1>
    </dataValidation>
    <dataValidation type="list" sqref="F227">
      <formula1>CITERNE</formula1>
    </dataValidation>
    <dataValidation type="list" allowBlank="1" sqref="I227">
      <formula1>CITERNE2</formula1>
    </dataValidation>
    <dataValidation type="list" sqref="D229">
      <formula1>PCI</formula1>
    </dataValidation>
    <dataValidation type="list" sqref="D238">
      <formula1>ORPCI</formula1>
    </dataValidation>
    <dataValidation type="list" sqref="G7:G10">
      <formula1>SURCOMBLE</formula1>
    </dataValidation>
    <dataValidation type="list" sqref="F40 E39">
      <formula1>LOGEMENT</formula1>
    </dataValidation>
    <dataValidation type="list" sqref="D29:D30 L29:L30">
      <formula1>AVANT_TOIT</formula1>
    </dataValidation>
    <dataValidation type="list" sqref="N7:N10">
      <formula1>COMBLE</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extLst>
    <ext xmlns:x14="http://schemas.microsoft.com/office/spreadsheetml/2009/9/main" uri="{CCE6A557-97BC-4b89-ADB6-D9C93CAAB3DF}">
      <x14:dataValidations xmlns:xm="http://schemas.microsoft.com/office/excel/2006/main" count="1">
        <x14:dataValidation type="list">
          <x14:formula1>
            <xm:f>Choix!$B$58:$B$62</xm:f>
          </x14:formula1>
          <xm:sqref>D61 C23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X201"/>
  <sheetViews>
    <sheetView showZeros="0" view="pageLayout" topLeftCell="A10" zoomScale="120" zoomScaleNormal="110" zoomScalePageLayoutView="120" workbookViewId="0">
      <selection activeCell="A22" sqref="A22"/>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570312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20" ht="15" customHeight="1" x14ac:dyDescent="0.25">
      <c r="A1" s="11" t="s">
        <v>98</v>
      </c>
      <c r="B1" s="11"/>
      <c r="C1" s="12"/>
      <c r="D1" s="12"/>
      <c r="E1" s="12"/>
      <c r="F1" s="12"/>
      <c r="G1" s="12"/>
      <c r="H1" s="12"/>
      <c r="I1" s="12"/>
      <c r="J1" s="12"/>
      <c r="K1" s="12"/>
      <c r="L1" s="12"/>
      <c r="M1" s="12"/>
      <c r="N1" s="12"/>
      <c r="O1" s="12"/>
      <c r="P1" s="12"/>
      <c r="Q1" s="12"/>
      <c r="R1" s="12"/>
      <c r="S1" s="12"/>
    </row>
    <row r="2" spans="1:20" ht="15" customHeight="1" x14ac:dyDescent="0.35">
      <c r="A2" s="9"/>
      <c r="B2" s="9"/>
      <c r="C2" s="9"/>
      <c r="D2" s="9"/>
      <c r="E2" s="9"/>
      <c r="F2" s="9"/>
      <c r="G2" s="9"/>
      <c r="H2" s="9"/>
      <c r="I2" s="9"/>
      <c r="J2" s="9"/>
      <c r="K2" s="9"/>
      <c r="L2" s="9"/>
      <c r="M2" s="9"/>
      <c r="N2" s="9"/>
      <c r="O2" s="9"/>
      <c r="P2" s="9"/>
      <c r="Q2" s="9"/>
      <c r="R2" s="9"/>
      <c r="S2" s="9"/>
      <c r="T2" s="4"/>
    </row>
    <row r="3" spans="1:20" ht="15" customHeight="1" x14ac:dyDescent="0.25">
      <c r="A3" s="9"/>
      <c r="B3" s="9"/>
      <c r="C3" s="9"/>
      <c r="D3" s="9"/>
      <c r="E3" s="9"/>
      <c r="F3" s="9"/>
      <c r="G3" s="9"/>
      <c r="H3" s="9"/>
      <c r="I3" s="9"/>
      <c r="J3" s="9"/>
      <c r="K3" s="9"/>
      <c r="L3" s="9"/>
      <c r="M3" s="9"/>
      <c r="N3" s="9"/>
      <c r="O3" s="9"/>
      <c r="P3" s="9"/>
      <c r="Q3" s="9"/>
      <c r="R3" s="9"/>
      <c r="S3" s="9"/>
    </row>
    <row r="4" spans="1:20" ht="15" customHeight="1" x14ac:dyDescent="0.25">
      <c r="A4" s="9"/>
      <c r="B4" s="9"/>
      <c r="C4" s="9"/>
      <c r="D4" s="9"/>
      <c r="E4" s="9"/>
      <c r="F4" s="9"/>
      <c r="G4" s="9"/>
      <c r="H4" s="9"/>
      <c r="I4" s="9"/>
      <c r="J4" s="9"/>
      <c r="K4" s="9"/>
      <c r="L4" s="9"/>
      <c r="M4" s="9"/>
      <c r="N4" s="9"/>
      <c r="O4" s="9"/>
      <c r="P4" s="9"/>
      <c r="Q4" s="9"/>
      <c r="R4" s="9"/>
      <c r="S4" s="9"/>
      <c r="T4" s="48"/>
    </row>
    <row r="5" spans="1:20" ht="15" customHeight="1" x14ac:dyDescent="0.25">
      <c r="A5" s="9"/>
      <c r="B5" s="9"/>
      <c r="C5" s="9"/>
      <c r="D5" s="9"/>
      <c r="E5" s="9"/>
      <c r="F5" s="9"/>
      <c r="G5" s="9"/>
      <c r="H5" s="9"/>
      <c r="I5" s="9"/>
      <c r="J5" s="9"/>
      <c r="K5" s="9"/>
      <c r="L5" s="9"/>
      <c r="M5" s="9"/>
      <c r="N5" s="9"/>
      <c r="O5" s="9"/>
      <c r="P5" s="9"/>
      <c r="Q5" s="9"/>
      <c r="R5" s="9"/>
      <c r="S5" s="9"/>
    </row>
    <row r="6" spans="1:20" ht="15" customHeight="1" x14ac:dyDescent="0.25">
      <c r="A6" s="9"/>
      <c r="B6" s="9"/>
      <c r="C6" s="9"/>
      <c r="D6" s="9"/>
      <c r="E6" s="9"/>
      <c r="F6" s="9"/>
      <c r="G6" s="9"/>
      <c r="H6" s="9"/>
      <c r="I6" s="9"/>
      <c r="J6" s="9"/>
      <c r="K6" s="9"/>
      <c r="L6" s="9"/>
      <c r="M6" s="9"/>
      <c r="N6" s="9"/>
      <c r="O6" s="9"/>
      <c r="P6" s="9"/>
      <c r="Q6" s="9"/>
      <c r="R6" s="9"/>
      <c r="S6" s="9"/>
      <c r="T6" s="43"/>
    </row>
    <row r="7" spans="1:20" ht="15" customHeight="1" x14ac:dyDescent="0.25">
      <c r="A7" s="9"/>
      <c r="B7" s="9"/>
      <c r="C7" s="9"/>
      <c r="D7" s="9"/>
      <c r="E7" s="9"/>
      <c r="F7" s="9"/>
      <c r="G7" s="9"/>
      <c r="H7" s="9"/>
      <c r="I7" s="9"/>
      <c r="J7" s="9"/>
      <c r="K7" s="9"/>
      <c r="L7" s="9"/>
      <c r="M7" s="9"/>
      <c r="N7" s="9"/>
      <c r="O7" s="9"/>
      <c r="P7" s="9"/>
      <c r="Q7" s="9"/>
      <c r="R7" s="9"/>
      <c r="S7" s="9"/>
      <c r="T7" s="48"/>
    </row>
    <row r="8" spans="1:20" ht="15" customHeight="1" x14ac:dyDescent="0.25">
      <c r="A8" s="9"/>
      <c r="B8" s="9"/>
      <c r="C8" s="9"/>
      <c r="D8" s="9"/>
      <c r="E8" s="9"/>
      <c r="F8" s="9"/>
      <c r="G8" s="9"/>
      <c r="H8" s="9"/>
      <c r="I8" s="9"/>
      <c r="J8" s="9"/>
      <c r="K8" s="9"/>
      <c r="L8" s="9"/>
      <c r="M8" s="9"/>
      <c r="N8" s="9"/>
      <c r="O8" s="9"/>
      <c r="P8" s="9"/>
      <c r="Q8" s="9"/>
      <c r="R8" s="9"/>
      <c r="S8" s="9"/>
      <c r="T8" s="48"/>
    </row>
    <row r="9" spans="1:20" ht="15" customHeight="1" x14ac:dyDescent="0.25">
      <c r="A9" s="94" t="str">
        <f>"art. "&amp;IF(AND('titre et remarques'!$C$4="ECHALLENS",OR('capacité constructive'!$F$3="Zone de villas",'capacité constructive'!$F$3="Zone mixte",'capacité constructive'!$F$3="Zone d'utilité publique",'capacité constructive'!$F$3="Zone industrielle",'capacité constructive'!$F$3="Zone de verdure",'capacité constructive'!$F$3="Zone agricole")),"5.3",IF(AND('titre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S3")),"5.3","…"))</f>
        <v>art. 5.3</v>
      </c>
      <c r="B9" s="328" t="s">
        <v>89</v>
      </c>
      <c r="C9" s="328"/>
      <c r="D9" s="328"/>
      <c r="E9" s="328"/>
      <c r="F9" s="328"/>
      <c r="G9" s="9" t="s">
        <v>700</v>
      </c>
      <c r="H9" s="340"/>
      <c r="I9" s="341"/>
      <c r="J9" s="104"/>
      <c r="K9" s="104"/>
      <c r="L9" s="104"/>
      <c r="M9" s="287" t="s">
        <v>701</v>
      </c>
      <c r="N9" s="287"/>
      <c r="O9" s="340"/>
      <c r="P9" s="386"/>
      <c r="Q9" s="341"/>
      <c r="R9" s="9"/>
      <c r="S9" s="9"/>
    </row>
    <row r="10" spans="1:20" ht="15" customHeight="1" x14ac:dyDescent="0.25">
      <c r="A10" s="94"/>
      <c r="B10" s="108" t="s">
        <v>90</v>
      </c>
      <c r="C10" s="108"/>
      <c r="D10" s="108"/>
      <c r="E10" s="108"/>
      <c r="F10" s="108"/>
      <c r="G10" s="9"/>
      <c r="H10" s="109"/>
      <c r="I10" s="109"/>
      <c r="J10" s="104"/>
      <c r="K10" s="104"/>
      <c r="L10" s="104"/>
      <c r="M10" s="106"/>
      <c r="N10" s="106"/>
      <c r="O10" s="109"/>
      <c r="P10" s="109"/>
      <c r="Q10" s="109"/>
      <c r="R10" s="9"/>
      <c r="S10" s="9"/>
    </row>
    <row r="11" spans="1:20" ht="15" customHeight="1" x14ac:dyDescent="0.25">
      <c r="A11" s="9"/>
      <c r="B11" s="338" t="s">
        <v>699</v>
      </c>
      <c r="C11" s="339"/>
      <c r="D11" s="376"/>
      <c r="E11" s="387"/>
      <c r="F11" s="388"/>
      <c r="G11" s="340"/>
      <c r="H11" s="341"/>
      <c r="I11" s="9"/>
      <c r="J11" s="357"/>
      <c r="K11" s="358"/>
      <c r="L11" s="358"/>
      <c r="M11" s="358"/>
      <c r="N11" s="358"/>
      <c r="O11" s="358"/>
      <c r="P11" s="358"/>
      <c r="Q11" s="358"/>
      <c r="R11" s="358"/>
      <c r="S11" s="241" t="s">
        <v>137</v>
      </c>
    </row>
    <row r="12" spans="1:20" ht="15" customHeight="1" x14ac:dyDescent="0.25">
      <c r="A12" s="9"/>
      <c r="B12" s="338"/>
      <c r="C12" s="347"/>
      <c r="D12" s="371"/>
      <c r="E12" s="372"/>
      <c r="F12" s="373"/>
      <c r="G12" s="383"/>
      <c r="H12" s="385"/>
      <c r="I12" s="9"/>
      <c r="J12" s="355"/>
      <c r="K12" s="356"/>
      <c r="L12" s="356"/>
      <c r="M12" s="356"/>
      <c r="N12" s="356"/>
      <c r="O12" s="356"/>
      <c r="P12" s="356"/>
      <c r="Q12" s="356"/>
      <c r="R12" s="356"/>
      <c r="S12" s="221"/>
    </row>
    <row r="13" spans="1:20" ht="15" customHeight="1" x14ac:dyDescent="0.25">
      <c r="A13" s="9"/>
      <c r="B13" s="338" t="s">
        <v>92</v>
      </c>
      <c r="C13" s="347"/>
      <c r="D13" s="376"/>
      <c r="E13" s="387"/>
      <c r="F13" s="388"/>
      <c r="G13" s="340"/>
      <c r="H13" s="341"/>
      <c r="I13" s="9"/>
      <c r="J13" s="357"/>
      <c r="K13" s="358"/>
      <c r="L13" s="358"/>
      <c r="M13" s="358"/>
      <c r="N13" s="358"/>
      <c r="O13" s="358"/>
      <c r="P13" s="359"/>
      <c r="Q13" s="359"/>
      <c r="R13" s="360"/>
      <c r="S13" s="243"/>
    </row>
    <row r="14" spans="1:20" ht="15" customHeight="1" x14ac:dyDescent="0.25">
      <c r="A14" s="9"/>
      <c r="B14" s="338"/>
      <c r="C14" s="359"/>
      <c r="D14" s="389"/>
      <c r="E14" s="390"/>
      <c r="F14" s="391"/>
      <c r="G14" s="392"/>
      <c r="H14" s="393"/>
      <c r="I14" s="9"/>
      <c r="J14" s="361"/>
      <c r="K14" s="362"/>
      <c r="L14" s="362"/>
      <c r="M14" s="362"/>
      <c r="N14" s="362"/>
      <c r="O14" s="362"/>
      <c r="P14" s="362"/>
      <c r="Q14" s="362"/>
      <c r="R14" s="362"/>
      <c r="S14" s="242"/>
    </row>
    <row r="15" spans="1:20" ht="15" customHeight="1" x14ac:dyDescent="0.25">
      <c r="A15" s="9"/>
      <c r="B15" s="338" t="s">
        <v>93</v>
      </c>
      <c r="C15" s="347"/>
      <c r="D15" s="376"/>
      <c r="E15" s="387"/>
      <c r="F15" s="388"/>
      <c r="G15" s="340"/>
      <c r="H15" s="341"/>
      <c r="I15" s="9"/>
      <c r="J15" s="363"/>
      <c r="K15" s="364"/>
      <c r="L15" s="364"/>
      <c r="M15" s="364"/>
      <c r="N15" s="364"/>
      <c r="O15" s="364"/>
      <c r="P15" s="365"/>
      <c r="Q15" s="365"/>
      <c r="R15" s="366"/>
      <c r="S15" s="241"/>
    </row>
    <row r="16" spans="1:20" ht="15" customHeight="1" x14ac:dyDescent="0.25">
      <c r="A16" s="9"/>
      <c r="B16" s="338"/>
      <c r="C16" s="360"/>
      <c r="D16" s="389"/>
      <c r="E16" s="390"/>
      <c r="F16" s="391"/>
      <c r="G16" s="340"/>
      <c r="H16" s="341"/>
      <c r="I16" s="9"/>
      <c r="J16" s="338"/>
      <c r="K16" s="359"/>
      <c r="L16" s="359"/>
      <c r="M16" s="359"/>
      <c r="N16" s="359"/>
      <c r="O16" s="359"/>
      <c r="P16" s="359"/>
      <c r="Q16" s="359"/>
      <c r="R16" s="360"/>
      <c r="S16" s="221"/>
    </row>
    <row r="17" spans="1:19" ht="15" customHeight="1" x14ac:dyDescent="0.25">
      <c r="A17" s="9"/>
      <c r="B17" s="351" t="s">
        <v>94</v>
      </c>
      <c r="C17" s="352"/>
      <c r="D17" s="353"/>
      <c r="E17" s="353"/>
      <c r="F17" s="354"/>
      <c r="G17" s="392"/>
      <c r="H17" s="393"/>
      <c r="I17" s="9"/>
      <c r="J17" s="367"/>
      <c r="K17" s="368"/>
      <c r="L17" s="368"/>
      <c r="M17" s="368"/>
      <c r="N17" s="368"/>
      <c r="O17" s="368"/>
      <c r="P17" s="369"/>
      <c r="Q17" s="369"/>
      <c r="R17" s="370"/>
      <c r="S17" s="221"/>
    </row>
    <row r="18" spans="1:19" ht="15" customHeight="1" x14ac:dyDescent="0.25">
      <c r="A18" s="9"/>
      <c r="B18" s="374"/>
      <c r="C18" s="375"/>
      <c r="D18" s="376"/>
      <c r="E18" s="359"/>
      <c r="F18" s="360"/>
      <c r="G18" s="377"/>
      <c r="H18" s="378"/>
      <c r="I18" s="9"/>
      <c r="J18" s="357"/>
      <c r="K18" s="359"/>
      <c r="L18" s="359"/>
      <c r="M18" s="359"/>
      <c r="N18" s="359"/>
      <c r="O18" s="359"/>
      <c r="P18" s="359"/>
      <c r="Q18" s="359"/>
      <c r="R18" s="360"/>
      <c r="S18" s="243"/>
    </row>
    <row r="19" spans="1:19" ht="15" customHeight="1" x14ac:dyDescent="0.25">
      <c r="A19" s="94" t="str">
        <f>"art. "&amp;IF(AND('titre et remarques'!$C$4="ECHALLENS",OR('capacité constructive'!$F$3="Zone de villas",'capacité constructive'!$F$3="Zone mixte",'capacité constructive'!$F$3="Zone d'utilité publique",'capacité constructive'!$F$3="Zone industrielle",'capacité constructive'!$F$3="Zone de verdure",'capacité constructive'!$F$3="Zone agricole")),"5.4",IF(AND('titre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S3")),"5.4","…"))</f>
        <v>art. 5.4</v>
      </c>
      <c r="B19" s="328" t="s">
        <v>95</v>
      </c>
      <c r="C19" s="328"/>
      <c r="D19" s="328"/>
      <c r="E19" s="328"/>
      <c r="F19" s="328"/>
      <c r="G19" s="328"/>
      <c r="H19" s="328"/>
      <c r="I19" s="328"/>
      <c r="J19" s="328"/>
      <c r="K19" s="328"/>
      <c r="L19" s="328"/>
      <c r="M19" s="113" t="s">
        <v>97</v>
      </c>
      <c r="N19" s="9"/>
      <c r="O19" s="383"/>
      <c r="P19" s="384"/>
      <c r="Q19" s="384"/>
      <c r="R19" s="385"/>
      <c r="S19" s="9"/>
    </row>
    <row r="20" spans="1:19" ht="15" customHeight="1" x14ac:dyDescent="0.25">
      <c r="A20" s="9"/>
      <c r="B20" s="328" t="s">
        <v>96</v>
      </c>
      <c r="C20" s="328"/>
      <c r="D20" s="328"/>
      <c r="E20" s="328"/>
      <c r="F20" s="328"/>
      <c r="G20" s="328"/>
      <c r="H20" s="328"/>
      <c r="I20" s="328"/>
      <c r="J20" s="328"/>
      <c r="K20" s="328"/>
      <c r="L20" s="9"/>
      <c r="M20" s="113" t="s">
        <v>97</v>
      </c>
      <c r="N20" s="9"/>
      <c r="O20" s="340"/>
      <c r="P20" s="386"/>
      <c r="Q20" s="386"/>
      <c r="R20" s="341"/>
      <c r="S20" s="151" t="str">
        <f>IF(ISBLANK(O19),"...",IF(O20&gt;O19,"non conforme","conforme"))</f>
        <v>...</v>
      </c>
    </row>
    <row r="21" spans="1:19" ht="15" customHeight="1" x14ac:dyDescent="0.25">
      <c r="A21" s="94" t="str">
        <f>"art. "&amp;IF(AND('titre et remarques'!$C$4="SOTTENS",$E$3="Zone village"),"3.2.2",IF(AND('titre et remarques'!$C$4="SAINT_CIERGES",$E$3="Zone de villas"),"27",IF(AND('titre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S3")),"5.5","…")))</f>
        <v>art. 5.5</v>
      </c>
      <c r="B21" s="328" t="s">
        <v>99</v>
      </c>
      <c r="C21" s="328"/>
      <c r="D21" s="328"/>
      <c r="E21" s="328"/>
      <c r="F21" s="328"/>
      <c r="G21" s="328"/>
      <c r="H21" s="328"/>
      <c r="I21" s="328"/>
      <c r="J21" s="9"/>
      <c r="L21" s="46"/>
      <c r="M21" s="113" t="s">
        <v>695</v>
      </c>
      <c r="N21" s="45"/>
      <c r="O21" s="377"/>
      <c r="P21" s="379"/>
      <c r="Q21" s="379"/>
      <c r="R21" s="378"/>
      <c r="S21" s="9"/>
    </row>
    <row r="22" spans="1:19" ht="15" customHeight="1" x14ac:dyDescent="0.25">
      <c r="A22" s="9"/>
      <c r="B22" s="328" t="s">
        <v>100</v>
      </c>
      <c r="C22" s="328"/>
      <c r="D22" s="328"/>
      <c r="E22" s="328"/>
      <c r="F22" s="328"/>
      <c r="G22" s="328"/>
      <c r="H22" s="328"/>
      <c r="I22" s="9"/>
      <c r="J22" s="9"/>
      <c r="L22" s="46"/>
      <c r="M22" s="113" t="s">
        <v>695</v>
      </c>
      <c r="N22" s="45"/>
      <c r="O22" s="377"/>
      <c r="P22" s="379"/>
      <c r="Q22" s="379"/>
      <c r="R22" s="378"/>
      <c r="S22" s="151" t="str">
        <f>IF(ISBLANK(O21),"...",IF(O22&gt;O21,"non conforme","conforme"))</f>
        <v>...</v>
      </c>
    </row>
    <row r="23" spans="1:19" ht="15" customHeight="1" x14ac:dyDescent="0.25">
      <c r="A23" s="94" t="str">
        <f>"art. "&amp;IF(AND('titre et remarques'!$C$4="SOTTENS",$E$3="Zone village"),"3.2.2",IF(AND('titre et remarques'!$C$4="SAINT_CIERGES",$E$3="Zone de villas"),"27","…"))</f>
        <v>art. …</v>
      </c>
      <c r="B23" s="328" t="s">
        <v>101</v>
      </c>
      <c r="C23" s="328"/>
      <c r="D23" s="328"/>
      <c r="E23" s="380"/>
      <c r="F23" s="381"/>
      <c r="G23" s="330"/>
      <c r="H23" s="330"/>
      <c r="I23" s="382"/>
      <c r="J23" s="328" t="s">
        <v>103</v>
      </c>
      <c r="K23" s="328"/>
      <c r="L23" s="328"/>
      <c r="M23" s="9"/>
      <c r="N23" s="9"/>
      <c r="O23" s="9"/>
      <c r="R23" s="101"/>
      <c r="S23" s="151" t="str">
        <f>IF(R23="oui","conforme",IF(R23="non","non conforme","..."))</f>
        <v>...</v>
      </c>
    </row>
    <row r="24" spans="1:19" ht="15" customHeight="1" x14ac:dyDescent="0.25">
      <c r="A24" s="94" t="str">
        <f>"art. "&amp;IF(AND('titre et remarques'!$C$4="SOTTENS",$E$3="Zone village"),"3.2.2",IF(AND('titre et remarques'!$C$4="SAINT_CIERGES",$E$3="Zone de villas"),"27","…"))</f>
        <v>art. …</v>
      </c>
      <c r="B24" s="328" t="s">
        <v>654</v>
      </c>
      <c r="C24" s="328"/>
      <c r="D24" s="329"/>
      <c r="E24" s="330"/>
      <c r="F24" s="331"/>
      <c r="G24" s="328" t="s">
        <v>111</v>
      </c>
      <c r="H24" s="328"/>
      <c r="I24" s="338"/>
      <c r="J24" s="347"/>
      <c r="K24" s="347"/>
      <c r="L24" s="347"/>
      <c r="M24" s="347"/>
      <c r="N24" s="339"/>
      <c r="O24" s="328" t="s">
        <v>113</v>
      </c>
      <c r="P24" s="328"/>
      <c r="Q24" s="9"/>
      <c r="R24" s="227"/>
      <c r="S24" s="151" t="str">
        <f>IF(R24="oui","conforme",IF(R24="non","non conforme","..."))</f>
        <v>...</v>
      </c>
    </row>
    <row r="25" spans="1:19" ht="15" customHeight="1" x14ac:dyDescent="0.25">
      <c r="A25" s="94" t="str">
        <f>"art. "&amp;IF(AND('titre et remarques'!$C$4="SOTTENS",$E$3="Zone village"),"3.2.2",IF(AND('titre et remarques'!$C$4="SAINT_CIERGES",$E$3="Zone de villas"),"27","…"))</f>
        <v>art. …</v>
      </c>
      <c r="B25" s="328" t="s">
        <v>112</v>
      </c>
      <c r="C25" s="328"/>
      <c r="D25" s="328"/>
      <c r="E25" s="328"/>
      <c r="F25" s="328"/>
      <c r="G25" s="9"/>
      <c r="H25" s="9"/>
      <c r="I25" s="9"/>
      <c r="J25" s="9"/>
      <c r="L25" s="9"/>
      <c r="M25" s="9"/>
      <c r="N25" s="9"/>
      <c r="O25" s="328" t="s">
        <v>113</v>
      </c>
      <c r="P25" s="328"/>
      <c r="Q25" s="9"/>
      <c r="R25" s="227"/>
      <c r="S25" s="151" t="str">
        <f>IF(R25="oui","conforme",IF(R25="non","non conforme","..."))</f>
        <v>...</v>
      </c>
    </row>
    <row r="26" spans="1:19" ht="15" customHeight="1" x14ac:dyDescent="0.25">
      <c r="A26" s="102" t="s">
        <v>658</v>
      </c>
      <c r="B26" s="328" t="s">
        <v>114</v>
      </c>
      <c r="C26" s="328"/>
      <c r="D26" s="328"/>
      <c r="E26" s="328"/>
      <c r="F26" s="328"/>
      <c r="G26" s="328"/>
      <c r="H26" s="328"/>
      <c r="I26" s="328"/>
      <c r="J26" s="328"/>
      <c r="K26" s="328"/>
      <c r="L26" s="328"/>
      <c r="M26" s="328"/>
      <c r="N26" s="328"/>
      <c r="O26" s="328"/>
      <c r="P26" s="328"/>
      <c r="Q26" s="9"/>
      <c r="R26" s="9"/>
      <c r="S26" s="9"/>
    </row>
    <row r="27" spans="1:19" ht="15" customHeight="1" x14ac:dyDescent="0.25">
      <c r="A27" s="9"/>
      <c r="B27" s="328" t="s">
        <v>115</v>
      </c>
      <c r="C27" s="328"/>
      <c r="D27" s="328"/>
      <c r="E27" s="328"/>
      <c r="F27" s="328"/>
      <c r="G27" s="328"/>
      <c r="H27" s="328"/>
      <c r="I27" s="328"/>
      <c r="J27" s="328"/>
      <c r="K27" s="9"/>
      <c r="L27" s="9"/>
      <c r="M27" s="9"/>
      <c r="N27" s="9"/>
      <c r="O27" s="9"/>
      <c r="P27" s="9"/>
      <c r="Q27" s="9"/>
      <c r="R27" s="227"/>
      <c r="S27" s="151" t="str">
        <f>IF(R27="non","conforme",IF(R27="oui","non conforme","..."))</f>
        <v>...</v>
      </c>
    </row>
    <row r="28" spans="1:19" ht="15" customHeight="1" x14ac:dyDescent="0.25">
      <c r="A28" s="9"/>
      <c r="B28" s="328" t="s">
        <v>116</v>
      </c>
      <c r="C28" s="328"/>
      <c r="D28" s="328"/>
      <c r="E28" s="328"/>
      <c r="F28" s="338"/>
      <c r="G28" s="347"/>
      <c r="H28" s="347"/>
      <c r="I28" s="347"/>
      <c r="J28" s="347"/>
      <c r="K28" s="347"/>
      <c r="L28" s="347"/>
      <c r="M28" s="347"/>
      <c r="N28" s="347"/>
      <c r="O28" s="347"/>
      <c r="P28" s="347"/>
      <c r="Q28" s="347"/>
      <c r="R28" s="339"/>
      <c r="S28" s="221" t="s">
        <v>140</v>
      </c>
    </row>
    <row r="29" spans="1:19" ht="15" customHeight="1" x14ac:dyDescent="0.25">
      <c r="A29" s="9"/>
      <c r="B29" s="328" t="s">
        <v>117</v>
      </c>
      <c r="C29" s="328"/>
      <c r="D29" s="329"/>
      <c r="E29" s="330"/>
      <c r="F29" s="330"/>
      <c r="G29" s="330"/>
      <c r="H29" s="330"/>
      <c r="I29" s="330"/>
      <c r="J29" s="330"/>
      <c r="K29" s="330"/>
      <c r="L29" s="330"/>
      <c r="M29" s="330"/>
      <c r="N29" s="330"/>
      <c r="O29" s="330"/>
      <c r="P29" s="330"/>
      <c r="Q29" s="330"/>
      <c r="R29" s="331"/>
      <c r="S29" s="221" t="s">
        <v>140</v>
      </c>
    </row>
    <row r="30" spans="1:19" ht="15" customHeight="1" x14ac:dyDescent="0.25">
      <c r="A30" s="9"/>
      <c r="B30" s="9"/>
      <c r="C30" s="9"/>
      <c r="D30" s="9"/>
      <c r="E30" s="9"/>
      <c r="F30" s="9"/>
      <c r="G30" s="9"/>
      <c r="H30" s="9"/>
      <c r="I30" s="9"/>
      <c r="J30" s="9"/>
      <c r="K30" s="9"/>
      <c r="L30" s="9"/>
      <c r="M30" s="9"/>
      <c r="N30" s="9"/>
      <c r="O30" s="9"/>
      <c r="P30" s="9"/>
      <c r="Q30" s="9"/>
      <c r="R30" s="9"/>
      <c r="S30" s="9"/>
    </row>
    <row r="31" spans="1:19" x14ac:dyDescent="0.25">
      <c r="A31" s="70"/>
      <c r="B31" s="70"/>
      <c r="C31" s="71"/>
      <c r="D31" s="71"/>
      <c r="E31" s="71"/>
      <c r="F31" s="71"/>
      <c r="G31" s="71"/>
      <c r="H31" s="71"/>
      <c r="I31" s="71"/>
      <c r="J31" s="71"/>
      <c r="K31" s="71"/>
      <c r="L31" s="71"/>
      <c r="M31" s="71"/>
      <c r="N31" s="71"/>
      <c r="O31" s="71"/>
      <c r="P31" s="71"/>
      <c r="Q31" s="71"/>
      <c r="R31" s="71"/>
      <c r="S31" s="71"/>
    </row>
    <row r="33" spans="1:24" x14ac:dyDescent="0.25">
      <c r="A33" s="9"/>
      <c r="B33" s="9"/>
      <c r="C33" s="9"/>
      <c r="D33" s="43"/>
      <c r="E33" s="9"/>
      <c r="F33" s="9"/>
      <c r="G33" s="289"/>
      <c r="H33" s="289"/>
      <c r="I33" s="289"/>
      <c r="J33" s="9"/>
      <c r="K33" s="9"/>
      <c r="L33" s="9"/>
      <c r="M33" s="287"/>
      <c r="N33" s="287"/>
      <c r="O33" s="287"/>
      <c r="P33" s="287"/>
      <c r="Q33" s="287"/>
      <c r="R33" s="287"/>
      <c r="S33" s="43"/>
    </row>
    <row r="34" spans="1:24" x14ac:dyDescent="0.25">
      <c r="A34" s="9"/>
      <c r="B34" s="9"/>
      <c r="C34" s="9"/>
      <c r="D34" s="9"/>
      <c r="E34" s="289"/>
      <c r="F34" s="289"/>
      <c r="G34" s="9"/>
      <c r="H34" s="9"/>
      <c r="I34" s="287"/>
      <c r="J34" s="287"/>
      <c r="K34" s="289"/>
      <c r="L34" s="289"/>
      <c r="M34" s="289"/>
      <c r="N34" s="289"/>
      <c r="O34" s="289"/>
      <c r="P34" s="289"/>
      <c r="Q34" s="289"/>
      <c r="R34" s="44"/>
      <c r="S34" s="43"/>
    </row>
    <row r="35" spans="1:24" x14ac:dyDescent="0.25">
      <c r="A35" s="9"/>
      <c r="B35" s="9"/>
      <c r="C35" s="9"/>
      <c r="D35" s="9"/>
      <c r="E35" s="9"/>
      <c r="F35" s="9"/>
      <c r="G35" s="9"/>
      <c r="H35" s="9"/>
      <c r="I35" s="9"/>
      <c r="J35" s="9"/>
      <c r="K35" s="9"/>
      <c r="L35" s="9"/>
      <c r="M35" s="9"/>
      <c r="N35" s="9"/>
      <c r="O35" s="9"/>
      <c r="P35" s="9"/>
      <c r="Q35" s="9"/>
      <c r="R35" s="9"/>
      <c r="S35" s="9"/>
    </row>
    <row r="36" spans="1:24" x14ac:dyDescent="0.25">
      <c r="A36" s="9"/>
      <c r="B36" s="9"/>
      <c r="C36" s="289"/>
      <c r="D36" s="289"/>
      <c r="E36" s="9"/>
      <c r="F36" s="9"/>
      <c r="G36" s="9"/>
      <c r="H36" s="9"/>
      <c r="I36" s="9"/>
      <c r="J36" s="9"/>
      <c r="K36" s="9"/>
      <c r="L36" s="9"/>
      <c r="M36" s="9"/>
      <c r="N36" s="9"/>
      <c r="O36" s="9"/>
      <c r="P36" s="9"/>
      <c r="Q36" s="9"/>
      <c r="R36" s="9"/>
      <c r="S36" s="43"/>
    </row>
    <row r="37" spans="1:24" x14ac:dyDescent="0.25">
      <c r="A37" s="9"/>
      <c r="B37" s="9"/>
      <c r="C37" s="9"/>
      <c r="D37" s="9"/>
      <c r="E37" s="9"/>
      <c r="F37" s="9"/>
      <c r="G37" s="9"/>
      <c r="H37" s="9"/>
      <c r="I37" s="9"/>
      <c r="J37" s="9"/>
      <c r="K37" s="9"/>
      <c r="L37" s="9"/>
      <c r="M37" s="9"/>
      <c r="N37" s="9"/>
      <c r="O37" s="9"/>
      <c r="P37" s="9"/>
      <c r="Q37" s="9"/>
      <c r="R37" s="9"/>
      <c r="S37" s="43"/>
      <c r="X37" s="1"/>
    </row>
    <row r="38" spans="1:24" x14ac:dyDescent="0.25">
      <c r="A38" s="9"/>
      <c r="B38" s="9"/>
      <c r="C38" s="9"/>
      <c r="D38" s="9"/>
      <c r="E38" s="43"/>
      <c r="F38" s="9"/>
      <c r="G38" s="9"/>
      <c r="H38" s="9"/>
      <c r="I38" s="9"/>
      <c r="J38" s="9"/>
      <c r="K38" s="9"/>
      <c r="L38" s="9"/>
      <c r="M38" s="9"/>
      <c r="N38" s="9"/>
      <c r="O38" s="9"/>
      <c r="P38" s="9"/>
      <c r="Q38" s="9"/>
      <c r="R38" s="43"/>
      <c r="S38" s="19"/>
    </row>
    <row r="39" spans="1:24" x14ac:dyDescent="0.25">
      <c r="A39" s="9"/>
      <c r="B39" s="9"/>
      <c r="C39" s="9"/>
      <c r="D39" s="9"/>
      <c r="E39" s="9"/>
      <c r="F39" s="9"/>
      <c r="G39" s="9"/>
      <c r="H39" s="9"/>
      <c r="I39" s="9"/>
      <c r="J39" s="9"/>
      <c r="K39" s="9"/>
      <c r="L39" s="9"/>
      <c r="M39" s="9"/>
      <c r="N39" s="9"/>
      <c r="O39" s="9"/>
      <c r="P39" s="9"/>
      <c r="Q39" s="9"/>
      <c r="R39" s="9"/>
      <c r="S39" s="43"/>
    </row>
    <row r="40" spans="1:24" x14ac:dyDescent="0.25">
      <c r="A40" s="9"/>
      <c r="J40" s="9"/>
    </row>
    <row r="41" spans="1:24" x14ac:dyDescent="0.25">
      <c r="A41" s="9"/>
      <c r="B41" s="9"/>
      <c r="C41" s="9"/>
      <c r="D41" s="9"/>
      <c r="E41" s="289"/>
      <c r="F41" s="289"/>
      <c r="G41" s="9"/>
      <c r="H41" s="9"/>
      <c r="I41" s="9"/>
      <c r="J41" s="9"/>
      <c r="K41" s="9"/>
      <c r="L41" s="9"/>
      <c r="M41" s="9"/>
      <c r="N41" s="9"/>
      <c r="O41" s="9"/>
      <c r="P41" s="9"/>
      <c r="Q41" s="9"/>
      <c r="R41" s="9"/>
      <c r="S41" s="9"/>
    </row>
    <row r="42" spans="1:24" x14ac:dyDescent="0.25">
      <c r="A42" s="9"/>
      <c r="B42" s="9"/>
      <c r="C42" s="9"/>
      <c r="D42" s="9"/>
      <c r="E42" s="289"/>
      <c r="F42" s="289"/>
      <c r="G42" s="9"/>
      <c r="H42" s="9"/>
      <c r="I42" s="9"/>
      <c r="J42" s="9"/>
      <c r="K42" s="9"/>
      <c r="L42" s="9"/>
      <c r="M42" s="9"/>
      <c r="N42" s="9"/>
      <c r="O42" s="9"/>
      <c r="P42" s="9"/>
      <c r="Q42" s="9"/>
      <c r="R42" s="9"/>
      <c r="S42" s="9"/>
    </row>
    <row r="43" spans="1:24" x14ac:dyDescent="0.25">
      <c r="A43" s="9"/>
      <c r="B43" s="9"/>
      <c r="C43" s="9"/>
      <c r="D43" s="9"/>
      <c r="E43" s="289"/>
      <c r="F43" s="289"/>
      <c r="G43" s="9"/>
      <c r="H43" s="9"/>
      <c r="I43" s="9"/>
      <c r="J43" s="9"/>
      <c r="K43" s="9"/>
      <c r="L43" s="9"/>
      <c r="M43" s="9"/>
      <c r="N43" s="9"/>
      <c r="O43" s="9"/>
      <c r="P43" s="9"/>
      <c r="Q43" s="9"/>
      <c r="R43" s="9"/>
      <c r="S43" s="9"/>
    </row>
    <row r="44" spans="1:24" x14ac:dyDescent="0.25">
      <c r="A44" s="9"/>
      <c r="B44" s="9"/>
      <c r="C44" s="9"/>
      <c r="D44" s="9"/>
      <c r="E44" s="289"/>
      <c r="F44" s="289"/>
      <c r="G44" s="9"/>
      <c r="H44" s="9"/>
      <c r="I44" s="9"/>
      <c r="J44" s="9"/>
      <c r="K44" s="9"/>
      <c r="L44" s="9"/>
      <c r="M44" s="9"/>
      <c r="N44" s="9"/>
      <c r="O44" s="9"/>
      <c r="P44" s="9"/>
      <c r="Q44" s="9"/>
      <c r="R44" s="9"/>
      <c r="S44" s="9"/>
    </row>
    <row r="45" spans="1:24" x14ac:dyDescent="0.25">
      <c r="A45" s="9"/>
      <c r="B45" s="9"/>
      <c r="C45" s="9"/>
      <c r="D45" s="9"/>
      <c r="E45" s="9"/>
      <c r="F45" s="9"/>
      <c r="G45" s="9"/>
      <c r="H45" s="9"/>
      <c r="I45" s="9"/>
      <c r="J45" s="9"/>
      <c r="K45" s="9"/>
      <c r="L45" s="9"/>
      <c r="M45" s="9"/>
      <c r="N45" s="9"/>
      <c r="O45" s="9"/>
      <c r="P45" s="9"/>
      <c r="Q45" s="9"/>
      <c r="R45" s="9"/>
      <c r="S45" s="9"/>
      <c r="T45" s="8"/>
      <c r="U45" s="7"/>
    </row>
    <row r="46" spans="1:24" x14ac:dyDescent="0.25">
      <c r="A46" s="9"/>
      <c r="B46" s="9"/>
      <c r="C46" s="9"/>
      <c r="D46" s="43"/>
      <c r="E46" s="9"/>
      <c r="F46" s="9"/>
      <c r="G46" s="9"/>
      <c r="H46" s="9"/>
      <c r="I46" s="9"/>
      <c r="J46" s="9"/>
      <c r="K46" s="9"/>
      <c r="L46" s="9"/>
      <c r="M46" s="9"/>
      <c r="N46" s="9"/>
      <c r="O46" s="9"/>
      <c r="P46" s="9"/>
      <c r="Q46" s="9"/>
      <c r="R46" s="9"/>
      <c r="S46" s="43"/>
      <c r="T46" s="7"/>
    </row>
    <row r="47" spans="1:24" x14ac:dyDescent="0.25">
      <c r="A47" s="9"/>
      <c r="B47" s="9"/>
      <c r="C47" s="9"/>
      <c r="D47" s="9"/>
      <c r="E47" s="9"/>
      <c r="F47" s="9"/>
      <c r="G47" s="9"/>
      <c r="H47" s="9"/>
      <c r="I47" s="9"/>
      <c r="J47" s="9"/>
      <c r="K47" s="9"/>
      <c r="L47" s="9"/>
      <c r="M47" s="9"/>
      <c r="N47" s="9"/>
      <c r="O47" s="9"/>
      <c r="P47" s="9"/>
      <c r="Q47" s="9"/>
      <c r="R47" s="9"/>
      <c r="S47" s="9"/>
      <c r="T47" s="7"/>
    </row>
    <row r="48" spans="1:24" x14ac:dyDescent="0.25">
      <c r="A48" s="9"/>
      <c r="B48" s="9"/>
      <c r="C48" s="9"/>
      <c r="D48" s="9"/>
      <c r="E48" s="9"/>
      <c r="F48" s="9"/>
      <c r="G48" s="9"/>
      <c r="H48" s="9"/>
      <c r="I48" s="9"/>
      <c r="J48" s="9"/>
      <c r="K48" s="9"/>
      <c r="L48" s="9"/>
      <c r="M48" s="9"/>
      <c r="N48" s="9"/>
      <c r="O48" s="9"/>
      <c r="P48" s="9"/>
      <c r="Q48" s="9"/>
      <c r="R48" s="9"/>
      <c r="S48" s="9"/>
      <c r="T48" s="7"/>
    </row>
    <row r="49" spans="1:20" x14ac:dyDescent="0.25">
      <c r="A49" s="9"/>
      <c r="B49" s="9"/>
      <c r="C49" s="9"/>
      <c r="D49" s="43"/>
      <c r="E49" s="9"/>
      <c r="F49" s="9"/>
      <c r="G49" s="9"/>
      <c r="H49" s="9"/>
      <c r="I49" s="9"/>
      <c r="J49" s="9"/>
      <c r="K49" s="9"/>
      <c r="L49" s="9"/>
      <c r="M49" s="9"/>
      <c r="N49" s="9"/>
      <c r="O49" s="9"/>
      <c r="P49" s="9"/>
      <c r="Q49" s="9"/>
      <c r="R49" s="43"/>
      <c r="S49" s="19"/>
      <c r="T49" s="7"/>
    </row>
    <row r="50" spans="1:20" x14ac:dyDescent="0.25">
      <c r="A50" s="9"/>
      <c r="B50" s="9"/>
      <c r="C50" s="9"/>
      <c r="D50" s="43"/>
      <c r="E50" s="9"/>
      <c r="F50" s="9"/>
      <c r="G50" s="9"/>
      <c r="H50" s="9"/>
      <c r="I50" s="9"/>
      <c r="J50" s="9"/>
      <c r="K50" s="9"/>
      <c r="L50" s="9"/>
      <c r="M50" s="9"/>
      <c r="N50" s="9"/>
      <c r="O50" s="9"/>
      <c r="P50" s="9"/>
      <c r="Q50" s="9"/>
      <c r="R50" s="43"/>
      <c r="S50" s="19"/>
      <c r="T50" s="7"/>
    </row>
    <row r="51" spans="1:20" x14ac:dyDescent="0.25">
      <c r="J51" s="9"/>
      <c r="K51" s="9"/>
      <c r="L51" s="9"/>
      <c r="M51" s="9"/>
      <c r="N51" s="9"/>
      <c r="O51" s="9"/>
      <c r="P51" s="9"/>
      <c r="Q51" s="9"/>
      <c r="R51" s="9"/>
      <c r="S51" s="9"/>
      <c r="T51" s="7"/>
    </row>
    <row r="52" spans="1:20" x14ac:dyDescent="0.25">
      <c r="J52" s="287"/>
      <c r="K52" s="287"/>
      <c r="L52" s="287"/>
      <c r="M52" s="289"/>
      <c r="N52" s="289"/>
      <c r="O52" s="289"/>
      <c r="P52" s="289"/>
      <c r="Q52" s="289"/>
      <c r="R52" s="43"/>
      <c r="S52" s="9"/>
      <c r="T52" s="7"/>
    </row>
    <row r="53" spans="1:20" x14ac:dyDescent="0.25">
      <c r="J53" s="287"/>
      <c r="K53" s="287"/>
      <c r="L53" s="287"/>
      <c r="M53" s="290"/>
      <c r="N53" s="290"/>
      <c r="O53" s="290"/>
      <c r="P53" s="290"/>
      <c r="Q53" s="290"/>
      <c r="R53" s="9"/>
      <c r="S53" s="19"/>
      <c r="T53" s="7"/>
    </row>
    <row r="54" spans="1:20" x14ac:dyDescent="0.25">
      <c r="J54" s="287"/>
      <c r="K54" s="287"/>
      <c r="L54" s="287"/>
      <c r="M54" s="290"/>
      <c r="N54" s="290"/>
      <c r="O54" s="290"/>
      <c r="P54" s="290"/>
      <c r="Q54" s="290"/>
      <c r="R54" s="9"/>
      <c r="S54" s="19"/>
      <c r="T54" s="7"/>
    </row>
    <row r="55" spans="1:20" x14ac:dyDescent="0.25">
      <c r="J55" s="287"/>
      <c r="K55" s="287"/>
      <c r="L55" s="287"/>
      <c r="M55" s="290"/>
      <c r="N55" s="290"/>
      <c r="O55" s="290"/>
      <c r="P55" s="290"/>
      <c r="Q55" s="290"/>
      <c r="R55" s="9"/>
      <c r="S55" s="19"/>
    </row>
    <row r="56" spans="1:20" x14ac:dyDescent="0.25">
      <c r="J56" s="287"/>
      <c r="K56" s="287"/>
      <c r="L56" s="287"/>
      <c r="M56" s="290"/>
      <c r="N56" s="290"/>
      <c r="O56" s="290"/>
      <c r="P56" s="290"/>
      <c r="Q56" s="290"/>
      <c r="R56" s="9"/>
      <c r="S56" s="19"/>
      <c r="T56" s="39"/>
    </row>
    <row r="57" spans="1:20" x14ac:dyDescent="0.25">
      <c r="J57" s="287"/>
      <c r="K57" s="287"/>
      <c r="L57" s="287"/>
      <c r="M57" s="290"/>
      <c r="N57" s="290"/>
      <c r="O57" s="290"/>
      <c r="P57" s="290"/>
      <c r="Q57" s="290"/>
      <c r="R57" s="9"/>
      <c r="S57" s="19"/>
    </row>
    <row r="58" spans="1:20" x14ac:dyDescent="0.25">
      <c r="J58" s="287"/>
      <c r="K58" s="287"/>
      <c r="L58" s="287"/>
      <c r="M58" s="290"/>
      <c r="N58" s="290"/>
      <c r="O58" s="290"/>
      <c r="P58" s="290"/>
      <c r="Q58" s="290"/>
      <c r="R58" s="9"/>
      <c r="S58" s="19"/>
    </row>
    <row r="63" spans="1:20" x14ac:dyDescent="0.25">
      <c r="A63" s="70"/>
      <c r="B63" s="70"/>
      <c r="C63" s="71"/>
      <c r="D63" s="71"/>
      <c r="E63" s="71"/>
      <c r="F63" s="71"/>
      <c r="G63" s="71"/>
      <c r="H63" s="71"/>
      <c r="I63" s="71"/>
      <c r="J63" s="71"/>
      <c r="K63" s="71"/>
      <c r="L63" s="71"/>
      <c r="M63" s="71"/>
      <c r="N63" s="71"/>
      <c r="O63" s="71"/>
      <c r="P63" s="71"/>
      <c r="Q63" s="71"/>
      <c r="R63" s="71"/>
      <c r="S63" s="71"/>
    </row>
    <row r="65" spans="1:19" x14ac:dyDescent="0.25">
      <c r="A65" s="9"/>
      <c r="B65" s="9"/>
      <c r="C65" s="9"/>
      <c r="D65" s="9"/>
      <c r="E65" s="43"/>
      <c r="F65" s="9"/>
      <c r="G65" s="9"/>
      <c r="H65" s="9"/>
      <c r="I65" s="9"/>
      <c r="J65" s="9"/>
      <c r="K65" s="287"/>
      <c r="L65" s="287"/>
      <c r="M65" s="291"/>
      <c r="N65" s="291"/>
      <c r="O65" s="291"/>
      <c r="P65" s="291"/>
      <c r="Q65" s="291"/>
      <c r="R65" s="43"/>
      <c r="S65" s="19"/>
    </row>
    <row r="66" spans="1:19" x14ac:dyDescent="0.25">
      <c r="A66" s="9"/>
      <c r="B66" s="9"/>
      <c r="C66" s="9"/>
      <c r="D66" s="9"/>
      <c r="E66" s="9"/>
      <c r="F66" s="9"/>
      <c r="G66" s="9"/>
      <c r="H66" s="9"/>
      <c r="I66" s="9"/>
      <c r="J66" s="9"/>
      <c r="K66" s="9"/>
      <c r="L66" s="9"/>
      <c r="M66" s="9"/>
      <c r="N66" s="9"/>
      <c r="O66" s="9"/>
      <c r="P66" s="9"/>
      <c r="Q66" s="9"/>
      <c r="R66" s="9"/>
      <c r="S66" s="43"/>
    </row>
    <row r="67" spans="1:19" x14ac:dyDescent="0.25">
      <c r="A67" s="9"/>
      <c r="B67" s="9"/>
      <c r="C67" s="9"/>
      <c r="D67" s="9"/>
      <c r="E67" s="9"/>
      <c r="F67" s="9"/>
      <c r="G67" s="9"/>
      <c r="H67" s="9"/>
      <c r="I67" s="9"/>
      <c r="J67" s="9"/>
      <c r="K67" s="9"/>
      <c r="L67" s="9"/>
      <c r="M67" s="9"/>
      <c r="N67" s="9"/>
      <c r="O67" s="9"/>
      <c r="P67" s="9"/>
      <c r="Q67" s="9"/>
      <c r="R67" s="9"/>
      <c r="S67" s="19"/>
    </row>
    <row r="68" spans="1:19" x14ac:dyDescent="0.25">
      <c r="A68" s="9"/>
      <c r="B68" s="9"/>
      <c r="C68" s="9"/>
      <c r="D68" s="9"/>
      <c r="E68" s="9"/>
      <c r="F68" s="9"/>
      <c r="G68" s="9"/>
      <c r="H68" s="9"/>
      <c r="I68" s="9"/>
      <c r="J68" s="9"/>
      <c r="K68" s="9"/>
      <c r="L68" s="9"/>
      <c r="M68" s="9"/>
      <c r="N68" s="9"/>
      <c r="O68" s="9"/>
      <c r="P68" s="9"/>
      <c r="Q68" s="9"/>
      <c r="R68" s="9"/>
      <c r="S68" s="9"/>
    </row>
    <row r="69" spans="1:19" x14ac:dyDescent="0.25">
      <c r="A69" s="9"/>
      <c r="B69" s="9"/>
      <c r="C69" s="9"/>
      <c r="D69" s="9"/>
      <c r="E69" s="9"/>
      <c r="F69" s="9"/>
      <c r="G69" s="9"/>
      <c r="H69" s="9"/>
      <c r="I69" s="9"/>
      <c r="J69" s="9"/>
      <c r="K69" s="9"/>
      <c r="L69" s="9"/>
      <c r="M69" s="9"/>
      <c r="N69" s="9"/>
      <c r="O69" s="9"/>
      <c r="P69" s="9"/>
      <c r="Q69" s="9"/>
      <c r="R69" s="9"/>
      <c r="S69" s="9"/>
    </row>
    <row r="70" spans="1:19" x14ac:dyDescent="0.25">
      <c r="A70" s="9"/>
      <c r="B70" s="9"/>
      <c r="C70" s="9"/>
      <c r="D70" s="9"/>
      <c r="E70" s="43"/>
      <c r="F70" s="9"/>
      <c r="G70" s="9"/>
      <c r="H70" s="9"/>
      <c r="I70" s="9"/>
      <c r="J70" s="9"/>
      <c r="K70" s="9"/>
      <c r="L70" s="9"/>
      <c r="M70" s="9"/>
      <c r="N70" s="9"/>
      <c r="O70" s="9"/>
      <c r="P70" s="9"/>
      <c r="Q70" s="9"/>
      <c r="R70" s="9"/>
      <c r="S70" s="43"/>
    </row>
    <row r="71" spans="1:19" x14ac:dyDescent="0.25">
      <c r="A71" s="9"/>
      <c r="B71" s="9"/>
      <c r="C71" s="9"/>
      <c r="D71" s="9"/>
      <c r="E71" s="9"/>
      <c r="F71" s="9"/>
      <c r="G71" s="9"/>
      <c r="H71" s="9"/>
      <c r="I71" s="9"/>
      <c r="J71" s="9"/>
      <c r="K71" s="9"/>
      <c r="L71" s="9"/>
      <c r="M71" s="9"/>
      <c r="N71" s="9"/>
      <c r="O71" s="9"/>
      <c r="P71" s="9"/>
      <c r="Q71" s="9"/>
      <c r="R71" s="9"/>
      <c r="S71" s="19"/>
    </row>
    <row r="72" spans="1:19" x14ac:dyDescent="0.25">
      <c r="A72" s="9"/>
      <c r="B72" s="9"/>
      <c r="C72" s="9"/>
      <c r="D72" s="9"/>
      <c r="E72" s="289"/>
      <c r="F72" s="289"/>
      <c r="G72" s="289"/>
      <c r="H72" s="289"/>
      <c r="I72" s="289"/>
      <c r="J72" s="9"/>
      <c r="K72" s="9"/>
      <c r="L72" s="9"/>
      <c r="M72" s="9"/>
      <c r="N72" s="289"/>
      <c r="O72" s="289"/>
      <c r="P72" s="289"/>
      <c r="Q72" s="289"/>
      <c r="R72" s="289"/>
      <c r="S72" s="19"/>
    </row>
    <row r="74" spans="1:19" x14ac:dyDescent="0.25">
      <c r="J74" s="9"/>
      <c r="K74" s="9"/>
      <c r="L74" s="9"/>
      <c r="M74" s="44"/>
      <c r="N74" s="9"/>
      <c r="O74" s="9"/>
      <c r="P74" s="44"/>
      <c r="Q74" s="44"/>
      <c r="R74" s="43"/>
      <c r="S74" s="43"/>
    </row>
    <row r="75" spans="1:19" x14ac:dyDescent="0.25">
      <c r="J75" s="287"/>
      <c r="K75" s="287"/>
      <c r="L75" s="287"/>
      <c r="M75" s="9"/>
      <c r="N75" s="9"/>
      <c r="O75" s="9"/>
      <c r="P75" s="9"/>
      <c r="Q75" s="9"/>
      <c r="R75" s="9"/>
      <c r="S75" s="19"/>
    </row>
    <row r="76" spans="1:19" x14ac:dyDescent="0.25">
      <c r="J76" s="287"/>
      <c r="K76" s="287"/>
      <c r="L76" s="287"/>
      <c r="M76" s="9"/>
      <c r="N76" s="9"/>
      <c r="O76" s="9"/>
      <c r="P76" s="9"/>
      <c r="Q76" s="9"/>
      <c r="R76" s="9"/>
      <c r="S76" s="19"/>
    </row>
    <row r="77" spans="1:19" x14ac:dyDescent="0.25">
      <c r="J77" s="287"/>
      <c r="K77" s="287"/>
      <c r="L77" s="287"/>
      <c r="M77" s="9"/>
      <c r="N77" s="9"/>
      <c r="O77" s="9"/>
      <c r="P77" s="9"/>
      <c r="Q77" s="9"/>
      <c r="R77" s="9"/>
      <c r="S77" s="19"/>
    </row>
    <row r="78" spans="1:19" x14ac:dyDescent="0.25">
      <c r="J78" s="287"/>
      <c r="K78" s="287"/>
      <c r="L78" s="287"/>
      <c r="M78" s="9"/>
      <c r="N78" s="9"/>
      <c r="O78" s="9"/>
      <c r="P78" s="9"/>
      <c r="Q78" s="9"/>
      <c r="R78" s="9"/>
      <c r="S78" s="19"/>
    </row>
    <row r="79" spans="1:19" x14ac:dyDescent="0.25">
      <c r="J79" s="287"/>
      <c r="K79" s="287"/>
      <c r="L79" s="287"/>
      <c r="M79" s="9"/>
      <c r="N79" s="9"/>
      <c r="O79" s="9"/>
      <c r="P79" s="9"/>
      <c r="Q79" s="9"/>
      <c r="R79" s="9"/>
      <c r="S79" s="19"/>
    </row>
    <row r="80" spans="1:19" x14ac:dyDescent="0.25">
      <c r="J80" s="45"/>
      <c r="K80" s="45"/>
      <c r="L80" s="45"/>
      <c r="M80" s="9"/>
      <c r="N80" s="9"/>
      <c r="O80" s="9"/>
      <c r="P80" s="9"/>
      <c r="Q80" s="9"/>
      <c r="R80" s="9"/>
      <c r="S80" s="19"/>
    </row>
    <row r="83" spans="1:19" x14ac:dyDescent="0.25">
      <c r="A83" s="70"/>
      <c r="B83" s="70"/>
      <c r="C83" s="71"/>
      <c r="D83" s="71"/>
      <c r="E83" s="71"/>
      <c r="F83" s="71"/>
      <c r="G83" s="71"/>
      <c r="H83" s="71"/>
      <c r="I83" s="71"/>
      <c r="J83" s="71"/>
      <c r="K83" s="71"/>
      <c r="L83" s="71"/>
      <c r="M83" s="71"/>
      <c r="N83" s="71"/>
      <c r="O83" s="71"/>
      <c r="P83" s="71"/>
      <c r="Q83" s="71"/>
      <c r="R83" s="71"/>
      <c r="S83" s="71"/>
    </row>
    <row r="84" spans="1:19" x14ac:dyDescent="0.25">
      <c r="A84" s="9"/>
      <c r="B84" s="9"/>
      <c r="C84" s="9"/>
      <c r="D84" s="9"/>
      <c r="E84" s="9"/>
      <c r="F84" s="9"/>
      <c r="G84" s="9"/>
      <c r="H84" s="9"/>
      <c r="I84" s="9"/>
      <c r="J84" s="9"/>
      <c r="K84" s="9"/>
      <c r="L84" s="9"/>
      <c r="M84" s="9"/>
      <c r="N84" s="9"/>
      <c r="O84" s="9"/>
      <c r="P84" s="9"/>
      <c r="Q84" s="9"/>
      <c r="R84" s="9"/>
      <c r="S84" s="9"/>
    </row>
    <row r="85" spans="1:19" x14ac:dyDescent="0.25">
      <c r="A85" s="9"/>
      <c r="B85" s="9"/>
      <c r="C85" s="9"/>
      <c r="D85" s="43"/>
      <c r="E85" s="9"/>
      <c r="F85" s="9"/>
      <c r="G85" s="9"/>
      <c r="H85" s="9"/>
      <c r="I85" s="9"/>
      <c r="J85" s="9"/>
      <c r="K85" s="9"/>
      <c r="L85" s="9"/>
      <c r="M85" s="9"/>
      <c r="N85" s="9"/>
      <c r="O85" s="9"/>
      <c r="P85" s="9"/>
      <c r="Q85" s="9"/>
      <c r="R85" s="43"/>
      <c r="S85" s="19"/>
    </row>
    <row r="86" spans="1:19" x14ac:dyDescent="0.25">
      <c r="A86" s="9"/>
      <c r="B86" s="9"/>
      <c r="C86" s="9"/>
      <c r="D86" s="9"/>
      <c r="E86" s="9"/>
      <c r="F86" s="9"/>
      <c r="G86" s="9"/>
      <c r="H86" s="9"/>
      <c r="I86" s="9"/>
      <c r="J86" s="9"/>
      <c r="K86" s="9"/>
      <c r="L86" s="9"/>
      <c r="M86" s="9"/>
      <c r="N86" s="9"/>
      <c r="O86" s="9"/>
      <c r="P86" s="9"/>
      <c r="Q86" s="9"/>
      <c r="R86" s="9"/>
      <c r="S86" s="43"/>
    </row>
    <row r="87" spans="1:19" x14ac:dyDescent="0.25">
      <c r="A87" s="9"/>
      <c r="B87" s="9"/>
      <c r="C87" s="9"/>
      <c r="D87" s="9"/>
      <c r="E87" s="9"/>
      <c r="F87" s="9"/>
      <c r="G87" s="9"/>
      <c r="H87" s="9"/>
      <c r="I87" s="9"/>
      <c r="J87" s="9"/>
      <c r="K87" s="9"/>
      <c r="L87" s="9"/>
      <c r="M87" s="9"/>
      <c r="N87" s="9"/>
      <c r="O87" s="9"/>
      <c r="P87" s="9"/>
      <c r="Q87" s="9"/>
      <c r="R87" s="9"/>
      <c r="S87" s="9"/>
    </row>
    <row r="88" spans="1:19" x14ac:dyDescent="0.25">
      <c r="A88" s="9"/>
      <c r="B88" s="9"/>
      <c r="C88" s="9"/>
      <c r="D88" s="9"/>
      <c r="E88" s="9"/>
      <c r="F88" s="287"/>
      <c r="G88" s="287"/>
      <c r="H88" s="287"/>
      <c r="I88" s="287"/>
      <c r="J88" s="9"/>
      <c r="K88" s="9"/>
      <c r="L88" s="9"/>
      <c r="M88" s="287"/>
      <c r="N88" s="287"/>
      <c r="O88" s="287"/>
      <c r="P88" s="287"/>
      <c r="Q88" s="287"/>
      <c r="R88" s="287"/>
      <c r="S88" s="19"/>
    </row>
    <row r="89" spans="1:19" x14ac:dyDescent="0.25">
      <c r="A89" s="9"/>
      <c r="B89" s="9"/>
      <c r="C89" s="9"/>
      <c r="D89" s="9"/>
      <c r="E89" s="9"/>
      <c r="F89" s="287"/>
      <c r="G89" s="287"/>
      <c r="H89" s="287"/>
      <c r="I89" s="287"/>
      <c r="J89" s="9"/>
      <c r="K89" s="9"/>
      <c r="L89" s="9"/>
      <c r="M89" s="287"/>
      <c r="N89" s="287"/>
      <c r="O89" s="287"/>
      <c r="P89" s="287"/>
      <c r="Q89" s="287"/>
      <c r="R89" s="287"/>
      <c r="S89" s="9"/>
    </row>
    <row r="90" spans="1:19" x14ac:dyDescent="0.25">
      <c r="A90" s="9"/>
      <c r="B90" s="9"/>
      <c r="C90" s="9"/>
      <c r="D90" s="9"/>
      <c r="E90" s="9"/>
      <c r="F90" s="287"/>
      <c r="G90" s="287"/>
      <c r="H90" s="287"/>
      <c r="I90" s="287"/>
      <c r="J90" s="9"/>
      <c r="K90" s="9"/>
      <c r="L90" s="9"/>
      <c r="M90" s="287"/>
      <c r="N90" s="287"/>
      <c r="O90" s="287"/>
      <c r="P90" s="287"/>
      <c r="Q90" s="287"/>
      <c r="R90" s="287"/>
      <c r="S90" s="9"/>
    </row>
    <row r="91" spans="1:19" x14ac:dyDescent="0.25">
      <c r="A91" s="9"/>
      <c r="B91" s="9"/>
      <c r="C91" s="9"/>
      <c r="D91" s="9"/>
      <c r="E91" s="9"/>
      <c r="F91" s="287"/>
      <c r="G91" s="287"/>
      <c r="H91" s="287"/>
      <c r="I91" s="287"/>
      <c r="J91" s="9"/>
      <c r="K91" s="9"/>
      <c r="L91" s="9"/>
      <c r="M91" s="287"/>
      <c r="N91" s="287"/>
      <c r="O91" s="287"/>
      <c r="P91" s="287"/>
      <c r="Q91" s="287"/>
      <c r="R91" s="287"/>
      <c r="S91" s="9"/>
    </row>
    <row r="92" spans="1:19" x14ac:dyDescent="0.25">
      <c r="A92" s="9"/>
      <c r="B92" s="9"/>
      <c r="C92" s="9"/>
      <c r="D92" s="9"/>
      <c r="E92" s="9"/>
      <c r="F92" s="9"/>
      <c r="G92" s="9"/>
      <c r="H92" s="9"/>
      <c r="I92" s="9"/>
      <c r="J92" s="9"/>
      <c r="K92" s="9"/>
      <c r="L92" s="9"/>
      <c r="M92" s="9"/>
      <c r="N92" s="9"/>
      <c r="O92" s="9"/>
      <c r="P92" s="9"/>
      <c r="Q92" s="9"/>
      <c r="R92" s="9"/>
      <c r="S92" s="9"/>
    </row>
    <row r="93" spans="1:19" x14ac:dyDescent="0.25">
      <c r="A93" s="9"/>
      <c r="B93" s="9"/>
      <c r="C93" s="9"/>
      <c r="D93" s="9"/>
      <c r="E93" s="9"/>
      <c r="F93" s="9"/>
      <c r="G93" s="9"/>
      <c r="H93" s="9"/>
      <c r="I93" s="9"/>
      <c r="J93" s="9"/>
      <c r="K93" s="9"/>
      <c r="L93" s="9"/>
      <c r="M93" s="9"/>
      <c r="N93" s="9"/>
      <c r="O93" s="9"/>
      <c r="P93" s="9"/>
      <c r="Q93" s="9"/>
      <c r="R93" s="9"/>
      <c r="S93" s="9"/>
    </row>
    <row r="94" spans="1:19" x14ac:dyDescent="0.25">
      <c r="A94" s="9"/>
      <c r="B94" s="9"/>
      <c r="C94" s="9"/>
      <c r="D94" s="9"/>
      <c r="E94" s="9"/>
      <c r="F94" s="9"/>
      <c r="G94" s="9"/>
      <c r="H94" s="9"/>
      <c r="I94" s="9"/>
      <c r="J94" s="9"/>
      <c r="K94" s="9"/>
      <c r="L94" s="9"/>
      <c r="M94" s="9"/>
      <c r="N94" s="9"/>
      <c r="O94" s="9"/>
      <c r="P94" s="9"/>
      <c r="Q94" s="9"/>
      <c r="R94" s="9"/>
      <c r="S94" s="19"/>
    </row>
    <row r="95" spans="1:19" x14ac:dyDescent="0.25">
      <c r="A95" s="9"/>
      <c r="B95" s="9"/>
      <c r="C95" s="9"/>
      <c r="D95" s="9"/>
      <c r="E95" s="9"/>
      <c r="F95" s="9"/>
      <c r="G95" s="9"/>
      <c r="H95" s="9"/>
      <c r="I95" s="9"/>
      <c r="J95" s="9"/>
      <c r="K95" s="9"/>
      <c r="L95" s="9"/>
      <c r="M95" s="9"/>
      <c r="N95" s="9"/>
      <c r="O95" s="9"/>
      <c r="P95" s="9"/>
      <c r="Q95" s="9"/>
      <c r="R95" s="9"/>
      <c r="S95" s="9"/>
    </row>
    <row r="96" spans="1:19" x14ac:dyDescent="0.25">
      <c r="A96" s="70"/>
      <c r="B96" s="70"/>
      <c r="C96" s="71"/>
      <c r="D96" s="71"/>
      <c r="E96" s="71"/>
      <c r="F96" s="71"/>
      <c r="G96" s="71"/>
      <c r="H96" s="71"/>
      <c r="I96" s="71"/>
      <c r="J96" s="71"/>
      <c r="K96" s="71"/>
      <c r="L96" s="71"/>
      <c r="M96" s="71"/>
      <c r="N96" s="71"/>
      <c r="O96" s="71"/>
      <c r="P96" s="71"/>
      <c r="Q96" s="71"/>
      <c r="R96" s="71"/>
      <c r="S96" s="71"/>
    </row>
    <row r="97" spans="1:19" x14ac:dyDescent="0.25">
      <c r="A97" s="9"/>
      <c r="B97" s="9"/>
      <c r="C97" s="9"/>
      <c r="D97" s="9"/>
      <c r="E97" s="9"/>
      <c r="F97" s="9"/>
      <c r="G97" s="9"/>
      <c r="H97" s="9"/>
      <c r="I97" s="9"/>
      <c r="J97" s="9"/>
      <c r="K97" s="9"/>
      <c r="L97" s="9"/>
      <c r="M97" s="9"/>
      <c r="N97" s="9"/>
      <c r="O97" s="9"/>
      <c r="P97" s="9"/>
      <c r="Q97" s="9"/>
      <c r="R97" s="9"/>
      <c r="S97" s="9"/>
    </row>
    <row r="98" spans="1:19" x14ac:dyDescent="0.25">
      <c r="A98" s="9"/>
      <c r="B98" s="9"/>
      <c r="C98" s="9"/>
      <c r="D98" s="9"/>
      <c r="E98" s="9"/>
      <c r="F98" s="9"/>
      <c r="G98" s="9"/>
      <c r="H98" s="9"/>
      <c r="I98" s="9"/>
      <c r="J98" s="9"/>
      <c r="K98" s="9"/>
      <c r="L98" s="9"/>
      <c r="M98" s="9"/>
      <c r="N98" s="9"/>
      <c r="O98" s="9"/>
      <c r="P98" s="9"/>
      <c r="Q98" s="9"/>
      <c r="R98" s="9"/>
      <c r="S98" s="9"/>
    </row>
    <row r="99" spans="1:19" x14ac:dyDescent="0.25">
      <c r="A99" s="9"/>
      <c r="B99" s="9"/>
      <c r="C99" s="9"/>
      <c r="D99" s="9"/>
      <c r="E99" s="9"/>
      <c r="F99" s="9"/>
      <c r="G99" s="9"/>
      <c r="H99" s="9"/>
      <c r="I99" s="9"/>
      <c r="J99" s="9"/>
      <c r="K99" s="9"/>
      <c r="L99" s="9"/>
      <c r="M99" s="9"/>
      <c r="N99" s="9"/>
      <c r="O99" s="9"/>
      <c r="P99" s="9"/>
      <c r="Q99" s="9"/>
      <c r="R99" s="9"/>
      <c r="S99" s="9"/>
    </row>
    <row r="100" spans="1:19" x14ac:dyDescent="0.25">
      <c r="A100" s="9"/>
      <c r="B100" s="9"/>
      <c r="C100" s="9"/>
      <c r="D100" s="9"/>
      <c r="E100" s="9"/>
      <c r="F100" s="9"/>
      <c r="G100" s="9"/>
      <c r="H100" s="9"/>
      <c r="I100" s="9"/>
      <c r="J100" s="9"/>
      <c r="K100" s="9"/>
      <c r="L100" s="9"/>
      <c r="M100" s="9"/>
      <c r="N100" s="9"/>
      <c r="O100" s="9"/>
      <c r="P100" s="9"/>
      <c r="Q100" s="9"/>
      <c r="R100" s="9"/>
      <c r="S100" s="9"/>
    </row>
    <row r="108" spans="1:19" x14ac:dyDescent="0.25">
      <c r="L108" s="21"/>
      <c r="M108" s="21"/>
    </row>
    <row r="109" spans="1:19" x14ac:dyDescent="0.25">
      <c r="S109" s="19"/>
    </row>
    <row r="112" spans="1:19" x14ac:dyDescent="0.25">
      <c r="N112" s="285"/>
      <c r="O112" s="285"/>
      <c r="P112" s="285"/>
      <c r="Q112" s="285"/>
      <c r="R112" s="285"/>
      <c r="S112" s="19"/>
    </row>
    <row r="113" spans="1:19" x14ac:dyDescent="0.25">
      <c r="D113" s="43"/>
      <c r="G113" s="285"/>
      <c r="H113" s="285"/>
      <c r="I113" s="285"/>
      <c r="J113" s="285"/>
      <c r="N113" s="285"/>
      <c r="O113" s="285"/>
      <c r="P113" s="285"/>
      <c r="Q113" s="285"/>
      <c r="R113" s="285"/>
    </row>
    <row r="115" spans="1:19" x14ac:dyDescent="0.25">
      <c r="A115" s="70"/>
      <c r="B115" s="70"/>
      <c r="C115" s="71"/>
      <c r="D115" s="71"/>
      <c r="E115" s="71"/>
      <c r="F115" s="71"/>
      <c r="G115" s="71"/>
      <c r="H115" s="71"/>
      <c r="I115" s="71"/>
      <c r="J115" s="71"/>
      <c r="K115" s="71"/>
      <c r="L115" s="71"/>
      <c r="M115" s="71"/>
      <c r="N115" s="71"/>
      <c r="O115" s="71"/>
      <c r="P115" s="71"/>
      <c r="Q115" s="71"/>
      <c r="R115" s="71"/>
      <c r="S115" s="71"/>
    </row>
    <row r="118" spans="1:19" x14ac:dyDescent="0.25">
      <c r="D118" s="43"/>
      <c r="I118" s="285"/>
      <c r="J118" s="285"/>
      <c r="K118" s="285"/>
    </row>
    <row r="119" spans="1:19" x14ac:dyDescent="0.25">
      <c r="D119" s="43"/>
      <c r="I119" s="285"/>
      <c r="J119" s="285"/>
      <c r="K119" s="285"/>
      <c r="S119" s="19"/>
    </row>
    <row r="120" spans="1:19" x14ac:dyDescent="0.25">
      <c r="S120" s="19"/>
    </row>
    <row r="121" spans="1:19" x14ac:dyDescent="0.25">
      <c r="L121" s="47"/>
      <c r="M121" s="47"/>
      <c r="N121" s="47"/>
      <c r="O121" s="47"/>
      <c r="P121" s="47"/>
      <c r="Q121" s="47"/>
    </row>
    <row r="122" spans="1:19" x14ac:dyDescent="0.25">
      <c r="D122" s="292"/>
      <c r="E122" s="292"/>
      <c r="F122" s="292"/>
      <c r="L122" s="285"/>
      <c r="M122" s="285"/>
      <c r="N122" s="285"/>
      <c r="O122" s="285"/>
      <c r="P122" s="285"/>
      <c r="Q122" s="285"/>
      <c r="R122" s="285"/>
      <c r="S122" s="19"/>
    </row>
    <row r="134" spans="1:19" x14ac:dyDescent="0.25">
      <c r="S134" s="19"/>
    </row>
    <row r="137" spans="1:19" x14ac:dyDescent="0.25">
      <c r="A137" s="70"/>
      <c r="B137" s="70"/>
      <c r="C137" s="71"/>
      <c r="D137" s="71"/>
      <c r="E137" s="71"/>
      <c r="F137" s="71"/>
      <c r="G137" s="71"/>
      <c r="H137" s="71"/>
      <c r="I137" s="71"/>
      <c r="J137" s="71"/>
      <c r="K137" s="71"/>
      <c r="L137" s="71"/>
      <c r="M137" s="71"/>
      <c r="N137" s="71"/>
      <c r="O137" s="71"/>
      <c r="P137" s="71"/>
      <c r="Q137" s="71"/>
      <c r="R137" s="71"/>
      <c r="S137" s="71"/>
    </row>
    <row r="139" spans="1:19" x14ac:dyDescent="0.25">
      <c r="B139" s="9"/>
      <c r="C139" s="9"/>
      <c r="D139" s="43"/>
      <c r="E139" s="9"/>
      <c r="F139" s="9"/>
      <c r="G139" s="9"/>
      <c r="H139" s="9"/>
      <c r="I139" s="9"/>
      <c r="J139" s="9"/>
      <c r="K139" s="9"/>
      <c r="L139" s="289"/>
      <c r="M139" s="289"/>
      <c r="N139" s="289"/>
      <c r="O139" s="43"/>
      <c r="P139" s="9"/>
      <c r="Q139" s="9"/>
      <c r="R139" s="9"/>
      <c r="S139" s="19"/>
    </row>
    <row r="140" spans="1:19" x14ac:dyDescent="0.25">
      <c r="B140" s="9"/>
      <c r="C140" s="9"/>
      <c r="D140" s="43"/>
      <c r="E140" s="9"/>
      <c r="F140" s="9"/>
      <c r="G140" s="9"/>
      <c r="H140" s="9"/>
      <c r="I140" s="9"/>
      <c r="J140" s="9"/>
      <c r="K140" s="9"/>
      <c r="L140" s="9"/>
      <c r="M140" s="9"/>
      <c r="N140" s="9"/>
      <c r="O140" s="9"/>
      <c r="P140" s="9"/>
      <c r="Q140" s="9"/>
      <c r="R140" s="43"/>
      <c r="S140" s="9"/>
    </row>
    <row r="141" spans="1:19" x14ac:dyDescent="0.25">
      <c r="B141" s="9"/>
      <c r="C141" s="9"/>
      <c r="D141" s="9"/>
      <c r="E141" s="9"/>
      <c r="F141" s="9"/>
      <c r="G141" s="9"/>
      <c r="H141" s="9"/>
      <c r="I141" s="9"/>
      <c r="J141" s="9"/>
      <c r="K141" s="9"/>
      <c r="L141" s="9"/>
      <c r="M141" s="9"/>
      <c r="N141" s="9"/>
      <c r="O141" s="9"/>
      <c r="P141" s="9"/>
      <c r="Q141" s="9"/>
      <c r="R141" s="9"/>
      <c r="S141" s="9"/>
    </row>
    <row r="142" spans="1:19" x14ac:dyDescent="0.25">
      <c r="B142" s="9"/>
      <c r="C142" s="9"/>
      <c r="D142" s="9"/>
      <c r="E142" s="9"/>
      <c r="F142" s="289"/>
      <c r="G142" s="289"/>
      <c r="H142" s="289"/>
      <c r="I142" s="289"/>
      <c r="J142" s="289"/>
      <c r="K142" s="291"/>
      <c r="L142" s="291"/>
      <c r="M142" s="291"/>
      <c r="N142" s="291"/>
      <c r="O142" s="291"/>
      <c r="P142" s="291"/>
      <c r="Q142" s="291"/>
      <c r="R142" s="39"/>
      <c r="S142" s="43"/>
    </row>
    <row r="143" spans="1:19" x14ac:dyDescent="0.25">
      <c r="B143" s="9"/>
      <c r="C143" s="9"/>
      <c r="D143" s="9"/>
      <c r="E143" s="9"/>
      <c r="F143" s="9"/>
      <c r="G143" s="289"/>
      <c r="H143" s="289"/>
      <c r="I143" s="289"/>
      <c r="J143" s="291"/>
      <c r="K143" s="291"/>
      <c r="L143" s="291"/>
      <c r="M143" s="289"/>
      <c r="N143" s="289"/>
      <c r="O143" s="43"/>
      <c r="P143" s="44"/>
      <c r="Q143" s="9"/>
      <c r="R143" s="39"/>
      <c r="S143" s="9"/>
    </row>
    <row r="144" spans="1:19" x14ac:dyDescent="0.25">
      <c r="B144" s="287"/>
      <c r="C144" s="287"/>
      <c r="D144" s="9"/>
      <c r="E144" s="9"/>
      <c r="F144" s="9"/>
      <c r="G144" s="289"/>
      <c r="H144" s="289"/>
      <c r="I144" s="289"/>
      <c r="J144" s="291"/>
      <c r="K144" s="291"/>
      <c r="L144" s="291"/>
      <c r="M144" s="291"/>
      <c r="N144" s="291"/>
      <c r="O144" s="291"/>
      <c r="P144" s="291"/>
      <c r="Q144" s="291"/>
      <c r="R144" s="25"/>
      <c r="S144" s="9"/>
    </row>
    <row r="145" spans="1:19" x14ac:dyDescent="0.25">
      <c r="B145" s="45"/>
      <c r="C145" s="45"/>
      <c r="D145" s="9"/>
      <c r="E145" s="9"/>
      <c r="F145" s="9"/>
      <c r="G145" s="9"/>
      <c r="H145" s="9"/>
      <c r="I145" s="9"/>
      <c r="J145" s="9"/>
      <c r="K145" s="291"/>
      <c r="L145" s="291"/>
      <c r="M145" s="291"/>
      <c r="N145" s="291"/>
      <c r="O145" s="291"/>
      <c r="P145" s="291"/>
      <c r="Q145" s="291"/>
      <c r="R145" s="39"/>
      <c r="S145" s="39"/>
    </row>
    <row r="146" spans="1:19" x14ac:dyDescent="0.25">
      <c r="B146" s="45"/>
      <c r="C146" s="45"/>
      <c r="D146" s="9"/>
      <c r="E146" s="9"/>
      <c r="F146" s="9"/>
      <c r="G146" s="9"/>
      <c r="H146" s="9"/>
      <c r="I146" s="9"/>
      <c r="J146" s="9"/>
      <c r="K146" s="9"/>
      <c r="L146" s="9"/>
      <c r="M146" s="9"/>
      <c r="N146" s="9"/>
      <c r="O146" s="9"/>
      <c r="P146" s="9"/>
      <c r="Q146" s="9"/>
      <c r="R146" s="9"/>
      <c r="S146" s="9"/>
    </row>
    <row r="147" spans="1:19" x14ac:dyDescent="0.25">
      <c r="B147" s="9"/>
      <c r="C147" s="9"/>
      <c r="D147" s="9"/>
      <c r="E147" s="9"/>
      <c r="F147" s="9"/>
      <c r="G147" s="9"/>
      <c r="H147" s="9"/>
      <c r="I147" s="46"/>
      <c r="J147" s="291"/>
      <c r="K147" s="291"/>
      <c r="L147" s="291"/>
      <c r="M147" s="291"/>
      <c r="N147" s="291"/>
      <c r="O147" s="291"/>
      <c r="P147" s="291"/>
      <c r="Q147" s="291"/>
      <c r="R147" s="43"/>
      <c r="S147" s="9"/>
    </row>
    <row r="148" spans="1:19" x14ac:dyDescent="0.25">
      <c r="B148" s="9"/>
      <c r="C148" s="9"/>
      <c r="D148" s="9"/>
      <c r="E148" s="9"/>
      <c r="F148" s="9"/>
      <c r="G148" s="9"/>
      <c r="H148" s="9"/>
      <c r="I148" s="46"/>
      <c r="J148" s="291"/>
      <c r="K148" s="291"/>
      <c r="L148" s="291"/>
      <c r="M148" s="289"/>
      <c r="N148" s="289"/>
      <c r="O148" s="43"/>
      <c r="P148" s="44"/>
      <c r="Q148" s="9"/>
      <c r="R148" s="43"/>
      <c r="S148" s="9"/>
    </row>
    <row r="149" spans="1:19" x14ac:dyDescent="0.25">
      <c r="B149" s="9"/>
      <c r="C149" s="9"/>
      <c r="D149" s="9"/>
      <c r="E149" s="9"/>
      <c r="F149" s="9"/>
      <c r="G149" s="9"/>
      <c r="H149" s="9"/>
      <c r="I149" s="291"/>
      <c r="J149" s="291"/>
      <c r="K149" s="291"/>
      <c r="L149" s="291"/>
      <c r="M149" s="291"/>
      <c r="N149" s="291"/>
      <c r="O149" s="291"/>
      <c r="P149" s="291"/>
      <c r="Q149" s="291"/>
      <c r="R149" s="43"/>
      <c r="S149" s="9"/>
    </row>
    <row r="150" spans="1:19" x14ac:dyDescent="0.25">
      <c r="I150" s="291"/>
      <c r="J150" s="291"/>
      <c r="K150" s="291"/>
      <c r="L150" s="291"/>
      <c r="M150" s="291"/>
      <c r="N150" s="291"/>
      <c r="O150" s="291"/>
      <c r="P150" s="291"/>
      <c r="Q150" s="291"/>
      <c r="R150" s="43"/>
    </row>
    <row r="152" spans="1:19" x14ac:dyDescent="0.25">
      <c r="B152" s="9"/>
      <c r="C152" s="9"/>
      <c r="D152" s="9"/>
      <c r="E152" s="9"/>
      <c r="F152" s="9"/>
      <c r="G152" s="9"/>
      <c r="H152" s="9"/>
      <c r="I152" s="9"/>
      <c r="J152" s="9"/>
      <c r="K152" s="44"/>
      <c r="L152" s="44"/>
      <c r="M152" s="44"/>
      <c r="N152" s="44"/>
      <c r="O152" s="44"/>
      <c r="P152" s="44"/>
      <c r="Q152" s="44"/>
      <c r="R152" s="9"/>
      <c r="S152" s="19"/>
    </row>
    <row r="153" spans="1:19" x14ac:dyDescent="0.25">
      <c r="B153" s="9"/>
      <c r="C153" s="9"/>
      <c r="D153" s="9"/>
      <c r="E153" s="9"/>
      <c r="F153" s="9"/>
      <c r="G153" s="9"/>
      <c r="H153" s="9"/>
      <c r="I153" s="9"/>
      <c r="J153" s="9"/>
      <c r="K153" s="291"/>
      <c r="L153" s="291"/>
      <c r="M153" s="291"/>
      <c r="N153" s="291"/>
      <c r="O153" s="291"/>
      <c r="P153" s="291"/>
      <c r="Q153" s="291"/>
      <c r="R153" s="9"/>
      <c r="S153" s="9"/>
    </row>
    <row r="154" spans="1:19" x14ac:dyDescent="0.25">
      <c r="B154" s="9"/>
      <c r="C154" s="9"/>
      <c r="D154" s="9"/>
      <c r="E154" s="9"/>
      <c r="F154" s="9"/>
      <c r="G154" s="9"/>
      <c r="H154" s="9"/>
      <c r="I154" s="9"/>
      <c r="J154" s="9"/>
      <c r="K154" s="291"/>
      <c r="L154" s="291"/>
      <c r="M154" s="291"/>
      <c r="N154" s="291"/>
      <c r="O154" s="291"/>
      <c r="P154" s="291"/>
      <c r="Q154" s="291"/>
      <c r="R154" s="9"/>
      <c r="S154" s="9"/>
    </row>
    <row r="155" spans="1:19" x14ac:dyDescent="0.25">
      <c r="B155" s="9"/>
      <c r="C155" s="9"/>
      <c r="D155" s="9"/>
      <c r="E155" s="9"/>
      <c r="F155" s="9"/>
      <c r="G155" s="9"/>
      <c r="H155" s="9"/>
      <c r="I155" s="9"/>
      <c r="J155" s="9"/>
      <c r="K155" s="9"/>
      <c r="L155" s="9"/>
      <c r="M155" s="9"/>
      <c r="N155" s="9"/>
      <c r="O155" s="9"/>
      <c r="P155" s="9"/>
      <c r="Q155" s="9"/>
      <c r="R155" s="9"/>
      <c r="S155" s="9"/>
    </row>
    <row r="156" spans="1:19" x14ac:dyDescent="0.25">
      <c r="B156" s="9"/>
      <c r="C156" s="9"/>
      <c r="D156" s="9"/>
      <c r="E156" s="290"/>
      <c r="F156" s="290"/>
      <c r="G156" s="9"/>
      <c r="H156" s="9"/>
      <c r="I156" s="9"/>
      <c r="J156" s="9"/>
      <c r="K156" s="9"/>
      <c r="L156" s="291"/>
      <c r="M156" s="291"/>
      <c r="N156" s="291"/>
      <c r="O156" s="291"/>
      <c r="P156" s="291"/>
      <c r="Q156" s="291"/>
      <c r="R156" s="9"/>
      <c r="S156" s="43"/>
    </row>
    <row r="158" spans="1:19" x14ac:dyDescent="0.25">
      <c r="A158" s="70"/>
      <c r="B158" s="70"/>
      <c r="C158" s="71"/>
      <c r="D158" s="71"/>
      <c r="E158" s="71"/>
      <c r="F158" s="71"/>
      <c r="G158" s="71"/>
      <c r="H158" s="71"/>
      <c r="I158" s="71"/>
      <c r="J158" s="71"/>
      <c r="K158" s="71"/>
      <c r="L158" s="71"/>
      <c r="M158" s="71"/>
      <c r="N158" s="71"/>
      <c r="O158" s="71"/>
      <c r="P158" s="71"/>
      <c r="Q158" s="71"/>
      <c r="R158" s="71"/>
      <c r="S158" s="71"/>
    </row>
    <row r="160" spans="1:19" x14ac:dyDescent="0.25">
      <c r="B160" s="9"/>
      <c r="R160" s="43"/>
    </row>
    <row r="161" spans="2:19" x14ac:dyDescent="0.25">
      <c r="B161" s="9"/>
    </row>
    <row r="168" spans="2:19" x14ac:dyDescent="0.25">
      <c r="B168" s="9"/>
      <c r="C168" s="9"/>
      <c r="D168" s="9"/>
      <c r="E168" s="9"/>
      <c r="F168" s="9"/>
      <c r="G168" s="9"/>
      <c r="H168" s="9"/>
      <c r="I168" s="9"/>
      <c r="J168" s="291"/>
      <c r="K168" s="291"/>
      <c r="L168" s="291"/>
      <c r="M168" s="291"/>
      <c r="N168" s="291"/>
      <c r="O168" s="291"/>
      <c r="P168" s="291"/>
      <c r="Q168" s="291"/>
      <c r="R168" s="43"/>
      <c r="S168" s="9"/>
    </row>
    <row r="169" spans="2:19" x14ac:dyDescent="0.25">
      <c r="B169" s="9"/>
      <c r="C169" s="9"/>
      <c r="D169" s="9"/>
      <c r="E169" s="9"/>
      <c r="F169" s="9"/>
      <c r="G169" s="9"/>
      <c r="H169" s="9"/>
      <c r="I169" s="9"/>
      <c r="J169" s="9"/>
      <c r="K169" s="9"/>
      <c r="L169" s="9"/>
      <c r="M169" s="9"/>
      <c r="N169" s="9"/>
      <c r="O169" s="9"/>
      <c r="P169" s="9"/>
      <c r="Q169" s="9"/>
      <c r="R169" s="9"/>
      <c r="S169" s="19"/>
    </row>
    <row r="170" spans="2:19" x14ac:dyDescent="0.25">
      <c r="B170" s="9"/>
      <c r="C170" s="9"/>
      <c r="D170" s="289"/>
      <c r="E170" s="289"/>
      <c r="F170" s="9"/>
      <c r="G170" s="9"/>
      <c r="H170" s="9"/>
      <c r="I170" s="9"/>
      <c r="J170" s="9"/>
      <c r="K170" s="9"/>
      <c r="L170" s="289"/>
      <c r="M170" s="289"/>
      <c r="N170" s="289"/>
      <c r="O170" s="289"/>
      <c r="P170" s="289"/>
      <c r="Q170" s="289"/>
      <c r="R170" s="289"/>
      <c r="S170" s="19"/>
    </row>
    <row r="171" spans="2:19" x14ac:dyDescent="0.25">
      <c r="B171" s="9"/>
      <c r="C171" s="9"/>
      <c r="D171" s="9"/>
      <c r="E171" s="9"/>
      <c r="F171" s="9"/>
      <c r="G171" s="9"/>
      <c r="H171" s="9"/>
      <c r="I171" s="9"/>
      <c r="J171" s="9"/>
      <c r="K171" s="9"/>
      <c r="L171" s="9"/>
      <c r="M171" s="9"/>
      <c r="N171" s="9"/>
      <c r="O171" s="9"/>
      <c r="P171" s="9"/>
      <c r="Q171" s="9"/>
      <c r="R171" s="9"/>
      <c r="S171" s="19"/>
    </row>
    <row r="172" spans="2:19" x14ac:dyDescent="0.25">
      <c r="B172" s="9"/>
      <c r="C172" s="9"/>
      <c r="D172" s="9"/>
      <c r="E172" s="9"/>
      <c r="F172" s="9"/>
      <c r="G172" s="9"/>
      <c r="H172" s="9"/>
      <c r="I172" s="9"/>
      <c r="J172" s="9"/>
      <c r="K172" s="9"/>
      <c r="L172" s="9"/>
      <c r="M172" s="9"/>
      <c r="N172" s="9"/>
      <c r="O172" s="9"/>
      <c r="P172" s="9"/>
      <c r="Q172" s="9"/>
      <c r="R172" s="9"/>
      <c r="S172" s="19"/>
    </row>
    <row r="173" spans="2:19" x14ac:dyDescent="0.25">
      <c r="B173" s="9"/>
      <c r="C173" s="9"/>
      <c r="D173" s="9"/>
      <c r="E173" s="9"/>
      <c r="F173" s="9"/>
      <c r="G173" s="9"/>
      <c r="H173" s="9"/>
      <c r="I173" s="9"/>
      <c r="J173" s="9"/>
      <c r="K173" s="9"/>
      <c r="L173" s="9"/>
      <c r="M173" s="9"/>
      <c r="N173" s="9"/>
      <c r="O173" s="9"/>
      <c r="P173" s="9"/>
      <c r="Q173" s="9"/>
      <c r="R173" s="9"/>
      <c r="S173" s="19"/>
    </row>
    <row r="174" spans="2:19" x14ac:dyDescent="0.25">
      <c r="B174" s="9"/>
      <c r="C174" s="9"/>
      <c r="D174" s="9"/>
      <c r="E174" s="9"/>
      <c r="F174" s="9"/>
      <c r="G174" s="9"/>
      <c r="H174" s="9"/>
      <c r="I174" s="9"/>
      <c r="J174" s="9"/>
      <c r="K174" s="9"/>
      <c r="L174" s="9"/>
      <c r="M174" s="9"/>
      <c r="N174" s="9"/>
      <c r="O174" s="9"/>
      <c r="P174" s="9"/>
      <c r="Q174" s="9"/>
      <c r="R174" s="9"/>
      <c r="S174" s="19"/>
    </row>
    <row r="175" spans="2:19" x14ac:dyDescent="0.25">
      <c r="B175" s="9"/>
      <c r="C175" s="9"/>
      <c r="D175" s="9"/>
      <c r="E175" s="9"/>
      <c r="F175" s="44"/>
      <c r="G175" s="44"/>
      <c r="H175" s="92"/>
      <c r="I175" s="9"/>
      <c r="J175" s="9"/>
      <c r="K175" s="9"/>
      <c r="L175" s="9"/>
      <c r="M175" s="9"/>
      <c r="N175" s="9"/>
      <c r="O175" s="9"/>
      <c r="P175" s="9"/>
      <c r="Q175" s="9"/>
      <c r="R175" s="9"/>
      <c r="S175" s="43"/>
    </row>
    <row r="176" spans="2:19" x14ac:dyDescent="0.25">
      <c r="B176" s="9"/>
      <c r="C176" s="9"/>
      <c r="D176" s="9"/>
      <c r="E176" s="9"/>
      <c r="F176" s="9"/>
      <c r="G176" s="9"/>
      <c r="H176" s="9"/>
      <c r="I176" s="9"/>
      <c r="J176" s="9"/>
      <c r="K176" s="9"/>
      <c r="L176" s="9"/>
      <c r="M176" s="9"/>
      <c r="N176" s="9"/>
      <c r="O176" s="9"/>
      <c r="P176" s="9"/>
      <c r="Q176" s="9"/>
      <c r="R176" s="9"/>
      <c r="S176" s="9"/>
    </row>
    <row r="177" spans="1:19" x14ac:dyDescent="0.25">
      <c r="A177" s="70"/>
      <c r="B177" s="5"/>
      <c r="C177" s="71"/>
      <c r="D177" s="71"/>
      <c r="E177" s="71"/>
      <c r="F177" s="71"/>
      <c r="G177" s="71"/>
      <c r="H177" s="71"/>
      <c r="I177" s="71"/>
      <c r="J177" s="71"/>
      <c r="K177" s="71"/>
      <c r="L177" s="71"/>
      <c r="M177" s="71"/>
      <c r="N177" s="71"/>
      <c r="O177" s="71"/>
      <c r="P177" s="71"/>
      <c r="Q177" s="71"/>
      <c r="R177" s="71"/>
      <c r="S177" s="71"/>
    </row>
    <row r="178" spans="1:19" x14ac:dyDescent="0.25">
      <c r="B178" s="9"/>
      <c r="C178" s="9"/>
      <c r="D178" s="9"/>
      <c r="E178" s="9"/>
      <c r="F178" s="9"/>
      <c r="G178" s="9"/>
      <c r="H178" s="9"/>
      <c r="I178" s="9"/>
      <c r="J178" s="9"/>
      <c r="K178" s="9"/>
      <c r="L178" s="9"/>
      <c r="M178" s="9"/>
      <c r="N178" s="9"/>
      <c r="O178" s="9"/>
      <c r="P178" s="9"/>
      <c r="Q178" s="9"/>
      <c r="R178" s="9"/>
      <c r="S178" s="9"/>
    </row>
    <row r="179" spans="1:19" x14ac:dyDescent="0.25">
      <c r="B179" s="9"/>
      <c r="C179" s="9"/>
      <c r="D179" s="9"/>
      <c r="E179" s="9"/>
      <c r="F179" s="9"/>
      <c r="G179" s="9"/>
      <c r="H179" s="9"/>
      <c r="I179" s="9"/>
      <c r="J179" s="9"/>
      <c r="L179" s="9"/>
      <c r="M179" s="289"/>
      <c r="N179" s="289"/>
      <c r="O179" s="289"/>
      <c r="P179" s="289"/>
      <c r="Q179" s="289"/>
      <c r="R179" s="289"/>
      <c r="S179" s="9"/>
    </row>
    <row r="180" spans="1:19" x14ac:dyDescent="0.25">
      <c r="B180" s="9"/>
      <c r="C180" s="9"/>
      <c r="D180" s="9"/>
      <c r="E180" s="9"/>
      <c r="F180" s="9"/>
      <c r="G180" s="9"/>
      <c r="H180" s="9"/>
      <c r="I180" s="9"/>
      <c r="J180" s="9"/>
      <c r="K180" s="9"/>
      <c r="L180" s="9"/>
      <c r="M180" s="289"/>
      <c r="N180" s="289"/>
      <c r="O180" s="289"/>
      <c r="P180" s="289"/>
      <c r="Q180" s="289"/>
      <c r="R180" s="289"/>
      <c r="S180" s="9"/>
    </row>
    <row r="181" spans="1:19" x14ac:dyDescent="0.25">
      <c r="B181" s="9"/>
      <c r="C181" s="9"/>
      <c r="D181" s="9"/>
      <c r="E181" s="9"/>
      <c r="F181" s="9"/>
      <c r="G181" s="9"/>
      <c r="H181" s="9"/>
      <c r="I181" s="9"/>
      <c r="J181" s="9"/>
      <c r="K181" s="9"/>
      <c r="L181" s="9"/>
      <c r="M181" s="289"/>
      <c r="N181" s="289"/>
      <c r="O181" s="289"/>
      <c r="P181" s="289"/>
      <c r="Q181" s="289"/>
      <c r="R181" s="289"/>
      <c r="S181" s="9"/>
    </row>
    <row r="182" spans="1:19" x14ac:dyDescent="0.25">
      <c r="B182" s="9"/>
      <c r="C182" s="9"/>
      <c r="D182" s="9"/>
      <c r="E182" s="9"/>
      <c r="F182" s="9"/>
      <c r="G182" s="9"/>
      <c r="H182" s="9"/>
      <c r="I182" s="9"/>
      <c r="J182" s="9"/>
      <c r="K182" s="9"/>
      <c r="L182" s="9"/>
      <c r="M182" s="289"/>
      <c r="N182" s="289"/>
      <c r="O182" s="289"/>
      <c r="P182" s="289"/>
      <c r="Q182" s="289"/>
      <c r="R182" s="289"/>
      <c r="S182" s="9"/>
    </row>
    <row r="183" spans="1:19" x14ac:dyDescent="0.25">
      <c r="B183" s="9"/>
      <c r="C183" s="9"/>
      <c r="D183" s="9"/>
      <c r="E183" s="9"/>
      <c r="F183" s="9"/>
      <c r="G183" s="9"/>
      <c r="H183" s="9"/>
      <c r="I183" s="9"/>
      <c r="J183" s="9"/>
      <c r="K183" s="9"/>
      <c r="L183" s="9"/>
      <c r="M183" s="43"/>
      <c r="N183" s="43"/>
      <c r="O183" s="43"/>
      <c r="P183" s="43"/>
      <c r="Q183" s="43"/>
      <c r="R183" s="43"/>
      <c r="S183" s="9"/>
    </row>
    <row r="184" spans="1:19" x14ac:dyDescent="0.25">
      <c r="B184" s="9"/>
      <c r="C184" s="9"/>
      <c r="D184" s="9"/>
      <c r="E184" s="9"/>
      <c r="F184" s="290"/>
      <c r="G184" s="290"/>
      <c r="H184" s="290"/>
      <c r="I184" s="290"/>
      <c r="J184" s="9"/>
      <c r="K184" s="9"/>
      <c r="L184" s="289"/>
      <c r="M184" s="289"/>
      <c r="N184" s="289"/>
      <c r="O184" s="289"/>
      <c r="P184" s="289"/>
      <c r="Q184" s="289"/>
      <c r="R184" s="289"/>
      <c r="S184" s="43"/>
    </row>
    <row r="185" spans="1:19" x14ac:dyDescent="0.25">
      <c r="B185" s="9"/>
      <c r="C185" s="9"/>
      <c r="D185" s="9"/>
      <c r="E185" s="9"/>
      <c r="F185" s="9"/>
      <c r="G185" s="9"/>
      <c r="H185" s="9"/>
      <c r="I185" s="9"/>
      <c r="J185" s="9"/>
      <c r="K185" s="9"/>
      <c r="L185" s="9"/>
      <c r="M185" s="9"/>
      <c r="N185" s="9"/>
      <c r="O185" s="9"/>
      <c r="P185" s="9"/>
      <c r="Q185" s="9"/>
      <c r="R185" s="9"/>
      <c r="S185" s="9"/>
    </row>
    <row r="186" spans="1:19" x14ac:dyDescent="0.25">
      <c r="B186" s="9"/>
      <c r="C186" s="9"/>
      <c r="D186" s="9"/>
      <c r="E186" s="9"/>
      <c r="F186" s="289"/>
      <c r="G186" s="289"/>
      <c r="H186" s="90"/>
      <c r="I186" s="289"/>
      <c r="J186" s="289"/>
      <c r="K186" s="289"/>
      <c r="L186" s="9"/>
      <c r="M186" s="9"/>
      <c r="N186" s="9"/>
      <c r="O186" s="9"/>
      <c r="P186" s="9"/>
      <c r="Q186" s="9"/>
      <c r="R186" s="9"/>
      <c r="S186" s="9"/>
    </row>
    <row r="187" spans="1:19" x14ac:dyDescent="0.25">
      <c r="B187" s="9"/>
      <c r="C187" s="9"/>
      <c r="D187" s="9"/>
      <c r="E187" s="9"/>
      <c r="F187" s="9"/>
      <c r="G187" s="9"/>
      <c r="H187" s="9"/>
      <c r="I187" s="9"/>
      <c r="J187" s="9"/>
      <c r="K187" s="9"/>
      <c r="L187" s="9"/>
      <c r="M187" s="9"/>
      <c r="N187" s="9"/>
      <c r="O187" s="9"/>
      <c r="P187" s="9"/>
      <c r="Q187" s="9"/>
      <c r="R187" s="9"/>
      <c r="S187" s="9"/>
    </row>
    <row r="188" spans="1:19" x14ac:dyDescent="0.25">
      <c r="B188" s="9"/>
      <c r="C188" s="9"/>
      <c r="D188" s="289"/>
      <c r="E188" s="289"/>
      <c r="F188" s="289"/>
      <c r="G188" s="289"/>
      <c r="H188" s="289"/>
      <c r="I188" s="289"/>
      <c r="J188" s="289"/>
      <c r="K188" s="289"/>
      <c r="L188" s="289"/>
      <c r="M188" s="289"/>
      <c r="N188" s="289"/>
      <c r="O188" s="289"/>
      <c r="P188" s="289"/>
      <c r="Q188" s="289"/>
      <c r="R188" s="289"/>
      <c r="S188" s="43"/>
    </row>
    <row r="189" spans="1:19" x14ac:dyDescent="0.25">
      <c r="B189" s="9"/>
      <c r="C189" s="9"/>
      <c r="D189" s="9"/>
      <c r="E189" s="9"/>
      <c r="F189" s="9"/>
      <c r="G189" s="9"/>
      <c r="H189" s="9"/>
      <c r="I189" s="9"/>
      <c r="J189" s="9"/>
      <c r="K189" s="9"/>
      <c r="L189" s="9"/>
      <c r="M189" s="9"/>
      <c r="N189" s="9"/>
      <c r="O189" s="9"/>
      <c r="P189" s="9"/>
      <c r="Q189" s="9"/>
      <c r="R189" s="9"/>
      <c r="S189" s="9"/>
    </row>
    <row r="190" spans="1:19" x14ac:dyDescent="0.25">
      <c r="B190" s="9"/>
      <c r="C190" s="9"/>
      <c r="D190" s="9"/>
      <c r="E190" s="9"/>
      <c r="F190" s="9"/>
      <c r="G190" s="9"/>
      <c r="H190" s="9"/>
      <c r="I190" s="9"/>
      <c r="J190" s="9"/>
      <c r="K190" s="9"/>
      <c r="L190" s="9"/>
      <c r="M190" s="9"/>
      <c r="N190" s="9"/>
      <c r="O190" s="9"/>
      <c r="P190" s="9"/>
      <c r="Q190" s="9"/>
      <c r="R190" s="9"/>
      <c r="S190" s="9"/>
    </row>
    <row r="191" spans="1:19" x14ac:dyDescent="0.25">
      <c r="B191" s="9"/>
      <c r="C191" s="9"/>
      <c r="D191" s="9"/>
      <c r="E191" s="9"/>
      <c r="F191" s="9"/>
      <c r="G191" s="9"/>
      <c r="H191" s="9"/>
      <c r="I191" s="9"/>
      <c r="J191" s="9"/>
      <c r="K191" s="9"/>
      <c r="L191" s="9"/>
      <c r="M191" s="9"/>
      <c r="N191" s="9"/>
      <c r="O191" s="9"/>
      <c r="P191" s="9"/>
      <c r="Q191" s="9"/>
      <c r="R191" s="9"/>
      <c r="S191" s="9"/>
    </row>
    <row r="192" spans="1:19" x14ac:dyDescent="0.25">
      <c r="B192" s="9"/>
      <c r="C192" s="9"/>
      <c r="D192" s="9"/>
      <c r="E192" s="9"/>
      <c r="F192" s="9"/>
      <c r="G192" s="9"/>
      <c r="H192" s="9"/>
      <c r="I192" s="9"/>
      <c r="J192" s="9"/>
      <c r="K192" s="9"/>
      <c r="L192" s="9"/>
      <c r="M192" s="9"/>
      <c r="N192" s="9"/>
      <c r="O192" s="9"/>
      <c r="P192" s="9"/>
      <c r="Q192" s="9"/>
      <c r="R192" s="9"/>
      <c r="S192" s="9"/>
    </row>
    <row r="193" spans="2:19" x14ac:dyDescent="0.25">
      <c r="B193" s="9"/>
      <c r="C193" s="9"/>
      <c r="D193" s="9"/>
      <c r="E193" s="9"/>
      <c r="F193" s="9"/>
      <c r="G193" s="9"/>
      <c r="H193" s="9"/>
      <c r="I193" s="9"/>
      <c r="J193" s="9"/>
      <c r="K193" s="9"/>
      <c r="L193" s="9"/>
      <c r="M193" s="9"/>
      <c r="N193" s="9"/>
      <c r="O193" s="9"/>
      <c r="P193" s="9"/>
      <c r="Q193" s="9"/>
      <c r="R193" s="9"/>
      <c r="S193" s="9"/>
    </row>
    <row r="194" spans="2:19" x14ac:dyDescent="0.25">
      <c r="B194" s="9"/>
      <c r="C194" s="9"/>
      <c r="D194" s="9"/>
      <c r="E194" s="9"/>
      <c r="F194" s="9"/>
      <c r="G194" s="9"/>
      <c r="H194" s="9"/>
      <c r="I194" s="9"/>
      <c r="J194" s="9"/>
      <c r="K194" s="9"/>
      <c r="L194" s="9"/>
      <c r="M194" s="9"/>
      <c r="N194" s="9"/>
      <c r="O194" s="9"/>
      <c r="P194" s="9"/>
      <c r="Q194" s="9"/>
      <c r="R194" s="9"/>
      <c r="S194" s="9"/>
    </row>
    <row r="195" spans="2:19" x14ac:dyDescent="0.25">
      <c r="B195" s="9"/>
      <c r="C195" s="9"/>
      <c r="D195" s="9"/>
      <c r="E195" s="9"/>
      <c r="F195" s="9"/>
      <c r="G195" s="9"/>
      <c r="H195" s="9"/>
      <c r="I195" s="9"/>
      <c r="J195" s="9"/>
      <c r="K195" s="9"/>
      <c r="L195" s="9"/>
      <c r="M195" s="9"/>
      <c r="N195" s="9"/>
      <c r="O195" s="9"/>
      <c r="P195" s="9"/>
      <c r="Q195" s="9"/>
      <c r="R195" s="9"/>
      <c r="S195" s="9"/>
    </row>
    <row r="196" spans="2:19" x14ac:dyDescent="0.25">
      <c r="B196" s="9"/>
      <c r="C196" s="9"/>
      <c r="D196" s="9"/>
      <c r="E196" s="9"/>
      <c r="F196" s="9"/>
      <c r="G196" s="9"/>
      <c r="H196" s="9"/>
      <c r="I196" s="9"/>
      <c r="J196" s="9"/>
      <c r="K196" s="9"/>
      <c r="L196" s="9"/>
      <c r="M196" s="9"/>
      <c r="N196" s="9"/>
      <c r="O196" s="9"/>
      <c r="P196" s="9"/>
      <c r="Q196" s="9"/>
      <c r="R196" s="9"/>
      <c r="S196" s="9"/>
    </row>
    <row r="197" spans="2:19" x14ac:dyDescent="0.25">
      <c r="B197" s="9"/>
      <c r="C197" s="9"/>
      <c r="D197" s="287"/>
      <c r="E197" s="287"/>
      <c r="F197" s="287"/>
      <c r="G197" s="9"/>
      <c r="H197" s="9"/>
      <c r="I197" s="9"/>
      <c r="J197" s="9"/>
      <c r="K197" s="9"/>
      <c r="L197" s="9"/>
      <c r="M197" s="9"/>
      <c r="N197" s="9"/>
      <c r="O197" s="9"/>
      <c r="P197" s="9"/>
      <c r="Q197" s="9"/>
      <c r="R197" s="9"/>
      <c r="S197" s="9"/>
    </row>
    <row r="198" spans="2:19" x14ac:dyDescent="0.25">
      <c r="C198" s="9"/>
      <c r="D198" s="9"/>
      <c r="E198" s="9"/>
      <c r="F198" s="9"/>
      <c r="G198" s="9"/>
      <c r="H198" s="9"/>
      <c r="I198" s="9"/>
      <c r="J198" s="9"/>
      <c r="K198" s="9"/>
      <c r="L198" s="9"/>
      <c r="M198" s="9"/>
      <c r="N198" s="9"/>
      <c r="O198" s="9"/>
      <c r="P198" s="9"/>
      <c r="Q198" s="9"/>
      <c r="R198" s="9"/>
      <c r="S198" s="9"/>
    </row>
    <row r="199" spans="2:19" x14ac:dyDescent="0.25">
      <c r="B199" s="9"/>
      <c r="C199" s="9"/>
      <c r="D199" s="9"/>
      <c r="E199" s="9"/>
      <c r="F199" s="9"/>
      <c r="G199" s="9"/>
      <c r="H199" s="9"/>
      <c r="I199" s="9"/>
      <c r="J199" s="9"/>
      <c r="K199" s="9"/>
      <c r="L199" s="9"/>
      <c r="M199" s="9"/>
      <c r="N199" s="9"/>
      <c r="O199" s="9"/>
      <c r="P199" s="9"/>
      <c r="Q199" s="9"/>
      <c r="R199" s="9"/>
      <c r="S199" s="9"/>
    </row>
    <row r="200" spans="2:19" x14ac:dyDescent="0.25">
      <c r="B200" s="9"/>
      <c r="C200" s="9"/>
      <c r="D200" s="9"/>
      <c r="E200" s="9"/>
      <c r="F200" s="9"/>
      <c r="G200" s="9"/>
      <c r="H200" s="9"/>
      <c r="I200" s="9"/>
      <c r="J200" s="9"/>
      <c r="K200" s="9"/>
      <c r="L200" s="9"/>
      <c r="M200" s="9"/>
      <c r="N200" s="9"/>
      <c r="O200" s="9"/>
      <c r="P200" s="9"/>
      <c r="Q200" s="9"/>
      <c r="R200" s="9"/>
      <c r="S200" s="9"/>
    </row>
    <row r="201" spans="2:19" x14ac:dyDescent="0.25">
      <c r="B201" s="9"/>
      <c r="C201" s="9"/>
      <c r="D201" s="9"/>
      <c r="E201" s="9"/>
      <c r="F201" s="9"/>
      <c r="G201" s="9"/>
      <c r="H201" s="9"/>
      <c r="I201" s="9"/>
      <c r="J201" s="9"/>
      <c r="K201" s="9"/>
      <c r="L201" s="9"/>
      <c r="M201" s="9"/>
      <c r="N201" s="9"/>
      <c r="O201" s="9"/>
      <c r="P201" s="9"/>
      <c r="Q201" s="9"/>
      <c r="R201" s="9"/>
      <c r="S201" s="9"/>
    </row>
  </sheetData>
  <sheetProtection formatCells="0" selectLockedCells="1"/>
  <mergeCells count="142">
    <mergeCell ref="B9:F9"/>
    <mergeCell ref="B19:L19"/>
    <mergeCell ref="B20:K20"/>
    <mergeCell ref="O19:R19"/>
    <mergeCell ref="O20:R20"/>
    <mergeCell ref="H9:I9"/>
    <mergeCell ref="M9:N9"/>
    <mergeCell ref="O9:Q9"/>
    <mergeCell ref="B11:C11"/>
    <mergeCell ref="D11:F11"/>
    <mergeCell ref="G11:H11"/>
    <mergeCell ref="J11:R11"/>
    <mergeCell ref="B13:C13"/>
    <mergeCell ref="D13:F13"/>
    <mergeCell ref="D14:F14"/>
    <mergeCell ref="B15:C15"/>
    <mergeCell ref="D15:F15"/>
    <mergeCell ref="G12:H12"/>
    <mergeCell ref="G13:H13"/>
    <mergeCell ref="G14:H14"/>
    <mergeCell ref="G15:H15"/>
    <mergeCell ref="G16:H16"/>
    <mergeCell ref="G17:H17"/>
    <mergeCell ref="D16:F16"/>
    <mergeCell ref="F186:G186"/>
    <mergeCell ref="I186:K186"/>
    <mergeCell ref="D188:K188"/>
    <mergeCell ref="L188:R188"/>
    <mergeCell ref="D197:F197"/>
    <mergeCell ref="M179:R179"/>
    <mergeCell ref="M180:R180"/>
    <mergeCell ref="M181:R181"/>
    <mergeCell ref="M182:R182"/>
    <mergeCell ref="F184:I184"/>
    <mergeCell ref="L184:R184"/>
    <mergeCell ref="D170:E170"/>
    <mergeCell ref="L170:R170"/>
    <mergeCell ref="K145:Q145"/>
    <mergeCell ref="J147:Q147"/>
    <mergeCell ref="J148:L148"/>
    <mergeCell ref="M148:N148"/>
    <mergeCell ref="I149:Q149"/>
    <mergeCell ref="I150:Q150"/>
    <mergeCell ref="K153:Q153"/>
    <mergeCell ref="K154:Q154"/>
    <mergeCell ref="E156:F156"/>
    <mergeCell ref="L156:Q156"/>
    <mergeCell ref="J168:Q168"/>
    <mergeCell ref="G143:I143"/>
    <mergeCell ref="J143:L143"/>
    <mergeCell ref="M143:N143"/>
    <mergeCell ref="B144:C144"/>
    <mergeCell ref="G144:I144"/>
    <mergeCell ref="J144:Q144"/>
    <mergeCell ref="I119:K119"/>
    <mergeCell ref="D122:F122"/>
    <mergeCell ref="L122:R122"/>
    <mergeCell ref="L139:N139"/>
    <mergeCell ref="F142:J142"/>
    <mergeCell ref="K142:Q142"/>
    <mergeCell ref="I118:K118"/>
    <mergeCell ref="J79:L79"/>
    <mergeCell ref="F88:I88"/>
    <mergeCell ref="M88:R88"/>
    <mergeCell ref="F89:I89"/>
    <mergeCell ref="M89:R89"/>
    <mergeCell ref="F90:I90"/>
    <mergeCell ref="M90:R90"/>
    <mergeCell ref="F91:I91"/>
    <mergeCell ref="M91:R91"/>
    <mergeCell ref="N112:R112"/>
    <mergeCell ref="G113:J113"/>
    <mergeCell ref="N113:R113"/>
    <mergeCell ref="J75:L75"/>
    <mergeCell ref="J76:L76"/>
    <mergeCell ref="J77:L77"/>
    <mergeCell ref="J78:L78"/>
    <mergeCell ref="J57:L57"/>
    <mergeCell ref="M57:Q57"/>
    <mergeCell ref="J58:L58"/>
    <mergeCell ref="M58:Q58"/>
    <mergeCell ref="K65:L65"/>
    <mergeCell ref="M65:Q65"/>
    <mergeCell ref="E72:I72"/>
    <mergeCell ref="N72:R72"/>
    <mergeCell ref="K34:L34"/>
    <mergeCell ref="M34:Q34"/>
    <mergeCell ref="E42:F42"/>
    <mergeCell ref="E43:F43"/>
    <mergeCell ref="E44:F44"/>
    <mergeCell ref="J52:L52"/>
    <mergeCell ref="M52:Q52"/>
    <mergeCell ref="J54:L54"/>
    <mergeCell ref="M54:Q54"/>
    <mergeCell ref="B29:C29"/>
    <mergeCell ref="J55:L55"/>
    <mergeCell ref="M55:Q55"/>
    <mergeCell ref="J56:L56"/>
    <mergeCell ref="M56:Q56"/>
    <mergeCell ref="M33:R33"/>
    <mergeCell ref="J53:L53"/>
    <mergeCell ref="M53:Q53"/>
    <mergeCell ref="F28:R28"/>
    <mergeCell ref="C36:D36"/>
    <mergeCell ref="E41:F41"/>
    <mergeCell ref="G33:I33"/>
    <mergeCell ref="B21:I21"/>
    <mergeCell ref="B22:H22"/>
    <mergeCell ref="B23:D23"/>
    <mergeCell ref="E34:F34"/>
    <mergeCell ref="I34:J34"/>
    <mergeCell ref="B18:C18"/>
    <mergeCell ref="D18:F18"/>
    <mergeCell ref="J18:R18"/>
    <mergeCell ref="O25:P25"/>
    <mergeCell ref="G18:H18"/>
    <mergeCell ref="J23:L23"/>
    <mergeCell ref="B24:C24"/>
    <mergeCell ref="G24:H24"/>
    <mergeCell ref="B25:F25"/>
    <mergeCell ref="B26:P26"/>
    <mergeCell ref="B27:J27"/>
    <mergeCell ref="D29:R29"/>
    <mergeCell ref="O21:R21"/>
    <mergeCell ref="O22:R22"/>
    <mergeCell ref="D24:F24"/>
    <mergeCell ref="I24:N24"/>
    <mergeCell ref="E23:I23"/>
    <mergeCell ref="O24:P24"/>
    <mergeCell ref="B28:E28"/>
    <mergeCell ref="B17:C17"/>
    <mergeCell ref="D17:F17"/>
    <mergeCell ref="J12:R12"/>
    <mergeCell ref="J13:R13"/>
    <mergeCell ref="J14:R14"/>
    <mergeCell ref="J15:R15"/>
    <mergeCell ref="J16:R16"/>
    <mergeCell ref="J17:R17"/>
    <mergeCell ref="B12:C12"/>
    <mergeCell ref="B14:C14"/>
    <mergeCell ref="B16:C16"/>
    <mergeCell ref="D12:F12"/>
  </mergeCells>
  <conditionalFormatting sqref="S38">
    <cfRule type="containsText" dxfId="473" priority="92" operator="containsText" text="voir remarque">
      <formula>NOT(ISERROR(SEARCH("voir remarque",S38)))</formula>
    </cfRule>
  </conditionalFormatting>
  <conditionalFormatting sqref="S49">
    <cfRule type="containsText" dxfId="472" priority="91" operator="containsText" text="voir remarque">
      <formula>NOT(ISERROR(SEARCH("voir remarque",S49)))</formula>
    </cfRule>
  </conditionalFormatting>
  <conditionalFormatting sqref="S50">
    <cfRule type="containsText" dxfId="471" priority="90" operator="containsText" text="voir remarque">
      <formula>NOT(ISERROR(SEARCH("voir remarque",S50)))</formula>
    </cfRule>
  </conditionalFormatting>
  <conditionalFormatting sqref="S53">
    <cfRule type="containsText" dxfId="470" priority="89" operator="containsText" text="voir remarque">
      <formula>NOT(ISERROR(SEARCH("voir remarque",S53)))</formula>
    </cfRule>
  </conditionalFormatting>
  <conditionalFormatting sqref="S54">
    <cfRule type="containsText" dxfId="469" priority="88" operator="containsText" text="voir remarque">
      <formula>NOT(ISERROR(SEARCH("voir remarque",S54)))</formula>
    </cfRule>
  </conditionalFormatting>
  <conditionalFormatting sqref="S55">
    <cfRule type="containsText" dxfId="468" priority="87" operator="containsText" text="voir remarque">
      <formula>NOT(ISERROR(SEARCH("voir remarque",S55)))</formula>
    </cfRule>
  </conditionalFormatting>
  <conditionalFormatting sqref="S56">
    <cfRule type="containsText" dxfId="467" priority="86" operator="containsText" text="voir remarque">
      <formula>NOT(ISERROR(SEARCH("voir remarque",S56)))</formula>
    </cfRule>
  </conditionalFormatting>
  <conditionalFormatting sqref="S57">
    <cfRule type="containsText" dxfId="466" priority="85" operator="containsText" text="voir remarque">
      <formula>NOT(ISERROR(SEARCH("voir remarque",S57)))</formula>
    </cfRule>
  </conditionalFormatting>
  <conditionalFormatting sqref="S58">
    <cfRule type="containsText" dxfId="465" priority="84" operator="containsText" text="voir remarque">
      <formula>NOT(ISERROR(SEARCH("voir remarque",S58)))</formula>
    </cfRule>
  </conditionalFormatting>
  <conditionalFormatting sqref="S65">
    <cfRule type="containsText" dxfId="464" priority="83" operator="containsText" text="voir remarque">
      <formula>NOT(ISERROR(SEARCH("voir remarque",S65)))</formula>
    </cfRule>
  </conditionalFormatting>
  <conditionalFormatting sqref="S67">
    <cfRule type="containsText" dxfId="463" priority="82" operator="containsText" text="voir remarque">
      <formula>NOT(ISERROR(SEARCH("voir remarque",S67)))</formula>
    </cfRule>
  </conditionalFormatting>
  <conditionalFormatting sqref="S71">
    <cfRule type="containsText" dxfId="462" priority="81" operator="containsText" text="voir remarque">
      <formula>NOT(ISERROR(SEARCH("voir remarque",S71)))</formula>
    </cfRule>
  </conditionalFormatting>
  <conditionalFormatting sqref="S72">
    <cfRule type="containsText" dxfId="461" priority="80" operator="containsText" text="voir remarque">
      <formula>NOT(ISERROR(SEARCH("voir remarque",S72)))</formula>
    </cfRule>
  </conditionalFormatting>
  <conditionalFormatting sqref="S75">
    <cfRule type="containsText" dxfId="460" priority="79" operator="containsText" text="voir remarque">
      <formula>NOT(ISERROR(SEARCH("voir remarque",S75)))</formula>
    </cfRule>
  </conditionalFormatting>
  <conditionalFormatting sqref="S76">
    <cfRule type="containsText" dxfId="459" priority="78" operator="containsText" text="voir remarque">
      <formula>NOT(ISERROR(SEARCH("voir remarque",S76)))</formula>
    </cfRule>
  </conditionalFormatting>
  <conditionalFormatting sqref="S77">
    <cfRule type="containsText" dxfId="458" priority="77" operator="containsText" text="voir remarque">
      <formula>NOT(ISERROR(SEARCH("voir remarque",S77)))</formula>
    </cfRule>
  </conditionalFormatting>
  <conditionalFormatting sqref="S78:S79">
    <cfRule type="containsText" dxfId="457" priority="76" operator="containsText" text="voir remarque">
      <formula>NOT(ISERROR(SEARCH("voir remarque",S78)))</formula>
    </cfRule>
  </conditionalFormatting>
  <conditionalFormatting sqref="S80">
    <cfRule type="containsText" dxfId="456" priority="75" operator="containsText" text="voir remarque">
      <formula>NOT(ISERROR(SEARCH("voir remarque",S80)))</formula>
    </cfRule>
  </conditionalFormatting>
  <conditionalFormatting sqref="S85">
    <cfRule type="containsText" dxfId="455" priority="74" operator="containsText" text="voir remarque">
      <formula>NOT(ISERROR(SEARCH("voir remarque",S85)))</formula>
    </cfRule>
  </conditionalFormatting>
  <conditionalFormatting sqref="S88">
    <cfRule type="containsText" dxfId="454" priority="73" operator="containsText" text="voir remarque">
      <formula>NOT(ISERROR(SEARCH("voir remarque",S88)))</formula>
    </cfRule>
  </conditionalFormatting>
  <conditionalFormatting sqref="S94">
    <cfRule type="containsText" dxfId="453" priority="72" operator="containsText" text="voir remarque">
      <formula>NOT(ISERROR(SEARCH("voir remarque",S94)))</formula>
    </cfRule>
  </conditionalFormatting>
  <conditionalFormatting sqref="S109">
    <cfRule type="containsText" dxfId="452" priority="71" operator="containsText" text="voir remarque">
      <formula>NOT(ISERROR(SEARCH("voir remarque",S109)))</formula>
    </cfRule>
  </conditionalFormatting>
  <conditionalFormatting sqref="S112">
    <cfRule type="containsText" dxfId="451" priority="70" operator="containsText" text="voir remarque">
      <formula>NOT(ISERROR(SEARCH("voir remarque",S112)))</formula>
    </cfRule>
  </conditionalFormatting>
  <conditionalFormatting sqref="S119">
    <cfRule type="containsText" dxfId="450" priority="69" operator="containsText" text="voir remarque">
      <formula>NOT(ISERROR(SEARCH("voir remarque",S119)))</formula>
    </cfRule>
  </conditionalFormatting>
  <conditionalFormatting sqref="S120">
    <cfRule type="containsText" dxfId="449" priority="68" operator="containsText" text="voir remarque">
      <formula>NOT(ISERROR(SEARCH("voir remarque",S120)))</formula>
    </cfRule>
  </conditionalFormatting>
  <conditionalFormatting sqref="S122">
    <cfRule type="containsText" dxfId="448" priority="67" operator="containsText" text="voir remarque">
      <formula>NOT(ISERROR(SEARCH("voir remarque",S122)))</formula>
    </cfRule>
  </conditionalFormatting>
  <conditionalFormatting sqref="S134">
    <cfRule type="containsText" dxfId="447" priority="66" operator="containsText" text="voir remarque">
      <formula>NOT(ISERROR(SEARCH("voir remarque",S134)))</formula>
    </cfRule>
  </conditionalFormatting>
  <conditionalFormatting sqref="S139">
    <cfRule type="containsText" dxfId="446" priority="65" operator="containsText" text="voir remarque">
      <formula>NOT(ISERROR(SEARCH("voir remarque",S139)))</formula>
    </cfRule>
  </conditionalFormatting>
  <conditionalFormatting sqref="S152">
    <cfRule type="containsText" dxfId="445" priority="64" operator="containsText" text="voir remarque">
      <formula>NOT(ISERROR(SEARCH("voir remarque",S152)))</formula>
    </cfRule>
  </conditionalFormatting>
  <conditionalFormatting sqref="S169">
    <cfRule type="containsText" dxfId="444" priority="63" operator="containsText" text="voir remarque">
      <formula>NOT(ISERROR(SEARCH("voir remarque",S169)))</formula>
    </cfRule>
  </conditionalFormatting>
  <conditionalFormatting sqref="S170">
    <cfRule type="containsText" dxfId="443" priority="62" operator="containsText" text="voir remarque">
      <formula>NOT(ISERROR(SEARCH("voir remarque",S170)))</formula>
    </cfRule>
  </conditionalFormatting>
  <conditionalFormatting sqref="S171">
    <cfRule type="containsText" dxfId="442" priority="61" operator="containsText" text="voir remarque">
      <formula>NOT(ISERROR(SEARCH("voir remarque",S171)))</formula>
    </cfRule>
  </conditionalFormatting>
  <conditionalFormatting sqref="S172">
    <cfRule type="containsText" dxfId="441" priority="60" operator="containsText" text="voir remarque">
      <formula>NOT(ISERROR(SEARCH("voir remarque",S172)))</formula>
    </cfRule>
  </conditionalFormatting>
  <conditionalFormatting sqref="S173">
    <cfRule type="containsText" dxfId="440" priority="59" operator="containsText" text="voir remarque">
      <formula>NOT(ISERROR(SEARCH("voir remarque",S173)))</formula>
    </cfRule>
  </conditionalFormatting>
  <conditionalFormatting sqref="S174">
    <cfRule type="containsText" dxfId="439" priority="58" operator="containsText" text="voir remarque">
      <formula>NOT(ISERROR(SEARCH("voir remarque",S174)))</formula>
    </cfRule>
  </conditionalFormatting>
  <conditionalFormatting sqref="S20">
    <cfRule type="containsText" dxfId="438" priority="52" operator="containsText" text="non conforme">
      <formula>NOT(ISERROR(SEARCH("non conforme",S20)))</formula>
    </cfRule>
  </conditionalFormatting>
  <conditionalFormatting sqref="S22">
    <cfRule type="containsText" dxfId="437" priority="51" operator="containsText" text="non conforme">
      <formula>NOT(ISERROR(SEARCH("non conforme",S22)))</formula>
    </cfRule>
  </conditionalFormatting>
  <conditionalFormatting sqref="S23">
    <cfRule type="containsText" dxfId="436" priority="50" operator="containsText" text="non conforme">
      <formula>NOT(ISERROR(SEARCH("non conforme",S23)))</formula>
    </cfRule>
  </conditionalFormatting>
  <conditionalFormatting sqref="S24">
    <cfRule type="containsText" dxfId="435" priority="49" operator="containsText" text="non conforme">
      <formula>NOT(ISERROR(SEARCH("non conforme",S24)))</formula>
    </cfRule>
  </conditionalFormatting>
  <conditionalFormatting sqref="S25">
    <cfRule type="containsText" dxfId="434" priority="48" operator="containsText" text="non conforme">
      <formula>NOT(ISERROR(SEARCH("non conforme",S25)))</formula>
    </cfRule>
  </conditionalFormatting>
  <conditionalFormatting sqref="S27">
    <cfRule type="containsText" dxfId="433" priority="47" operator="containsText" text="non conforme">
      <formula>NOT(ISERROR(SEARCH("non conforme",S27)))</formula>
    </cfRule>
  </conditionalFormatting>
  <conditionalFormatting sqref="S11">
    <cfRule type="containsText" dxfId="432" priority="41" operator="containsText" text="voir remarque">
      <formula>NOT(ISERROR(SEARCH("voir remarque",S11)))</formula>
    </cfRule>
    <cfRule type="containsText" dxfId="431" priority="42" operator="containsText" text="à vérifier">
      <formula>NOT(ISERROR(SEARCH("à vérifier",S11)))</formula>
    </cfRule>
    <cfRule type="containsText" dxfId="430" priority="43" operator="containsText" text="à demander">
      <formula>NOT(ISERROR(SEARCH("à demander",S11)))</formula>
    </cfRule>
    <cfRule type="containsText" dxfId="429" priority="44" operator="containsText" text="à définir">
      <formula>NOT(ISERROR(SEARCH("à définir",S11)))</formula>
    </cfRule>
    <cfRule type="containsText" dxfId="428" priority="45" operator="containsText" text="non conforme">
      <formula>NOT(ISERROR(SEARCH("non conforme",S11)))</formula>
    </cfRule>
  </conditionalFormatting>
  <conditionalFormatting sqref="S12">
    <cfRule type="containsText" dxfId="427" priority="36" operator="containsText" text="voir remarque">
      <formula>NOT(ISERROR(SEARCH("voir remarque",S12)))</formula>
    </cfRule>
    <cfRule type="containsText" dxfId="426" priority="37" operator="containsText" text="à vérifier">
      <formula>NOT(ISERROR(SEARCH("à vérifier",S12)))</formula>
    </cfRule>
    <cfRule type="containsText" dxfId="425" priority="38" operator="containsText" text="à demander">
      <formula>NOT(ISERROR(SEARCH("à demander",S12)))</formula>
    </cfRule>
    <cfRule type="containsText" dxfId="424" priority="39" operator="containsText" text="à définir">
      <formula>NOT(ISERROR(SEARCH("à définir",S12)))</formula>
    </cfRule>
    <cfRule type="containsText" dxfId="423" priority="40" operator="containsText" text="non conforme">
      <formula>NOT(ISERROR(SEARCH("non conforme",S12)))</formula>
    </cfRule>
  </conditionalFormatting>
  <conditionalFormatting sqref="S13">
    <cfRule type="containsText" dxfId="422" priority="31" operator="containsText" text="voir remarque">
      <formula>NOT(ISERROR(SEARCH("voir remarque",S13)))</formula>
    </cfRule>
    <cfRule type="containsText" dxfId="421" priority="32" operator="containsText" text="à vérifier">
      <formula>NOT(ISERROR(SEARCH("à vérifier",S13)))</formula>
    </cfRule>
    <cfRule type="containsText" dxfId="420" priority="33" operator="containsText" text="à demander">
      <formula>NOT(ISERROR(SEARCH("à demander",S13)))</formula>
    </cfRule>
    <cfRule type="containsText" dxfId="419" priority="34" operator="containsText" text="à définir">
      <formula>NOT(ISERROR(SEARCH("à définir",S13)))</formula>
    </cfRule>
    <cfRule type="containsText" dxfId="418" priority="35" operator="containsText" text="non conforme">
      <formula>NOT(ISERROR(SEARCH("non conforme",S13)))</formula>
    </cfRule>
  </conditionalFormatting>
  <conditionalFormatting sqref="S14">
    <cfRule type="containsText" dxfId="417" priority="26" operator="containsText" text="voir remarque">
      <formula>NOT(ISERROR(SEARCH("voir remarque",S14)))</formula>
    </cfRule>
    <cfRule type="containsText" dxfId="416" priority="27" operator="containsText" text="à vérifier">
      <formula>NOT(ISERROR(SEARCH("à vérifier",S14)))</formula>
    </cfRule>
    <cfRule type="containsText" dxfId="415" priority="28" operator="containsText" text="à demander">
      <formula>NOT(ISERROR(SEARCH("à demander",S14)))</formula>
    </cfRule>
    <cfRule type="containsText" dxfId="414" priority="29" operator="containsText" text="à définir">
      <formula>NOT(ISERROR(SEARCH("à définir",S14)))</formula>
    </cfRule>
    <cfRule type="containsText" dxfId="413" priority="30" operator="containsText" text="non conforme">
      <formula>NOT(ISERROR(SEARCH("non conforme",S14)))</formula>
    </cfRule>
  </conditionalFormatting>
  <conditionalFormatting sqref="S15">
    <cfRule type="containsText" dxfId="412" priority="21" operator="containsText" text="voir remarque">
      <formula>NOT(ISERROR(SEARCH("voir remarque",S15)))</formula>
    </cfRule>
    <cfRule type="containsText" dxfId="411" priority="22" operator="containsText" text="à vérifier">
      <formula>NOT(ISERROR(SEARCH("à vérifier",S15)))</formula>
    </cfRule>
    <cfRule type="containsText" dxfId="410" priority="23" operator="containsText" text="à demander">
      <formula>NOT(ISERROR(SEARCH("à demander",S15)))</formula>
    </cfRule>
    <cfRule type="containsText" dxfId="409" priority="24" operator="containsText" text="à définir">
      <formula>NOT(ISERROR(SEARCH("à définir",S15)))</formula>
    </cfRule>
    <cfRule type="containsText" dxfId="408" priority="25" operator="containsText" text="non conforme">
      <formula>NOT(ISERROR(SEARCH("non conforme",S15)))</formula>
    </cfRule>
  </conditionalFormatting>
  <conditionalFormatting sqref="S17:S18">
    <cfRule type="containsText" dxfId="407" priority="16" operator="containsText" text="voir remarque">
      <formula>NOT(ISERROR(SEARCH("voir remarque",S17)))</formula>
    </cfRule>
    <cfRule type="containsText" dxfId="406" priority="17" operator="containsText" text="à vérifier">
      <formula>NOT(ISERROR(SEARCH("à vérifier",S17)))</formula>
    </cfRule>
    <cfRule type="containsText" dxfId="405" priority="18" operator="containsText" text="à demander">
      <formula>NOT(ISERROR(SEARCH("à demander",S17)))</formula>
    </cfRule>
    <cfRule type="containsText" dxfId="404" priority="19" operator="containsText" text="à définir">
      <formula>NOT(ISERROR(SEARCH("à définir",S17)))</formula>
    </cfRule>
    <cfRule type="containsText" dxfId="403" priority="20" operator="containsText" text="non conforme">
      <formula>NOT(ISERROR(SEARCH("non conforme",S17)))</formula>
    </cfRule>
  </conditionalFormatting>
  <conditionalFormatting sqref="S16">
    <cfRule type="containsText" dxfId="402" priority="11" operator="containsText" text="voir remarque">
      <formula>NOT(ISERROR(SEARCH("voir remarque",S16)))</formula>
    </cfRule>
    <cfRule type="containsText" dxfId="401" priority="12" operator="containsText" text="à vérifier">
      <formula>NOT(ISERROR(SEARCH("à vérifier",S16)))</formula>
    </cfRule>
    <cfRule type="containsText" dxfId="400" priority="13" operator="containsText" text="à demander">
      <formula>NOT(ISERROR(SEARCH("à demander",S16)))</formula>
    </cfRule>
    <cfRule type="containsText" dxfId="399" priority="14" operator="containsText" text="à définir">
      <formula>NOT(ISERROR(SEARCH("à définir",S16)))</formula>
    </cfRule>
    <cfRule type="containsText" dxfId="398" priority="15" operator="containsText" text="non conforme">
      <formula>NOT(ISERROR(SEARCH("non conforme",S16)))</formula>
    </cfRule>
  </conditionalFormatting>
  <conditionalFormatting sqref="S29">
    <cfRule type="containsText" dxfId="397" priority="6" operator="containsText" text="voir remarque">
      <formula>NOT(ISERROR(SEARCH("voir remarque",S29)))</formula>
    </cfRule>
    <cfRule type="containsText" dxfId="396" priority="7" operator="containsText" text="à vérifier">
      <formula>NOT(ISERROR(SEARCH("à vérifier",S29)))</formula>
    </cfRule>
    <cfRule type="containsText" dxfId="395" priority="8" operator="containsText" text="à demander">
      <formula>NOT(ISERROR(SEARCH("à demander",S29)))</formula>
    </cfRule>
    <cfRule type="containsText" dxfId="394" priority="9" operator="containsText" text="à définir">
      <formula>NOT(ISERROR(SEARCH("à définir",S29)))</formula>
    </cfRule>
    <cfRule type="containsText" dxfId="393" priority="10" operator="containsText" text="non conforme">
      <formula>NOT(ISERROR(SEARCH("non conforme",S29)))</formula>
    </cfRule>
  </conditionalFormatting>
  <conditionalFormatting sqref="S28">
    <cfRule type="containsText" dxfId="392" priority="1" operator="containsText" text="voir remarque">
      <formula>NOT(ISERROR(SEARCH("voir remarque",S28)))</formula>
    </cfRule>
    <cfRule type="containsText" dxfId="391" priority="2" operator="containsText" text="à vérifier">
      <formula>NOT(ISERROR(SEARCH("à vérifier",S28)))</formula>
    </cfRule>
    <cfRule type="containsText" dxfId="390" priority="3" operator="containsText" text="à demander">
      <formula>NOT(ISERROR(SEARCH("à demander",S28)))</formula>
    </cfRule>
    <cfRule type="containsText" dxfId="389" priority="4" operator="containsText" text="à définir">
      <formula>NOT(ISERROR(SEARCH("à définir",S28)))</formula>
    </cfRule>
    <cfRule type="containsText" dxfId="388" priority="5" operator="containsText" text="non conforme">
      <formula>NOT(ISERROR(SEARCH("non conforme",S28)))</formula>
    </cfRule>
  </conditionalFormatting>
  <dataValidations count="22">
    <dataValidation type="list" sqref="D197">
      <formula1>ORPCI</formula1>
    </dataValidation>
    <dataValidation type="list" sqref="D188">
      <formula1>PCI</formula1>
    </dataValidation>
    <dataValidation type="list" allowBlank="1" sqref="I186">
      <formula1>CITERNE2</formula1>
    </dataValidation>
    <dataValidation type="list" sqref="F186">
      <formula1>CITERNE</formula1>
    </dataValidation>
    <dataValidation type="list" sqref="S184">
      <formula1>EXISTANT</formula1>
    </dataValidation>
    <dataValidation type="list" sqref="F184 L184">
      <formula1>CHAUFFAGE</formula1>
    </dataValidation>
    <dataValidation type="list" showInputMessage="1" showErrorMessage="1" sqref="M182:M183">
      <formula1>STEP</formula1>
    </dataValidation>
    <dataValidation type="list" sqref="M180:M181">
      <formula1>COLLECTEUR</formula1>
    </dataValidation>
    <dataValidation type="list" sqref="M179">
      <formula1>RACCORDEMENT</formula1>
    </dataValidation>
    <dataValidation type="list" sqref="E156 L156">
      <formula1>PLACE</formula1>
    </dataValidation>
    <dataValidation type="list" sqref="D122 L122">
      <formula1>CLOTURE</formula1>
    </dataValidation>
    <dataValidation type="list" sqref="I118:I119">
      <formula1>ARBRE</formula1>
    </dataValidation>
    <dataValidation type="list" sqref="E72 N72:O72">
      <formula1>VELUX</formula1>
    </dataValidation>
    <dataValidation type="list" sqref="J52:J58 J75:J80">
      <formula1>COTE</formula1>
    </dataValidation>
    <dataValidation type="list" sqref="C36">
      <formula1>LUCARNE2</formula1>
    </dataValidation>
    <dataValidation type="list" sqref="E34 K34 R34 E41:E44 F88:F91">
      <formula1>DIRECTION</formula1>
    </dataValidation>
    <dataValidation type="list" sqref="G33:H33 M33:R33 K65 R65">
      <formula1>LUCARNE</formula1>
    </dataValidation>
    <dataValidation type="list" sqref="S169:S174 S33:S34 S36 S38 S49:S50 S53:S58 S65 S67 S71:S72 S75:S80 S85 S88 S94 S109 S112 S119:S120 S122 S134 S139 S152 S11:S18 S28:S29">
      <formula1>CONFORMITE</formula1>
    </dataValidation>
    <dataValidation type="list" sqref="D170 L170">
      <formula1>TOITURE</formula1>
    </dataValidation>
    <dataValidation type="list" sqref="D24">
      <formula1>LIMITE</formula1>
    </dataValidation>
    <dataValidation type="list" sqref="M23:N23 R168 M25:N25 R23:R25 P27 D33 E38 R38 D46 D49:D50 R49:R50 E65 E70 D85 R85 D113 D118:D119 D139 L139 R160 R27">
      <formula1>CHOIX</formula1>
    </dataValidation>
    <dataValidation type="list" sqref="E23">
      <formula1>IMPLANTATION</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S48"/>
  <sheetViews>
    <sheetView showZeros="0" view="pageLayout" topLeftCell="A4" zoomScale="120" zoomScaleNormal="110" zoomScalePageLayoutView="120" workbookViewId="0">
      <selection activeCell="A17" sqref="A17"/>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28515625" customWidth="1"/>
    <col min="6" max="6" width="8.28515625" customWidth="1"/>
    <col min="7" max="7" width="2.85546875" customWidth="1"/>
    <col min="8" max="8" width="4.4257812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19" x14ac:dyDescent="0.25">
      <c r="A1" s="11" t="s">
        <v>237</v>
      </c>
      <c r="B1" s="11"/>
      <c r="C1" s="12"/>
      <c r="D1" s="12"/>
      <c r="E1" s="12"/>
      <c r="F1" s="12"/>
      <c r="G1" s="12"/>
      <c r="H1" s="12"/>
      <c r="I1" s="12"/>
      <c r="J1" s="12"/>
      <c r="K1" s="12"/>
      <c r="L1" s="12"/>
      <c r="M1" s="12"/>
      <c r="N1" s="12"/>
      <c r="O1" s="12"/>
      <c r="P1" s="12"/>
      <c r="Q1" s="12"/>
      <c r="R1" s="12"/>
      <c r="S1" s="12"/>
    </row>
    <row r="2" spans="1:19" x14ac:dyDescent="0.25">
      <c r="A2" s="9"/>
      <c r="B2" s="9"/>
      <c r="C2" s="9"/>
      <c r="D2" s="9"/>
      <c r="E2" s="9"/>
      <c r="F2" s="9"/>
      <c r="G2" s="9"/>
      <c r="H2" s="9"/>
      <c r="I2" s="9"/>
      <c r="J2" s="9"/>
      <c r="K2" s="9"/>
      <c r="L2" s="9"/>
      <c r="M2" s="9"/>
      <c r="N2" s="9"/>
      <c r="O2" s="9"/>
      <c r="P2" s="9"/>
      <c r="Q2" s="9"/>
      <c r="R2" s="9"/>
      <c r="S2" s="9"/>
    </row>
    <row r="3" spans="1:19" x14ac:dyDescent="0.25">
      <c r="A3"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S3")),"7.2","…"))</f>
        <v>art. 7.2</v>
      </c>
      <c r="B3" s="9" t="s">
        <v>675</v>
      </c>
      <c r="C3" s="9"/>
      <c r="D3" s="9"/>
      <c r="E3" s="9"/>
      <c r="F3" s="9"/>
      <c r="G3" s="9"/>
      <c r="H3" s="9"/>
      <c r="I3" s="9"/>
      <c r="J3" s="9"/>
      <c r="K3" s="9"/>
      <c r="L3" s="9"/>
      <c r="M3" s="9"/>
      <c r="N3" s="9"/>
      <c r="O3" s="9"/>
      <c r="P3" s="9"/>
      <c r="Q3" s="9"/>
      <c r="R3" s="9"/>
      <c r="S3" s="9"/>
    </row>
    <row r="4" spans="1:19" x14ac:dyDescent="0.25">
      <c r="A4" s="9"/>
      <c r="B4" s="9"/>
      <c r="C4" s="9"/>
      <c r="D4" s="9"/>
      <c r="E4" s="9"/>
      <c r="F4" s="9"/>
      <c r="G4" s="9"/>
      <c r="H4" s="9"/>
      <c r="I4" s="9"/>
      <c r="J4" s="9"/>
      <c r="K4" s="9"/>
      <c r="L4" s="9"/>
      <c r="M4" s="9"/>
      <c r="N4" s="9"/>
      <c r="O4" s="9"/>
      <c r="P4" s="9"/>
      <c r="Q4" s="9"/>
      <c r="R4" s="9"/>
      <c r="S4" s="9"/>
    </row>
    <row r="5" spans="1:19" x14ac:dyDescent="0.25">
      <c r="A5" s="9"/>
      <c r="B5" s="9" t="s">
        <v>238</v>
      </c>
      <c r="C5" s="9"/>
      <c r="D5" s="9"/>
      <c r="E5" s="9"/>
      <c r="F5" s="9"/>
      <c r="G5" s="9"/>
      <c r="H5" s="9"/>
      <c r="I5" s="9"/>
      <c r="J5" s="9"/>
      <c r="K5" s="9"/>
      <c r="L5" s="9"/>
      <c r="M5" s="9"/>
      <c r="N5" s="9"/>
      <c r="O5" s="9"/>
      <c r="P5" s="9"/>
      <c r="Q5" s="9"/>
      <c r="R5" s="9"/>
      <c r="S5" s="9"/>
    </row>
    <row r="6" spans="1:19" x14ac:dyDescent="0.25">
      <c r="A6" s="9"/>
      <c r="B6" s="9"/>
      <c r="C6" s="9"/>
      <c r="D6" s="9"/>
      <c r="E6" s="9"/>
      <c r="F6" s="9"/>
      <c r="G6" s="9"/>
      <c r="H6" s="9"/>
      <c r="I6" s="9"/>
      <c r="J6" s="9"/>
      <c r="K6" s="9"/>
      <c r="L6" s="9"/>
      <c r="M6" s="9"/>
      <c r="N6" s="9"/>
      <c r="O6" s="9"/>
      <c r="P6" s="9"/>
      <c r="Q6" s="9"/>
      <c r="R6" s="9"/>
      <c r="S6" s="9"/>
    </row>
    <row r="7" spans="1:19" x14ac:dyDescent="0.25">
      <c r="A7" s="9"/>
      <c r="B7" s="9"/>
      <c r="C7" s="9"/>
      <c r="D7" s="9"/>
      <c r="E7" s="9"/>
      <c r="F7" s="9"/>
      <c r="G7" s="9"/>
      <c r="H7" s="9"/>
      <c r="I7" s="9"/>
      <c r="J7" s="9"/>
      <c r="K7" s="9"/>
      <c r="L7" s="9"/>
      <c r="M7" s="9"/>
      <c r="N7" s="9"/>
      <c r="O7" s="9"/>
      <c r="P7" s="9"/>
      <c r="Q7" s="9"/>
      <c r="R7" s="9"/>
      <c r="S7" s="9"/>
    </row>
    <row r="8" spans="1:19" x14ac:dyDescent="0.25">
      <c r="A8" s="9"/>
      <c r="B8" s="9"/>
      <c r="C8" s="9"/>
      <c r="D8" s="9"/>
      <c r="E8" s="9"/>
      <c r="F8" s="9"/>
      <c r="G8" s="9"/>
      <c r="H8" s="9"/>
      <c r="I8" s="9"/>
      <c r="J8" s="9"/>
      <c r="K8" s="9"/>
      <c r="L8" s="9"/>
      <c r="M8" s="9"/>
      <c r="N8" s="9"/>
      <c r="O8" s="9"/>
      <c r="P8" s="9"/>
      <c r="Q8" s="9"/>
      <c r="R8" s="9"/>
      <c r="S8" s="9"/>
    </row>
    <row r="9" spans="1:19" x14ac:dyDescent="0.25">
      <c r="A9" s="9"/>
      <c r="B9" s="9"/>
      <c r="C9" s="9"/>
      <c r="D9" s="9"/>
      <c r="E9" s="9"/>
      <c r="F9" s="9"/>
      <c r="G9" s="9"/>
      <c r="H9" s="9"/>
      <c r="I9" s="9"/>
      <c r="J9" s="9"/>
      <c r="K9" s="9"/>
      <c r="L9" s="9"/>
      <c r="M9" s="9"/>
      <c r="N9" s="9"/>
      <c r="O9" s="9"/>
      <c r="P9" s="9"/>
      <c r="Q9" s="9"/>
      <c r="R9" s="9"/>
      <c r="S9" s="9"/>
    </row>
    <row r="10" spans="1:19" x14ac:dyDescent="0.25">
      <c r="A10" s="9"/>
      <c r="B10" s="9" t="s">
        <v>239</v>
      </c>
      <c r="C10" s="9"/>
      <c r="D10" s="9"/>
      <c r="E10" s="9"/>
      <c r="F10" s="9"/>
      <c r="G10" s="9"/>
      <c r="H10" s="9"/>
      <c r="I10" s="9"/>
      <c r="J10" s="9"/>
      <c r="K10" s="9"/>
      <c r="L10" s="9"/>
      <c r="M10" s="9"/>
      <c r="N10" s="9"/>
      <c r="O10" s="9"/>
      <c r="P10" s="9"/>
      <c r="Q10" s="9"/>
      <c r="R10" s="9"/>
      <c r="S10" s="9"/>
    </row>
    <row r="11" spans="1:19" x14ac:dyDescent="0.25">
      <c r="A11" s="9"/>
      <c r="C11" s="9"/>
      <c r="D11" s="9"/>
      <c r="E11" s="9"/>
      <c r="F11" s="9"/>
      <c r="G11" s="9"/>
      <c r="H11" s="9"/>
      <c r="I11" s="9"/>
      <c r="J11" s="9"/>
      <c r="K11" s="9"/>
      <c r="L11" s="9"/>
      <c r="M11" s="9"/>
      <c r="N11" s="9"/>
      <c r="O11" s="9"/>
      <c r="P11" s="9"/>
      <c r="Q11" s="9"/>
      <c r="R11" s="9"/>
      <c r="S11" s="9"/>
    </row>
    <row r="12" spans="1:19" x14ac:dyDescent="0.25">
      <c r="A12" s="9"/>
      <c r="B12" s="9"/>
      <c r="C12" s="9"/>
      <c r="D12" s="9"/>
      <c r="E12" s="9"/>
      <c r="F12" s="9"/>
      <c r="G12" s="9"/>
      <c r="H12" s="9"/>
      <c r="I12" s="9"/>
      <c r="J12" s="9"/>
      <c r="K12" s="9"/>
      <c r="L12" s="9"/>
      <c r="M12" s="9"/>
      <c r="N12" s="9"/>
      <c r="O12" s="9"/>
      <c r="P12" s="9"/>
      <c r="Q12" s="9"/>
      <c r="R12" s="9"/>
      <c r="S12" s="9"/>
    </row>
    <row r="13" spans="1:19" x14ac:dyDescent="0.25">
      <c r="A13" s="9"/>
      <c r="B13" s="9"/>
      <c r="C13" s="9"/>
      <c r="D13" s="9"/>
      <c r="E13" s="9"/>
      <c r="F13" s="9"/>
      <c r="G13" s="9"/>
      <c r="H13" s="9"/>
      <c r="I13" s="9"/>
      <c r="J13" s="9"/>
      <c r="K13" s="9"/>
      <c r="L13" s="74"/>
      <c r="M13" s="74"/>
      <c r="N13" s="9"/>
      <c r="O13" s="9"/>
      <c r="P13" s="9"/>
      <c r="Q13" s="9"/>
      <c r="R13" s="9"/>
      <c r="S13" s="221" t="s">
        <v>144</v>
      </c>
    </row>
    <row r="14" spans="1:19" x14ac:dyDescent="0.25">
      <c r="A14" s="9"/>
      <c r="B14" s="9"/>
      <c r="C14" s="9"/>
      <c r="D14" s="9"/>
      <c r="E14" s="9"/>
      <c r="F14" s="9"/>
      <c r="G14" s="9"/>
      <c r="H14" s="9"/>
      <c r="I14" s="9"/>
      <c r="J14" s="9"/>
      <c r="K14" s="9"/>
      <c r="L14" s="9"/>
      <c r="M14" s="9"/>
      <c r="N14" s="9"/>
      <c r="O14" s="9"/>
      <c r="P14" s="9"/>
      <c r="Q14" s="9"/>
      <c r="R14" s="9"/>
    </row>
    <row r="15" spans="1:19" x14ac:dyDescent="0.25">
      <c r="A15" s="9"/>
      <c r="B15" s="104" t="s">
        <v>240</v>
      </c>
      <c r="C15" s="104"/>
      <c r="D15" s="104"/>
      <c r="E15" s="9"/>
      <c r="F15" s="9"/>
      <c r="G15" s="9"/>
      <c r="H15" s="9"/>
      <c r="I15" s="9"/>
      <c r="J15" s="9"/>
      <c r="K15" s="9"/>
      <c r="L15" s="9"/>
      <c r="M15" s="9"/>
      <c r="N15" s="9"/>
      <c r="O15" s="9"/>
      <c r="P15" s="9"/>
      <c r="Q15" s="9"/>
      <c r="R15" s="9"/>
      <c r="S15" s="9"/>
    </row>
    <row r="16" spans="1:19" x14ac:dyDescent="0.25">
      <c r="A16"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S3")),"5.5","…"))</f>
        <v>art. 5.5</v>
      </c>
      <c r="B16" s="328" t="s">
        <v>241</v>
      </c>
      <c r="C16" s="328"/>
      <c r="D16" s="328"/>
      <c r="E16" s="328"/>
      <c r="F16" s="328"/>
      <c r="G16" s="328"/>
      <c r="H16" s="329"/>
      <c r="I16" s="330"/>
      <c r="J16" s="331"/>
      <c r="K16" s="9" t="s">
        <v>103</v>
      </c>
      <c r="L16" s="9"/>
      <c r="M16" s="9"/>
      <c r="N16" s="338"/>
      <c r="O16" s="347"/>
      <c r="P16" s="347"/>
      <c r="Q16" s="347"/>
      <c r="R16" s="339"/>
      <c r="S16" s="221" t="s">
        <v>144</v>
      </c>
    </row>
    <row r="17" spans="1:19" x14ac:dyDescent="0.25">
      <c r="A17" s="94" t="str">
        <f>"art. "&amp;IF(AND('titre et remarques'!$C$4="ECHALLENS",'capacité constructive'!$F$3="Zone mixte"),"7.4","…")</f>
        <v>art. …</v>
      </c>
      <c r="B17" s="328" t="s">
        <v>242</v>
      </c>
      <c r="C17" s="328"/>
      <c r="D17" s="329"/>
      <c r="E17" s="331"/>
      <c r="F17" s="9" t="s">
        <v>243</v>
      </c>
      <c r="G17" s="128"/>
      <c r="H17" s="329"/>
      <c r="I17" s="330"/>
      <c r="J17" s="331"/>
      <c r="K17" s="9" t="s">
        <v>207</v>
      </c>
      <c r="L17" s="9"/>
      <c r="M17" s="9"/>
      <c r="N17" s="338"/>
      <c r="O17" s="347"/>
      <c r="P17" s="347"/>
      <c r="Q17" s="347"/>
      <c r="R17" s="339"/>
      <c r="S17" s="221" t="s">
        <v>144</v>
      </c>
    </row>
    <row r="19" spans="1:19" x14ac:dyDescent="0.25">
      <c r="A19" s="11" t="s">
        <v>159</v>
      </c>
      <c r="B19" s="11"/>
      <c r="C19" s="12"/>
      <c r="D19" s="12"/>
      <c r="E19" s="12"/>
      <c r="F19" s="12"/>
      <c r="G19" s="12"/>
      <c r="H19" s="12"/>
      <c r="I19" s="12"/>
      <c r="J19" s="12"/>
      <c r="K19" s="12"/>
      <c r="L19" s="12"/>
      <c r="M19" s="12"/>
      <c r="N19" s="12"/>
      <c r="O19" s="12"/>
      <c r="P19" s="12"/>
      <c r="Q19" s="12"/>
      <c r="R19" s="12"/>
      <c r="S19" s="12"/>
    </row>
    <row r="21" spans="1:19" x14ac:dyDescent="0.25">
      <c r="A21" s="94" t="str">
        <f>"art. "&amp;IF(AND('titre et remarques'!$C$4="ECHALLENS",OR('capacité constructive'!$F$3="Zone de villas",'capacité constructive'!$F$3="Zone mixte",'capacité constructive'!$F$3="Zone d'utilité publique",'capacité constructive'!$F$3="Zone industrielle",'capacité constructive'!$F$3="Zone de verdure",'capacité constructive'!$F$3="Zone agricole")),"7.4",IF(AND('titre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S3")),"7.8","…"))</f>
        <v>art. 7.8</v>
      </c>
      <c r="B21" s="328" t="s">
        <v>160</v>
      </c>
      <c r="C21" s="328"/>
      <c r="D21" s="328"/>
      <c r="F21" s="239"/>
      <c r="G21" s="183"/>
      <c r="I21" s="124" t="s">
        <v>161</v>
      </c>
      <c r="J21" s="232"/>
      <c r="K21" s="338"/>
      <c r="L21" s="339"/>
      <c r="M21" s="409"/>
      <c r="N21" s="409"/>
      <c r="O21" s="9" t="s">
        <v>127</v>
      </c>
      <c r="P21" s="184"/>
      <c r="Q21" s="250"/>
      <c r="R21" s="249"/>
      <c r="S21" s="247" t="s">
        <v>144</v>
      </c>
    </row>
    <row r="22" spans="1:19" x14ac:dyDescent="0.25">
      <c r="A22"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S3")),"7.8","…"))</f>
        <v>art. 7.8</v>
      </c>
      <c r="B22" s="328" t="s">
        <v>173</v>
      </c>
      <c r="C22" s="328"/>
      <c r="D22" s="227"/>
      <c r="E22" s="9" t="s">
        <v>165</v>
      </c>
      <c r="F22" s="329"/>
      <c r="G22" s="382"/>
      <c r="H22" s="183"/>
      <c r="I22" s="287" t="s">
        <v>165</v>
      </c>
      <c r="J22" s="287"/>
      <c r="K22" s="329"/>
      <c r="L22" s="331"/>
      <c r="M22" s="410"/>
      <c r="N22" s="410"/>
      <c r="O22" s="287" t="s">
        <v>165</v>
      </c>
      <c r="P22" s="287"/>
      <c r="Q22" s="287"/>
      <c r="R22" s="249"/>
      <c r="S22" s="245" t="s">
        <v>144</v>
      </c>
    </row>
    <row r="23" spans="1:19" x14ac:dyDescent="0.25">
      <c r="A23" s="94" t="str">
        <f>"art. "&amp;IF(AND('titre et remarques'!$C$4="ECHALLENS",'capacité constructive'!$F$3="Zone mixte"),"7.4","…")</f>
        <v>art. …</v>
      </c>
      <c r="B23" s="328" t="s">
        <v>174</v>
      </c>
      <c r="C23" s="328"/>
      <c r="D23" s="328"/>
      <c r="E23" s="328"/>
      <c r="F23" s="328"/>
      <c r="G23" s="329"/>
      <c r="H23" s="330"/>
      <c r="I23" s="331"/>
      <c r="J23" s="9" t="s">
        <v>103</v>
      </c>
      <c r="K23" s="9"/>
      <c r="L23" s="9"/>
      <c r="M23" s="9"/>
      <c r="N23" s="9"/>
      <c r="O23" s="9"/>
      <c r="P23" s="338"/>
      <c r="Q23" s="347"/>
      <c r="R23" s="339"/>
      <c r="S23" s="221" t="s">
        <v>144</v>
      </c>
    </row>
    <row r="24" spans="1:19" x14ac:dyDescent="0.25">
      <c r="A24" s="94" t="str">
        <f>"art. "&amp;IF(AND('titre et remarques'!$C$4="ECHALLENS",'capacité constructive'!$F$3="Zone mixte"),"7.4","…")</f>
        <v>art. …</v>
      </c>
      <c r="B24" s="328" t="s">
        <v>175</v>
      </c>
      <c r="C24" s="328"/>
      <c r="D24" s="329"/>
      <c r="E24" s="331"/>
      <c r="F24" s="9" t="s">
        <v>129</v>
      </c>
      <c r="G24" s="329"/>
      <c r="H24" s="330"/>
      <c r="I24" s="331"/>
      <c r="J24" s="9" t="s">
        <v>103</v>
      </c>
      <c r="K24" s="9"/>
      <c r="L24" s="9"/>
      <c r="M24" s="9"/>
      <c r="N24" s="9"/>
      <c r="O24" s="9"/>
      <c r="P24" s="338"/>
      <c r="Q24" s="347"/>
      <c r="R24" s="339"/>
      <c r="S24" s="221" t="s">
        <v>144</v>
      </c>
    </row>
    <row r="25" spans="1:19" x14ac:dyDescent="0.25">
      <c r="A25" s="94" t="str">
        <f>"art. "&amp;IF(AND('titre et remarques'!$C$4="ECHALLENS",'capacité constructive'!$F$3="Zone mixte"),"7.4","…")</f>
        <v>art. …</v>
      </c>
      <c r="B25" s="328" t="s">
        <v>180</v>
      </c>
      <c r="C25" s="328"/>
      <c r="D25" s="328"/>
      <c r="E25" s="328"/>
      <c r="F25" s="9"/>
      <c r="G25" s="340"/>
      <c r="H25" s="386"/>
      <c r="I25" s="341"/>
      <c r="J25" s="9" t="s">
        <v>103</v>
      </c>
      <c r="K25" s="9"/>
      <c r="L25" s="9"/>
      <c r="M25" s="9"/>
      <c r="N25" s="9"/>
      <c r="O25" s="9"/>
      <c r="P25" s="340"/>
      <c r="Q25" s="386"/>
      <c r="R25" s="341"/>
      <c r="S25" s="175" t="str">
        <f>IF(ISBLANK(G25),"...",IF(P25&gt;G25,"non conforme","conforme"))</f>
        <v>...</v>
      </c>
    </row>
    <row r="26" spans="1:19" x14ac:dyDescent="0.25">
      <c r="A26" s="94" t="str">
        <f>"art. "&amp;IF(AND('titre et remarques'!$C$4="ECHALLENS",'capacité constructive'!$F$3="Zone mixte"),"7.4","…")</f>
        <v>art. …</v>
      </c>
      <c r="B26" s="328" t="s">
        <v>181</v>
      </c>
      <c r="C26" s="328"/>
      <c r="D26" s="328"/>
      <c r="E26" s="328"/>
      <c r="F26" s="227"/>
      <c r="G26" s="9"/>
      <c r="H26" s="9"/>
      <c r="I26" s="9"/>
      <c r="J26" s="9" t="s">
        <v>103</v>
      </c>
      <c r="K26" s="9"/>
      <c r="L26" s="9"/>
      <c r="M26" s="9"/>
      <c r="N26" s="9"/>
      <c r="O26" s="9"/>
      <c r="P26" s="329"/>
      <c r="Q26" s="330"/>
      <c r="R26" s="331"/>
      <c r="S26" s="221" t="s">
        <v>144</v>
      </c>
    </row>
    <row r="27" spans="1:19" x14ac:dyDescent="0.25">
      <c r="A27" s="94" t="str">
        <f>"art. "&amp;IF(AND('titre et remarques'!$C$4="ECHALLENS",'capacité constructive'!$F$3="Zone mixte"),"7.4","…")</f>
        <v>art. …</v>
      </c>
      <c r="B27" s="328" t="s">
        <v>182</v>
      </c>
      <c r="C27" s="328"/>
      <c r="D27" s="328"/>
      <c r="E27" s="328"/>
      <c r="F27" s="328"/>
      <c r="G27" s="329"/>
      <c r="H27" s="330"/>
      <c r="I27" s="331"/>
      <c r="J27" s="9" t="s">
        <v>103</v>
      </c>
      <c r="K27" s="9"/>
      <c r="L27" s="9"/>
      <c r="M27" s="9"/>
      <c r="N27" s="9"/>
      <c r="O27" s="9"/>
      <c r="P27" s="329"/>
      <c r="Q27" s="330"/>
      <c r="R27" s="331"/>
      <c r="S27" s="127" t="str">
        <f>IF(ISBLANK(G27),"...",IF(P27&gt;G27,"non conforme","conforme"))</f>
        <v>...</v>
      </c>
    </row>
    <row r="28" spans="1:19" x14ac:dyDescent="0.25">
      <c r="A28" s="206" t="str">
        <f>"art. "&amp;IF(AND('titre et remarques'!$C$4="ECHALLENS",'capacité constructive'!$F$3="Zone mixte"),"7.4","…")</f>
        <v>art. …</v>
      </c>
      <c r="B28" s="404" t="s">
        <v>183</v>
      </c>
      <c r="C28" s="404"/>
      <c r="D28" s="404"/>
      <c r="E28" s="404"/>
      <c r="F28" s="404"/>
      <c r="G28" s="405"/>
      <c r="H28" s="406"/>
      <c r="I28" s="407"/>
      <c r="J28" s="207" t="s">
        <v>642</v>
      </c>
      <c r="K28" s="254"/>
      <c r="L28" s="209"/>
      <c r="M28" s="405"/>
      <c r="N28" s="406"/>
      <c r="O28" s="407"/>
      <c r="P28" s="251"/>
      <c r="Q28" s="208" t="s">
        <v>759</v>
      </c>
      <c r="R28" s="251"/>
      <c r="S28" s="209"/>
    </row>
    <row r="29" spans="1:19" x14ac:dyDescent="0.25">
      <c r="B29" s="328" t="s">
        <v>184</v>
      </c>
      <c r="C29" s="328"/>
      <c r="D29" s="328"/>
      <c r="E29" s="328"/>
      <c r="F29" s="124" t="s">
        <v>185</v>
      </c>
      <c r="G29" s="380"/>
      <c r="H29" s="381"/>
      <c r="I29" s="382"/>
      <c r="J29" s="287" t="s">
        <v>186</v>
      </c>
      <c r="K29" s="287"/>
      <c r="L29" s="287"/>
      <c r="M29" s="287"/>
      <c r="N29" s="287"/>
      <c r="O29" s="287"/>
      <c r="P29" s="355"/>
      <c r="Q29" s="356"/>
      <c r="R29" s="408"/>
      <c r="S29" s="221" t="s">
        <v>144</v>
      </c>
    </row>
    <row r="30" spans="1:19" x14ac:dyDescent="0.25">
      <c r="A30" s="9"/>
      <c r="B30" s="9"/>
      <c r="C30" s="9"/>
      <c r="D30" s="9"/>
      <c r="F30" s="124" t="s">
        <v>185</v>
      </c>
      <c r="G30" s="380"/>
      <c r="H30" s="381"/>
      <c r="I30" s="382"/>
      <c r="J30" s="287" t="s">
        <v>186</v>
      </c>
      <c r="K30" s="287"/>
      <c r="L30" s="287"/>
      <c r="M30" s="287"/>
      <c r="N30" s="287"/>
      <c r="O30" s="287"/>
      <c r="P30" s="355"/>
      <c r="Q30" s="356"/>
      <c r="R30" s="408"/>
      <c r="S30" s="221" t="s">
        <v>144</v>
      </c>
    </row>
    <row r="31" spans="1:19" x14ac:dyDescent="0.25">
      <c r="A31" s="9"/>
      <c r="B31" s="9"/>
      <c r="C31" s="9"/>
      <c r="D31" s="9"/>
      <c r="F31" s="124" t="s">
        <v>185</v>
      </c>
      <c r="G31" s="329"/>
      <c r="H31" s="330"/>
      <c r="I31" s="331"/>
      <c r="J31" s="287" t="s">
        <v>186</v>
      </c>
      <c r="K31" s="287"/>
      <c r="L31" s="287"/>
      <c r="M31" s="287"/>
      <c r="N31" s="287"/>
      <c r="O31" s="287"/>
      <c r="P31" s="338"/>
      <c r="Q31" s="347"/>
      <c r="R31" s="339"/>
      <c r="S31" s="221" t="s">
        <v>144</v>
      </c>
    </row>
    <row r="32" spans="1:19" x14ac:dyDescent="0.25">
      <c r="A32" s="9"/>
      <c r="B32" s="9"/>
      <c r="C32" s="9"/>
      <c r="D32" s="9"/>
      <c r="F32" s="124" t="s">
        <v>185</v>
      </c>
      <c r="G32" s="397"/>
      <c r="H32" s="402"/>
      <c r="I32" s="398"/>
      <c r="J32" s="287" t="s">
        <v>186</v>
      </c>
      <c r="K32" s="287"/>
      <c r="L32" s="287"/>
      <c r="M32" s="287"/>
      <c r="N32" s="287"/>
      <c r="O32" s="287"/>
      <c r="P32" s="351"/>
      <c r="Q32" s="403"/>
      <c r="R32" s="352"/>
      <c r="S32" s="221" t="s">
        <v>144</v>
      </c>
    </row>
    <row r="33" spans="1:19" x14ac:dyDescent="0.25">
      <c r="A33" s="9"/>
      <c r="B33" s="9"/>
      <c r="C33" s="9"/>
      <c r="D33" s="9"/>
      <c r="E33" s="9"/>
      <c r="F33" s="9"/>
      <c r="G33" s="9"/>
      <c r="H33" s="9"/>
      <c r="I33" s="9"/>
      <c r="J33" s="9"/>
      <c r="K33" s="9"/>
      <c r="L33" s="9"/>
      <c r="M33" s="9"/>
      <c r="N33" s="9"/>
      <c r="O33" s="9"/>
      <c r="P33" s="9"/>
      <c r="Q33" s="9"/>
      <c r="R33" s="9"/>
      <c r="S33" s="9"/>
    </row>
    <row r="34" spans="1:19" x14ac:dyDescent="0.25">
      <c r="A34" s="102" t="s">
        <v>660</v>
      </c>
      <c r="B34" s="328" t="s">
        <v>187</v>
      </c>
      <c r="C34" s="328"/>
      <c r="D34" s="328"/>
      <c r="E34" s="328"/>
      <c r="F34" s="239"/>
      <c r="G34" s="9"/>
      <c r="H34" s="9"/>
      <c r="I34" s="9"/>
      <c r="J34" s="9"/>
      <c r="K34" s="9"/>
      <c r="L34" s="9"/>
      <c r="M34" s="9"/>
      <c r="N34" s="9"/>
      <c r="O34" s="9"/>
      <c r="P34" s="9"/>
      <c r="Q34" s="9"/>
      <c r="R34" s="9"/>
      <c r="S34" s="175" t="str">
        <f>IF(F34="oui","conforme",IF(F34="non","non conforme","..."))</f>
        <v>...</v>
      </c>
    </row>
    <row r="35" spans="1:19" x14ac:dyDescent="0.25">
      <c r="A35" s="94" t="str">
        <f>"art. "&amp;IF(AND('titre et remarques'!$C$4="ECHALLENS",'capacité constructive'!$F$3="Zone mixte"),"7.4","…")</f>
        <v>art. …</v>
      </c>
      <c r="B35" s="328" t="s">
        <v>188</v>
      </c>
      <c r="C35" s="328"/>
      <c r="D35" s="328"/>
      <c r="E35" s="9" t="s">
        <v>185</v>
      </c>
      <c r="F35" s="380"/>
      <c r="G35" s="382"/>
      <c r="H35" s="233"/>
      <c r="I35" s="124" t="s">
        <v>149</v>
      </c>
      <c r="J35" s="380"/>
      <c r="K35" s="382"/>
      <c r="L35" s="9" t="s">
        <v>640</v>
      </c>
      <c r="M35" s="9"/>
      <c r="N35" s="9"/>
      <c r="O35" s="9"/>
      <c r="P35" s="9"/>
      <c r="Q35" s="9"/>
      <c r="R35" s="233"/>
      <c r="S35" s="241" t="s">
        <v>144</v>
      </c>
    </row>
    <row r="36" spans="1:19" x14ac:dyDescent="0.25">
      <c r="A36" s="9"/>
      <c r="B36" s="9"/>
      <c r="C36" s="9"/>
      <c r="D36" s="9"/>
      <c r="E36" s="9" t="s">
        <v>185</v>
      </c>
      <c r="F36" s="380"/>
      <c r="G36" s="382"/>
      <c r="H36" s="232"/>
      <c r="I36" s="124" t="s">
        <v>149</v>
      </c>
      <c r="J36" s="380"/>
      <c r="K36" s="382"/>
      <c r="L36" s="9" t="s">
        <v>640</v>
      </c>
      <c r="M36" s="9"/>
      <c r="N36" s="9"/>
      <c r="O36" s="9"/>
      <c r="P36" s="9"/>
      <c r="Q36" s="9"/>
      <c r="R36" s="233"/>
      <c r="S36" s="241" t="s">
        <v>144</v>
      </c>
    </row>
    <row r="37" spans="1:19" x14ac:dyDescent="0.25">
      <c r="A37" s="9"/>
      <c r="B37" s="9"/>
      <c r="C37" s="9"/>
      <c r="D37" s="9"/>
      <c r="E37" s="9" t="s">
        <v>185</v>
      </c>
      <c r="F37" s="329"/>
      <c r="G37" s="331"/>
      <c r="H37" s="253"/>
      <c r="I37" s="124" t="s">
        <v>149</v>
      </c>
      <c r="J37" s="329"/>
      <c r="K37" s="331"/>
      <c r="L37" s="9" t="s">
        <v>640</v>
      </c>
      <c r="M37" s="9"/>
      <c r="N37" s="9"/>
      <c r="O37" s="9"/>
      <c r="P37" s="9"/>
      <c r="Q37" s="9"/>
      <c r="R37" s="232"/>
      <c r="S37" s="241" t="s">
        <v>144</v>
      </c>
    </row>
    <row r="38" spans="1:19" x14ac:dyDescent="0.25">
      <c r="A38" s="9"/>
      <c r="B38" s="9"/>
      <c r="C38" s="9"/>
      <c r="D38" s="9"/>
      <c r="E38" s="9" t="s">
        <v>185</v>
      </c>
      <c r="F38" s="395"/>
      <c r="G38" s="396"/>
      <c r="H38" s="252"/>
      <c r="I38" s="124" t="s">
        <v>149</v>
      </c>
      <c r="J38" s="397"/>
      <c r="K38" s="398"/>
      <c r="L38" s="9" t="s">
        <v>640</v>
      </c>
      <c r="M38" s="9"/>
      <c r="N38" s="9"/>
      <c r="O38" s="9"/>
      <c r="P38" s="9"/>
      <c r="Q38" s="9"/>
      <c r="R38" s="253"/>
      <c r="S38" s="221" t="s">
        <v>144</v>
      </c>
    </row>
    <row r="39" spans="1:19" x14ac:dyDescent="0.25">
      <c r="A39"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S3")),"7.4 R","…"))</f>
        <v>art. 7.4 R</v>
      </c>
      <c r="B39" s="328" t="s">
        <v>189</v>
      </c>
      <c r="C39" s="328"/>
      <c r="D39" s="328"/>
      <c r="E39" s="227"/>
      <c r="F39" s="338"/>
      <c r="G39" s="347"/>
      <c r="H39" s="347"/>
      <c r="I39" s="339"/>
      <c r="J39" s="9" t="s">
        <v>103</v>
      </c>
      <c r="K39" s="9"/>
      <c r="L39" s="9"/>
      <c r="M39" s="394"/>
      <c r="N39" s="394"/>
      <c r="O39" s="394"/>
      <c r="P39" s="394"/>
      <c r="Q39" s="394"/>
      <c r="R39" s="227"/>
      <c r="S39" s="243" t="s">
        <v>144</v>
      </c>
    </row>
    <row r="40" spans="1:19" x14ac:dyDescent="0.25">
      <c r="A40" s="94" t="str">
        <f>"art. "&amp;IF(AND('titre et remarques'!$C$4="ECHALLENS",'capacité constructive'!$F$3="Zone mixte"),"7.4","…")</f>
        <v>art. …</v>
      </c>
      <c r="B40" s="328" t="s">
        <v>190</v>
      </c>
      <c r="C40" s="328"/>
      <c r="D40" s="9"/>
      <c r="E40" s="227"/>
      <c r="F40" s="338"/>
      <c r="G40" s="347"/>
      <c r="H40" s="347"/>
      <c r="I40" s="339"/>
      <c r="J40" s="9" t="s">
        <v>103</v>
      </c>
      <c r="K40" s="9"/>
      <c r="L40" s="9"/>
      <c r="M40" s="394"/>
      <c r="N40" s="394"/>
      <c r="O40" s="394"/>
      <c r="P40" s="394"/>
      <c r="Q40" s="394"/>
      <c r="R40" s="227"/>
      <c r="S40" s="243" t="s">
        <v>144</v>
      </c>
    </row>
    <row r="41" spans="1:19" x14ac:dyDescent="0.25">
      <c r="J41" s="9"/>
      <c r="K41" s="9"/>
      <c r="L41" s="9"/>
      <c r="M41" s="9"/>
      <c r="N41" s="9"/>
      <c r="O41" s="9"/>
      <c r="P41" s="9"/>
      <c r="Q41" s="9"/>
      <c r="R41" s="9"/>
      <c r="S41" s="9"/>
    </row>
    <row r="42" spans="1:19" x14ac:dyDescent="0.25">
      <c r="J42" s="287"/>
      <c r="K42" s="287"/>
      <c r="L42" s="287"/>
      <c r="M42" s="289" t="s">
        <v>203</v>
      </c>
      <c r="N42" s="289"/>
      <c r="O42" s="289"/>
      <c r="P42" s="289"/>
      <c r="Q42" s="289"/>
      <c r="R42" s="124" t="s">
        <v>204</v>
      </c>
      <c r="S42" s="9"/>
    </row>
    <row r="43" spans="1:19" x14ac:dyDescent="0.25">
      <c r="J43" s="350" t="s">
        <v>191</v>
      </c>
      <c r="K43" s="350"/>
      <c r="L43" s="350"/>
      <c r="M43" s="399"/>
      <c r="N43" s="400"/>
      <c r="O43" s="400"/>
      <c r="P43" s="400"/>
      <c r="Q43" s="401"/>
      <c r="R43" s="232"/>
      <c r="S43" s="246" t="s">
        <v>144</v>
      </c>
    </row>
    <row r="44" spans="1:19" x14ac:dyDescent="0.25">
      <c r="J44" s="350" t="s">
        <v>192</v>
      </c>
      <c r="K44" s="350"/>
      <c r="L44" s="350"/>
      <c r="M44" s="399"/>
      <c r="N44" s="400"/>
      <c r="O44" s="400"/>
      <c r="P44" s="400"/>
      <c r="Q44" s="401"/>
      <c r="R44" s="232"/>
      <c r="S44" s="246" t="s">
        <v>144</v>
      </c>
    </row>
    <row r="45" spans="1:19" x14ac:dyDescent="0.25">
      <c r="J45" s="350" t="s">
        <v>196</v>
      </c>
      <c r="K45" s="350"/>
      <c r="L45" s="350"/>
      <c r="M45" s="399"/>
      <c r="N45" s="400"/>
      <c r="O45" s="400"/>
      <c r="P45" s="400"/>
      <c r="Q45" s="401"/>
      <c r="R45" s="232"/>
      <c r="S45" s="246" t="s">
        <v>144</v>
      </c>
    </row>
    <row r="46" spans="1:19" x14ac:dyDescent="0.25">
      <c r="J46" s="350" t="s">
        <v>197</v>
      </c>
      <c r="K46" s="350"/>
      <c r="L46" s="350"/>
      <c r="M46" s="399"/>
      <c r="N46" s="400"/>
      <c r="O46" s="400"/>
      <c r="P46" s="400"/>
      <c r="Q46" s="401"/>
      <c r="R46" s="232"/>
      <c r="S46" s="247" t="s">
        <v>144</v>
      </c>
    </row>
    <row r="47" spans="1:19" x14ac:dyDescent="0.25">
      <c r="J47" s="350" t="s">
        <v>198</v>
      </c>
      <c r="K47" s="350"/>
      <c r="L47" s="350"/>
      <c r="M47" s="399"/>
      <c r="N47" s="400"/>
      <c r="O47" s="400"/>
      <c r="P47" s="400"/>
      <c r="Q47" s="401"/>
      <c r="R47" s="232"/>
      <c r="S47" s="248" t="s">
        <v>144</v>
      </c>
    </row>
    <row r="48" spans="1:19" x14ac:dyDescent="0.25">
      <c r="J48" s="350" t="s">
        <v>199</v>
      </c>
      <c r="K48" s="350"/>
      <c r="L48" s="350"/>
      <c r="M48" s="399"/>
      <c r="N48" s="400"/>
      <c r="O48" s="400"/>
      <c r="P48" s="400"/>
      <c r="Q48" s="401"/>
      <c r="R48" s="232"/>
      <c r="S48" s="248" t="s">
        <v>144</v>
      </c>
    </row>
  </sheetData>
  <sheetProtection sheet="1" scenarios="1" formatCells="0" selectLockedCells="1"/>
  <mergeCells count="77">
    <mergeCell ref="B26:E26"/>
    <mergeCell ref="P26:R26"/>
    <mergeCell ref="B27:F27"/>
    <mergeCell ref="G27:I27"/>
    <mergeCell ref="P27:R27"/>
    <mergeCell ref="B24:C24"/>
    <mergeCell ref="D24:E24"/>
    <mergeCell ref="G24:I24"/>
    <mergeCell ref="P24:R24"/>
    <mergeCell ref="B25:E25"/>
    <mergeCell ref="G25:I25"/>
    <mergeCell ref="P25:R25"/>
    <mergeCell ref="B16:G16"/>
    <mergeCell ref="N16:R16"/>
    <mergeCell ref="B23:F23"/>
    <mergeCell ref="G23:I23"/>
    <mergeCell ref="P23:R23"/>
    <mergeCell ref="H16:J16"/>
    <mergeCell ref="K21:L21"/>
    <mergeCell ref="P29:R29"/>
    <mergeCell ref="G30:I30"/>
    <mergeCell ref="J30:O30"/>
    <mergeCell ref="P30:R30"/>
    <mergeCell ref="B17:C17"/>
    <mergeCell ref="D17:E17"/>
    <mergeCell ref="H17:J17"/>
    <mergeCell ref="N17:R17"/>
    <mergeCell ref="B21:D21"/>
    <mergeCell ref="M21:N21"/>
    <mergeCell ref="B22:C22"/>
    <mergeCell ref="F22:G22"/>
    <mergeCell ref="I22:J22"/>
    <mergeCell ref="K22:L22"/>
    <mergeCell ref="M22:N22"/>
    <mergeCell ref="O22:Q22"/>
    <mergeCell ref="B28:F28"/>
    <mergeCell ref="G28:I28"/>
    <mergeCell ref="M28:O28"/>
    <mergeCell ref="B29:E29"/>
    <mergeCell ref="G29:I29"/>
    <mergeCell ref="J29:O29"/>
    <mergeCell ref="B39:D39"/>
    <mergeCell ref="F39:I39"/>
    <mergeCell ref="M39:Q39"/>
    <mergeCell ref="G31:I31"/>
    <mergeCell ref="J31:O31"/>
    <mergeCell ref="P31:R31"/>
    <mergeCell ref="G32:I32"/>
    <mergeCell ref="J32:O32"/>
    <mergeCell ref="P32:R32"/>
    <mergeCell ref="B34:E34"/>
    <mergeCell ref="B35:D35"/>
    <mergeCell ref="F35:G35"/>
    <mergeCell ref="J35:K35"/>
    <mergeCell ref="F36:G36"/>
    <mergeCell ref="J36:K36"/>
    <mergeCell ref="F37:G37"/>
    <mergeCell ref="J37:K37"/>
    <mergeCell ref="F38:G38"/>
    <mergeCell ref="J38:K38"/>
    <mergeCell ref="J48:L48"/>
    <mergeCell ref="M48:Q48"/>
    <mergeCell ref="J43:L43"/>
    <mergeCell ref="M43:Q43"/>
    <mergeCell ref="J44:L44"/>
    <mergeCell ref="M44:Q44"/>
    <mergeCell ref="J45:L45"/>
    <mergeCell ref="M45:Q45"/>
    <mergeCell ref="J46:L46"/>
    <mergeCell ref="M46:Q46"/>
    <mergeCell ref="J47:L47"/>
    <mergeCell ref="M47:Q47"/>
    <mergeCell ref="B40:C40"/>
    <mergeCell ref="F40:I40"/>
    <mergeCell ref="M40:Q40"/>
    <mergeCell ref="J42:L42"/>
    <mergeCell ref="M42:Q42"/>
  </mergeCells>
  <conditionalFormatting sqref="S21">
    <cfRule type="containsText" dxfId="387" priority="118" operator="containsText" text="voir remarque">
      <formula>NOT(ISERROR(SEARCH("voir remarque",S21)))</formula>
    </cfRule>
    <cfRule type="containsText" dxfId="386" priority="119" operator="containsText" text="à vérifier">
      <formula>NOT(ISERROR(SEARCH("à vérifier",S21)))</formula>
    </cfRule>
    <cfRule type="containsText" dxfId="385" priority="120" operator="containsText" text="à demander">
      <formula>NOT(ISERROR(SEARCH("à demander",S21)))</formula>
    </cfRule>
    <cfRule type="containsText" dxfId="384" priority="121" operator="containsText" text="à définir">
      <formula>NOT(ISERROR(SEARCH("à définir",S21)))</formula>
    </cfRule>
    <cfRule type="containsText" dxfId="383" priority="122" operator="containsText" text="non conforme">
      <formula>NOT(ISERROR(SEARCH("non conforme",S21)))</formula>
    </cfRule>
  </conditionalFormatting>
  <conditionalFormatting sqref="S22">
    <cfRule type="containsText" dxfId="382" priority="113" operator="containsText" text="voir remarque">
      <formula>NOT(ISERROR(SEARCH("voir remarque",S22)))</formula>
    </cfRule>
    <cfRule type="containsText" dxfId="381" priority="114" operator="containsText" text="à vérifier">
      <formula>NOT(ISERROR(SEARCH("à vérifier",S22)))</formula>
    </cfRule>
    <cfRule type="containsText" dxfId="380" priority="115" operator="containsText" text="à demander">
      <formula>NOT(ISERROR(SEARCH("à demander",S22)))</formula>
    </cfRule>
    <cfRule type="containsText" dxfId="379" priority="116" operator="containsText" text="à définir">
      <formula>NOT(ISERROR(SEARCH("à définir",S22)))</formula>
    </cfRule>
    <cfRule type="containsText" dxfId="378" priority="117" operator="containsText" text="non conforme">
      <formula>NOT(ISERROR(SEARCH("non conforme",S22)))</formula>
    </cfRule>
  </conditionalFormatting>
  <conditionalFormatting sqref="S23">
    <cfRule type="containsText" dxfId="377" priority="108" operator="containsText" text="voir remarque">
      <formula>NOT(ISERROR(SEARCH("voir remarque",S23)))</formula>
    </cfRule>
    <cfRule type="containsText" dxfId="376" priority="109" operator="containsText" text="à vérifier">
      <formula>NOT(ISERROR(SEARCH("à vérifier",S23)))</formula>
    </cfRule>
    <cfRule type="containsText" dxfId="375" priority="110" operator="containsText" text="à demander">
      <formula>NOT(ISERROR(SEARCH("à demander",S23)))</formula>
    </cfRule>
    <cfRule type="containsText" dxfId="374" priority="111" operator="containsText" text="à définir">
      <formula>NOT(ISERROR(SEARCH("à définir",S23)))</formula>
    </cfRule>
    <cfRule type="containsText" dxfId="373" priority="112" operator="containsText" text="non conforme">
      <formula>NOT(ISERROR(SEARCH("non conforme",S23)))</formula>
    </cfRule>
  </conditionalFormatting>
  <conditionalFormatting sqref="S24">
    <cfRule type="containsText" dxfId="372" priority="103" operator="containsText" text="voir remarque">
      <formula>NOT(ISERROR(SEARCH("voir remarque",S24)))</formula>
    </cfRule>
    <cfRule type="containsText" dxfId="371" priority="104" operator="containsText" text="à vérifier">
      <formula>NOT(ISERROR(SEARCH("à vérifier",S24)))</formula>
    </cfRule>
    <cfRule type="containsText" dxfId="370" priority="105" operator="containsText" text="à demander">
      <formula>NOT(ISERROR(SEARCH("à demander",S24)))</formula>
    </cfRule>
    <cfRule type="containsText" dxfId="369" priority="106" operator="containsText" text="à définir">
      <formula>NOT(ISERROR(SEARCH("à définir",S24)))</formula>
    </cfRule>
    <cfRule type="containsText" dxfId="368" priority="107" operator="containsText" text="non conforme">
      <formula>NOT(ISERROR(SEARCH("non conforme",S24)))</formula>
    </cfRule>
  </conditionalFormatting>
  <conditionalFormatting sqref="S26">
    <cfRule type="containsText" dxfId="367" priority="98" operator="containsText" text="voir remarque">
      <formula>NOT(ISERROR(SEARCH("voir remarque",S26)))</formula>
    </cfRule>
    <cfRule type="containsText" dxfId="366" priority="99" operator="containsText" text="à vérifier">
      <formula>NOT(ISERROR(SEARCH("à vérifier",S26)))</formula>
    </cfRule>
    <cfRule type="containsText" dxfId="365" priority="100" operator="containsText" text="à demander">
      <formula>NOT(ISERROR(SEARCH("à demander",S26)))</formula>
    </cfRule>
    <cfRule type="containsText" dxfId="364" priority="101" operator="containsText" text="à définir">
      <formula>NOT(ISERROR(SEARCH("à définir",S26)))</formula>
    </cfRule>
    <cfRule type="containsText" dxfId="363" priority="102" operator="containsText" text="non conforme">
      <formula>NOT(ISERROR(SEARCH("non conforme",S26)))</formula>
    </cfRule>
  </conditionalFormatting>
  <conditionalFormatting sqref="S29">
    <cfRule type="containsText" dxfId="362" priority="93" operator="containsText" text="voir remarque">
      <formula>NOT(ISERROR(SEARCH("voir remarque",S29)))</formula>
    </cfRule>
    <cfRule type="containsText" dxfId="361" priority="94" operator="containsText" text="à vérifier">
      <formula>NOT(ISERROR(SEARCH("à vérifier",S29)))</formula>
    </cfRule>
    <cfRule type="containsText" dxfId="360" priority="95" operator="containsText" text="à demander">
      <formula>NOT(ISERROR(SEARCH("à demander",S29)))</formula>
    </cfRule>
    <cfRule type="containsText" dxfId="359" priority="96" operator="containsText" text="à définir">
      <formula>NOT(ISERROR(SEARCH("à définir",S29)))</formula>
    </cfRule>
    <cfRule type="containsText" dxfId="358" priority="97" operator="containsText" text="non conforme">
      <formula>NOT(ISERROR(SEARCH("non conforme",S29)))</formula>
    </cfRule>
  </conditionalFormatting>
  <conditionalFormatting sqref="S30">
    <cfRule type="containsText" dxfId="357" priority="88" operator="containsText" text="voir remarque">
      <formula>NOT(ISERROR(SEARCH("voir remarque",S30)))</formula>
    </cfRule>
    <cfRule type="containsText" dxfId="356" priority="89" operator="containsText" text="à vérifier">
      <formula>NOT(ISERROR(SEARCH("à vérifier",S30)))</formula>
    </cfRule>
    <cfRule type="containsText" dxfId="355" priority="90" operator="containsText" text="à demander">
      <formula>NOT(ISERROR(SEARCH("à demander",S30)))</formula>
    </cfRule>
    <cfRule type="containsText" dxfId="354" priority="91" operator="containsText" text="à définir">
      <formula>NOT(ISERROR(SEARCH("à définir",S30)))</formula>
    </cfRule>
    <cfRule type="containsText" dxfId="353" priority="92" operator="containsText" text="non conforme">
      <formula>NOT(ISERROR(SEARCH("non conforme",S30)))</formula>
    </cfRule>
  </conditionalFormatting>
  <conditionalFormatting sqref="S31">
    <cfRule type="containsText" dxfId="352" priority="83" operator="containsText" text="voir remarque">
      <formula>NOT(ISERROR(SEARCH("voir remarque",S31)))</formula>
    </cfRule>
    <cfRule type="containsText" dxfId="351" priority="84" operator="containsText" text="à vérifier">
      <formula>NOT(ISERROR(SEARCH("à vérifier",S31)))</formula>
    </cfRule>
    <cfRule type="containsText" dxfId="350" priority="85" operator="containsText" text="à demander">
      <formula>NOT(ISERROR(SEARCH("à demander",S31)))</formula>
    </cfRule>
    <cfRule type="containsText" dxfId="349" priority="86" operator="containsText" text="à définir">
      <formula>NOT(ISERROR(SEARCH("à définir",S31)))</formula>
    </cfRule>
    <cfRule type="containsText" dxfId="348" priority="87" operator="containsText" text="non conforme">
      <formula>NOT(ISERROR(SEARCH("non conforme",S31)))</formula>
    </cfRule>
  </conditionalFormatting>
  <conditionalFormatting sqref="S32">
    <cfRule type="containsText" dxfId="347" priority="78" operator="containsText" text="voir remarque">
      <formula>NOT(ISERROR(SEARCH("voir remarque",S32)))</formula>
    </cfRule>
    <cfRule type="containsText" dxfId="346" priority="79" operator="containsText" text="à vérifier">
      <formula>NOT(ISERROR(SEARCH("à vérifier",S32)))</formula>
    </cfRule>
    <cfRule type="containsText" dxfId="345" priority="80" operator="containsText" text="à demander">
      <formula>NOT(ISERROR(SEARCH("à demander",S32)))</formula>
    </cfRule>
    <cfRule type="containsText" dxfId="344" priority="81" operator="containsText" text="à définir">
      <formula>NOT(ISERROR(SEARCH("à définir",S32)))</formula>
    </cfRule>
    <cfRule type="containsText" dxfId="343" priority="82" operator="containsText" text="non conforme">
      <formula>NOT(ISERROR(SEARCH("non conforme",S32)))</formula>
    </cfRule>
  </conditionalFormatting>
  <conditionalFormatting sqref="S35">
    <cfRule type="containsText" dxfId="342" priority="73" operator="containsText" text="voir remarque">
      <formula>NOT(ISERROR(SEARCH("voir remarque",S35)))</formula>
    </cfRule>
    <cfRule type="containsText" dxfId="341" priority="74" operator="containsText" text="à vérifier">
      <formula>NOT(ISERROR(SEARCH("à vérifier",S35)))</formula>
    </cfRule>
    <cfRule type="containsText" dxfId="340" priority="75" operator="containsText" text="à demander">
      <formula>NOT(ISERROR(SEARCH("à demander",S35)))</formula>
    </cfRule>
    <cfRule type="containsText" dxfId="339" priority="76" operator="containsText" text="à définir">
      <formula>NOT(ISERROR(SEARCH("à définir",S35)))</formula>
    </cfRule>
    <cfRule type="containsText" dxfId="338" priority="77" operator="containsText" text="non conforme">
      <formula>NOT(ISERROR(SEARCH("non conforme",S35)))</formula>
    </cfRule>
  </conditionalFormatting>
  <conditionalFormatting sqref="S36">
    <cfRule type="containsText" dxfId="337" priority="68" operator="containsText" text="voir remarque">
      <formula>NOT(ISERROR(SEARCH("voir remarque",S36)))</formula>
    </cfRule>
    <cfRule type="containsText" dxfId="336" priority="69" operator="containsText" text="à vérifier">
      <formula>NOT(ISERROR(SEARCH("à vérifier",S36)))</formula>
    </cfRule>
    <cfRule type="containsText" dxfId="335" priority="70" operator="containsText" text="à demander">
      <formula>NOT(ISERROR(SEARCH("à demander",S36)))</formula>
    </cfRule>
    <cfRule type="containsText" dxfId="334" priority="71" operator="containsText" text="à définir">
      <formula>NOT(ISERROR(SEARCH("à définir",S36)))</formula>
    </cfRule>
    <cfRule type="containsText" dxfId="333" priority="72" operator="containsText" text="non conforme">
      <formula>NOT(ISERROR(SEARCH("non conforme",S36)))</formula>
    </cfRule>
  </conditionalFormatting>
  <conditionalFormatting sqref="S37">
    <cfRule type="containsText" dxfId="332" priority="63" operator="containsText" text="voir remarque">
      <formula>NOT(ISERROR(SEARCH("voir remarque",S37)))</formula>
    </cfRule>
    <cfRule type="containsText" dxfId="331" priority="64" operator="containsText" text="à vérifier">
      <formula>NOT(ISERROR(SEARCH("à vérifier",S37)))</formula>
    </cfRule>
    <cfRule type="containsText" dxfId="330" priority="65" operator="containsText" text="à demander">
      <formula>NOT(ISERROR(SEARCH("à demander",S37)))</formula>
    </cfRule>
    <cfRule type="containsText" dxfId="329" priority="66" operator="containsText" text="à définir">
      <formula>NOT(ISERROR(SEARCH("à définir",S37)))</formula>
    </cfRule>
    <cfRule type="containsText" dxfId="328" priority="67" operator="containsText" text="non conforme">
      <formula>NOT(ISERROR(SEARCH("non conforme",S37)))</formula>
    </cfRule>
  </conditionalFormatting>
  <conditionalFormatting sqref="S38">
    <cfRule type="containsText" dxfId="327" priority="58" operator="containsText" text="voir remarque">
      <formula>NOT(ISERROR(SEARCH("voir remarque",S38)))</formula>
    </cfRule>
    <cfRule type="containsText" dxfId="326" priority="59" operator="containsText" text="à vérifier">
      <formula>NOT(ISERROR(SEARCH("à vérifier",S38)))</formula>
    </cfRule>
    <cfRule type="containsText" dxfId="325" priority="60" operator="containsText" text="à demander">
      <formula>NOT(ISERROR(SEARCH("à demander",S38)))</formula>
    </cfRule>
    <cfRule type="containsText" dxfId="324" priority="61" operator="containsText" text="à définir">
      <formula>NOT(ISERROR(SEARCH("à définir",S38)))</formula>
    </cfRule>
    <cfRule type="containsText" dxfId="323" priority="62" operator="containsText" text="non conforme">
      <formula>NOT(ISERROR(SEARCH("non conforme",S38)))</formula>
    </cfRule>
  </conditionalFormatting>
  <conditionalFormatting sqref="S39">
    <cfRule type="containsText" dxfId="322" priority="53" operator="containsText" text="voir remarque">
      <formula>NOT(ISERROR(SEARCH("voir remarque",S39)))</formula>
    </cfRule>
    <cfRule type="containsText" dxfId="321" priority="54" operator="containsText" text="à vérifier">
      <formula>NOT(ISERROR(SEARCH("à vérifier",S39)))</formula>
    </cfRule>
    <cfRule type="containsText" dxfId="320" priority="55" operator="containsText" text="à demander">
      <formula>NOT(ISERROR(SEARCH("à demander",S39)))</formula>
    </cfRule>
    <cfRule type="containsText" dxfId="319" priority="56" operator="containsText" text="à définir">
      <formula>NOT(ISERROR(SEARCH("à définir",S39)))</formula>
    </cfRule>
    <cfRule type="containsText" dxfId="318" priority="57" operator="containsText" text="non conforme">
      <formula>NOT(ISERROR(SEARCH("non conforme",S39)))</formula>
    </cfRule>
  </conditionalFormatting>
  <conditionalFormatting sqref="S40">
    <cfRule type="containsText" dxfId="317" priority="48" operator="containsText" text="voir remarque">
      <formula>NOT(ISERROR(SEARCH("voir remarque",S40)))</formula>
    </cfRule>
    <cfRule type="containsText" dxfId="316" priority="49" operator="containsText" text="à vérifier">
      <formula>NOT(ISERROR(SEARCH("à vérifier",S40)))</formula>
    </cfRule>
    <cfRule type="containsText" dxfId="315" priority="50" operator="containsText" text="à demander">
      <formula>NOT(ISERROR(SEARCH("à demander",S40)))</formula>
    </cfRule>
    <cfRule type="containsText" dxfId="314" priority="51" operator="containsText" text="à définir">
      <formula>NOT(ISERROR(SEARCH("à définir",S40)))</formula>
    </cfRule>
    <cfRule type="containsText" dxfId="313" priority="52" operator="containsText" text="non conforme">
      <formula>NOT(ISERROR(SEARCH("non conforme",S40)))</formula>
    </cfRule>
  </conditionalFormatting>
  <conditionalFormatting sqref="S43">
    <cfRule type="containsText" dxfId="312" priority="43" operator="containsText" text="voir remarque">
      <formula>NOT(ISERROR(SEARCH("voir remarque",S43)))</formula>
    </cfRule>
    <cfRule type="containsText" dxfId="311" priority="44" operator="containsText" text="à vérifier">
      <formula>NOT(ISERROR(SEARCH("à vérifier",S43)))</formula>
    </cfRule>
    <cfRule type="containsText" dxfId="310" priority="45" operator="containsText" text="à demander">
      <formula>NOT(ISERROR(SEARCH("à demander",S43)))</formula>
    </cfRule>
    <cfRule type="containsText" dxfId="309" priority="46" operator="containsText" text="à définir">
      <formula>NOT(ISERROR(SEARCH("à définir",S43)))</formula>
    </cfRule>
    <cfRule type="containsText" dxfId="308" priority="47" operator="containsText" text="non conforme">
      <formula>NOT(ISERROR(SEARCH("non conforme",S43)))</formula>
    </cfRule>
  </conditionalFormatting>
  <conditionalFormatting sqref="S44">
    <cfRule type="containsText" dxfId="307" priority="38" operator="containsText" text="voir remarque">
      <formula>NOT(ISERROR(SEARCH("voir remarque",S44)))</formula>
    </cfRule>
    <cfRule type="containsText" dxfId="306" priority="39" operator="containsText" text="à vérifier">
      <formula>NOT(ISERROR(SEARCH("à vérifier",S44)))</formula>
    </cfRule>
    <cfRule type="containsText" dxfId="305" priority="40" operator="containsText" text="à demander">
      <formula>NOT(ISERROR(SEARCH("à demander",S44)))</formula>
    </cfRule>
    <cfRule type="containsText" dxfId="304" priority="41" operator="containsText" text="à définir">
      <formula>NOT(ISERROR(SEARCH("à définir",S44)))</formula>
    </cfRule>
    <cfRule type="containsText" dxfId="303" priority="42" operator="containsText" text="non conforme">
      <formula>NOT(ISERROR(SEARCH("non conforme",S44)))</formula>
    </cfRule>
  </conditionalFormatting>
  <conditionalFormatting sqref="S45">
    <cfRule type="containsText" dxfId="302" priority="33" operator="containsText" text="voir remarque">
      <formula>NOT(ISERROR(SEARCH("voir remarque",S45)))</formula>
    </cfRule>
    <cfRule type="containsText" dxfId="301" priority="34" operator="containsText" text="à vérifier">
      <formula>NOT(ISERROR(SEARCH("à vérifier",S45)))</formula>
    </cfRule>
    <cfRule type="containsText" dxfId="300" priority="35" operator="containsText" text="à demander">
      <formula>NOT(ISERROR(SEARCH("à demander",S45)))</formula>
    </cfRule>
    <cfRule type="containsText" dxfId="299" priority="36" operator="containsText" text="à définir">
      <formula>NOT(ISERROR(SEARCH("à définir",S45)))</formula>
    </cfRule>
    <cfRule type="containsText" dxfId="298" priority="37" operator="containsText" text="non conforme">
      <formula>NOT(ISERROR(SEARCH("non conforme",S45)))</formula>
    </cfRule>
  </conditionalFormatting>
  <conditionalFormatting sqref="S46">
    <cfRule type="containsText" dxfId="297" priority="28" operator="containsText" text="voir remarque">
      <formula>NOT(ISERROR(SEARCH("voir remarque",S46)))</formula>
    </cfRule>
    <cfRule type="containsText" dxfId="296" priority="29" operator="containsText" text="à vérifier">
      <formula>NOT(ISERROR(SEARCH("à vérifier",S46)))</formula>
    </cfRule>
    <cfRule type="containsText" dxfId="295" priority="30" operator="containsText" text="à demander">
      <formula>NOT(ISERROR(SEARCH("à demander",S46)))</formula>
    </cfRule>
    <cfRule type="containsText" dxfId="294" priority="31" operator="containsText" text="à définir">
      <formula>NOT(ISERROR(SEARCH("à définir",S46)))</formula>
    </cfRule>
    <cfRule type="containsText" dxfId="293" priority="32" operator="containsText" text="non conforme">
      <formula>NOT(ISERROR(SEARCH("non conforme",S46)))</formula>
    </cfRule>
  </conditionalFormatting>
  <conditionalFormatting sqref="S47">
    <cfRule type="containsText" dxfId="292" priority="23" operator="containsText" text="voir remarque">
      <formula>NOT(ISERROR(SEARCH("voir remarque",S47)))</formula>
    </cfRule>
    <cfRule type="containsText" dxfId="291" priority="24" operator="containsText" text="à vérifier">
      <formula>NOT(ISERROR(SEARCH("à vérifier",S47)))</formula>
    </cfRule>
    <cfRule type="containsText" dxfId="290" priority="25" operator="containsText" text="à demander">
      <formula>NOT(ISERROR(SEARCH("à demander",S47)))</formula>
    </cfRule>
    <cfRule type="containsText" dxfId="289" priority="26" operator="containsText" text="à définir">
      <formula>NOT(ISERROR(SEARCH("à définir",S47)))</formula>
    </cfRule>
    <cfRule type="containsText" dxfId="288" priority="27" operator="containsText" text="non conforme">
      <formula>NOT(ISERROR(SEARCH("non conforme",S47)))</formula>
    </cfRule>
  </conditionalFormatting>
  <conditionalFormatting sqref="S48">
    <cfRule type="containsText" dxfId="287" priority="18" operator="containsText" text="voir remarque">
      <formula>NOT(ISERROR(SEARCH("voir remarque",S48)))</formula>
    </cfRule>
    <cfRule type="containsText" dxfId="286" priority="19" operator="containsText" text="à vérifier">
      <formula>NOT(ISERROR(SEARCH("à vérifier",S48)))</formula>
    </cfRule>
    <cfRule type="containsText" dxfId="285" priority="20" operator="containsText" text="à demander">
      <formula>NOT(ISERROR(SEARCH("à demander",S48)))</formula>
    </cfRule>
    <cfRule type="containsText" dxfId="284" priority="21" operator="containsText" text="à définir">
      <formula>NOT(ISERROR(SEARCH("à définir",S48)))</formula>
    </cfRule>
    <cfRule type="containsText" dxfId="283" priority="22" operator="containsText" text="non conforme">
      <formula>NOT(ISERROR(SEARCH("non conforme",S48)))</formula>
    </cfRule>
  </conditionalFormatting>
  <conditionalFormatting sqref="S25">
    <cfRule type="containsText" dxfId="282" priority="17" operator="containsText" text="non conforme">
      <formula>NOT(ISERROR(SEARCH("non conforme",S25)))</formula>
    </cfRule>
  </conditionalFormatting>
  <conditionalFormatting sqref="S34">
    <cfRule type="containsText" dxfId="281" priority="16" operator="containsText" text="non conforme">
      <formula>NOT(ISERROR(SEARCH("non conforme",S34)))</formula>
    </cfRule>
  </conditionalFormatting>
  <conditionalFormatting sqref="S16">
    <cfRule type="containsText" dxfId="280" priority="11" operator="containsText" text="voir remarque">
      <formula>NOT(ISERROR(SEARCH("voir remarque",S16)))</formula>
    </cfRule>
    <cfRule type="containsText" dxfId="279" priority="12" operator="containsText" text="à vérifier">
      <formula>NOT(ISERROR(SEARCH("à vérifier",S16)))</formula>
    </cfRule>
    <cfRule type="containsText" dxfId="278" priority="13" operator="containsText" text="à demander">
      <formula>NOT(ISERROR(SEARCH("à demander",S16)))</formula>
    </cfRule>
    <cfRule type="containsText" dxfId="277" priority="14" operator="containsText" text="à définir">
      <formula>NOT(ISERROR(SEARCH("à définir",S16)))</formula>
    </cfRule>
    <cfRule type="containsText" dxfId="276" priority="15" operator="containsText" text="non conforme">
      <formula>NOT(ISERROR(SEARCH("non conforme",S16)))</formula>
    </cfRule>
  </conditionalFormatting>
  <conditionalFormatting sqref="S17">
    <cfRule type="containsText" dxfId="275" priority="6" operator="containsText" text="voir remarque">
      <formula>NOT(ISERROR(SEARCH("voir remarque",S17)))</formula>
    </cfRule>
    <cfRule type="containsText" dxfId="274" priority="7" operator="containsText" text="à vérifier">
      <formula>NOT(ISERROR(SEARCH("à vérifier",S17)))</formula>
    </cfRule>
    <cfRule type="containsText" dxfId="273" priority="8" operator="containsText" text="à demander">
      <formula>NOT(ISERROR(SEARCH("à demander",S17)))</formula>
    </cfRule>
    <cfRule type="containsText" dxfId="272" priority="9" operator="containsText" text="à définir">
      <formula>NOT(ISERROR(SEARCH("à définir",S17)))</formula>
    </cfRule>
    <cfRule type="containsText" dxfId="271" priority="10" operator="containsText" text="non conforme">
      <formula>NOT(ISERROR(SEARCH("non conforme",S17)))</formula>
    </cfRule>
  </conditionalFormatting>
  <conditionalFormatting sqref="S13">
    <cfRule type="containsText" dxfId="270" priority="1" operator="containsText" text="voir remarque">
      <formula>NOT(ISERROR(SEARCH("voir remarque",S13)))</formula>
    </cfRule>
    <cfRule type="containsText" dxfId="269" priority="2" operator="containsText" text="à vérifier">
      <formula>NOT(ISERROR(SEARCH("à vérifier",S13)))</formula>
    </cfRule>
    <cfRule type="containsText" dxfId="268" priority="3" operator="containsText" text="à demander">
      <formula>NOT(ISERROR(SEARCH("à demander",S13)))</formula>
    </cfRule>
    <cfRule type="containsText" dxfId="267" priority="4" operator="containsText" text="à définir">
      <formula>NOT(ISERROR(SEARCH("à définir",S13)))</formula>
    </cfRule>
    <cfRule type="containsText" dxfId="266" priority="5" operator="containsText" text="non conforme">
      <formula>NOT(ISERROR(SEARCH("non conforme",S13)))</formula>
    </cfRule>
  </conditionalFormatting>
  <dataValidations count="6">
    <dataValidation type="list" sqref="J42:J48">
      <formula1>COTE</formula1>
    </dataValidation>
    <dataValidation type="list" sqref="F22 K22 R22 F35:F38 G29:G32">
      <formula1>DIRECTION</formula1>
    </dataValidation>
    <dataValidation type="list" sqref="K21 R21">
      <formula1>LUCARNE</formula1>
    </dataValidation>
    <dataValidation type="list" sqref="S13 S16:S17 S29:S32 S21:S24 S35:S40 S43:S48 S26">
      <formula1>CONFORMITE</formula1>
    </dataValidation>
    <dataValidation type="list" sqref="D17 F21 F26 P26 F34 R39:R40 E39:E40">
      <formula1>CHOIX</formula1>
    </dataValidation>
    <dataValidation type="list" sqref="D24">
      <formula1>LUCARNE2</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S50"/>
  <sheetViews>
    <sheetView showZeros="0" view="pageLayout" topLeftCell="A22" zoomScale="120" zoomScaleNormal="110" zoomScalePageLayoutView="120" workbookViewId="0">
      <selection activeCell="N14" sqref="N14:R14"/>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570312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19" x14ac:dyDescent="0.25">
      <c r="A1" s="11" t="s">
        <v>205</v>
      </c>
      <c r="B1" s="11"/>
      <c r="C1" s="12"/>
      <c r="D1" s="12"/>
      <c r="E1" s="12"/>
      <c r="F1" s="12"/>
      <c r="G1" s="12"/>
      <c r="H1" s="12"/>
      <c r="I1" s="12"/>
      <c r="J1" s="12"/>
      <c r="K1" s="12"/>
      <c r="L1" s="12"/>
      <c r="M1" s="12"/>
      <c r="N1" s="12"/>
      <c r="O1" s="12"/>
      <c r="P1" s="12"/>
      <c r="Q1" s="12"/>
      <c r="R1" s="12"/>
      <c r="S1" s="12"/>
    </row>
    <row r="3" spans="1:19" x14ac:dyDescent="0.25">
      <c r="A3" s="94" t="str">
        <f>"art. "&amp;IF(AND('titre et remarques'!$C$4="ECHALLENS",OR('capacité constructive'!$F$3="Zone de villas",'capacité constructive'!$F$3="Zone mixte",'capacité constructive'!$F$3="Zone d'utilité publique",'capacité constructive'!$F$3="Zone industrielle",'capacité constructive'!$F$3="Zone de verdure",'capacité constructive'!$F$3="Zone agricole")),"7.4",IF(AND('titre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S3")),"7.4 R","…"))</f>
        <v>art. 7.4 R</v>
      </c>
      <c r="B3" s="328" t="s">
        <v>206</v>
      </c>
      <c r="C3" s="328"/>
      <c r="D3" s="9"/>
      <c r="E3" s="329"/>
      <c r="F3" s="331"/>
      <c r="G3" s="9" t="s">
        <v>210</v>
      </c>
      <c r="H3" s="9"/>
      <c r="I3" s="9"/>
      <c r="J3" s="233"/>
      <c r="K3" s="338"/>
      <c r="L3" s="339"/>
      <c r="M3" s="289" t="s">
        <v>208</v>
      </c>
      <c r="N3" s="289"/>
      <c r="O3" s="289"/>
      <c r="P3" s="125"/>
      <c r="Q3" s="250"/>
      <c r="R3" s="244"/>
      <c r="S3" s="241" t="s">
        <v>144</v>
      </c>
    </row>
    <row r="4" spans="1:19" x14ac:dyDescent="0.25">
      <c r="A4" s="94" t="str">
        <f>"art. "&amp;IF(AND('titre et remarques'!$C$4="ECHALLENS",OR('capacité constructive'!$F$3="Zone de villas",'capacité constructive'!$F$3="Zone mixte",'capacité constructive'!$F$3="Zone d'utilité publique",'capacité constructive'!$F$3="Zone industrielle",'capacité constructive'!$F$3="Zone de verdure",'capacité constructive'!$F$3="Zone agricole")),"7.4","…")</f>
        <v>art. …</v>
      </c>
      <c r="B4" s="328" t="s">
        <v>209</v>
      </c>
      <c r="C4" s="328"/>
      <c r="D4" s="328"/>
      <c r="E4" s="328"/>
      <c r="F4" s="328"/>
      <c r="G4" s="329"/>
      <c r="H4" s="330"/>
      <c r="I4" s="330"/>
      <c r="J4" s="331"/>
      <c r="K4" s="9" t="s">
        <v>103</v>
      </c>
      <c r="L4" s="9"/>
      <c r="M4" s="9"/>
      <c r="N4" s="9"/>
      <c r="O4" s="9"/>
      <c r="P4" s="9"/>
      <c r="Q4" s="9"/>
      <c r="R4" s="232"/>
      <c r="S4" s="221" t="s">
        <v>144</v>
      </c>
    </row>
    <row r="5" spans="1:19" x14ac:dyDescent="0.25">
      <c r="A5"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S3")),"7.4 R","…"))</f>
        <v>art. 7.4 R</v>
      </c>
      <c r="B5" s="328" t="s">
        <v>212</v>
      </c>
      <c r="C5" s="328"/>
      <c r="D5" s="328"/>
      <c r="E5" s="328"/>
      <c r="F5" s="328"/>
      <c r="G5" s="329"/>
      <c r="H5" s="330"/>
      <c r="I5" s="330"/>
      <c r="J5" s="331"/>
      <c r="K5" s="9" t="s">
        <v>103</v>
      </c>
      <c r="L5" s="9"/>
      <c r="M5" s="9"/>
      <c r="N5" s="9"/>
      <c r="O5" s="9"/>
      <c r="P5" s="9"/>
      <c r="Q5" s="9"/>
      <c r="R5" s="232"/>
      <c r="S5" s="243" t="s">
        <v>144</v>
      </c>
    </row>
    <row r="6" spans="1:19" x14ac:dyDescent="0.25">
      <c r="A6" s="94" t="str">
        <f>"art. "&amp;IF(AND('titre et remarques'!$C$4="ECHALLENS",'capacité constructive'!$F$3="Zone mixte"),"7.4","…")</f>
        <v>art. …</v>
      </c>
      <c r="B6" s="328" t="s">
        <v>211</v>
      </c>
      <c r="C6" s="328"/>
      <c r="D6" s="328"/>
      <c r="E6" s="328"/>
      <c r="F6" s="9"/>
      <c r="G6" s="329"/>
      <c r="H6" s="330"/>
      <c r="I6" s="330"/>
      <c r="J6" s="331"/>
      <c r="K6" s="9" t="s">
        <v>213</v>
      </c>
      <c r="L6" s="9"/>
      <c r="M6" s="9"/>
      <c r="N6" s="9"/>
      <c r="O6" s="9"/>
      <c r="P6" s="9"/>
      <c r="Q6" s="9"/>
      <c r="R6" s="232"/>
      <c r="S6" s="183"/>
    </row>
    <row r="7" spans="1:19" x14ac:dyDescent="0.25">
      <c r="A7" s="122"/>
      <c r="B7" s="186"/>
      <c r="C7" s="186"/>
      <c r="D7" s="186"/>
      <c r="E7" s="186"/>
      <c r="F7" s="183"/>
      <c r="G7" s="172"/>
      <c r="H7" s="172"/>
      <c r="I7" s="172"/>
      <c r="J7" s="172"/>
      <c r="K7" s="183"/>
      <c r="L7" s="183"/>
      <c r="M7" s="183"/>
      <c r="N7" s="421" t="s">
        <v>103</v>
      </c>
      <c r="O7" s="421"/>
      <c r="P7" s="421"/>
      <c r="Q7" s="421"/>
      <c r="R7" s="187" t="s">
        <v>704</v>
      </c>
      <c r="S7" s="188"/>
    </row>
    <row r="8" spans="1:19" x14ac:dyDescent="0.25">
      <c r="A8" s="122"/>
      <c r="B8" s="126" t="s">
        <v>703</v>
      </c>
      <c r="C8" s="126"/>
      <c r="D8" s="380" t="s">
        <v>91</v>
      </c>
      <c r="E8" s="382"/>
      <c r="F8" s="255"/>
      <c r="G8" s="124" t="s">
        <v>149</v>
      </c>
      <c r="H8" s="380"/>
      <c r="I8" s="382"/>
      <c r="J8" s="127" t="s">
        <v>642</v>
      </c>
      <c r="K8" s="383"/>
      <c r="L8" s="384"/>
      <c r="M8" s="385"/>
      <c r="N8" s="340"/>
      <c r="O8" s="386"/>
      <c r="P8" s="386"/>
      <c r="Q8" s="341"/>
      <c r="R8" s="232"/>
      <c r="S8" s="241" t="s">
        <v>144</v>
      </c>
    </row>
    <row r="9" spans="1:19" x14ac:dyDescent="0.25">
      <c r="A9" s="122"/>
      <c r="B9" s="126"/>
      <c r="C9" s="126"/>
      <c r="D9" s="329" t="s">
        <v>166</v>
      </c>
      <c r="E9" s="331"/>
      <c r="F9" s="237"/>
      <c r="G9" s="124" t="s">
        <v>149</v>
      </c>
      <c r="H9" s="329"/>
      <c r="I9" s="331"/>
      <c r="J9" s="127" t="s">
        <v>642</v>
      </c>
      <c r="K9" s="340"/>
      <c r="L9" s="386"/>
      <c r="M9" s="341"/>
      <c r="N9" s="377"/>
      <c r="O9" s="379"/>
      <c r="P9" s="379"/>
      <c r="Q9" s="378"/>
      <c r="R9" s="232"/>
      <c r="S9" s="221" t="s">
        <v>144</v>
      </c>
    </row>
    <row r="10" spans="1:19" x14ac:dyDescent="0.25">
      <c r="A10" s="122"/>
      <c r="B10" s="126"/>
      <c r="C10" s="126"/>
      <c r="D10" s="397" t="s">
        <v>167</v>
      </c>
      <c r="E10" s="398"/>
      <c r="F10" s="256"/>
      <c r="G10" s="124" t="s">
        <v>149</v>
      </c>
      <c r="H10" s="397"/>
      <c r="I10" s="398"/>
      <c r="J10" s="127" t="s">
        <v>642</v>
      </c>
      <c r="K10" s="377"/>
      <c r="L10" s="379"/>
      <c r="M10" s="378"/>
      <c r="N10" s="377"/>
      <c r="O10" s="379"/>
      <c r="P10" s="379"/>
      <c r="Q10" s="378"/>
      <c r="R10" s="232"/>
      <c r="S10" s="243" t="s">
        <v>144</v>
      </c>
    </row>
    <row r="11" spans="1:19" x14ac:dyDescent="0.25">
      <c r="A11" s="122"/>
      <c r="B11" s="126"/>
      <c r="C11" s="126"/>
      <c r="D11" s="397" t="s">
        <v>168</v>
      </c>
      <c r="E11" s="398"/>
      <c r="F11" s="256"/>
      <c r="G11" s="124" t="s">
        <v>149</v>
      </c>
      <c r="H11" s="397"/>
      <c r="I11" s="398"/>
      <c r="J11" s="127" t="s">
        <v>642</v>
      </c>
      <c r="K11" s="377"/>
      <c r="L11" s="379"/>
      <c r="M11" s="378"/>
      <c r="N11" s="340"/>
      <c r="O11" s="386"/>
      <c r="P11" s="386"/>
      <c r="Q11" s="341"/>
      <c r="R11" s="232"/>
      <c r="S11" s="243" t="s">
        <v>144</v>
      </c>
    </row>
    <row r="12" spans="1:19" x14ac:dyDescent="0.25">
      <c r="A12" s="102" t="s">
        <v>660</v>
      </c>
      <c r="B12" s="328" t="s">
        <v>214</v>
      </c>
      <c r="C12" s="328"/>
      <c r="D12" s="328"/>
      <c r="E12" s="328"/>
      <c r="F12" s="227"/>
      <c r="G12" s="9"/>
      <c r="H12" s="9"/>
      <c r="I12" s="9"/>
      <c r="J12" s="9"/>
      <c r="K12" s="9"/>
      <c r="L12" s="9"/>
      <c r="M12" s="9"/>
      <c r="N12" s="9"/>
      <c r="O12" s="9"/>
      <c r="P12" s="9"/>
      <c r="Q12" s="9"/>
      <c r="R12" s="9"/>
      <c r="S12" s="175" t="str">
        <f>IF(F12="oui","conforme",IF(F12="non","non conforme","..."))</f>
        <v>...</v>
      </c>
    </row>
    <row r="13" spans="1:19" x14ac:dyDescent="0.25">
      <c r="A13"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S3")),"7.4 R","…"))</f>
        <v>art. 7.4 R</v>
      </c>
      <c r="B13" s="328" t="s">
        <v>702</v>
      </c>
      <c r="C13" s="328"/>
      <c r="D13" s="328"/>
      <c r="E13" s="328"/>
      <c r="F13" s="9"/>
      <c r="G13" s="329"/>
      <c r="H13" s="330"/>
      <c r="I13" s="331"/>
      <c r="J13" s="9"/>
      <c r="K13" s="9" t="s">
        <v>103</v>
      </c>
      <c r="L13" s="9"/>
      <c r="M13" s="9"/>
      <c r="N13" s="329"/>
      <c r="O13" s="330"/>
      <c r="P13" s="330"/>
      <c r="Q13" s="330"/>
      <c r="R13" s="331"/>
      <c r="S13" s="221" t="s">
        <v>144</v>
      </c>
    </row>
    <row r="14" spans="1:19" x14ac:dyDescent="0.25">
      <c r="A14" s="94" t="str">
        <f>"art. "&amp;IF(AND('titre et remarques'!$C$4="ECHALLENS",'capacité constructive'!$F$3="Zone mixte"),"7.4","…")</f>
        <v>art. …</v>
      </c>
      <c r="B14" s="328" t="s">
        <v>215</v>
      </c>
      <c r="C14" s="328"/>
      <c r="D14" s="328"/>
      <c r="E14" s="328"/>
      <c r="F14" s="329"/>
      <c r="G14" s="330"/>
      <c r="H14" s="330"/>
      <c r="I14" s="331"/>
      <c r="J14" s="9"/>
      <c r="K14" s="9" t="s">
        <v>103</v>
      </c>
      <c r="L14" s="9"/>
      <c r="M14" s="9"/>
      <c r="N14" s="329"/>
      <c r="O14" s="330"/>
      <c r="P14" s="330"/>
      <c r="Q14" s="330"/>
      <c r="R14" s="331"/>
      <c r="S14" s="243" t="s">
        <v>144</v>
      </c>
    </row>
    <row r="15" spans="1:19" x14ac:dyDescent="0.25">
      <c r="A15" s="122"/>
      <c r="B15" s="126" t="s">
        <v>705</v>
      </c>
      <c r="C15" s="126"/>
      <c r="D15" s="126"/>
      <c r="E15" s="126"/>
      <c r="F15" s="127"/>
      <c r="G15" s="329"/>
      <c r="H15" s="330"/>
      <c r="I15" s="331"/>
      <c r="J15" s="120" t="s">
        <v>642</v>
      </c>
      <c r="K15" s="232"/>
      <c r="L15" s="289" t="s">
        <v>706</v>
      </c>
      <c r="M15" s="289"/>
      <c r="N15" s="289"/>
      <c r="O15" s="289"/>
      <c r="P15" s="289"/>
      <c r="Q15" s="289"/>
      <c r="R15" s="289"/>
      <c r="S15" s="121"/>
    </row>
    <row r="16" spans="1:19" x14ac:dyDescent="0.25">
      <c r="A16" s="122"/>
      <c r="C16" s="126"/>
      <c r="D16" s="126"/>
      <c r="E16" s="126"/>
      <c r="F16" s="127"/>
      <c r="G16" s="127"/>
      <c r="H16" s="127"/>
      <c r="I16" s="127"/>
      <c r="J16" s="9"/>
      <c r="K16" s="9"/>
      <c r="L16" s="9"/>
      <c r="M16" s="9"/>
      <c r="N16" s="420" t="s">
        <v>103</v>
      </c>
      <c r="O16" s="420"/>
      <c r="P16" s="420"/>
      <c r="Q16" s="420"/>
      <c r="R16" s="420"/>
      <c r="S16" s="177"/>
    </row>
    <row r="17" spans="1:19" x14ac:dyDescent="0.25">
      <c r="A17" s="94" t="s">
        <v>708</v>
      </c>
      <c r="B17" s="126" t="s">
        <v>707</v>
      </c>
      <c r="C17" s="126"/>
      <c r="D17" s="380" t="s">
        <v>169</v>
      </c>
      <c r="E17" s="382"/>
      <c r="F17" s="257"/>
      <c r="G17" s="124" t="s">
        <v>149</v>
      </c>
      <c r="H17" s="380"/>
      <c r="I17" s="382"/>
      <c r="J17" s="127" t="s">
        <v>642</v>
      </c>
      <c r="K17" s="383"/>
      <c r="L17" s="384"/>
      <c r="M17" s="385"/>
      <c r="N17" s="383"/>
      <c r="O17" s="384"/>
      <c r="P17" s="384"/>
      <c r="Q17" s="384"/>
      <c r="R17" s="385"/>
      <c r="S17" s="241" t="s">
        <v>144</v>
      </c>
    </row>
    <row r="18" spans="1:19" x14ac:dyDescent="0.25">
      <c r="A18" s="122"/>
      <c r="B18" s="126"/>
      <c r="C18" s="126"/>
      <c r="D18" s="329" t="s">
        <v>166</v>
      </c>
      <c r="E18" s="331"/>
      <c r="F18" s="237"/>
      <c r="G18" s="124" t="s">
        <v>149</v>
      </c>
      <c r="H18" s="329"/>
      <c r="I18" s="331"/>
      <c r="J18" s="127" t="s">
        <v>642</v>
      </c>
      <c r="K18" s="340"/>
      <c r="L18" s="386"/>
      <c r="M18" s="341"/>
      <c r="N18" s="340"/>
      <c r="O18" s="386"/>
      <c r="P18" s="386"/>
      <c r="Q18" s="386"/>
      <c r="R18" s="341"/>
      <c r="S18" s="221" t="s">
        <v>144</v>
      </c>
    </row>
    <row r="19" spans="1:19" x14ac:dyDescent="0.25">
      <c r="A19" s="122"/>
      <c r="B19" s="126"/>
      <c r="C19" s="126"/>
      <c r="D19" s="397" t="s">
        <v>167</v>
      </c>
      <c r="E19" s="398"/>
      <c r="F19" s="256"/>
      <c r="G19" s="124" t="s">
        <v>149</v>
      </c>
      <c r="H19" s="397"/>
      <c r="I19" s="398"/>
      <c r="J19" s="127" t="s">
        <v>642</v>
      </c>
      <c r="K19" s="377"/>
      <c r="L19" s="379"/>
      <c r="M19" s="378"/>
      <c r="N19" s="377"/>
      <c r="O19" s="379"/>
      <c r="P19" s="379"/>
      <c r="Q19" s="379"/>
      <c r="R19" s="378"/>
      <c r="S19" s="243" t="s">
        <v>144</v>
      </c>
    </row>
    <row r="20" spans="1:19" x14ac:dyDescent="0.25">
      <c r="A20" s="9"/>
      <c r="D20" s="397" t="s">
        <v>168</v>
      </c>
      <c r="E20" s="398"/>
      <c r="F20" s="256"/>
      <c r="G20" s="124" t="s">
        <v>149</v>
      </c>
      <c r="H20" s="397"/>
      <c r="I20" s="398"/>
      <c r="J20" s="127" t="s">
        <v>642</v>
      </c>
      <c r="K20" s="377"/>
      <c r="L20" s="379"/>
      <c r="M20" s="378"/>
      <c r="N20" s="377"/>
      <c r="O20" s="379"/>
      <c r="P20" s="379"/>
      <c r="Q20" s="379"/>
      <c r="R20" s="378"/>
      <c r="S20" s="243" t="s">
        <v>144</v>
      </c>
    </row>
    <row r="21" spans="1:19" x14ac:dyDescent="0.25">
      <c r="A21" s="94" t="s">
        <v>708</v>
      </c>
      <c r="J21" s="9"/>
      <c r="K21" s="9"/>
      <c r="L21" s="9"/>
      <c r="M21" s="125" t="s">
        <v>203</v>
      </c>
      <c r="N21" s="9"/>
      <c r="O21" s="9"/>
      <c r="P21" s="125"/>
      <c r="Q21" s="125"/>
      <c r="R21" s="124" t="s">
        <v>204</v>
      </c>
      <c r="S21" s="124"/>
    </row>
    <row r="22" spans="1:19" x14ac:dyDescent="0.25">
      <c r="J22" s="350" t="s">
        <v>191</v>
      </c>
      <c r="K22" s="350"/>
      <c r="L22" s="350"/>
      <c r="M22" s="380"/>
      <c r="N22" s="381"/>
      <c r="O22" s="381"/>
      <c r="P22" s="381"/>
      <c r="Q22" s="382"/>
      <c r="R22" s="233"/>
      <c r="S22" s="241" t="s">
        <v>144</v>
      </c>
    </row>
    <row r="23" spans="1:19" x14ac:dyDescent="0.25">
      <c r="J23" s="350" t="s">
        <v>192</v>
      </c>
      <c r="K23" s="350"/>
      <c r="L23" s="350"/>
      <c r="M23" s="380"/>
      <c r="N23" s="381"/>
      <c r="O23" s="381"/>
      <c r="P23" s="381"/>
      <c r="Q23" s="382"/>
      <c r="R23" s="232"/>
      <c r="S23" s="241" t="s">
        <v>144</v>
      </c>
    </row>
    <row r="24" spans="1:19" x14ac:dyDescent="0.25">
      <c r="J24" s="350" t="s">
        <v>196</v>
      </c>
      <c r="K24" s="350"/>
      <c r="L24" s="350"/>
      <c r="M24" s="329"/>
      <c r="N24" s="330"/>
      <c r="O24" s="330"/>
      <c r="P24" s="330"/>
      <c r="Q24" s="331"/>
      <c r="R24" s="253"/>
      <c r="S24" s="241" t="s">
        <v>144</v>
      </c>
    </row>
    <row r="25" spans="1:19" x14ac:dyDescent="0.25">
      <c r="J25" s="350" t="s">
        <v>197</v>
      </c>
      <c r="K25" s="350"/>
      <c r="L25" s="350"/>
      <c r="M25" s="397"/>
      <c r="N25" s="402"/>
      <c r="O25" s="402"/>
      <c r="P25" s="402"/>
      <c r="Q25" s="398"/>
      <c r="R25" s="232"/>
      <c r="S25" s="221" t="s">
        <v>144</v>
      </c>
    </row>
    <row r="26" spans="1:19" x14ac:dyDescent="0.25">
      <c r="J26" s="350" t="s">
        <v>198</v>
      </c>
      <c r="K26" s="350"/>
      <c r="L26" s="350"/>
      <c r="M26" s="397"/>
      <c r="N26" s="402"/>
      <c r="O26" s="402"/>
      <c r="P26" s="402"/>
      <c r="Q26" s="398"/>
      <c r="R26" s="232"/>
      <c r="S26" s="243" t="s">
        <v>144</v>
      </c>
    </row>
    <row r="27" spans="1:19" x14ac:dyDescent="0.25">
      <c r="J27" s="350" t="s">
        <v>199</v>
      </c>
      <c r="K27" s="350"/>
      <c r="L27" s="350"/>
      <c r="M27" s="397"/>
      <c r="N27" s="402"/>
      <c r="O27" s="402"/>
      <c r="P27" s="402"/>
      <c r="Q27" s="398"/>
      <c r="R27" s="253"/>
      <c r="S27" s="243" t="s">
        <v>144</v>
      </c>
    </row>
    <row r="30" spans="1:19" x14ac:dyDescent="0.25">
      <c r="A30" s="11" t="s">
        <v>236</v>
      </c>
      <c r="B30" s="11"/>
      <c r="C30" s="12"/>
      <c r="D30" s="12"/>
      <c r="E30" s="12"/>
      <c r="F30" s="12"/>
      <c r="G30" s="12"/>
      <c r="H30" s="12"/>
      <c r="I30" s="12"/>
      <c r="J30" s="12"/>
      <c r="K30" s="12"/>
      <c r="L30" s="12"/>
      <c r="M30" s="12"/>
      <c r="N30" s="12"/>
      <c r="O30" s="12"/>
      <c r="P30" s="12"/>
      <c r="Q30" s="12"/>
      <c r="R30" s="12"/>
      <c r="S30" s="12"/>
    </row>
    <row r="31" spans="1:19" x14ac:dyDescent="0.25">
      <c r="A31" s="122"/>
      <c r="B31" s="122"/>
      <c r="C31" s="122"/>
      <c r="D31" s="122"/>
      <c r="E31" s="122"/>
      <c r="F31" s="122"/>
      <c r="G31" s="122"/>
      <c r="H31" s="122"/>
      <c r="I31" s="122"/>
      <c r="J31" s="122"/>
      <c r="K31" s="122"/>
      <c r="L31" s="122"/>
      <c r="M31" s="122"/>
      <c r="N31" s="122"/>
      <c r="O31" s="122"/>
      <c r="P31" s="122"/>
      <c r="Q31" s="122"/>
      <c r="R31" s="122"/>
      <c r="S31" s="122"/>
    </row>
    <row r="32" spans="1:19" x14ac:dyDescent="0.25">
      <c r="A32" s="94" t="str">
        <f>"art. "&amp;IF(AND('titre et remarques'!$C$4="ECHALLENS",'capacité constructive'!$F$3="Zone mixte"),"7.4","…")</f>
        <v>art. …</v>
      </c>
      <c r="B32" s="273" t="s">
        <v>661</v>
      </c>
      <c r="C32" s="273"/>
      <c r="D32" s="273"/>
      <c r="E32" s="273"/>
      <c r="F32" s="221"/>
      <c r="G32" s="419"/>
      <c r="H32" s="359"/>
      <c r="I32" s="360"/>
      <c r="J32" s="122" t="s">
        <v>103</v>
      </c>
      <c r="K32" s="122"/>
      <c r="L32" s="122"/>
      <c r="M32" s="299"/>
      <c r="N32" s="300"/>
      <c r="O32" s="301"/>
      <c r="P32" s="293"/>
      <c r="Q32" s="294"/>
      <c r="R32" s="295"/>
      <c r="S32" s="221" t="s">
        <v>144</v>
      </c>
    </row>
    <row r="33" spans="1:19" x14ac:dyDescent="0.25">
      <c r="A33" s="94" t="str">
        <f>"art. "&amp;IF(AND('titre et remarques'!$C$4="ECHALLENS",'capacité constructive'!$F$3="Zone mixte"),"7.4","…")</f>
        <v>art. …</v>
      </c>
      <c r="B33" s="273" t="s">
        <v>662</v>
      </c>
      <c r="C33" s="273"/>
      <c r="D33" s="273"/>
      <c r="E33" s="273"/>
      <c r="F33" s="260"/>
      <c r="G33" s="414"/>
      <c r="H33" s="414"/>
      <c r="I33" s="414"/>
      <c r="J33" s="122" t="s">
        <v>103</v>
      </c>
      <c r="K33" s="122"/>
      <c r="L33" s="122"/>
      <c r="M33" s="122"/>
      <c r="N33" s="122"/>
      <c r="O33" s="122"/>
      <c r="P33" s="122"/>
      <c r="Q33" s="122"/>
      <c r="R33" s="258"/>
      <c r="S33" s="176" t="str">
        <f>IF(AND(F33=R33,F33&gt;1),"conforme",IF(F33&gt;R33,"conforme",IF(R33&gt;F33,"non conforme","…")))</f>
        <v>…</v>
      </c>
    </row>
    <row r="34" spans="1:19" x14ac:dyDescent="0.25">
      <c r="A34" s="206" t="str">
        <f>"art. "&amp;IF(AND('titre et remarques'!$C$4="ECHALLENS",'capacité constructive'!$F$3="Zone mixte"),"7.4","…")</f>
        <v>art. …</v>
      </c>
      <c r="B34" s="415" t="s">
        <v>671</v>
      </c>
      <c r="C34" s="415"/>
      <c r="D34" s="415"/>
      <c r="E34" s="415"/>
      <c r="F34" s="308"/>
      <c r="G34" s="309"/>
      <c r="H34" s="309"/>
      <c r="I34" s="316"/>
      <c r="J34" s="210" t="str">
        <f>"="</f>
        <v>=</v>
      </c>
      <c r="K34" s="325"/>
      <c r="L34" s="327"/>
      <c r="M34" s="416" t="s">
        <v>103</v>
      </c>
      <c r="N34" s="417"/>
      <c r="O34" s="417"/>
      <c r="P34" s="206"/>
      <c r="Q34" s="206"/>
      <c r="R34" s="259"/>
      <c r="S34" s="206"/>
    </row>
    <row r="35" spans="1:19" x14ac:dyDescent="0.25">
      <c r="A35" s="94" t="str">
        <f>"art. "&amp;IF(AND('titre et remarques'!$C$4="ECHALLENS",'capacité constructive'!$F$3="Zone mixte"),"7.4","…")</f>
        <v>art. …</v>
      </c>
      <c r="B35" s="273" t="s">
        <v>672</v>
      </c>
      <c r="C35" s="273"/>
      <c r="D35" s="273"/>
      <c r="E35" s="273"/>
      <c r="F35" s="122" t="s">
        <v>185</v>
      </c>
      <c r="G35" s="299" t="s">
        <v>91</v>
      </c>
      <c r="H35" s="300"/>
      <c r="I35" s="301"/>
      <c r="J35" s="418" t="s">
        <v>673</v>
      </c>
      <c r="K35" s="276"/>
      <c r="L35" s="276"/>
      <c r="M35" s="276"/>
      <c r="N35" s="276"/>
      <c r="O35" s="276"/>
      <c r="P35" s="122"/>
      <c r="Q35" s="122"/>
      <c r="R35" s="225"/>
      <c r="S35" s="241" t="s">
        <v>144</v>
      </c>
    </row>
    <row r="36" spans="1:19" x14ac:dyDescent="0.25">
      <c r="A36" s="122"/>
      <c r="B36" s="122"/>
      <c r="C36" s="122"/>
      <c r="D36" s="122"/>
      <c r="E36" s="122"/>
      <c r="F36" s="122" t="s">
        <v>185</v>
      </c>
      <c r="G36" s="299" t="s">
        <v>166</v>
      </c>
      <c r="H36" s="300"/>
      <c r="I36" s="301"/>
      <c r="J36" s="122"/>
      <c r="K36" s="122"/>
      <c r="L36" s="122"/>
      <c r="M36" s="122"/>
      <c r="N36" s="122"/>
      <c r="O36" s="122"/>
      <c r="P36" s="122"/>
      <c r="Q36" s="122"/>
      <c r="R36" s="225"/>
      <c r="S36" s="221" t="s">
        <v>144</v>
      </c>
    </row>
    <row r="37" spans="1:19" x14ac:dyDescent="0.25">
      <c r="A37" s="122"/>
      <c r="B37" s="122"/>
      <c r="C37" s="122"/>
      <c r="D37" s="122"/>
      <c r="E37" s="122"/>
      <c r="F37" s="122" t="s">
        <v>185</v>
      </c>
      <c r="G37" s="299" t="s">
        <v>167</v>
      </c>
      <c r="H37" s="300"/>
      <c r="I37" s="301"/>
      <c r="J37" s="122"/>
      <c r="K37" s="122"/>
      <c r="L37" s="122"/>
      <c r="M37" s="122"/>
      <c r="N37" s="122"/>
      <c r="O37" s="122"/>
      <c r="P37" s="122"/>
      <c r="Q37" s="122"/>
      <c r="R37" s="225"/>
      <c r="S37" s="243" t="s">
        <v>144</v>
      </c>
    </row>
    <row r="38" spans="1:19" x14ac:dyDescent="0.25">
      <c r="A38" s="122"/>
      <c r="B38" s="122"/>
      <c r="C38" s="122"/>
      <c r="D38" s="122"/>
      <c r="E38" s="122"/>
      <c r="F38" s="122" t="s">
        <v>185</v>
      </c>
      <c r="G38" s="411" t="s">
        <v>168</v>
      </c>
      <c r="H38" s="412"/>
      <c r="I38" s="413"/>
      <c r="J38" s="122"/>
      <c r="K38" s="122"/>
      <c r="L38" s="122"/>
      <c r="M38" s="122"/>
      <c r="N38" s="122"/>
      <c r="O38" s="122"/>
      <c r="P38" s="122"/>
      <c r="Q38" s="122"/>
      <c r="R38" s="225"/>
      <c r="S38" s="243" t="s">
        <v>144</v>
      </c>
    </row>
    <row r="39" spans="1:19" x14ac:dyDescent="0.25">
      <c r="A39" s="122"/>
      <c r="B39" s="122"/>
      <c r="C39" s="122"/>
      <c r="D39" s="122"/>
      <c r="E39" s="122"/>
      <c r="F39" s="122"/>
      <c r="G39" s="120"/>
      <c r="H39" s="120"/>
      <c r="I39" s="120"/>
      <c r="J39" s="122"/>
      <c r="K39" s="122"/>
      <c r="L39" s="122"/>
      <c r="M39" s="122"/>
      <c r="N39" s="122"/>
      <c r="O39" s="122"/>
      <c r="P39" s="122"/>
      <c r="Q39" s="122"/>
      <c r="R39" s="122"/>
      <c r="S39" s="122"/>
    </row>
    <row r="40" spans="1:19" x14ac:dyDescent="0.25">
      <c r="A40" s="122"/>
      <c r="B40" s="276" t="s">
        <v>674</v>
      </c>
      <c r="C40" s="276"/>
      <c r="D40" s="276"/>
      <c r="E40" s="276"/>
      <c r="F40" s="276"/>
      <c r="G40" s="276"/>
      <c r="H40" s="276"/>
      <c r="I40" s="276"/>
      <c r="J40" s="276"/>
      <c r="K40" s="276"/>
      <c r="L40" s="276"/>
      <c r="M40" s="276"/>
      <c r="N40" s="276"/>
      <c r="O40" s="276"/>
      <c r="P40" s="276"/>
      <c r="Q40" s="276"/>
      <c r="R40" s="276"/>
      <c r="S40" s="122"/>
    </row>
    <row r="41" spans="1:19" x14ac:dyDescent="0.25">
      <c r="A41" s="122"/>
      <c r="C41" s="122"/>
      <c r="D41" s="122"/>
      <c r="E41" s="122"/>
      <c r="F41" s="122"/>
      <c r="G41" s="120"/>
      <c r="H41" s="120"/>
      <c r="I41" s="120"/>
      <c r="J41" s="122"/>
      <c r="K41" s="122"/>
      <c r="L41" s="122"/>
      <c r="M41" s="122"/>
      <c r="N41" s="122"/>
      <c r="O41" s="122"/>
      <c r="P41" s="122"/>
      <c r="Q41" s="122"/>
      <c r="R41" s="122"/>
      <c r="S41" s="122"/>
    </row>
    <row r="42" spans="1:19" x14ac:dyDescent="0.25">
      <c r="A42" s="122"/>
      <c r="B42" s="122" t="s">
        <v>238</v>
      </c>
      <c r="C42" s="122"/>
      <c r="D42" s="122"/>
      <c r="E42" s="122"/>
      <c r="F42" s="122"/>
      <c r="G42" s="120"/>
      <c r="H42" s="120"/>
      <c r="I42" s="120"/>
      <c r="J42" s="122"/>
      <c r="K42" s="122"/>
      <c r="L42" s="122"/>
      <c r="M42" s="122"/>
      <c r="N42" s="122"/>
      <c r="O42" s="122"/>
      <c r="P42" s="122"/>
      <c r="Q42" s="122"/>
      <c r="R42" s="122"/>
      <c r="S42" s="122"/>
    </row>
    <row r="43" spans="1:19" x14ac:dyDescent="0.25">
      <c r="A43" s="122"/>
      <c r="B43" s="122"/>
      <c r="C43" s="122"/>
      <c r="D43" s="122"/>
      <c r="E43" s="122"/>
      <c r="F43" s="122"/>
      <c r="G43" s="120"/>
      <c r="H43" s="120"/>
      <c r="I43" s="120"/>
      <c r="J43" s="122"/>
      <c r="K43" s="122"/>
      <c r="L43" s="122"/>
      <c r="M43" s="122"/>
      <c r="N43" s="122"/>
      <c r="O43" s="122"/>
      <c r="P43" s="122"/>
      <c r="Q43" s="122"/>
      <c r="R43" s="122"/>
      <c r="S43" s="122"/>
    </row>
    <row r="44" spans="1:19" x14ac:dyDescent="0.25">
      <c r="A44" s="122"/>
      <c r="B44" s="122"/>
      <c r="C44" s="122"/>
      <c r="D44" s="122"/>
      <c r="E44" s="122"/>
      <c r="F44" s="122"/>
      <c r="G44" s="120"/>
      <c r="H44" s="120"/>
      <c r="I44" s="120"/>
      <c r="J44" s="122"/>
      <c r="K44" s="122"/>
      <c r="L44" s="122"/>
      <c r="M44" s="122"/>
      <c r="N44" s="122"/>
      <c r="O44" s="122"/>
      <c r="P44" s="122"/>
      <c r="Q44" s="122"/>
      <c r="R44" s="122"/>
      <c r="S44" s="122"/>
    </row>
    <row r="45" spans="1:19" x14ac:dyDescent="0.25">
      <c r="A45" s="122"/>
      <c r="C45" s="122"/>
      <c r="D45" s="122"/>
      <c r="E45" s="122"/>
      <c r="F45" s="122"/>
      <c r="G45" s="120"/>
      <c r="H45" s="120"/>
      <c r="I45" s="120"/>
      <c r="J45" s="122"/>
      <c r="K45" s="122"/>
      <c r="L45" s="122"/>
      <c r="M45" s="122"/>
      <c r="N45" s="122"/>
      <c r="O45" s="122"/>
      <c r="P45" s="122"/>
      <c r="Q45" s="122"/>
      <c r="R45" s="122"/>
      <c r="S45" s="122"/>
    </row>
    <row r="46" spans="1:19" x14ac:dyDescent="0.25">
      <c r="A46" s="122"/>
      <c r="B46" s="122" t="s">
        <v>239</v>
      </c>
      <c r="C46" s="122"/>
      <c r="D46" s="122"/>
      <c r="E46" s="122"/>
      <c r="F46" s="122"/>
      <c r="G46" s="120"/>
      <c r="H46" s="120"/>
      <c r="I46" s="120"/>
      <c r="J46" s="122"/>
      <c r="K46" s="122"/>
      <c r="L46" s="122"/>
      <c r="M46" s="122"/>
      <c r="N46" s="122"/>
      <c r="O46" s="122"/>
      <c r="P46" s="122"/>
      <c r="Q46" s="122"/>
      <c r="R46" s="122"/>
      <c r="S46" s="122"/>
    </row>
    <row r="47" spans="1:19" x14ac:dyDescent="0.25">
      <c r="A47" s="122"/>
      <c r="B47" s="122"/>
      <c r="C47" s="122"/>
      <c r="D47" s="122"/>
      <c r="E47" s="122"/>
      <c r="F47" s="122"/>
      <c r="G47" s="122"/>
      <c r="H47" s="122"/>
      <c r="I47" s="122"/>
      <c r="J47" s="122"/>
      <c r="K47" s="122"/>
      <c r="L47" s="122"/>
      <c r="M47" s="122"/>
      <c r="N47" s="122"/>
      <c r="O47" s="122"/>
      <c r="P47" s="122"/>
      <c r="Q47" s="122"/>
      <c r="R47" s="122"/>
    </row>
    <row r="48" spans="1:19" x14ac:dyDescent="0.25">
      <c r="A48" s="122"/>
      <c r="B48" s="122"/>
      <c r="C48" s="122"/>
      <c r="D48" s="122"/>
      <c r="E48" s="122"/>
      <c r="F48" s="122"/>
      <c r="G48" s="122"/>
      <c r="H48" s="122"/>
      <c r="I48" s="122"/>
      <c r="J48" s="122"/>
      <c r="K48" s="122"/>
      <c r="L48" s="122"/>
      <c r="M48" s="122"/>
      <c r="N48" s="122"/>
      <c r="O48" s="122"/>
      <c r="P48" s="122"/>
      <c r="Q48" s="122"/>
      <c r="R48" s="122"/>
      <c r="S48" s="221" t="s">
        <v>144</v>
      </c>
    </row>
    <row r="49" spans="1:19" x14ac:dyDescent="0.25">
      <c r="A49" s="122"/>
      <c r="B49" s="122"/>
      <c r="C49" s="122"/>
      <c r="D49" s="122"/>
      <c r="E49" s="122"/>
      <c r="F49" s="122"/>
      <c r="G49" s="122"/>
      <c r="H49" s="122"/>
      <c r="I49" s="122"/>
      <c r="J49" s="122"/>
      <c r="K49" s="122"/>
      <c r="L49" s="122"/>
      <c r="M49" s="122"/>
      <c r="N49" s="122"/>
      <c r="O49" s="122"/>
      <c r="P49" s="122"/>
      <c r="Q49" s="122"/>
      <c r="R49" s="122"/>
      <c r="S49" s="122"/>
    </row>
    <row r="50" spans="1:19" x14ac:dyDescent="0.25">
      <c r="A50" s="122"/>
      <c r="B50" s="122"/>
      <c r="C50" s="122"/>
      <c r="D50" s="122"/>
      <c r="E50" s="122"/>
      <c r="F50" s="122"/>
      <c r="G50" s="122"/>
      <c r="H50" s="122"/>
      <c r="I50" s="122"/>
      <c r="J50" s="122"/>
      <c r="K50" s="122"/>
      <c r="L50" s="122"/>
      <c r="M50" s="122"/>
      <c r="N50" s="122"/>
      <c r="O50" s="122"/>
      <c r="P50" s="122"/>
      <c r="Q50" s="122"/>
      <c r="R50" s="122"/>
      <c r="S50" s="122"/>
    </row>
  </sheetData>
  <sheetProtection sheet="1" scenarios="1" formatCells="0" selectLockedCells="1"/>
  <mergeCells count="82">
    <mergeCell ref="B3:C3"/>
    <mergeCell ref="E3:F3"/>
    <mergeCell ref="K3:L3"/>
    <mergeCell ref="M3:O3"/>
    <mergeCell ref="N7:Q7"/>
    <mergeCell ref="B4:F4"/>
    <mergeCell ref="G4:J4"/>
    <mergeCell ref="B5:F5"/>
    <mergeCell ref="G5:J5"/>
    <mergeCell ref="B6:E6"/>
    <mergeCell ref="G6:J6"/>
    <mergeCell ref="D8:E8"/>
    <mergeCell ref="H8:I8"/>
    <mergeCell ref="K8:M8"/>
    <mergeCell ref="N8:Q8"/>
    <mergeCell ref="D9:E9"/>
    <mergeCell ref="H9:I9"/>
    <mergeCell ref="K9:M9"/>
    <mergeCell ref="N9:Q9"/>
    <mergeCell ref="D10:E10"/>
    <mergeCell ref="H10:I10"/>
    <mergeCell ref="K10:M10"/>
    <mergeCell ref="N10:Q10"/>
    <mergeCell ref="D11:E11"/>
    <mergeCell ref="H11:I11"/>
    <mergeCell ref="K11:M11"/>
    <mergeCell ref="N11:Q11"/>
    <mergeCell ref="B12:E12"/>
    <mergeCell ref="B13:E13"/>
    <mergeCell ref="G13:I13"/>
    <mergeCell ref="N13:R13"/>
    <mergeCell ref="B14:E14"/>
    <mergeCell ref="F14:I14"/>
    <mergeCell ref="N14:R14"/>
    <mergeCell ref="G15:I15"/>
    <mergeCell ref="L15:R15"/>
    <mergeCell ref="N16:R16"/>
    <mergeCell ref="D17:E17"/>
    <mergeCell ref="H17:I17"/>
    <mergeCell ref="K17:M17"/>
    <mergeCell ref="N17:R17"/>
    <mergeCell ref="D18:E18"/>
    <mergeCell ref="H18:I18"/>
    <mergeCell ref="K18:M18"/>
    <mergeCell ref="N18:R18"/>
    <mergeCell ref="D19:E19"/>
    <mergeCell ref="H19:I19"/>
    <mergeCell ref="K19:M19"/>
    <mergeCell ref="N19:R19"/>
    <mergeCell ref="D20:E20"/>
    <mergeCell ref="H20:I20"/>
    <mergeCell ref="K20:M20"/>
    <mergeCell ref="N20:R20"/>
    <mergeCell ref="J22:L22"/>
    <mergeCell ref="M22:Q22"/>
    <mergeCell ref="J23:L23"/>
    <mergeCell ref="M23:Q23"/>
    <mergeCell ref="J24:L24"/>
    <mergeCell ref="M24:Q24"/>
    <mergeCell ref="J25:L25"/>
    <mergeCell ref="M25:Q25"/>
    <mergeCell ref="J26:L26"/>
    <mergeCell ref="M26:Q26"/>
    <mergeCell ref="J27:L27"/>
    <mergeCell ref="M27:Q27"/>
    <mergeCell ref="B32:E32"/>
    <mergeCell ref="G32:I32"/>
    <mergeCell ref="M32:O32"/>
    <mergeCell ref="P32:R32"/>
    <mergeCell ref="G36:I36"/>
    <mergeCell ref="G37:I37"/>
    <mergeCell ref="G38:I38"/>
    <mergeCell ref="B40:R40"/>
    <mergeCell ref="B33:E33"/>
    <mergeCell ref="G33:I33"/>
    <mergeCell ref="B34:E34"/>
    <mergeCell ref="F34:I34"/>
    <mergeCell ref="B35:E35"/>
    <mergeCell ref="G35:I35"/>
    <mergeCell ref="K34:L34"/>
    <mergeCell ref="M34:O34"/>
    <mergeCell ref="J35:O35"/>
  </mergeCells>
  <conditionalFormatting sqref="S3">
    <cfRule type="containsText" dxfId="265" priority="98" operator="containsText" text="voir remarque">
      <formula>NOT(ISERROR(SEARCH("voir remarque",S3)))</formula>
    </cfRule>
    <cfRule type="containsText" dxfId="264" priority="99" operator="containsText" text="à vérifier">
      <formula>NOT(ISERROR(SEARCH("à vérifier",S3)))</formula>
    </cfRule>
    <cfRule type="containsText" dxfId="263" priority="100" operator="containsText" text="à demander">
      <formula>NOT(ISERROR(SEARCH("à demander",S3)))</formula>
    </cfRule>
    <cfRule type="containsText" dxfId="262" priority="101" operator="containsText" text="à définir">
      <formula>NOT(ISERROR(SEARCH("à définir",S3)))</formula>
    </cfRule>
    <cfRule type="containsText" dxfId="261" priority="102" operator="containsText" text="non conforme">
      <formula>NOT(ISERROR(SEARCH("non conforme",S3)))</formula>
    </cfRule>
  </conditionalFormatting>
  <conditionalFormatting sqref="S4">
    <cfRule type="containsText" dxfId="260" priority="93" operator="containsText" text="voir remarque">
      <formula>NOT(ISERROR(SEARCH("voir remarque",S4)))</formula>
    </cfRule>
    <cfRule type="containsText" dxfId="259" priority="94" operator="containsText" text="à vérifier">
      <formula>NOT(ISERROR(SEARCH("à vérifier",S4)))</formula>
    </cfRule>
    <cfRule type="containsText" dxfId="258" priority="95" operator="containsText" text="à demander">
      <formula>NOT(ISERROR(SEARCH("à demander",S4)))</formula>
    </cfRule>
    <cfRule type="containsText" dxfId="257" priority="96" operator="containsText" text="à définir">
      <formula>NOT(ISERROR(SEARCH("à définir",S4)))</formula>
    </cfRule>
    <cfRule type="containsText" dxfId="256" priority="97" operator="containsText" text="non conforme">
      <formula>NOT(ISERROR(SEARCH("non conforme",S4)))</formula>
    </cfRule>
  </conditionalFormatting>
  <conditionalFormatting sqref="S5">
    <cfRule type="containsText" dxfId="255" priority="88" operator="containsText" text="voir remarque">
      <formula>NOT(ISERROR(SEARCH("voir remarque",S5)))</formula>
    </cfRule>
    <cfRule type="containsText" dxfId="254" priority="89" operator="containsText" text="à vérifier">
      <formula>NOT(ISERROR(SEARCH("à vérifier",S5)))</formula>
    </cfRule>
    <cfRule type="containsText" dxfId="253" priority="90" operator="containsText" text="à demander">
      <formula>NOT(ISERROR(SEARCH("à demander",S5)))</formula>
    </cfRule>
    <cfRule type="containsText" dxfId="252" priority="91" operator="containsText" text="à définir">
      <formula>NOT(ISERROR(SEARCH("à définir",S5)))</formula>
    </cfRule>
    <cfRule type="containsText" dxfId="251" priority="92" operator="containsText" text="non conforme">
      <formula>NOT(ISERROR(SEARCH("non conforme",S5)))</formula>
    </cfRule>
  </conditionalFormatting>
  <conditionalFormatting sqref="S13">
    <cfRule type="containsText" dxfId="250" priority="83" operator="containsText" text="voir remarque">
      <formula>NOT(ISERROR(SEARCH("voir remarque",S13)))</formula>
    </cfRule>
    <cfRule type="containsText" dxfId="249" priority="84" operator="containsText" text="à vérifier">
      <formula>NOT(ISERROR(SEARCH("à vérifier",S13)))</formula>
    </cfRule>
    <cfRule type="containsText" dxfId="248" priority="85" operator="containsText" text="à demander">
      <formula>NOT(ISERROR(SEARCH("à demander",S13)))</formula>
    </cfRule>
    <cfRule type="containsText" dxfId="247" priority="86" operator="containsText" text="à définir">
      <formula>NOT(ISERROR(SEARCH("à définir",S13)))</formula>
    </cfRule>
    <cfRule type="containsText" dxfId="246" priority="87" operator="containsText" text="non conforme">
      <formula>NOT(ISERROR(SEARCH("non conforme",S13)))</formula>
    </cfRule>
  </conditionalFormatting>
  <conditionalFormatting sqref="S14:S16">
    <cfRule type="containsText" dxfId="245" priority="78" operator="containsText" text="voir remarque">
      <formula>NOT(ISERROR(SEARCH("voir remarque",S14)))</formula>
    </cfRule>
    <cfRule type="containsText" dxfId="244" priority="79" operator="containsText" text="à vérifier">
      <formula>NOT(ISERROR(SEARCH("à vérifier",S14)))</formula>
    </cfRule>
    <cfRule type="containsText" dxfId="243" priority="80" operator="containsText" text="à demander">
      <formula>NOT(ISERROR(SEARCH("à demander",S14)))</formula>
    </cfRule>
    <cfRule type="containsText" dxfId="242" priority="81" operator="containsText" text="à définir">
      <formula>NOT(ISERROR(SEARCH("à définir",S14)))</formula>
    </cfRule>
    <cfRule type="containsText" dxfId="241" priority="82" operator="containsText" text="non conforme">
      <formula>NOT(ISERROR(SEARCH("non conforme",S14)))</formula>
    </cfRule>
  </conditionalFormatting>
  <conditionalFormatting sqref="S22">
    <cfRule type="containsText" dxfId="240" priority="73" operator="containsText" text="voir remarque">
      <formula>NOT(ISERROR(SEARCH("voir remarque",S22)))</formula>
    </cfRule>
    <cfRule type="containsText" dxfId="239" priority="74" operator="containsText" text="à vérifier">
      <formula>NOT(ISERROR(SEARCH("à vérifier",S22)))</formula>
    </cfRule>
    <cfRule type="containsText" dxfId="238" priority="75" operator="containsText" text="à demander">
      <formula>NOT(ISERROR(SEARCH("à demander",S22)))</formula>
    </cfRule>
    <cfRule type="containsText" dxfId="237" priority="76" operator="containsText" text="à définir">
      <formula>NOT(ISERROR(SEARCH("à définir",S22)))</formula>
    </cfRule>
    <cfRule type="containsText" dxfId="236" priority="77" operator="containsText" text="non conforme">
      <formula>NOT(ISERROR(SEARCH("non conforme",S22)))</formula>
    </cfRule>
  </conditionalFormatting>
  <conditionalFormatting sqref="S23">
    <cfRule type="containsText" dxfId="235" priority="68" operator="containsText" text="voir remarque">
      <formula>NOT(ISERROR(SEARCH("voir remarque",S23)))</formula>
    </cfRule>
    <cfRule type="containsText" dxfId="234" priority="69" operator="containsText" text="à vérifier">
      <formula>NOT(ISERROR(SEARCH("à vérifier",S23)))</formula>
    </cfRule>
    <cfRule type="containsText" dxfId="233" priority="70" operator="containsText" text="à demander">
      <formula>NOT(ISERROR(SEARCH("à demander",S23)))</formula>
    </cfRule>
    <cfRule type="containsText" dxfId="232" priority="71" operator="containsText" text="à définir">
      <formula>NOT(ISERROR(SEARCH("à définir",S23)))</formula>
    </cfRule>
    <cfRule type="containsText" dxfId="231" priority="72" operator="containsText" text="non conforme">
      <formula>NOT(ISERROR(SEARCH("non conforme",S23)))</formula>
    </cfRule>
  </conditionalFormatting>
  <conditionalFormatting sqref="S24">
    <cfRule type="containsText" dxfId="230" priority="63" operator="containsText" text="voir remarque">
      <formula>NOT(ISERROR(SEARCH("voir remarque",S24)))</formula>
    </cfRule>
    <cfRule type="containsText" dxfId="229" priority="64" operator="containsText" text="à vérifier">
      <formula>NOT(ISERROR(SEARCH("à vérifier",S24)))</formula>
    </cfRule>
    <cfRule type="containsText" dxfId="228" priority="65" operator="containsText" text="à demander">
      <formula>NOT(ISERROR(SEARCH("à demander",S24)))</formula>
    </cfRule>
    <cfRule type="containsText" dxfId="227" priority="66" operator="containsText" text="à définir">
      <formula>NOT(ISERROR(SEARCH("à définir",S24)))</formula>
    </cfRule>
    <cfRule type="containsText" dxfId="226" priority="67" operator="containsText" text="non conforme">
      <formula>NOT(ISERROR(SEARCH("non conforme",S24)))</formula>
    </cfRule>
  </conditionalFormatting>
  <conditionalFormatting sqref="S25">
    <cfRule type="containsText" dxfId="225" priority="58" operator="containsText" text="voir remarque">
      <formula>NOT(ISERROR(SEARCH("voir remarque",S25)))</formula>
    </cfRule>
    <cfRule type="containsText" dxfId="224" priority="59" operator="containsText" text="à vérifier">
      <formula>NOT(ISERROR(SEARCH("à vérifier",S25)))</formula>
    </cfRule>
    <cfRule type="containsText" dxfId="223" priority="60" operator="containsText" text="à demander">
      <formula>NOT(ISERROR(SEARCH("à demander",S25)))</formula>
    </cfRule>
    <cfRule type="containsText" dxfId="222" priority="61" operator="containsText" text="à définir">
      <formula>NOT(ISERROR(SEARCH("à définir",S25)))</formula>
    </cfRule>
    <cfRule type="containsText" dxfId="221" priority="62" operator="containsText" text="non conforme">
      <formula>NOT(ISERROR(SEARCH("non conforme",S25)))</formula>
    </cfRule>
  </conditionalFormatting>
  <conditionalFormatting sqref="S26">
    <cfRule type="containsText" dxfId="220" priority="53" operator="containsText" text="voir remarque">
      <formula>NOT(ISERROR(SEARCH("voir remarque",S26)))</formula>
    </cfRule>
    <cfRule type="containsText" dxfId="219" priority="54" operator="containsText" text="à vérifier">
      <formula>NOT(ISERROR(SEARCH("à vérifier",S26)))</formula>
    </cfRule>
    <cfRule type="containsText" dxfId="218" priority="55" operator="containsText" text="à demander">
      <formula>NOT(ISERROR(SEARCH("à demander",S26)))</formula>
    </cfRule>
    <cfRule type="containsText" dxfId="217" priority="56" operator="containsText" text="à définir">
      <formula>NOT(ISERROR(SEARCH("à définir",S26)))</formula>
    </cfRule>
    <cfRule type="containsText" dxfId="216" priority="57" operator="containsText" text="non conforme">
      <formula>NOT(ISERROR(SEARCH("non conforme",S26)))</formula>
    </cfRule>
  </conditionalFormatting>
  <conditionalFormatting sqref="S27">
    <cfRule type="containsText" dxfId="215" priority="48" operator="containsText" text="voir remarque">
      <formula>NOT(ISERROR(SEARCH("voir remarque",S27)))</formula>
    </cfRule>
    <cfRule type="containsText" dxfId="214" priority="49" operator="containsText" text="à vérifier">
      <formula>NOT(ISERROR(SEARCH("à vérifier",S27)))</formula>
    </cfRule>
    <cfRule type="containsText" dxfId="213" priority="50" operator="containsText" text="à demander">
      <formula>NOT(ISERROR(SEARCH("à demander",S27)))</formula>
    </cfRule>
    <cfRule type="containsText" dxfId="212" priority="51" operator="containsText" text="à définir">
      <formula>NOT(ISERROR(SEARCH("à définir",S27)))</formula>
    </cfRule>
    <cfRule type="containsText" dxfId="211" priority="52" operator="containsText" text="non conforme">
      <formula>NOT(ISERROR(SEARCH("non conforme",S27)))</formula>
    </cfRule>
  </conditionalFormatting>
  <conditionalFormatting sqref="S12">
    <cfRule type="containsText" dxfId="210" priority="47" operator="containsText" text="non conforme">
      <formula>NOT(ISERROR(SEARCH("non conforme",S12)))</formula>
    </cfRule>
  </conditionalFormatting>
  <conditionalFormatting sqref="S8">
    <cfRule type="containsText" dxfId="209" priority="42" operator="containsText" text="voir remarque">
      <formula>NOT(ISERROR(SEARCH("voir remarque",S8)))</formula>
    </cfRule>
    <cfRule type="containsText" dxfId="208" priority="43" operator="containsText" text="à vérifier">
      <formula>NOT(ISERROR(SEARCH("à vérifier",S8)))</formula>
    </cfRule>
    <cfRule type="containsText" dxfId="207" priority="44" operator="containsText" text="à demander">
      <formula>NOT(ISERROR(SEARCH("à demander",S8)))</formula>
    </cfRule>
    <cfRule type="containsText" dxfId="206" priority="45" operator="containsText" text="à définir">
      <formula>NOT(ISERROR(SEARCH("à définir",S8)))</formula>
    </cfRule>
    <cfRule type="containsText" dxfId="205" priority="46" operator="containsText" text="non conforme">
      <formula>NOT(ISERROR(SEARCH("non conforme",S8)))</formula>
    </cfRule>
  </conditionalFormatting>
  <conditionalFormatting sqref="S17">
    <cfRule type="containsText" dxfId="204" priority="37" operator="containsText" text="voir remarque">
      <formula>NOT(ISERROR(SEARCH("voir remarque",S17)))</formula>
    </cfRule>
    <cfRule type="containsText" dxfId="203" priority="38" operator="containsText" text="à vérifier">
      <formula>NOT(ISERROR(SEARCH("à vérifier",S17)))</formula>
    </cfRule>
    <cfRule type="containsText" dxfId="202" priority="39" operator="containsText" text="à demander">
      <formula>NOT(ISERROR(SEARCH("à demander",S17)))</formula>
    </cfRule>
    <cfRule type="containsText" dxfId="201" priority="40" operator="containsText" text="à définir">
      <formula>NOT(ISERROR(SEARCH("à définir",S17)))</formula>
    </cfRule>
    <cfRule type="containsText" dxfId="200" priority="41" operator="containsText" text="non conforme">
      <formula>NOT(ISERROR(SEARCH("non conforme",S17)))</formula>
    </cfRule>
  </conditionalFormatting>
  <conditionalFormatting sqref="S32">
    <cfRule type="containsText" dxfId="199" priority="36" operator="containsText" text="voir remarque">
      <formula>NOT(ISERROR(SEARCH("voir remarque",S32)))</formula>
    </cfRule>
  </conditionalFormatting>
  <conditionalFormatting sqref="S35">
    <cfRule type="containsText" dxfId="198" priority="35" operator="containsText" text="voir remarque">
      <formula>NOT(ISERROR(SEARCH("voir remarque",S35)))</formula>
    </cfRule>
  </conditionalFormatting>
  <conditionalFormatting sqref="S48">
    <cfRule type="containsText" dxfId="197" priority="34" operator="containsText" text="voir remarque">
      <formula>NOT(ISERROR(SEARCH("voir remarque",S48)))</formula>
    </cfRule>
  </conditionalFormatting>
  <conditionalFormatting sqref="S9">
    <cfRule type="containsText" dxfId="196" priority="29" operator="containsText" text="voir remarque">
      <formula>NOT(ISERROR(SEARCH("voir remarque",S9)))</formula>
    </cfRule>
    <cfRule type="containsText" dxfId="195" priority="30" operator="containsText" text="à vérifier">
      <formula>NOT(ISERROR(SEARCH("à vérifier",S9)))</formula>
    </cfRule>
    <cfRule type="containsText" dxfId="194" priority="31" operator="containsText" text="à demander">
      <formula>NOT(ISERROR(SEARCH("à demander",S9)))</formula>
    </cfRule>
    <cfRule type="containsText" dxfId="193" priority="32" operator="containsText" text="à définir">
      <formula>NOT(ISERROR(SEARCH("à définir",S9)))</formula>
    </cfRule>
    <cfRule type="containsText" dxfId="192" priority="33" operator="containsText" text="non conforme">
      <formula>NOT(ISERROR(SEARCH("non conforme",S9)))</formula>
    </cfRule>
  </conditionalFormatting>
  <conditionalFormatting sqref="S10">
    <cfRule type="containsText" dxfId="191" priority="24" operator="containsText" text="voir remarque">
      <formula>NOT(ISERROR(SEARCH("voir remarque",S10)))</formula>
    </cfRule>
    <cfRule type="containsText" dxfId="190" priority="25" operator="containsText" text="à vérifier">
      <formula>NOT(ISERROR(SEARCH("à vérifier",S10)))</formula>
    </cfRule>
    <cfRule type="containsText" dxfId="189" priority="26" operator="containsText" text="à demander">
      <formula>NOT(ISERROR(SEARCH("à demander",S10)))</formula>
    </cfRule>
    <cfRule type="containsText" dxfId="188" priority="27" operator="containsText" text="à définir">
      <formula>NOT(ISERROR(SEARCH("à définir",S10)))</formula>
    </cfRule>
    <cfRule type="containsText" dxfId="187" priority="28" operator="containsText" text="non conforme">
      <formula>NOT(ISERROR(SEARCH("non conforme",S10)))</formula>
    </cfRule>
  </conditionalFormatting>
  <conditionalFormatting sqref="S11">
    <cfRule type="containsText" dxfId="186" priority="19" operator="containsText" text="voir remarque">
      <formula>NOT(ISERROR(SEARCH("voir remarque",S11)))</formula>
    </cfRule>
    <cfRule type="containsText" dxfId="185" priority="20" operator="containsText" text="à vérifier">
      <formula>NOT(ISERROR(SEARCH("à vérifier",S11)))</formula>
    </cfRule>
    <cfRule type="containsText" dxfId="184" priority="21" operator="containsText" text="à demander">
      <formula>NOT(ISERROR(SEARCH("à demander",S11)))</formula>
    </cfRule>
    <cfRule type="containsText" dxfId="183" priority="22" operator="containsText" text="à définir">
      <formula>NOT(ISERROR(SEARCH("à définir",S11)))</formula>
    </cfRule>
    <cfRule type="containsText" dxfId="182" priority="23" operator="containsText" text="non conforme">
      <formula>NOT(ISERROR(SEARCH("non conforme",S11)))</formula>
    </cfRule>
  </conditionalFormatting>
  <conditionalFormatting sqref="S18">
    <cfRule type="containsText" dxfId="181" priority="14" operator="containsText" text="voir remarque">
      <formula>NOT(ISERROR(SEARCH("voir remarque",S18)))</formula>
    </cfRule>
    <cfRule type="containsText" dxfId="180" priority="15" operator="containsText" text="à vérifier">
      <formula>NOT(ISERROR(SEARCH("à vérifier",S18)))</formula>
    </cfRule>
    <cfRule type="containsText" dxfId="179" priority="16" operator="containsText" text="à demander">
      <formula>NOT(ISERROR(SEARCH("à demander",S18)))</formula>
    </cfRule>
    <cfRule type="containsText" dxfId="178" priority="17" operator="containsText" text="à définir">
      <formula>NOT(ISERROR(SEARCH("à définir",S18)))</formula>
    </cfRule>
    <cfRule type="containsText" dxfId="177" priority="18" operator="containsText" text="non conforme">
      <formula>NOT(ISERROR(SEARCH("non conforme",S18)))</formula>
    </cfRule>
  </conditionalFormatting>
  <conditionalFormatting sqref="S19">
    <cfRule type="containsText" dxfId="176" priority="9" operator="containsText" text="voir remarque">
      <formula>NOT(ISERROR(SEARCH("voir remarque",S19)))</formula>
    </cfRule>
    <cfRule type="containsText" dxfId="175" priority="10" operator="containsText" text="à vérifier">
      <formula>NOT(ISERROR(SEARCH("à vérifier",S19)))</formula>
    </cfRule>
    <cfRule type="containsText" dxfId="174" priority="11" operator="containsText" text="à demander">
      <formula>NOT(ISERROR(SEARCH("à demander",S19)))</formula>
    </cfRule>
    <cfRule type="containsText" dxfId="173" priority="12" operator="containsText" text="à définir">
      <formula>NOT(ISERROR(SEARCH("à définir",S19)))</formula>
    </cfRule>
    <cfRule type="containsText" dxfId="172" priority="13" operator="containsText" text="non conforme">
      <formula>NOT(ISERROR(SEARCH("non conforme",S19)))</formula>
    </cfRule>
  </conditionalFormatting>
  <conditionalFormatting sqref="S20">
    <cfRule type="containsText" dxfId="171" priority="4" operator="containsText" text="voir remarque">
      <formula>NOT(ISERROR(SEARCH("voir remarque",S20)))</formula>
    </cfRule>
    <cfRule type="containsText" dxfId="170" priority="5" operator="containsText" text="à vérifier">
      <formula>NOT(ISERROR(SEARCH("à vérifier",S20)))</formula>
    </cfRule>
    <cfRule type="containsText" dxfId="169" priority="6" operator="containsText" text="à demander">
      <formula>NOT(ISERROR(SEARCH("à demander",S20)))</formula>
    </cfRule>
    <cfRule type="containsText" dxfId="168" priority="7" operator="containsText" text="à définir">
      <formula>NOT(ISERROR(SEARCH("à définir",S20)))</formula>
    </cfRule>
    <cfRule type="containsText" dxfId="167" priority="8" operator="containsText" text="non conforme">
      <formula>NOT(ISERROR(SEARCH("non conforme",S20)))</formula>
    </cfRule>
  </conditionalFormatting>
  <conditionalFormatting sqref="S36">
    <cfRule type="containsText" dxfId="166" priority="3" operator="containsText" text="voir remarque">
      <formula>NOT(ISERROR(SEARCH("voir remarque",S36)))</formula>
    </cfRule>
  </conditionalFormatting>
  <conditionalFormatting sqref="S37">
    <cfRule type="containsText" dxfId="165" priority="2" operator="containsText" text="voir remarque">
      <formula>NOT(ISERROR(SEARCH("voir remarque",S37)))</formula>
    </cfRule>
  </conditionalFormatting>
  <conditionalFormatting sqref="S38">
    <cfRule type="containsText" dxfId="164" priority="1" operator="containsText" text="voir remarque">
      <formula>NOT(ISERROR(SEARCH("voir remarque",S38)))</formula>
    </cfRule>
  </conditionalFormatting>
  <dataValidations count="8">
    <dataValidation type="list" sqref="S3:S5 S8:S11 S22:S27 S48 S32 S35 S13:S14 S17:S20">
      <formula1>CONFORMITE</formula1>
    </dataValidation>
    <dataValidation type="list" sqref="E3 F12 F32 M32">
      <formula1>CHOIX</formula1>
    </dataValidation>
    <dataValidation type="list" sqref="F34">
      <formula1>DOME</formula1>
    </dataValidation>
    <dataValidation type="list" sqref="D8:D11 D17:D20 G35:I39 G41:I46">
      <formula1>DIRECTION</formula1>
    </dataValidation>
    <dataValidation type="list" sqref="R6 G15">
      <formula1>FENETRE</formula1>
    </dataValidation>
    <dataValidation type="list" sqref="R3 K3">
      <formula1>LUCARNE</formula1>
    </dataValidation>
    <dataValidation type="list" sqref="J22:J27">
      <formula1>COTE</formula1>
    </dataValidation>
    <dataValidation type="list" sqref="F14:F16 N14:O14">
      <formula1>VELUX</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T34"/>
  <sheetViews>
    <sheetView showZeros="0" view="pageLayout" zoomScale="120" zoomScaleNormal="110" zoomScalePageLayoutView="120" workbookViewId="0">
      <selection activeCell="A4" sqref="A4"/>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5703125" customWidth="1"/>
    <col min="9" max="9" width="5.285156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19" x14ac:dyDescent="0.25">
      <c r="A1" s="11" t="s">
        <v>676</v>
      </c>
      <c r="B1" s="11"/>
      <c r="C1" s="12"/>
      <c r="D1" s="12"/>
      <c r="E1" s="12"/>
      <c r="F1" s="12"/>
      <c r="G1" s="12"/>
      <c r="H1" s="12"/>
      <c r="I1" s="12"/>
      <c r="J1" s="12"/>
      <c r="K1" s="12"/>
      <c r="L1" s="12"/>
      <c r="M1" s="12"/>
      <c r="N1" s="12"/>
      <c r="O1" s="12"/>
      <c r="P1" s="12"/>
      <c r="Q1" s="12"/>
      <c r="R1" s="12"/>
      <c r="S1" s="12"/>
    </row>
    <row r="3" spans="1:19" x14ac:dyDescent="0.25">
      <c r="B3" s="328" t="s">
        <v>245</v>
      </c>
      <c r="C3" s="328"/>
      <c r="D3" s="328"/>
      <c r="E3" s="328"/>
      <c r="F3" s="328"/>
      <c r="G3" s="328"/>
      <c r="H3" s="328"/>
      <c r="I3" s="9"/>
      <c r="J3" s="9"/>
      <c r="K3" s="9"/>
      <c r="L3" s="9"/>
      <c r="M3" s="9"/>
      <c r="N3" s="9"/>
      <c r="O3" s="9"/>
      <c r="P3" s="9"/>
      <c r="Q3" s="9"/>
      <c r="R3" s="9"/>
      <c r="S3" s="9"/>
    </row>
    <row r="4" spans="1:19" x14ac:dyDescent="0.25">
      <c r="A4" s="94" t="str">
        <f>"art. "&amp;IF(AND('titre et remarques'!$C$4="ECHALLENS",'capacité constructive'!$F$3="Zone mixte"),"7.4",IF(AND('titre et remarques'!C4="ECHALLENS",OR('capacité constructive'!$F$3="Plan d'extension du Bourg - S1",'capacité constructive'!$F$3="Plan d'extension du Bourg - S2",'capacité constructive'!$F$3="Plan d'extension du Bourg - S3",'capacité constructive'!$L$3="et PE du Bourg - S1",'capacité constructive'!$L$3="et PE du Bourg - S2",'capacité constructive'!$L$3="et PE du Bourg - S3")),"10.2 R","…"))</f>
        <v>art. 10.2 R</v>
      </c>
      <c r="B4" s="9" t="s">
        <v>129</v>
      </c>
      <c r="C4" s="9"/>
      <c r="D4" s="380"/>
      <c r="E4" s="382"/>
      <c r="F4" s="287" t="s">
        <v>677</v>
      </c>
      <c r="G4" s="287"/>
      <c r="H4" s="287"/>
      <c r="I4" s="329"/>
      <c r="J4" s="330"/>
      <c r="K4" s="331"/>
      <c r="L4" s="330"/>
      <c r="M4" s="330"/>
      <c r="N4" s="330"/>
      <c r="O4" s="330"/>
      <c r="P4" s="331"/>
      <c r="Q4" s="330"/>
      <c r="R4" s="331"/>
      <c r="S4" s="9"/>
    </row>
    <row r="5" spans="1:19" x14ac:dyDescent="0.25">
      <c r="B5" s="9" t="s">
        <v>103</v>
      </c>
      <c r="C5" s="9"/>
      <c r="D5" s="329"/>
      <c r="E5" s="382"/>
      <c r="F5" s="287" t="s">
        <v>677</v>
      </c>
      <c r="G5" s="287"/>
      <c r="H5" s="287"/>
      <c r="I5" s="329"/>
      <c r="J5" s="330"/>
      <c r="K5" s="330"/>
      <c r="L5" s="329"/>
      <c r="M5" s="330"/>
      <c r="N5" s="330"/>
      <c r="O5" s="330"/>
      <c r="P5" s="331"/>
      <c r="Q5" s="330"/>
      <c r="R5" s="330"/>
      <c r="S5" s="241" t="s">
        <v>144</v>
      </c>
    </row>
    <row r="6" spans="1:19" x14ac:dyDescent="0.25">
      <c r="B6" s="328" t="s">
        <v>709</v>
      </c>
      <c r="C6" s="328"/>
      <c r="D6" s="328"/>
      <c r="E6" s="422"/>
      <c r="F6" s="423"/>
      <c r="G6" s="423"/>
      <c r="H6" s="424"/>
      <c r="I6" s="116" t="s">
        <v>710</v>
      </c>
      <c r="J6" s="329"/>
      <c r="K6" s="331"/>
      <c r="L6" s="409" t="s">
        <v>103</v>
      </c>
      <c r="M6" s="409"/>
      <c r="N6" s="409"/>
      <c r="O6" s="409"/>
      <c r="P6" s="409"/>
      <c r="Q6" s="380"/>
      <c r="R6" s="382"/>
      <c r="S6" s="241" t="s">
        <v>144</v>
      </c>
    </row>
    <row r="7" spans="1:19" x14ac:dyDescent="0.25">
      <c r="A7" s="94" t="str">
        <f>"art. "&amp;IF(AND('titre et remarques'!$C$4="ECHALLENS",OR('capacité constructive'!$F$3="Zone de villas",'capacité constructive'!$F$3="Zone mixte")),"10.2",IF(AND('titre et remarques'!$C$4="ECHALLENS",'capacité constructive'!$F$3="Zone industrielle"),"10.2","…"))</f>
        <v>art. …</v>
      </c>
      <c r="B7" s="328" t="s">
        <v>255</v>
      </c>
      <c r="C7" s="328"/>
      <c r="D7" s="328"/>
      <c r="E7" s="422"/>
      <c r="F7" s="423"/>
      <c r="G7" s="423"/>
      <c r="H7" s="424"/>
      <c r="I7" s="9" t="s">
        <v>256</v>
      </c>
      <c r="J7" s="9"/>
      <c r="K7" s="9"/>
      <c r="L7" s="9"/>
      <c r="M7" s="422"/>
      <c r="N7" s="423"/>
      <c r="O7" s="423"/>
      <c r="P7" s="423"/>
      <c r="Q7" s="423"/>
      <c r="R7" s="424"/>
      <c r="S7" s="221" t="s">
        <v>144</v>
      </c>
    </row>
    <row r="8" spans="1:19" x14ac:dyDescent="0.25">
      <c r="A8" s="81" t="s">
        <v>708</v>
      </c>
      <c r="B8" s="328" t="s">
        <v>711</v>
      </c>
      <c r="C8" s="328"/>
      <c r="D8" s="328"/>
      <c r="E8" s="422"/>
      <c r="F8" s="423"/>
      <c r="G8" s="423"/>
      <c r="H8" s="424"/>
      <c r="I8" s="287" t="s">
        <v>103</v>
      </c>
      <c r="J8" s="287"/>
      <c r="K8" s="287"/>
      <c r="L8" s="115"/>
      <c r="M8" s="422"/>
      <c r="N8" s="423"/>
      <c r="O8" s="423"/>
      <c r="P8" s="423"/>
      <c r="Q8" s="423"/>
      <c r="R8" s="424"/>
      <c r="S8" s="243" t="s">
        <v>144</v>
      </c>
    </row>
    <row r="9" spans="1:19" x14ac:dyDescent="0.25">
      <c r="A9" s="94" t="str">
        <f>"art. "&amp;IF(AND('titre et remarques'!$C$4="ECHALLENS",'capacité constructive'!$F$3="Zone mixte"),"7.4","…")</f>
        <v>art. …</v>
      </c>
      <c r="B9" s="328" t="s">
        <v>265</v>
      </c>
      <c r="C9" s="328"/>
      <c r="E9" s="422"/>
      <c r="F9" s="423"/>
      <c r="G9" s="423"/>
      <c r="H9" s="424"/>
      <c r="I9" s="9" t="s">
        <v>103</v>
      </c>
      <c r="J9" s="9"/>
      <c r="K9" s="9"/>
      <c r="M9" s="422"/>
      <c r="N9" s="423"/>
      <c r="O9" s="423"/>
      <c r="P9" s="423"/>
      <c r="Q9" s="423"/>
      <c r="R9" s="424"/>
      <c r="S9" s="243" t="s">
        <v>144</v>
      </c>
    </row>
    <row r="10" spans="1:19" x14ac:dyDescent="0.25">
      <c r="A10" s="94" t="str">
        <f>"art. "&amp;IF(AND('titre et remarques'!$C$4="ECHALLENS",'capacité constructive'!$F$3="Zone mixte"),"7.4","…")</f>
        <v>art. …</v>
      </c>
      <c r="B10" s="328" t="s">
        <v>266</v>
      </c>
      <c r="C10" s="328"/>
      <c r="D10" s="328"/>
      <c r="E10" s="328"/>
      <c r="F10" s="9"/>
      <c r="G10" s="9"/>
      <c r="H10" s="9"/>
      <c r="I10" s="9"/>
      <c r="J10" s="9"/>
      <c r="K10" s="9"/>
      <c r="L10" s="9"/>
      <c r="M10" s="9"/>
      <c r="N10" s="9"/>
      <c r="O10" s="9"/>
      <c r="P10" s="9"/>
      <c r="Q10" s="9"/>
      <c r="R10" s="9"/>
      <c r="S10" s="9"/>
    </row>
    <row r="12" spans="1:19" x14ac:dyDescent="0.25">
      <c r="B12" s="9" t="s">
        <v>129</v>
      </c>
    </row>
    <row r="17" spans="1:20" x14ac:dyDescent="0.25">
      <c r="B17" s="9" t="s">
        <v>239</v>
      </c>
    </row>
    <row r="20" spans="1:20" x14ac:dyDescent="0.25">
      <c r="S20" s="221" t="s">
        <v>144</v>
      </c>
    </row>
    <row r="22" spans="1:20" x14ac:dyDescent="0.25">
      <c r="A22" s="81" t="s">
        <v>708</v>
      </c>
      <c r="B22" s="328" t="s">
        <v>712</v>
      </c>
      <c r="C22" s="328"/>
      <c r="D22" s="328"/>
      <c r="E22" s="328"/>
      <c r="F22" s="227"/>
      <c r="G22" s="425" t="s">
        <v>713</v>
      </c>
      <c r="H22" s="425"/>
      <c r="I22" s="129"/>
      <c r="J22" s="426"/>
      <c r="K22" s="427"/>
      <c r="L22" s="427"/>
      <c r="M22" s="427"/>
      <c r="N22" s="427"/>
      <c r="O22" s="427"/>
      <c r="P22" s="427"/>
      <c r="Q22" s="427"/>
      <c r="R22" s="428"/>
      <c r="S22" s="241" t="s">
        <v>144</v>
      </c>
      <c r="T22" s="117"/>
    </row>
    <row r="23" spans="1:20" x14ac:dyDescent="0.25">
      <c r="A23" s="9"/>
      <c r="B23" s="328" t="s">
        <v>714</v>
      </c>
      <c r="C23" s="328"/>
      <c r="D23" s="328"/>
      <c r="E23" s="328"/>
      <c r="F23" s="227"/>
      <c r="G23" s="425" t="s">
        <v>713</v>
      </c>
      <c r="H23" s="425"/>
      <c r="I23" s="178"/>
      <c r="J23" s="338"/>
      <c r="K23" s="347"/>
      <c r="L23" s="347"/>
      <c r="M23" s="347"/>
      <c r="N23" s="347"/>
      <c r="O23" s="347"/>
      <c r="P23" s="347"/>
      <c r="Q23" s="347"/>
      <c r="R23" s="339"/>
      <c r="S23" s="221" t="s">
        <v>144</v>
      </c>
    </row>
    <row r="24" spans="1:20" x14ac:dyDescent="0.25">
      <c r="A24" s="81" t="s">
        <v>708</v>
      </c>
      <c r="B24" s="10" t="s">
        <v>715</v>
      </c>
      <c r="C24" s="10"/>
      <c r="D24" s="10"/>
      <c r="E24" s="9"/>
      <c r="F24" s="227"/>
      <c r="G24" s="425" t="s">
        <v>716</v>
      </c>
      <c r="H24" s="425"/>
      <c r="I24" s="425"/>
      <c r="J24" s="338"/>
      <c r="K24" s="347"/>
      <c r="L24" s="347"/>
      <c r="M24" s="347"/>
      <c r="N24" s="347"/>
      <c r="O24" s="347"/>
      <c r="P24" s="347"/>
      <c r="Q24" s="347"/>
      <c r="R24" s="339"/>
      <c r="S24" s="243" t="s">
        <v>144</v>
      </c>
    </row>
    <row r="25" spans="1:20" x14ac:dyDescent="0.25">
      <c r="A25" s="9"/>
      <c r="B25" s="9"/>
      <c r="C25" s="9"/>
      <c r="D25" s="9"/>
      <c r="E25" s="9"/>
      <c r="F25" s="9"/>
      <c r="G25" s="9"/>
      <c r="H25" s="9"/>
      <c r="I25" s="9"/>
      <c r="J25" s="9"/>
      <c r="K25" s="9"/>
      <c r="L25" s="9"/>
      <c r="M25" s="9"/>
      <c r="N25" s="9"/>
      <c r="O25" s="9"/>
      <c r="P25" s="9"/>
      <c r="Q25" s="9"/>
      <c r="R25" s="9"/>
      <c r="S25" s="9"/>
    </row>
    <row r="26" spans="1:20" x14ac:dyDescent="0.25">
      <c r="A26" s="9"/>
      <c r="B26" s="9"/>
      <c r="C26" s="9"/>
      <c r="D26" s="9"/>
      <c r="E26" s="9"/>
      <c r="F26" s="9"/>
      <c r="G26" s="9"/>
      <c r="H26" s="9"/>
      <c r="I26" s="9"/>
      <c r="J26" s="9"/>
      <c r="K26" s="9"/>
      <c r="L26" s="9"/>
      <c r="M26" s="9"/>
      <c r="N26" s="9"/>
      <c r="O26" s="9"/>
      <c r="P26" s="9"/>
      <c r="Q26" s="9"/>
      <c r="R26" s="9"/>
      <c r="S26" s="9"/>
    </row>
    <row r="27" spans="1:20" x14ac:dyDescent="0.25">
      <c r="A27" s="9"/>
      <c r="B27" s="9"/>
      <c r="C27" s="9"/>
      <c r="D27" s="9"/>
      <c r="E27" s="9"/>
      <c r="F27" s="9"/>
      <c r="G27" s="9"/>
      <c r="H27" s="9"/>
      <c r="I27" s="9"/>
      <c r="J27" s="9"/>
      <c r="K27" s="9"/>
      <c r="L27" s="9"/>
      <c r="M27" s="9"/>
      <c r="N27" s="9"/>
      <c r="O27" s="9"/>
      <c r="P27" s="9"/>
      <c r="Q27" s="9"/>
      <c r="R27" s="9"/>
      <c r="S27" s="9"/>
    </row>
    <row r="28" spans="1:20" x14ac:dyDescent="0.25">
      <c r="A28" s="9"/>
      <c r="B28" s="9"/>
      <c r="C28" s="9"/>
      <c r="D28" s="9"/>
      <c r="E28" s="9"/>
      <c r="F28" s="9"/>
      <c r="G28" s="9"/>
      <c r="H28" s="9"/>
      <c r="I28" s="9"/>
      <c r="J28" s="9"/>
      <c r="K28" s="9"/>
      <c r="L28" s="9"/>
      <c r="M28" s="9"/>
      <c r="N28" s="9"/>
      <c r="O28" s="9"/>
      <c r="P28" s="9"/>
      <c r="Q28" s="9"/>
      <c r="R28" s="9"/>
      <c r="S28" s="9"/>
    </row>
    <row r="29" spans="1:20" x14ac:dyDescent="0.25">
      <c r="A29" s="9"/>
      <c r="B29" s="9"/>
      <c r="C29" s="9"/>
      <c r="D29" s="9"/>
      <c r="E29" s="9"/>
      <c r="F29" s="9"/>
      <c r="G29" s="9"/>
      <c r="H29" s="9"/>
      <c r="I29" s="9"/>
      <c r="J29" s="9"/>
      <c r="K29" s="9"/>
      <c r="L29" s="9"/>
      <c r="M29" s="9"/>
      <c r="N29" s="9"/>
      <c r="O29" s="9"/>
      <c r="P29" s="9"/>
      <c r="Q29" s="9"/>
      <c r="R29" s="9"/>
      <c r="S29" s="9"/>
    </row>
    <row r="30" spans="1:20" x14ac:dyDescent="0.25">
      <c r="A30" s="9"/>
      <c r="B30" s="9"/>
      <c r="C30" s="9"/>
      <c r="D30" s="9"/>
      <c r="E30" s="9"/>
      <c r="F30" s="9"/>
      <c r="G30" s="9"/>
      <c r="H30" s="9"/>
      <c r="I30" s="9"/>
      <c r="J30" s="9"/>
      <c r="K30" s="9"/>
      <c r="L30" s="9"/>
      <c r="M30" s="9"/>
      <c r="N30" s="9"/>
      <c r="O30" s="9"/>
      <c r="P30" s="9"/>
      <c r="Q30" s="9"/>
      <c r="R30" s="9"/>
      <c r="S30" s="9"/>
    </row>
    <row r="31" spans="1:20" x14ac:dyDescent="0.25">
      <c r="A31" s="9"/>
      <c r="B31" s="9"/>
      <c r="C31" s="9"/>
      <c r="D31" s="9"/>
      <c r="E31" s="9"/>
      <c r="F31" s="9"/>
      <c r="G31" s="9"/>
      <c r="H31" s="9"/>
      <c r="I31" s="9"/>
      <c r="J31" s="9"/>
      <c r="K31" s="9"/>
      <c r="L31" s="9"/>
      <c r="M31" s="9"/>
      <c r="N31" s="9"/>
      <c r="O31" s="9"/>
      <c r="P31" s="9"/>
      <c r="Q31" s="9"/>
      <c r="R31" s="9"/>
      <c r="S31" s="9"/>
    </row>
    <row r="32" spans="1:20" x14ac:dyDescent="0.25">
      <c r="A32" s="9"/>
      <c r="B32" s="9"/>
      <c r="C32" s="9"/>
      <c r="D32" s="9"/>
      <c r="E32" s="9"/>
      <c r="F32" s="9"/>
      <c r="G32" s="9"/>
      <c r="H32" s="9"/>
      <c r="I32" s="9"/>
      <c r="J32" s="9"/>
      <c r="K32" s="9"/>
      <c r="L32" s="9"/>
      <c r="M32" s="9"/>
      <c r="N32" s="9"/>
      <c r="O32" s="9"/>
      <c r="P32" s="9"/>
      <c r="Q32" s="9"/>
      <c r="R32" s="9"/>
      <c r="S32" s="9"/>
    </row>
    <row r="33" spans="1:19" x14ac:dyDescent="0.25">
      <c r="A33" s="9"/>
      <c r="B33" s="9"/>
      <c r="C33" s="9"/>
      <c r="D33" s="9"/>
      <c r="E33" s="9"/>
      <c r="F33" s="9"/>
      <c r="G33" s="9"/>
      <c r="H33" s="9"/>
      <c r="I33" s="9"/>
      <c r="J33" s="9"/>
      <c r="K33" s="9"/>
      <c r="L33" s="9"/>
      <c r="M33" s="9"/>
      <c r="N33" s="9"/>
      <c r="O33" s="9"/>
      <c r="P33" s="9"/>
      <c r="Q33" s="9"/>
      <c r="R33" s="9"/>
      <c r="S33" s="9"/>
    </row>
    <row r="34" spans="1:19" x14ac:dyDescent="0.25">
      <c r="A34" s="9"/>
      <c r="B34" s="9"/>
      <c r="C34" s="9"/>
      <c r="D34" s="9"/>
      <c r="E34" s="9"/>
      <c r="F34" s="9"/>
      <c r="G34" s="9"/>
      <c r="H34" s="9"/>
      <c r="I34" s="9"/>
      <c r="J34" s="9"/>
      <c r="K34" s="9"/>
      <c r="L34" s="9"/>
      <c r="M34" s="9"/>
      <c r="N34" s="9"/>
      <c r="O34" s="9"/>
      <c r="P34" s="9"/>
      <c r="Q34" s="9"/>
      <c r="R34" s="9"/>
      <c r="S34" s="9"/>
    </row>
  </sheetData>
  <sheetProtection sheet="1" scenarios="1" formatCells="0" selectLockedCells="1"/>
  <mergeCells count="35">
    <mergeCell ref="M9:R9"/>
    <mergeCell ref="J22:R22"/>
    <mergeCell ref="J23:R23"/>
    <mergeCell ref="B22:E22"/>
    <mergeCell ref="G22:H22"/>
    <mergeCell ref="B9:C9"/>
    <mergeCell ref="E9:H9"/>
    <mergeCell ref="G24:I24"/>
    <mergeCell ref="J24:R24"/>
    <mergeCell ref="B23:E23"/>
    <mergeCell ref="G23:H23"/>
    <mergeCell ref="B10:E10"/>
    <mergeCell ref="B3:H3"/>
    <mergeCell ref="Q4:R4"/>
    <mergeCell ref="Q5:R5"/>
    <mergeCell ref="E7:H7"/>
    <mergeCell ref="M7:R7"/>
    <mergeCell ref="B6:D6"/>
    <mergeCell ref="E6:H6"/>
    <mergeCell ref="F5:H5"/>
    <mergeCell ref="Q6:R6"/>
    <mergeCell ref="L6:P6"/>
    <mergeCell ref="L4:P4"/>
    <mergeCell ref="L5:P5"/>
    <mergeCell ref="J6:K6"/>
    <mergeCell ref="I5:K5"/>
    <mergeCell ref="B7:D7"/>
    <mergeCell ref="D4:E4"/>
    <mergeCell ref="M8:R8"/>
    <mergeCell ref="F4:H4"/>
    <mergeCell ref="D5:E5"/>
    <mergeCell ref="I4:K4"/>
    <mergeCell ref="B8:D8"/>
    <mergeCell ref="I8:K8"/>
    <mergeCell ref="E8:H8"/>
  </mergeCells>
  <conditionalFormatting sqref="S5">
    <cfRule type="containsText" dxfId="163" priority="41" operator="containsText" text="voir remarque">
      <formula>NOT(ISERROR(SEARCH("voir remarque",S5)))</formula>
    </cfRule>
    <cfRule type="containsText" dxfId="162" priority="42" operator="containsText" text="à vérifier">
      <formula>NOT(ISERROR(SEARCH("à vérifier",S5)))</formula>
    </cfRule>
    <cfRule type="containsText" dxfId="161" priority="43" operator="containsText" text="à demander">
      <formula>NOT(ISERROR(SEARCH("à demander",S5)))</formula>
    </cfRule>
    <cfRule type="containsText" dxfId="160" priority="44" operator="containsText" text="à définir">
      <formula>NOT(ISERROR(SEARCH("à définir",S5)))</formula>
    </cfRule>
    <cfRule type="containsText" dxfId="159" priority="45" operator="containsText" text="non conforme">
      <formula>NOT(ISERROR(SEARCH("non conforme",S5)))</formula>
    </cfRule>
  </conditionalFormatting>
  <conditionalFormatting sqref="S6">
    <cfRule type="containsText" dxfId="158" priority="36" operator="containsText" text="voir remarque">
      <formula>NOT(ISERROR(SEARCH("voir remarque",S6)))</formula>
    </cfRule>
    <cfRule type="containsText" dxfId="157" priority="37" operator="containsText" text="à vérifier">
      <formula>NOT(ISERROR(SEARCH("à vérifier",S6)))</formula>
    </cfRule>
    <cfRule type="containsText" dxfId="156" priority="38" operator="containsText" text="à demander">
      <formula>NOT(ISERROR(SEARCH("à demander",S6)))</formula>
    </cfRule>
    <cfRule type="containsText" dxfId="155" priority="39" operator="containsText" text="à définir">
      <formula>NOT(ISERROR(SEARCH("à définir",S6)))</formula>
    </cfRule>
    <cfRule type="containsText" dxfId="154" priority="40" operator="containsText" text="non conforme">
      <formula>NOT(ISERROR(SEARCH("non conforme",S6)))</formula>
    </cfRule>
  </conditionalFormatting>
  <conditionalFormatting sqref="S7">
    <cfRule type="containsText" dxfId="153" priority="31" operator="containsText" text="voir remarque">
      <formula>NOT(ISERROR(SEARCH("voir remarque",S7)))</formula>
    </cfRule>
    <cfRule type="containsText" dxfId="152" priority="32" operator="containsText" text="à vérifier">
      <formula>NOT(ISERROR(SEARCH("à vérifier",S7)))</formula>
    </cfRule>
    <cfRule type="containsText" dxfId="151" priority="33" operator="containsText" text="à demander">
      <formula>NOT(ISERROR(SEARCH("à demander",S7)))</formula>
    </cfRule>
    <cfRule type="containsText" dxfId="150" priority="34" operator="containsText" text="à définir">
      <formula>NOT(ISERROR(SEARCH("à définir",S7)))</formula>
    </cfRule>
    <cfRule type="containsText" dxfId="149" priority="35" operator="containsText" text="non conforme">
      <formula>NOT(ISERROR(SEARCH("non conforme",S7)))</formula>
    </cfRule>
  </conditionalFormatting>
  <conditionalFormatting sqref="S8">
    <cfRule type="containsText" dxfId="148" priority="26" operator="containsText" text="voir remarque">
      <formula>NOT(ISERROR(SEARCH("voir remarque",S8)))</formula>
    </cfRule>
    <cfRule type="containsText" dxfId="147" priority="27" operator="containsText" text="à vérifier">
      <formula>NOT(ISERROR(SEARCH("à vérifier",S8)))</formula>
    </cfRule>
    <cfRule type="containsText" dxfId="146" priority="28" operator="containsText" text="à demander">
      <formula>NOT(ISERROR(SEARCH("à demander",S8)))</formula>
    </cfRule>
    <cfRule type="containsText" dxfId="145" priority="29" operator="containsText" text="à définir">
      <formula>NOT(ISERROR(SEARCH("à définir",S8)))</formula>
    </cfRule>
    <cfRule type="containsText" dxfId="144" priority="30" operator="containsText" text="non conforme">
      <formula>NOT(ISERROR(SEARCH("non conforme",S8)))</formula>
    </cfRule>
  </conditionalFormatting>
  <conditionalFormatting sqref="S9">
    <cfRule type="containsText" dxfId="143" priority="21" operator="containsText" text="voir remarque">
      <formula>NOT(ISERROR(SEARCH("voir remarque",S9)))</formula>
    </cfRule>
    <cfRule type="containsText" dxfId="142" priority="22" operator="containsText" text="à vérifier">
      <formula>NOT(ISERROR(SEARCH("à vérifier",S9)))</formula>
    </cfRule>
    <cfRule type="containsText" dxfId="141" priority="23" operator="containsText" text="à demander">
      <formula>NOT(ISERROR(SEARCH("à demander",S9)))</formula>
    </cfRule>
    <cfRule type="containsText" dxfId="140" priority="24" operator="containsText" text="à définir">
      <formula>NOT(ISERROR(SEARCH("à définir",S9)))</formula>
    </cfRule>
    <cfRule type="containsText" dxfId="139" priority="25" operator="containsText" text="non conforme">
      <formula>NOT(ISERROR(SEARCH("non conforme",S9)))</formula>
    </cfRule>
  </conditionalFormatting>
  <conditionalFormatting sqref="S20">
    <cfRule type="containsText" dxfId="138" priority="16" operator="containsText" text="voir remarque">
      <formula>NOT(ISERROR(SEARCH("voir remarque",S20)))</formula>
    </cfRule>
    <cfRule type="containsText" dxfId="137" priority="17" operator="containsText" text="à vérifier">
      <formula>NOT(ISERROR(SEARCH("à vérifier",S20)))</formula>
    </cfRule>
    <cfRule type="containsText" dxfId="136" priority="18" operator="containsText" text="à demander">
      <formula>NOT(ISERROR(SEARCH("à demander",S20)))</formula>
    </cfRule>
    <cfRule type="containsText" dxfId="135" priority="19" operator="containsText" text="à définir">
      <formula>NOT(ISERROR(SEARCH("à définir",S20)))</formula>
    </cfRule>
    <cfRule type="containsText" dxfId="134" priority="20" operator="containsText" text="non conforme">
      <formula>NOT(ISERROR(SEARCH("non conforme",S20)))</formula>
    </cfRule>
  </conditionalFormatting>
  <conditionalFormatting sqref="S22">
    <cfRule type="containsText" dxfId="133" priority="11" operator="containsText" text="voir remarque">
      <formula>NOT(ISERROR(SEARCH("voir remarque",S22)))</formula>
    </cfRule>
    <cfRule type="containsText" dxfId="132" priority="12" operator="containsText" text="à vérifier">
      <formula>NOT(ISERROR(SEARCH("à vérifier",S22)))</formula>
    </cfRule>
    <cfRule type="containsText" dxfId="131" priority="13" operator="containsText" text="à demander">
      <formula>NOT(ISERROR(SEARCH("à demander",S22)))</formula>
    </cfRule>
    <cfRule type="containsText" dxfId="130" priority="14" operator="containsText" text="à définir">
      <formula>NOT(ISERROR(SEARCH("à définir",S22)))</formula>
    </cfRule>
    <cfRule type="containsText" dxfId="129" priority="15" operator="containsText" text="non conforme">
      <formula>NOT(ISERROR(SEARCH("non conforme",S22)))</formula>
    </cfRule>
  </conditionalFormatting>
  <conditionalFormatting sqref="S23">
    <cfRule type="containsText" dxfId="128" priority="6" operator="containsText" text="voir remarque">
      <formula>NOT(ISERROR(SEARCH("voir remarque",S23)))</formula>
    </cfRule>
    <cfRule type="containsText" dxfId="127" priority="7" operator="containsText" text="à vérifier">
      <formula>NOT(ISERROR(SEARCH("à vérifier",S23)))</formula>
    </cfRule>
    <cfRule type="containsText" dxfId="126" priority="8" operator="containsText" text="à demander">
      <formula>NOT(ISERROR(SEARCH("à demander",S23)))</formula>
    </cfRule>
    <cfRule type="containsText" dxfId="125" priority="9" operator="containsText" text="à définir">
      <formula>NOT(ISERROR(SEARCH("à définir",S23)))</formula>
    </cfRule>
    <cfRule type="containsText" dxfId="124" priority="10" operator="containsText" text="non conforme">
      <formula>NOT(ISERROR(SEARCH("non conforme",S23)))</formula>
    </cfRule>
  </conditionalFormatting>
  <conditionalFormatting sqref="S24">
    <cfRule type="containsText" dxfId="123" priority="1" operator="containsText" text="voir remarque">
      <formula>NOT(ISERROR(SEARCH("voir remarque",S24)))</formula>
    </cfRule>
    <cfRule type="containsText" dxfId="122" priority="2" operator="containsText" text="à vérifier">
      <formula>NOT(ISERROR(SEARCH("à vérifier",S24)))</formula>
    </cfRule>
    <cfRule type="containsText" dxfId="121" priority="3" operator="containsText" text="à demander">
      <formula>NOT(ISERROR(SEARCH("à demander",S24)))</formula>
    </cfRule>
    <cfRule type="containsText" dxfId="120" priority="4" operator="containsText" text="à définir">
      <formula>NOT(ISERROR(SEARCH("à définir",S24)))</formula>
    </cfRule>
    <cfRule type="containsText" dxfId="119" priority="5" operator="containsText" text="non conforme">
      <formula>NOT(ISERROR(SEARCH("non conforme",S24)))</formula>
    </cfRule>
  </conditionalFormatting>
  <dataValidations disablePrompts="1" count="4">
    <dataValidation type="list" sqref="E9 M9">
      <formula1>CLOTURE</formula1>
    </dataValidation>
    <dataValidation type="list" sqref="S20 S5:S9 S22:S24">
      <formula1>CONFORMITE</formula1>
    </dataValidation>
    <dataValidation type="list" sqref="D4:D5 F22:F24">
      <formula1>CHOIX</formula1>
    </dataValidation>
    <dataValidation type="list" sqref="L4:L5 I4:I5 Q4:Q5">
      <formula1>ARBRE</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X75"/>
  <sheetViews>
    <sheetView showZeros="0" view="pageLayout" zoomScale="120" zoomScaleNormal="110" zoomScalePageLayoutView="120" workbookViewId="0">
      <selection activeCell="E11" sqref="E11"/>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5703125" customWidth="1"/>
    <col min="9" max="9" width="5.285156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19" x14ac:dyDescent="0.25">
      <c r="A1" s="11" t="s">
        <v>760</v>
      </c>
      <c r="B1" s="11"/>
      <c r="C1" s="12"/>
      <c r="D1" s="12"/>
      <c r="E1" s="12"/>
      <c r="F1" s="12"/>
      <c r="G1" s="12"/>
      <c r="H1" s="12"/>
      <c r="I1" s="12"/>
      <c r="J1" s="12"/>
      <c r="K1" s="12"/>
      <c r="L1" s="12"/>
      <c r="M1" s="12"/>
      <c r="N1" s="12"/>
      <c r="O1" s="12"/>
      <c r="P1" s="12"/>
      <c r="Q1" s="12"/>
      <c r="R1" s="12"/>
      <c r="S1" s="12"/>
    </row>
    <row r="3" spans="1:19" x14ac:dyDescent="0.25">
      <c r="A3" s="94" t="str">
        <f>"art. "&amp;IF(AND('titre et remarques'!$C$4="ECHALLENS",OR('capacité constructive'!$F$3="Zone de villas",'capacité constructive'!$F$3="Zone mixte")),"9.3",IF(AND('titre et remarques'!$C$4="ECHALLENS",'capacité constructive'!$F$3="Zone industrielle"),"9.3","…"))</f>
        <v>art. …</v>
      </c>
      <c r="B3" s="328" t="s">
        <v>678</v>
      </c>
      <c r="C3" s="328"/>
      <c r="D3" s="328"/>
      <c r="E3" s="328"/>
      <c r="F3" s="227"/>
      <c r="G3" s="9"/>
      <c r="H3" s="9"/>
      <c r="J3" s="287" t="s">
        <v>103</v>
      </c>
      <c r="K3" s="287"/>
      <c r="L3" s="287"/>
      <c r="M3" s="100"/>
      <c r="N3" s="100"/>
      <c r="O3" s="66"/>
      <c r="P3" s="9"/>
      <c r="Q3" s="9"/>
      <c r="R3" s="227" t="s">
        <v>108</v>
      </c>
      <c r="S3" s="221" t="s">
        <v>144</v>
      </c>
    </row>
    <row r="4" spans="1:19" x14ac:dyDescent="0.25">
      <c r="B4" s="328" t="s">
        <v>267</v>
      </c>
      <c r="C4" s="328"/>
      <c r="D4" s="432">
        <f>'capacité constructive'!P24</f>
        <v>0</v>
      </c>
      <c r="E4" s="432"/>
      <c r="F4" s="9"/>
      <c r="G4" s="9"/>
      <c r="H4" s="9"/>
      <c r="J4" s="287" t="s">
        <v>268</v>
      </c>
      <c r="K4" s="287"/>
      <c r="L4" s="287"/>
      <c r="M4" s="287"/>
      <c r="N4" s="287"/>
      <c r="O4" s="287"/>
      <c r="P4" s="9"/>
      <c r="Q4" s="9"/>
      <c r="R4" s="75">
        <f>'capacité constructive'!R38</f>
        <v>0</v>
      </c>
      <c r="S4" s="9"/>
    </row>
    <row r="5" spans="1:19" x14ac:dyDescent="0.25">
      <c r="B5" s="9"/>
      <c r="C5" s="9"/>
      <c r="D5" s="9"/>
      <c r="E5" s="9"/>
      <c r="F5" s="9"/>
      <c r="G5" s="9"/>
      <c r="H5" s="9"/>
      <c r="I5" s="9"/>
      <c r="J5" s="9"/>
      <c r="K5" s="9"/>
      <c r="L5" s="9"/>
      <c r="M5" s="9"/>
      <c r="N5" s="9"/>
      <c r="O5" s="9"/>
      <c r="P5" s="9"/>
      <c r="Q5" s="9"/>
      <c r="R5" s="9"/>
      <c r="S5" s="9"/>
    </row>
    <row r="6" spans="1:19" x14ac:dyDescent="0.25">
      <c r="B6" s="328" t="s">
        <v>679</v>
      </c>
      <c r="C6" s="328"/>
      <c r="D6" s="328"/>
      <c r="E6" s="328"/>
      <c r="F6" s="328"/>
      <c r="G6" s="289" t="str">
        <f>IF(AND('titre et remarques'!C4="BOUSSENS",$R$4&gt;=2),2,IF(AND('titre et remarques'!C4="BOUSSENS",$R$4=1),3,IF(AND(ISBLANK(#REF!),OR('titre et remarques'!C4="BETTENS",'titre et remarques'!C4="BOTTENS",'titre et remarques'!C4="DAILLENS",'titre et remarques'!C4="ESSERTINES_SUR_YVERDON",'titre et remarques'!C4="ECLAGNENS",'titre et remarques'!C4="GOUMOENS_LE_JUX",'titre et remarques'!C4="SOTTENS",'titre et remarques'!C4="VILLARS_MENDRAZ",'titre et remarques'!C4="VILLARS_TIERCELIN",'titre et remarques'!C4="CHANEAZ",'titre et remarques'!C4="CHAPELLE_SUR_MOUDON",'titre et remarques'!C4="DENEZY",'titre et remarques'!C4="ETAGNIERES",'titre et remarques'!C4="FEY",'titre et remarques'!C4="PENEY_LE_JORAT",'titre et remarques'!C4="MARTHERENGES",'titre et remarques'!C4="PEYRES_POSSENS",'titre et remarques'!C4="SAINT_CIERGES",'titre et remarques'!C4="NAZ",'titre et remarques'!C4="MORRENS",'titre et remarques'!C4="OULENS",'titre et remarques'!C4="PAILLY",'titre et remarques'!C4="POLIEZ_PITTET",'titre et remarques'!C4="RUEYRES",'titre et remarques'!C4="SAINT_BARTHELEMY",'titre et remarques'!C4="VILLARS_LE_TERROIR",'titre et remarques'!C4="VUARRENS",'titre et remarques'!C4="PENTHEREAZ")),"…",IF(OR('titre et remarques'!C4="BETTENS",'titre et remarques'!C4="BOTTENS",'titre et remarques'!C4="DAILLENS",'titre et remarques'!C4="ESSERTINES_SUR_YVERDON",'titre et remarques'!C4="ECLAGNENS",'titre et remarques'!C4="GOUMOENS_LE_JUX",'titre et remarques'!C4="SOTTENS",'titre et remarques'!C4="VILLARS_MENDRAZ",'titre et remarques'!C4="VILLARS_TIERCELIN",'titre et remarques'!C4="CHANEAZ",'titre et remarques'!C4="CHAPELLE_SUR_MOUDON",'titre et remarques'!C4="DENEZY",'titre et remarques'!C4="MARTHERENGES",'titre et remarques'!C4="PEYRES_POSSENS",'titre et remarques'!C4="SAINT_CIERGES",'titre et remarques'!C4="NAZ",'titre et remarques'!C4="MORRENS",'titre et remarques'!C4="OULENS",'titre et remarques'!C4="PAILLY",'titre et remarques'!C4="POLIEZ_PITTET",'titre et remarques'!C4="RUEYRES",'titre et remarques'!C4="SAINT_BARTHELEMY",'titre et remarques'!C4="VILLARS_LE_TERROIR",'titre et remarques'!C4="VUARRENS"),2,IF(OR('titre et remarques'!C4="MONTAUBION_CHARDONNAY",'titre et remarques'!C4="THIERRENS",'titre et remarques'!C4="POLIEZ_LE_GRAND",'titre et remarques'!C4="SUGNENS",'titre et remarques'!C4="DOMMARTIN"),"remplir manuellement",IF(OR('titre et remarques'!C4="GOUMOENS_LA_VILLE",'titre et remarques'!C4="CORREVON",'titre et remarques'!C4="SUCHY"),"Norme VSS",IF(OR('titre et remarques'!C4="FEY",'titre et remarques'!C4="PENTHEREAZ"),3,IF(AND('titre et remarques'!C4="ETAGNIERES",'capacité constructive'!F3="Zone des villas"),3,IF('titre et remarques'!C4="PENEY_LE_JORAT",1,IF(AND('titre et remarques'!C4="ETAGNIERES",'capacité constructive'!F3="Zone du village"),1,"…"))))))))))</f>
        <v>…</v>
      </c>
      <c r="H6" s="289"/>
      <c r="I6" s="289"/>
      <c r="J6" s="287" t="s">
        <v>269</v>
      </c>
      <c r="K6" s="287"/>
      <c r="L6" s="287"/>
      <c r="M6" s="287"/>
      <c r="N6" s="287"/>
      <c r="O6" s="287"/>
      <c r="P6" s="98"/>
      <c r="Q6" s="98"/>
      <c r="R6" s="69" t="str">
        <f>IF(ISERROR(R4*G6),"…",R4*G6)</f>
        <v>…</v>
      </c>
      <c r="S6" s="66"/>
    </row>
    <row r="7" spans="1:19" x14ac:dyDescent="0.25">
      <c r="B7" s="9" t="s">
        <v>270</v>
      </c>
      <c r="C7" s="9"/>
      <c r="D7" s="9"/>
      <c r="E7" s="9"/>
      <c r="F7" s="9"/>
      <c r="G7" s="429">
        <v>1</v>
      </c>
      <c r="H7" s="430"/>
      <c r="I7" s="431"/>
      <c r="J7" s="287" t="s">
        <v>271</v>
      </c>
      <c r="K7" s="287"/>
      <c r="L7" s="287"/>
      <c r="M7" s="289">
        <f>IF('titre et remarques'!C4="BIOLEY_ORJULAZ","80",IF('titre et remarques'!C4="ECHALLENS",60,"…"))</f>
        <v>60</v>
      </c>
      <c r="N7" s="289"/>
      <c r="O7" s="68" t="s">
        <v>272</v>
      </c>
      <c r="Q7" s="9"/>
      <c r="R7" s="69">
        <f>IF(ISERROR(D4/M7),"…",ROUNDUP(D4/M7,0))</f>
        <v>0</v>
      </c>
      <c r="S7" s="9"/>
    </row>
    <row r="8" spans="1:19" x14ac:dyDescent="0.25">
      <c r="B8" s="287"/>
      <c r="C8" s="287"/>
      <c r="D8" s="9"/>
      <c r="E8" s="9"/>
      <c r="F8" s="9"/>
      <c r="G8" s="289"/>
      <c r="H8" s="289"/>
      <c r="I8" s="289"/>
      <c r="J8" s="98" t="s">
        <v>311</v>
      </c>
      <c r="K8" s="98"/>
      <c r="L8" s="98"/>
      <c r="M8" s="98"/>
      <c r="N8" s="98"/>
      <c r="O8" s="98"/>
      <c r="P8" s="98"/>
      <c r="Q8" s="98"/>
      <c r="R8" s="25">
        <f>IF('titre et remarques'!C4="BOUSSENS",ROUND($R$6*0.2,0),IF('titre et remarques'!C4="BETTENS",$R$4,IF('titre et remarques'!C4="DAILLENS",ROUNDUP($R$4/2,0),IF(AND('titre et remarques'!C4="ECHALLENS",$R$4&lt;=3,$D$4&lt;300),1,IF(AND('titre et remarques'!C4="ECHALLENS",$R$4&lt;=3,$D$4&gt;=300),ROUND($D$4/300,0),IF(AND('titre et remarques'!C4="ECHALLENS",$R$4&gt;3,$D$4&gt;=300),ROUND($D$4/300,0),IF(AND('titre et remarques'!C4="ECHALLENS",$R$4&gt;3,$D$4&lt;300),1,IF(AND('titre et remarques'!C4="SOTTENS",$R$4&lt;=3),1,IF(AND('titre et remarques'!C4="SOTTENS",$R$4&gt;3),2,IF('titre et remarques'!C4="VILLARS_TIERCELIN",ROUNDDOWN($R$6/3,0),IF(AND('titre et remarques'!C4="PEYRES_POSSENS",$R$4&gt;=3),$R$4-2,IF(AND('titre et remarques'!C4="PEYRES_POSSENS",$R$4&lt;3),"aucune",IF(AND('titre et remarques'!C4="PAILLY",$R$4&lt;=2),2,IF(AND('titre et remarques'!C4="PAILLY",$R$4&gt;2),ROUNDDOWN($R$4/3,0),IF(AND('titre et remarques'!C4="POLIEZ_PITTET",$R$4&lt;=2),2,IF(AND('titre et remarques'!C4="POLIEZ_PITTET",$R$4&gt;2),ROUNDDOWN($R$4/3,0),IF('titre et remarques'!C4="RUEYRES",ROUNDDOWN($R$6/3,0),IF(AND('titre et remarques'!C4="SAINT_BARTHELEMY",$R$4&gt;=3),$R$4-2,IF(AND('titre et remarques'!C4="SAINT_BARTHELEMY",$R$4&lt;3),"aucune",IF(AND('titre et remarques'!C4="VILLARS_LE_TERROIR",$R$4&lt;=2),1,IF(AND('titre et remarques'!C4="VILLARS_LE_TERROIR",$R$4&gt;2),ROUNDDOWN($R$4/2,0),IF(AND('titre et remarques'!C4="VUARRENS",$R$4&lt;=5),1,IF(AND('titre et remarques'!C4="VUARRENS",$R$4&gt;5),ROUNDDOWN($R$4/5,0),"...")))))))))))))))))))))))</f>
        <v>1</v>
      </c>
      <c r="S8" s="9"/>
    </row>
    <row r="9" spans="1:19" x14ac:dyDescent="0.25">
      <c r="B9" s="179" t="s">
        <v>796</v>
      </c>
      <c r="C9" s="338"/>
      <c r="D9" s="347"/>
      <c r="E9" s="347"/>
      <c r="F9" s="347"/>
      <c r="G9" s="347"/>
      <c r="H9" s="347"/>
      <c r="I9" s="347"/>
      <c r="J9" s="347"/>
      <c r="K9" s="347"/>
      <c r="L9" s="347"/>
      <c r="M9" s="347"/>
      <c r="N9" s="347"/>
      <c r="O9" s="347"/>
      <c r="P9" s="347"/>
      <c r="Q9" s="339"/>
      <c r="R9" s="263"/>
      <c r="S9" s="9"/>
    </row>
    <row r="10" spans="1:19" x14ac:dyDescent="0.25">
      <c r="B10" s="179"/>
      <c r="C10" s="338"/>
      <c r="D10" s="347"/>
      <c r="E10" s="347"/>
      <c r="F10" s="347"/>
      <c r="G10" s="347"/>
      <c r="H10" s="347"/>
      <c r="I10" s="347"/>
      <c r="J10" s="347"/>
      <c r="K10" s="347"/>
      <c r="L10" s="347"/>
      <c r="M10" s="347"/>
      <c r="N10" s="347"/>
      <c r="O10" s="347"/>
      <c r="P10" s="347"/>
      <c r="Q10" s="339"/>
      <c r="R10" s="262"/>
      <c r="S10" s="9"/>
    </row>
    <row r="11" spans="1:19" x14ac:dyDescent="0.25">
      <c r="B11" s="67"/>
      <c r="C11" s="67"/>
      <c r="D11" s="9"/>
      <c r="E11" s="9"/>
      <c r="F11" s="9"/>
      <c r="G11" s="9"/>
      <c r="H11" s="9"/>
      <c r="I11" s="9"/>
      <c r="J11" s="287" t="s">
        <v>313</v>
      </c>
      <c r="K11" s="287"/>
      <c r="L11" s="287"/>
      <c r="M11" s="287"/>
      <c r="N11" s="287"/>
      <c r="O11" s="98"/>
      <c r="P11" s="98"/>
      <c r="Q11" s="98"/>
      <c r="R11" s="69" t="str">
        <f>IF(OR('titre et remarques'!C4="BETTENS",'titre et remarques'!C4="NAZ",'titre et remarques'!C4="SAINT_BARTHELEMY"),$R$6/2,IF(AND('titre et remarques'!C4="BIOLEY_ORJULAZ",OR('titre et remarques'!C4="Zone de village A",'titre et remarques'!C4="Zone de village B")),ROUNDDOWN($R$7*0.6,0),IF('titre et remarques'!C4="BOUSSENS",ROUNDDOWN((R6+R8)/2,0),IF(AND('titre et remarques'!C4="DAILLENS",SUM(R6:R8)&gt;10),"Toutes sauf 10",IF('titre et remarques'!C4="PENTHEREAZ",ROUND($R$6*0.3,0),"aucune")))))</f>
        <v>aucune</v>
      </c>
      <c r="S11" s="69" t="str">
        <f>IF(AND('titre et remarques'!C4="BIOLEY_ORJULAZ",OR('capacité constructive'!F3="Zone de village A",'capacité constructive'!F3="Zone de village B")),"sous forme de garages",IF(AND('titre et remarques'!C4="DAILLENS",SUM(R6:R8)&gt;10),"dans garage ou entérée",""))</f>
        <v/>
      </c>
    </row>
    <row r="12" spans="1:19" x14ac:dyDescent="0.25">
      <c r="J12" s="98" t="s">
        <v>274</v>
      </c>
      <c r="L12" s="98"/>
      <c r="M12" s="98"/>
      <c r="N12" s="98"/>
      <c r="O12" s="98"/>
      <c r="P12" s="98"/>
      <c r="Q12" s="98"/>
      <c r="R12" s="83">
        <f>SUM(R6:R10)</f>
        <v>1</v>
      </c>
    </row>
    <row r="14" spans="1:19" x14ac:dyDescent="0.25">
      <c r="B14" s="328" t="s">
        <v>770</v>
      </c>
      <c r="C14" s="328"/>
      <c r="D14" s="328"/>
      <c r="E14" s="328"/>
      <c r="F14" s="328"/>
      <c r="G14" s="328"/>
      <c r="H14" s="328"/>
      <c r="I14" s="97">
        <v>1</v>
      </c>
      <c r="J14" s="287" t="s">
        <v>269</v>
      </c>
      <c r="K14" s="287"/>
      <c r="L14" s="287"/>
      <c r="M14" s="287"/>
      <c r="N14" s="287"/>
      <c r="O14" s="287"/>
      <c r="P14" s="287"/>
      <c r="Q14" s="287"/>
      <c r="R14" s="66">
        <f>R4</f>
        <v>0</v>
      </c>
      <c r="S14" s="9"/>
    </row>
    <row r="15" spans="1:19" x14ac:dyDescent="0.25">
      <c r="B15" s="123" t="s">
        <v>270</v>
      </c>
      <c r="C15" s="123"/>
      <c r="D15" s="123"/>
      <c r="E15" s="123"/>
      <c r="F15" s="123"/>
      <c r="G15" s="123"/>
      <c r="H15" s="123"/>
      <c r="I15" s="97">
        <v>1</v>
      </c>
      <c r="J15" s="287" t="s">
        <v>271</v>
      </c>
      <c r="K15" s="287"/>
      <c r="L15" s="287"/>
      <c r="M15" s="289">
        <v>100</v>
      </c>
      <c r="N15" s="289"/>
      <c r="O15" s="79" t="s">
        <v>272</v>
      </c>
      <c r="Q15" s="9"/>
      <c r="R15" s="78">
        <f>ROUNDUP(D4/100,0)</f>
        <v>0</v>
      </c>
      <c r="S15" s="9"/>
    </row>
    <row r="16" spans="1:19" x14ac:dyDescent="0.25">
      <c r="B16" s="9"/>
      <c r="C16" s="9"/>
      <c r="D16" s="9"/>
      <c r="E16" s="9"/>
      <c r="F16" s="9"/>
      <c r="G16" s="9"/>
      <c r="H16" s="9"/>
      <c r="J16" s="98" t="s">
        <v>273</v>
      </c>
      <c r="L16" s="98"/>
      <c r="M16" s="98"/>
      <c r="N16" s="98"/>
      <c r="O16" s="98"/>
      <c r="P16" s="98"/>
      <c r="Q16" s="98"/>
      <c r="R16" s="78">
        <f>IF(R14&gt;R15,ROUNDUP((R14)*0.1,0),ROUNDUP((R15)*0.1,0))</f>
        <v>0</v>
      </c>
      <c r="S16" s="9"/>
    </row>
    <row r="17" spans="1:24" x14ac:dyDescent="0.25">
      <c r="B17" s="179" t="s">
        <v>796</v>
      </c>
      <c r="C17" s="338"/>
      <c r="D17" s="347"/>
      <c r="E17" s="347"/>
      <c r="F17" s="347"/>
      <c r="G17" s="347"/>
      <c r="H17" s="347"/>
      <c r="I17" s="347"/>
      <c r="J17" s="347"/>
      <c r="K17" s="347"/>
      <c r="L17" s="347"/>
      <c r="M17" s="347"/>
      <c r="N17" s="347"/>
      <c r="O17" s="347"/>
      <c r="P17" s="347"/>
      <c r="Q17" s="339"/>
      <c r="R17" s="263"/>
      <c r="S17" s="9"/>
    </row>
    <row r="18" spans="1:24" x14ac:dyDescent="0.25">
      <c r="B18" s="179"/>
      <c r="C18" s="338"/>
      <c r="D18" s="347"/>
      <c r="E18" s="347"/>
      <c r="F18" s="347"/>
      <c r="G18" s="347"/>
      <c r="H18" s="347"/>
      <c r="I18" s="347"/>
      <c r="J18" s="347"/>
      <c r="K18" s="347"/>
      <c r="L18" s="347"/>
      <c r="M18" s="347"/>
      <c r="N18" s="347"/>
      <c r="O18" s="347"/>
      <c r="P18" s="347"/>
      <c r="Q18" s="339"/>
      <c r="R18" s="262"/>
      <c r="S18" s="9"/>
    </row>
    <row r="19" spans="1:24" x14ac:dyDescent="0.25">
      <c r="J19" s="98" t="s">
        <v>274</v>
      </c>
      <c r="K19" s="98"/>
      <c r="L19" s="98"/>
      <c r="M19" s="98"/>
      <c r="N19" s="98"/>
      <c r="O19" s="98"/>
      <c r="P19" s="98"/>
      <c r="Q19" s="98"/>
      <c r="R19" s="83">
        <f>IF(R14&gt;R15,R14,R15)+R16+R17+R18</f>
        <v>0</v>
      </c>
    </row>
    <row r="21" spans="1:24" x14ac:dyDescent="0.25">
      <c r="B21" s="328" t="s">
        <v>680</v>
      </c>
      <c r="C21" s="328"/>
      <c r="D21" s="328"/>
      <c r="E21" s="328"/>
      <c r="F21" s="9"/>
      <c r="G21" s="9"/>
      <c r="H21" s="9"/>
      <c r="I21" s="9"/>
      <c r="J21" s="338"/>
      <c r="K21" s="347"/>
      <c r="L21" s="347"/>
      <c r="M21" s="347"/>
      <c r="N21" s="347"/>
      <c r="O21" s="347"/>
      <c r="P21" s="339"/>
      <c r="Q21" s="77" t="s">
        <v>642</v>
      </c>
      <c r="R21" s="221"/>
    </row>
    <row r="22" spans="1:24" x14ac:dyDescent="0.25">
      <c r="B22" s="180"/>
      <c r="C22" s="180"/>
      <c r="D22" s="180"/>
      <c r="E22" s="180"/>
      <c r="F22" s="9"/>
      <c r="G22" s="9"/>
      <c r="H22" s="9"/>
      <c r="I22" s="9"/>
      <c r="J22" s="338"/>
      <c r="K22" s="359"/>
      <c r="L22" s="359"/>
      <c r="M22" s="359"/>
      <c r="N22" s="359"/>
      <c r="O22" s="359"/>
      <c r="P22" s="360"/>
      <c r="Q22" s="182" t="s">
        <v>642</v>
      </c>
      <c r="R22" s="221"/>
    </row>
    <row r="23" spans="1:24" x14ac:dyDescent="0.25">
      <c r="B23" s="180"/>
      <c r="C23" s="180"/>
      <c r="D23" s="180"/>
      <c r="E23" s="180"/>
      <c r="F23" s="9"/>
      <c r="G23" s="9"/>
      <c r="H23" s="9"/>
      <c r="I23" s="9"/>
      <c r="J23" s="338"/>
      <c r="K23" s="359"/>
      <c r="L23" s="359"/>
      <c r="M23" s="359"/>
      <c r="N23" s="359"/>
      <c r="O23" s="359"/>
      <c r="P23" s="360"/>
      <c r="Q23" s="182" t="s">
        <v>642</v>
      </c>
      <c r="R23" s="221"/>
    </row>
    <row r="24" spans="1:24" x14ac:dyDescent="0.25">
      <c r="B24" s="9"/>
      <c r="C24" s="9"/>
      <c r="D24" s="9"/>
      <c r="E24" s="9"/>
      <c r="F24" s="9"/>
      <c r="G24" s="9"/>
      <c r="H24" s="9"/>
      <c r="I24" s="9"/>
      <c r="J24" s="287" t="s">
        <v>311</v>
      </c>
      <c r="K24" s="287"/>
      <c r="L24" s="287"/>
      <c r="M24" s="287"/>
      <c r="N24" s="287"/>
      <c r="O24" s="98"/>
      <c r="P24" s="98"/>
      <c r="Q24" s="98"/>
      <c r="R24" s="227"/>
      <c r="S24" s="9"/>
    </row>
    <row r="25" spans="1:24" x14ac:dyDescent="0.25">
      <c r="B25" s="9"/>
      <c r="C25" s="9"/>
      <c r="D25" s="9"/>
      <c r="E25" s="9"/>
      <c r="F25" s="9"/>
      <c r="G25" s="9"/>
      <c r="H25" s="9"/>
      <c r="I25" s="9"/>
      <c r="J25" s="287" t="s">
        <v>316</v>
      </c>
      <c r="K25" s="287"/>
      <c r="L25" s="287"/>
      <c r="M25" s="287"/>
      <c r="N25" s="287"/>
      <c r="O25" s="98"/>
      <c r="P25" s="98"/>
      <c r="Q25" s="98"/>
      <c r="R25" s="232"/>
      <c r="S25" s="9"/>
    </row>
    <row r="26" spans="1:24" x14ac:dyDescent="0.25">
      <c r="J26" s="98" t="s">
        <v>643</v>
      </c>
      <c r="K26" s="98"/>
      <c r="L26" s="98"/>
      <c r="M26" s="98"/>
      <c r="N26" s="98"/>
      <c r="O26" s="98"/>
      <c r="P26" s="98"/>
      <c r="Q26" s="98"/>
      <c r="R26" s="78">
        <f>SUM(R21:R24)</f>
        <v>0</v>
      </c>
    </row>
    <row r="27" spans="1:24" x14ac:dyDescent="0.25">
      <c r="I27" s="77"/>
      <c r="J27" s="287" t="s">
        <v>644</v>
      </c>
      <c r="K27" s="287"/>
      <c r="L27" s="287"/>
      <c r="M27" s="287"/>
      <c r="N27" s="287"/>
      <c r="O27" s="287"/>
      <c r="P27" s="287"/>
      <c r="Q27" s="287"/>
      <c r="R27" s="289" t="str">
        <f>IF(R12&lt;R26,R26-R12 &amp; " place(s) en trop",IF(R12&gt;R26,R12-R26 &amp; " place(s) en moins",IF(R12=R26,"pas de différence","…")))</f>
        <v>1 place(s) en moins</v>
      </c>
      <c r="S27" s="289"/>
    </row>
    <row r="28" spans="1:24" x14ac:dyDescent="0.25">
      <c r="I28" s="77"/>
      <c r="J28" s="287" t="s">
        <v>645</v>
      </c>
      <c r="K28" s="287"/>
      <c r="L28" s="287"/>
      <c r="M28" s="287"/>
      <c r="N28" s="287"/>
      <c r="O28" s="287"/>
      <c r="P28" s="287"/>
      <c r="Q28" s="287"/>
      <c r="R28" s="289" t="str">
        <f>IF(R19&lt;R26,R26-R19&amp; " place(s) en trop",IF(R19&gt;R26,R19-R26 &amp; " place(s) en moins",IF(R19=R26,"pas de différence","…")))</f>
        <v>pas de différence</v>
      </c>
      <c r="S28" s="289"/>
      <c r="T28" s="79"/>
      <c r="U28" s="79"/>
      <c r="V28" s="79"/>
      <c r="W28" s="79"/>
      <c r="X28" s="79"/>
    </row>
    <row r="29" spans="1:24" x14ac:dyDescent="0.25">
      <c r="A29" s="94" t="str">
        <f>"art. "&amp;IF(AND('titre et remarques'!$C$4="ECHALLENS",'capacité constructive'!$F$3="Zone mixte"),"7.4","…")</f>
        <v>art. …</v>
      </c>
      <c r="B29" s="328" t="s">
        <v>317</v>
      </c>
      <c r="C29" s="328"/>
      <c r="D29" s="328"/>
      <c r="E29" s="328"/>
      <c r="F29" s="329"/>
      <c r="G29" s="330"/>
      <c r="H29" s="331"/>
      <c r="J29" s="287" t="s">
        <v>103</v>
      </c>
      <c r="K29" s="287"/>
      <c r="L29" s="287"/>
      <c r="M29" s="100"/>
      <c r="N29" s="329"/>
      <c r="O29" s="330"/>
      <c r="P29" s="330"/>
      <c r="Q29" s="330"/>
      <c r="R29" s="331"/>
      <c r="S29" s="175" t="str">
        <f>IF(F29="pas précisé","conforme",IF(F29=N29,"conforme",IF(AND(F29&lt;&gt;N29,F29&lt;&gt;"pas précisé"),"non conforme")))</f>
        <v>conforme</v>
      </c>
    </row>
    <row r="30" spans="1:24" x14ac:dyDescent="0.25">
      <c r="A30" s="70"/>
      <c r="B30" s="70"/>
      <c r="C30" s="71"/>
      <c r="D30" s="71"/>
      <c r="E30" s="71"/>
      <c r="F30" s="71"/>
      <c r="G30" s="71"/>
      <c r="H30" s="71"/>
      <c r="I30" s="71"/>
      <c r="J30" s="71"/>
      <c r="K30" s="71"/>
      <c r="L30" s="71"/>
      <c r="M30" s="71"/>
      <c r="N30" s="71"/>
      <c r="O30" s="71"/>
      <c r="P30" s="71"/>
      <c r="Q30" s="71"/>
      <c r="R30" s="71"/>
      <c r="S30" s="71"/>
    </row>
    <row r="31" spans="1:24" x14ac:dyDescent="0.25">
      <c r="A31" s="11" t="s">
        <v>761</v>
      </c>
      <c r="B31" s="11"/>
      <c r="C31" s="12"/>
      <c r="D31" s="12"/>
      <c r="E31" s="12"/>
      <c r="F31" s="12"/>
      <c r="G31" s="12"/>
      <c r="H31" s="12"/>
      <c r="I31" s="12"/>
      <c r="J31" s="12"/>
      <c r="K31" s="12"/>
      <c r="L31" s="12"/>
      <c r="M31" s="12"/>
      <c r="N31" s="12"/>
      <c r="O31" s="12"/>
      <c r="P31" s="12"/>
      <c r="Q31" s="12"/>
      <c r="R31" s="12"/>
      <c r="S31" s="12"/>
    </row>
    <row r="32" spans="1:24" x14ac:dyDescent="0.25">
      <c r="B32" s="9"/>
      <c r="R32" s="66"/>
    </row>
    <row r="33" spans="1:19" x14ac:dyDescent="0.25">
      <c r="A33" s="81" t="s">
        <v>708</v>
      </c>
      <c r="B33" s="328" t="s">
        <v>678</v>
      </c>
      <c r="C33" s="328"/>
      <c r="D33" s="328"/>
      <c r="E33" s="328"/>
      <c r="F33" s="227"/>
      <c r="G33" s="9"/>
      <c r="H33" s="9"/>
      <c r="J33" s="9" t="s">
        <v>103</v>
      </c>
      <c r="K33" s="9"/>
      <c r="M33" s="128"/>
      <c r="N33" s="128"/>
      <c r="O33" s="124"/>
      <c r="P33" s="9"/>
      <c r="Q33" s="9"/>
      <c r="R33" s="227"/>
      <c r="S33" s="221" t="s">
        <v>144</v>
      </c>
    </row>
    <row r="34" spans="1:19" x14ac:dyDescent="0.25">
      <c r="A34" s="9"/>
      <c r="B34" s="9"/>
      <c r="C34" s="9"/>
      <c r="D34" s="9"/>
      <c r="E34" s="9"/>
      <c r="F34" s="9"/>
      <c r="G34" s="9"/>
      <c r="H34" s="9"/>
      <c r="I34" s="9"/>
      <c r="J34" s="9"/>
      <c r="K34" s="9"/>
      <c r="L34" s="9"/>
      <c r="M34" s="9"/>
      <c r="N34" s="9"/>
      <c r="O34" s="9"/>
      <c r="P34" s="9"/>
      <c r="Q34" s="9"/>
      <c r="R34" s="9"/>
      <c r="S34" s="9"/>
    </row>
    <row r="35" spans="1:19" x14ac:dyDescent="0.25">
      <c r="A35" s="162" t="s">
        <v>771</v>
      </c>
      <c r="B35" s="328" t="s">
        <v>776</v>
      </c>
      <c r="C35" s="328"/>
      <c r="D35" s="328"/>
      <c r="E35" s="328"/>
      <c r="F35" s="328"/>
      <c r="G35" s="328"/>
      <c r="H35" s="328"/>
      <c r="I35" s="227"/>
      <c r="J35" s="338" t="s">
        <v>763</v>
      </c>
      <c r="K35" s="347"/>
      <c r="L35" s="347"/>
      <c r="M35" s="347"/>
      <c r="N35" s="347"/>
      <c r="O35" s="347"/>
      <c r="P35" s="347"/>
      <c r="Q35" s="339"/>
      <c r="R35" s="221"/>
      <c r="S35" s="9"/>
    </row>
    <row r="36" spans="1:19" x14ac:dyDescent="0.25">
      <c r="A36" s="162" t="s">
        <v>775</v>
      </c>
      <c r="B36" s="328" t="s">
        <v>773</v>
      </c>
      <c r="C36" s="328"/>
      <c r="D36" s="328"/>
      <c r="E36" s="328"/>
      <c r="F36" s="328"/>
      <c r="G36" s="328"/>
      <c r="H36" s="328"/>
      <c r="I36" s="232"/>
      <c r="J36" s="338" t="s">
        <v>766</v>
      </c>
      <c r="K36" s="347"/>
      <c r="L36" s="347"/>
      <c r="M36" s="347"/>
      <c r="N36" s="347"/>
      <c r="O36" s="347"/>
      <c r="P36" s="347"/>
      <c r="Q36" s="339"/>
      <c r="R36" s="221"/>
      <c r="S36" s="9"/>
    </row>
    <row r="37" spans="1:19" x14ac:dyDescent="0.25">
      <c r="A37" s="162"/>
      <c r="B37" s="126"/>
      <c r="C37" s="126"/>
      <c r="D37" s="126"/>
      <c r="E37" s="126"/>
      <c r="F37" s="126"/>
      <c r="G37" s="126"/>
      <c r="H37" s="126"/>
      <c r="I37" s="9"/>
      <c r="J37" s="123" t="s">
        <v>643</v>
      </c>
      <c r="K37" s="124"/>
      <c r="L37" s="124"/>
      <c r="M37" s="124"/>
      <c r="N37" s="124"/>
      <c r="O37" s="124"/>
      <c r="P37" s="124"/>
      <c r="Q37" s="124"/>
      <c r="R37" s="176">
        <f>SUM(R35:R36)</f>
        <v>0</v>
      </c>
      <c r="S37" s="9"/>
    </row>
    <row r="38" spans="1:19" x14ac:dyDescent="0.25">
      <c r="A38" s="9"/>
      <c r="G38" s="9"/>
      <c r="H38" s="9"/>
      <c r="I38" s="9"/>
      <c r="J38" s="287" t="s">
        <v>313</v>
      </c>
      <c r="K38" s="287"/>
      <c r="L38" s="287"/>
      <c r="M38" s="287"/>
      <c r="N38" s="287"/>
      <c r="O38" s="9"/>
      <c r="P38" s="9"/>
      <c r="Q38" s="9"/>
      <c r="R38" s="221"/>
      <c r="S38" s="9"/>
    </row>
    <row r="39" spans="1:19" x14ac:dyDescent="0.25">
      <c r="A39" s="9"/>
      <c r="B39" s="9"/>
      <c r="C39" s="9"/>
      <c r="D39" s="9"/>
      <c r="E39" s="9"/>
      <c r="F39" s="9"/>
      <c r="G39" s="9"/>
      <c r="H39" s="9"/>
      <c r="I39" s="9"/>
      <c r="J39" s="125"/>
      <c r="K39" s="125"/>
      <c r="L39" s="125"/>
      <c r="M39" s="125"/>
      <c r="N39" s="125"/>
      <c r="O39" s="9"/>
      <c r="P39" s="9"/>
      <c r="Q39" s="9"/>
      <c r="R39" s="9"/>
      <c r="S39" s="9"/>
    </row>
    <row r="40" spans="1:19" x14ac:dyDescent="0.25">
      <c r="A40" s="9"/>
      <c r="B40" s="328" t="s">
        <v>774</v>
      </c>
      <c r="C40" s="328"/>
      <c r="D40" s="328"/>
      <c r="E40" s="328"/>
      <c r="F40" s="328"/>
      <c r="G40" s="9"/>
      <c r="H40" s="9"/>
      <c r="I40" s="9"/>
      <c r="J40" s="287" t="s">
        <v>643</v>
      </c>
      <c r="K40" s="287"/>
      <c r="L40" s="9"/>
      <c r="M40" s="9"/>
      <c r="N40" s="9"/>
      <c r="O40" s="9"/>
      <c r="P40" s="9"/>
      <c r="Q40" s="9"/>
      <c r="R40" s="221"/>
      <c r="S40" s="221" t="s">
        <v>144</v>
      </c>
    </row>
    <row r="41" spans="1:19" x14ac:dyDescent="0.25">
      <c r="A41" s="9"/>
      <c r="B41" s="126"/>
      <c r="C41" s="126"/>
      <c r="D41" s="126"/>
      <c r="E41" s="126"/>
      <c r="F41" s="126"/>
      <c r="G41" s="9"/>
      <c r="H41" s="9"/>
      <c r="I41" s="9"/>
      <c r="J41" s="287" t="s">
        <v>316</v>
      </c>
      <c r="K41" s="287"/>
      <c r="L41" s="287"/>
      <c r="M41" s="287"/>
      <c r="N41" s="287"/>
      <c r="O41" s="9"/>
      <c r="P41" s="9"/>
      <c r="Q41" s="9"/>
      <c r="R41" s="221"/>
      <c r="S41" s="221" t="s">
        <v>144</v>
      </c>
    </row>
    <row r="42" spans="1:19" x14ac:dyDescent="0.25">
      <c r="A42" s="9"/>
      <c r="B42" s="9"/>
      <c r="C42" s="9"/>
      <c r="D42" s="9"/>
      <c r="E42" s="9"/>
      <c r="F42" s="9"/>
      <c r="G42" s="9"/>
      <c r="H42" s="9"/>
      <c r="I42" s="9"/>
      <c r="J42" s="287" t="s">
        <v>645</v>
      </c>
      <c r="K42" s="287"/>
      <c r="L42" s="287"/>
      <c r="M42" s="287"/>
      <c r="N42" s="287"/>
      <c r="O42" s="287"/>
      <c r="P42" s="287"/>
      <c r="Q42" s="287"/>
      <c r="R42" s="289" t="str">
        <f>IF(R37&lt;R40,R40-R37&amp; " place(s) en trop",IF(R37&gt;R40,R37-R40 &amp; " place(s) en moins",IF(R37=R40,"pas de différence","…")))</f>
        <v>pas de différence</v>
      </c>
      <c r="S42" s="289"/>
    </row>
    <row r="43" spans="1:19" x14ac:dyDescent="0.25">
      <c r="A43" s="9"/>
      <c r="B43" s="9"/>
      <c r="C43" s="9"/>
      <c r="D43" s="9"/>
      <c r="E43" s="9"/>
      <c r="F43" s="9"/>
      <c r="G43" s="9"/>
      <c r="H43" s="9"/>
      <c r="I43" s="9"/>
      <c r="J43" s="125"/>
      <c r="K43" s="125"/>
      <c r="L43" s="125"/>
      <c r="M43" s="125"/>
      <c r="N43" s="125"/>
      <c r="O43" s="125"/>
      <c r="P43" s="125"/>
      <c r="Q43" s="125"/>
      <c r="R43" s="9"/>
      <c r="S43" s="19"/>
    </row>
    <row r="44" spans="1:19" x14ac:dyDescent="0.25">
      <c r="A44" s="11" t="s">
        <v>777</v>
      </c>
      <c r="B44" s="11"/>
      <c r="C44" s="12"/>
      <c r="D44" s="12"/>
      <c r="E44" s="12"/>
      <c r="F44" s="12"/>
      <c r="G44" s="12"/>
      <c r="H44" s="12"/>
      <c r="I44" s="12"/>
      <c r="J44" s="12"/>
      <c r="K44" s="12"/>
      <c r="L44" s="12"/>
      <c r="M44" s="12"/>
      <c r="N44" s="12"/>
      <c r="O44" s="12"/>
      <c r="P44" s="12"/>
      <c r="Q44" s="12"/>
      <c r="R44" s="12"/>
      <c r="S44" s="12"/>
    </row>
    <row r="45" spans="1:19" x14ac:dyDescent="0.25">
      <c r="B45" s="9"/>
      <c r="R45" s="124"/>
    </row>
    <row r="46" spans="1:19" x14ac:dyDescent="0.25">
      <c r="A46" s="81" t="s">
        <v>708</v>
      </c>
      <c r="B46" s="328" t="s">
        <v>678</v>
      </c>
      <c r="C46" s="328"/>
      <c r="D46" s="328"/>
      <c r="E46" s="328"/>
      <c r="F46" s="227"/>
      <c r="G46" s="9"/>
      <c r="H46" s="9"/>
      <c r="J46" s="9" t="s">
        <v>103</v>
      </c>
      <c r="K46" s="9"/>
      <c r="M46" s="128"/>
      <c r="N46" s="128"/>
      <c r="O46" s="124"/>
      <c r="P46" s="9"/>
      <c r="Q46" s="9"/>
      <c r="R46" s="227"/>
      <c r="S46" s="221" t="s">
        <v>144</v>
      </c>
    </row>
    <row r="47" spans="1:19" x14ac:dyDescent="0.25">
      <c r="A47" s="9"/>
      <c r="B47" s="9"/>
      <c r="C47" s="9"/>
      <c r="D47" s="9"/>
      <c r="E47" s="9"/>
      <c r="F47" s="9"/>
      <c r="G47" s="9"/>
      <c r="H47" s="9"/>
      <c r="I47" s="9"/>
      <c r="J47" s="9"/>
      <c r="K47" s="9"/>
      <c r="L47" s="9"/>
      <c r="M47" s="9"/>
      <c r="N47" s="9"/>
      <c r="O47" s="9"/>
      <c r="P47" s="9"/>
      <c r="Q47" s="9"/>
      <c r="R47" s="9"/>
      <c r="S47" s="19"/>
    </row>
    <row r="48" spans="1:19" x14ac:dyDescent="0.25">
      <c r="A48" s="9"/>
      <c r="B48" s="328" t="s">
        <v>778</v>
      </c>
      <c r="C48" s="328"/>
      <c r="D48" s="328"/>
      <c r="E48" s="328"/>
      <c r="F48" s="328"/>
      <c r="G48" s="433"/>
      <c r="H48" s="434"/>
      <c r="I48" s="434"/>
      <c r="J48" s="434"/>
      <c r="K48" s="434"/>
      <c r="L48" s="434"/>
      <c r="M48" s="434"/>
      <c r="N48" s="434"/>
      <c r="O48" s="434"/>
      <c r="P48" s="434"/>
      <c r="Q48" s="434"/>
      <c r="R48" s="435"/>
      <c r="S48" s="19"/>
    </row>
    <row r="49" spans="1:19" x14ac:dyDescent="0.25">
      <c r="A49" s="9"/>
      <c r="B49" s="104"/>
      <c r="C49" s="104"/>
      <c r="D49" s="104"/>
      <c r="E49" s="104"/>
      <c r="F49" s="104"/>
      <c r="G49" s="104"/>
      <c r="H49" s="104"/>
      <c r="I49" s="9"/>
      <c r="J49" s="9"/>
      <c r="K49" s="9"/>
      <c r="L49" s="9"/>
      <c r="M49" s="9"/>
      <c r="N49" s="9"/>
      <c r="O49" s="9"/>
      <c r="P49" s="9"/>
      <c r="Q49" s="9"/>
      <c r="R49" s="9"/>
      <c r="S49" s="124"/>
    </row>
    <row r="50" spans="1:19" x14ac:dyDescent="0.25">
      <c r="A50" s="9"/>
      <c r="B50" s="328" t="s">
        <v>774</v>
      </c>
      <c r="C50" s="328"/>
      <c r="D50" s="328"/>
      <c r="E50" s="328"/>
      <c r="F50" s="328"/>
      <c r="G50" s="338"/>
      <c r="H50" s="347"/>
      <c r="I50" s="347"/>
      <c r="J50" s="347"/>
      <c r="K50" s="347"/>
      <c r="L50" s="347"/>
      <c r="M50" s="347"/>
      <c r="N50" s="347"/>
      <c r="O50" s="347"/>
      <c r="P50" s="347"/>
      <c r="Q50" s="347"/>
      <c r="R50" s="339"/>
      <c r="S50" s="221" t="s">
        <v>144</v>
      </c>
    </row>
    <row r="51" spans="1:19" x14ac:dyDescent="0.25">
      <c r="A51" s="70"/>
      <c r="B51" s="104"/>
      <c r="C51" s="104"/>
      <c r="D51" s="104"/>
      <c r="E51" s="104"/>
      <c r="F51" s="104"/>
      <c r="G51" s="71"/>
      <c r="H51" s="71"/>
      <c r="I51" s="71"/>
      <c r="J51" s="71"/>
      <c r="K51" s="71"/>
      <c r="L51" s="71"/>
      <c r="M51" s="71"/>
      <c r="N51" s="71"/>
      <c r="O51" s="71"/>
      <c r="P51" s="71"/>
      <c r="Q51" s="71"/>
      <c r="R51" s="71"/>
      <c r="S51" s="82"/>
    </row>
    <row r="52" spans="1:19" x14ac:dyDescent="0.25">
      <c r="A52" s="9"/>
      <c r="B52" s="9"/>
      <c r="C52" s="9"/>
      <c r="D52" s="9"/>
      <c r="E52" s="9"/>
      <c r="F52" s="9"/>
      <c r="G52" s="9"/>
      <c r="H52" s="9"/>
      <c r="I52" s="9"/>
      <c r="J52" s="9"/>
      <c r="K52" s="9"/>
      <c r="L52" s="9"/>
      <c r="M52" s="9"/>
      <c r="N52" s="9"/>
      <c r="O52" s="9"/>
      <c r="P52" s="9"/>
      <c r="Q52" s="9"/>
      <c r="R52" s="9"/>
      <c r="S52" s="9"/>
    </row>
    <row r="53" spans="1:19" x14ac:dyDescent="0.25">
      <c r="A53" s="9"/>
      <c r="B53" s="9"/>
      <c r="C53" s="9"/>
      <c r="D53" s="9"/>
      <c r="E53" s="9"/>
      <c r="F53" s="9"/>
      <c r="G53" s="9"/>
      <c r="H53" s="9"/>
      <c r="I53" s="9"/>
      <c r="J53" s="9"/>
      <c r="K53" s="9"/>
      <c r="L53" s="9"/>
      <c r="M53" s="125"/>
      <c r="N53" s="125"/>
      <c r="O53" s="125"/>
      <c r="P53" s="125"/>
      <c r="Q53" s="125"/>
      <c r="R53" s="125"/>
      <c r="S53" s="9"/>
    </row>
    <row r="54" spans="1:19" x14ac:dyDescent="0.25">
      <c r="A54" s="9"/>
      <c r="B54" s="9"/>
      <c r="C54" s="9"/>
      <c r="D54" s="9"/>
      <c r="E54" s="9"/>
      <c r="F54" s="9"/>
      <c r="G54" s="9"/>
      <c r="H54" s="9"/>
      <c r="I54" s="9"/>
      <c r="J54" s="9"/>
      <c r="K54" s="9"/>
      <c r="L54" s="9"/>
      <c r="M54" s="125"/>
      <c r="N54" s="125"/>
      <c r="O54" s="125"/>
      <c r="P54" s="125"/>
      <c r="Q54" s="125"/>
      <c r="R54" s="125"/>
      <c r="S54" s="9"/>
    </row>
    <row r="55" spans="1:19" x14ac:dyDescent="0.25">
      <c r="A55" s="9"/>
      <c r="B55" s="9"/>
      <c r="C55" s="9"/>
      <c r="D55" s="9"/>
      <c r="E55" s="9"/>
      <c r="F55" s="9"/>
      <c r="G55" s="9"/>
      <c r="H55" s="9"/>
      <c r="I55" s="9"/>
      <c r="J55" s="9"/>
      <c r="K55" s="9"/>
      <c r="L55" s="9"/>
      <c r="M55" s="125"/>
      <c r="N55" s="125"/>
      <c r="O55" s="125"/>
      <c r="P55" s="125"/>
      <c r="Q55" s="125"/>
      <c r="R55" s="125"/>
      <c r="S55" s="9"/>
    </row>
    <row r="56" spans="1:19" x14ac:dyDescent="0.25">
      <c r="A56" s="9"/>
      <c r="B56" s="9"/>
      <c r="C56" s="9"/>
      <c r="D56" s="9"/>
      <c r="E56" s="9"/>
      <c r="F56" s="9"/>
      <c r="G56" s="9"/>
      <c r="H56" s="9"/>
      <c r="I56" s="9"/>
      <c r="J56" s="9"/>
      <c r="K56" s="9"/>
      <c r="L56" s="9"/>
      <c r="M56" s="125"/>
      <c r="N56" s="125"/>
      <c r="O56" s="125"/>
      <c r="P56" s="125"/>
      <c r="Q56" s="125"/>
      <c r="R56" s="125"/>
      <c r="S56" s="9"/>
    </row>
    <row r="57" spans="1:19" x14ac:dyDescent="0.25">
      <c r="A57" s="9"/>
      <c r="B57" s="9"/>
      <c r="C57" s="9"/>
      <c r="D57" s="9"/>
      <c r="E57" s="9"/>
      <c r="F57" s="9"/>
      <c r="G57" s="9"/>
      <c r="H57" s="9"/>
      <c r="I57" s="9"/>
      <c r="J57" s="9"/>
      <c r="K57" s="9"/>
      <c r="L57" s="9"/>
      <c r="M57" s="124"/>
      <c r="N57" s="124"/>
      <c r="O57" s="124"/>
      <c r="P57" s="124"/>
      <c r="Q57" s="124"/>
      <c r="R57" s="124"/>
      <c r="S57" s="9"/>
    </row>
    <row r="58" spans="1:19" x14ac:dyDescent="0.25">
      <c r="A58" s="9"/>
      <c r="B58" s="9"/>
      <c r="C58" s="9"/>
      <c r="D58" s="9"/>
      <c r="E58" s="9"/>
      <c r="F58" s="125"/>
      <c r="G58" s="125"/>
      <c r="H58" s="125"/>
      <c r="I58" s="125"/>
      <c r="J58" s="9"/>
      <c r="K58" s="9"/>
      <c r="L58" s="125"/>
      <c r="M58" s="125"/>
      <c r="N58" s="125"/>
      <c r="O58" s="125"/>
      <c r="P58" s="125"/>
      <c r="Q58" s="125"/>
      <c r="R58" s="125"/>
      <c r="S58" s="124"/>
    </row>
    <row r="59" spans="1:19" x14ac:dyDescent="0.25">
      <c r="A59" s="9"/>
      <c r="B59" s="9"/>
      <c r="C59" s="9"/>
      <c r="D59" s="9"/>
      <c r="E59" s="9"/>
      <c r="F59" s="9"/>
      <c r="G59" s="9"/>
      <c r="H59" s="9"/>
      <c r="I59" s="9"/>
      <c r="J59" s="9"/>
      <c r="K59" s="9"/>
      <c r="L59" s="9"/>
      <c r="M59" s="9"/>
      <c r="N59" s="9"/>
      <c r="O59" s="9"/>
      <c r="P59" s="9"/>
      <c r="Q59" s="9"/>
      <c r="R59" s="9"/>
      <c r="S59" s="9"/>
    </row>
    <row r="60" spans="1:19" x14ac:dyDescent="0.25">
      <c r="A60" s="9"/>
      <c r="B60" s="9"/>
      <c r="C60" s="9"/>
      <c r="D60" s="9"/>
      <c r="E60" s="9"/>
      <c r="F60" s="125"/>
      <c r="G60" s="125"/>
      <c r="H60" s="124"/>
      <c r="I60" s="125"/>
      <c r="J60" s="125"/>
      <c r="K60" s="125"/>
      <c r="L60" s="9"/>
      <c r="M60" s="9"/>
      <c r="N60" s="9"/>
      <c r="O60" s="9"/>
      <c r="P60" s="9"/>
      <c r="Q60" s="9"/>
      <c r="R60" s="9"/>
      <c r="S60" s="9"/>
    </row>
    <row r="61" spans="1:19" x14ac:dyDescent="0.25">
      <c r="B61" s="9"/>
      <c r="C61" s="9"/>
      <c r="D61" s="9"/>
      <c r="E61" s="9"/>
      <c r="F61" s="9"/>
      <c r="G61" s="9"/>
      <c r="H61" s="9"/>
      <c r="I61" s="9"/>
      <c r="J61" s="9"/>
      <c r="K61" s="9"/>
      <c r="L61" s="9"/>
      <c r="M61" s="9"/>
      <c r="N61" s="9"/>
      <c r="O61" s="9"/>
      <c r="P61" s="9"/>
      <c r="Q61" s="9"/>
      <c r="R61" s="9"/>
      <c r="S61" s="9"/>
    </row>
    <row r="62" spans="1:19" x14ac:dyDescent="0.25">
      <c r="B62" s="9"/>
      <c r="C62" s="9"/>
      <c r="D62" s="289"/>
      <c r="E62" s="289"/>
      <c r="F62" s="289"/>
      <c r="G62" s="289"/>
      <c r="H62" s="289"/>
      <c r="I62" s="289"/>
      <c r="J62" s="289"/>
      <c r="K62" s="289"/>
      <c r="L62" s="289"/>
      <c r="M62" s="289"/>
      <c r="N62" s="289"/>
      <c r="O62" s="289"/>
      <c r="P62" s="289"/>
      <c r="Q62" s="289"/>
      <c r="R62" s="289"/>
      <c r="S62" s="66"/>
    </row>
    <row r="63" spans="1:19" x14ac:dyDescent="0.25">
      <c r="B63" s="9"/>
      <c r="C63" s="9"/>
      <c r="D63" s="9"/>
      <c r="E63" s="9"/>
      <c r="F63" s="9"/>
      <c r="G63" s="9"/>
      <c r="H63" s="9"/>
      <c r="I63" s="9"/>
      <c r="J63" s="9"/>
      <c r="K63" s="9"/>
      <c r="L63" s="9"/>
      <c r="M63" s="9"/>
      <c r="N63" s="9"/>
      <c r="O63" s="9"/>
      <c r="P63" s="9"/>
      <c r="Q63" s="9"/>
      <c r="R63" s="9"/>
      <c r="S63" s="9"/>
    </row>
    <row r="64" spans="1:19" x14ac:dyDescent="0.25">
      <c r="B64" s="9"/>
      <c r="C64" s="9"/>
      <c r="D64" s="9"/>
      <c r="E64" s="9"/>
      <c r="F64" s="9"/>
      <c r="G64" s="9"/>
      <c r="H64" s="9"/>
      <c r="I64" s="9"/>
      <c r="J64" s="9"/>
      <c r="K64" s="9"/>
      <c r="L64" s="9"/>
      <c r="M64" s="9"/>
      <c r="N64" s="9"/>
      <c r="O64" s="9"/>
      <c r="P64" s="9"/>
      <c r="Q64" s="9"/>
      <c r="R64" s="9"/>
      <c r="S64" s="9"/>
    </row>
    <row r="65" spans="2:19" x14ac:dyDescent="0.25">
      <c r="B65" s="9"/>
      <c r="C65" s="9"/>
      <c r="D65" s="9"/>
      <c r="E65" s="9"/>
      <c r="F65" s="9"/>
      <c r="G65" s="9"/>
      <c r="H65" s="9"/>
      <c r="I65" s="9"/>
      <c r="J65" s="9"/>
      <c r="K65" s="9"/>
      <c r="L65" s="9"/>
      <c r="M65" s="9"/>
      <c r="N65" s="9"/>
      <c r="O65" s="9"/>
      <c r="P65" s="9"/>
      <c r="Q65" s="9"/>
      <c r="R65" s="9"/>
      <c r="S65" s="9"/>
    </row>
    <row r="66" spans="2:19" x14ac:dyDescent="0.25">
      <c r="B66" s="9"/>
      <c r="C66" s="9"/>
      <c r="D66" s="9"/>
      <c r="E66" s="9"/>
      <c r="F66" s="9"/>
      <c r="G66" s="9"/>
      <c r="H66" s="9"/>
      <c r="I66" s="9"/>
      <c r="J66" s="9"/>
      <c r="K66" s="9"/>
      <c r="L66" s="9"/>
      <c r="M66" s="9"/>
      <c r="N66" s="9"/>
      <c r="O66" s="9"/>
      <c r="P66" s="9"/>
      <c r="Q66" s="9"/>
      <c r="R66" s="9"/>
      <c r="S66" s="9"/>
    </row>
    <row r="67" spans="2:19" x14ac:dyDescent="0.25">
      <c r="B67" s="9"/>
      <c r="C67" s="9"/>
      <c r="D67" s="9"/>
      <c r="E67" s="9"/>
      <c r="F67" s="9"/>
      <c r="G67" s="9"/>
      <c r="H67" s="9"/>
      <c r="I67" s="9"/>
      <c r="J67" s="9"/>
      <c r="K67" s="9"/>
      <c r="L67" s="9"/>
      <c r="M67" s="9"/>
      <c r="N67" s="9"/>
      <c r="O67" s="9"/>
      <c r="P67" s="9"/>
      <c r="Q67" s="9"/>
      <c r="R67" s="9"/>
      <c r="S67" s="9"/>
    </row>
    <row r="68" spans="2:19" x14ac:dyDescent="0.25">
      <c r="B68" s="9"/>
      <c r="C68" s="9"/>
      <c r="D68" s="9"/>
      <c r="E68" s="9"/>
      <c r="F68" s="9"/>
      <c r="G68" s="9"/>
      <c r="H68" s="9"/>
      <c r="I68" s="9"/>
      <c r="J68" s="9"/>
      <c r="K68" s="9"/>
      <c r="L68" s="9"/>
      <c r="M68" s="9"/>
      <c r="N68" s="9"/>
      <c r="O68" s="9"/>
      <c r="P68" s="9"/>
      <c r="Q68" s="9"/>
      <c r="R68" s="9"/>
      <c r="S68" s="9"/>
    </row>
    <row r="69" spans="2:19" x14ac:dyDescent="0.25">
      <c r="B69" s="9"/>
      <c r="C69" s="9"/>
      <c r="D69" s="9"/>
      <c r="E69" s="9"/>
      <c r="F69" s="9"/>
      <c r="G69" s="9"/>
      <c r="H69" s="9"/>
      <c r="I69" s="9"/>
      <c r="J69" s="9"/>
      <c r="K69" s="9"/>
      <c r="L69" s="9"/>
      <c r="M69" s="9"/>
      <c r="N69" s="9"/>
      <c r="O69" s="9"/>
      <c r="P69" s="9"/>
      <c r="Q69" s="9"/>
      <c r="R69" s="9"/>
      <c r="S69" s="9"/>
    </row>
    <row r="70" spans="2:19" x14ac:dyDescent="0.25">
      <c r="B70" s="9"/>
      <c r="C70" s="9"/>
      <c r="D70" s="9"/>
      <c r="E70" s="9"/>
      <c r="F70" s="9"/>
      <c r="G70" s="9"/>
      <c r="H70" s="9"/>
      <c r="I70" s="9"/>
      <c r="J70" s="9"/>
      <c r="K70" s="9"/>
      <c r="L70" s="9"/>
      <c r="M70" s="9"/>
      <c r="N70" s="9"/>
      <c r="O70" s="9"/>
      <c r="P70" s="9"/>
      <c r="Q70" s="9"/>
      <c r="R70" s="9"/>
      <c r="S70" s="9"/>
    </row>
    <row r="71" spans="2:19" x14ac:dyDescent="0.25">
      <c r="B71" s="9"/>
      <c r="C71" s="9"/>
      <c r="D71" s="287"/>
      <c r="E71" s="287"/>
      <c r="F71" s="287"/>
      <c r="G71" s="9"/>
      <c r="H71" s="9"/>
      <c r="I71" s="9"/>
      <c r="J71" s="9"/>
      <c r="K71" s="9"/>
      <c r="L71" s="9"/>
      <c r="M71" s="9"/>
      <c r="N71" s="9"/>
      <c r="O71" s="9"/>
      <c r="P71" s="9"/>
      <c r="Q71" s="9"/>
      <c r="R71" s="9"/>
      <c r="S71" s="9"/>
    </row>
    <row r="72" spans="2:19" x14ac:dyDescent="0.25">
      <c r="C72" s="9"/>
      <c r="D72" s="9"/>
      <c r="E72" s="9"/>
      <c r="F72" s="9"/>
      <c r="G72" s="9"/>
      <c r="H72" s="9"/>
      <c r="I72" s="9"/>
      <c r="J72" s="9"/>
      <c r="K72" s="9"/>
      <c r="L72" s="9"/>
      <c r="M72" s="9"/>
      <c r="N72" s="9"/>
      <c r="O72" s="9"/>
      <c r="P72" s="9"/>
      <c r="Q72" s="9"/>
      <c r="R72" s="9"/>
      <c r="S72" s="9"/>
    </row>
    <row r="73" spans="2:19" x14ac:dyDescent="0.25">
      <c r="B73" s="9"/>
      <c r="C73" s="9"/>
      <c r="D73" s="9"/>
      <c r="E73" s="9"/>
      <c r="F73" s="9"/>
      <c r="G73" s="9"/>
      <c r="H73" s="9"/>
      <c r="I73" s="9"/>
      <c r="J73" s="9"/>
      <c r="K73" s="9"/>
      <c r="L73" s="9"/>
      <c r="M73" s="9"/>
      <c r="N73" s="9"/>
      <c r="O73" s="9"/>
      <c r="P73" s="9"/>
      <c r="Q73" s="9"/>
      <c r="R73" s="9"/>
      <c r="S73" s="9"/>
    </row>
    <row r="74" spans="2:19" x14ac:dyDescent="0.25">
      <c r="B74" s="9"/>
      <c r="C74" s="9"/>
      <c r="D74" s="9"/>
      <c r="E74" s="9"/>
      <c r="F74" s="9"/>
      <c r="G74" s="9"/>
      <c r="H74" s="9"/>
      <c r="I74" s="9"/>
      <c r="J74" s="9"/>
      <c r="K74" s="9"/>
      <c r="L74" s="9"/>
      <c r="M74" s="9"/>
      <c r="N74" s="9"/>
      <c r="O74" s="9"/>
      <c r="P74" s="9"/>
      <c r="Q74" s="9"/>
      <c r="R74" s="9"/>
      <c r="S74" s="9"/>
    </row>
    <row r="75" spans="2:19" x14ac:dyDescent="0.25">
      <c r="B75" s="9"/>
      <c r="C75" s="9"/>
      <c r="D75" s="9"/>
      <c r="E75" s="9"/>
      <c r="F75" s="9"/>
      <c r="G75" s="9"/>
      <c r="H75" s="9"/>
      <c r="I75" s="9"/>
      <c r="J75" s="9"/>
      <c r="K75" s="9"/>
      <c r="L75" s="9"/>
      <c r="M75" s="9"/>
      <c r="N75" s="9"/>
      <c r="O75" s="9"/>
      <c r="P75" s="9"/>
      <c r="Q75" s="9"/>
      <c r="R75" s="9"/>
      <c r="S75" s="9"/>
    </row>
  </sheetData>
  <sheetProtection formatCells="0" selectLockedCells="1"/>
  <mergeCells count="55">
    <mergeCell ref="B21:E21"/>
    <mergeCell ref="D62:K62"/>
    <mergeCell ref="L62:R62"/>
    <mergeCell ref="R42:S42"/>
    <mergeCell ref="J41:N41"/>
    <mergeCell ref="B35:H35"/>
    <mergeCell ref="J38:N38"/>
    <mergeCell ref="J40:K40"/>
    <mergeCell ref="J42:Q42"/>
    <mergeCell ref="R27:S27"/>
    <mergeCell ref="B48:F48"/>
    <mergeCell ref="G48:R48"/>
    <mergeCell ref="G50:R50"/>
    <mergeCell ref="B46:E46"/>
    <mergeCell ref="R28:S28"/>
    <mergeCell ref="J25:N25"/>
    <mergeCell ref="J22:P22"/>
    <mergeCell ref="J23:P23"/>
    <mergeCell ref="J35:Q35"/>
    <mergeCell ref="J3:L3"/>
    <mergeCell ref="C10:Q10"/>
    <mergeCell ref="C9:Q9"/>
    <mergeCell ref="J6:O6"/>
    <mergeCell ref="J4:O4"/>
    <mergeCell ref="J7:L7"/>
    <mergeCell ref="M7:N7"/>
    <mergeCell ref="J11:N11"/>
    <mergeCell ref="C18:Q18"/>
    <mergeCell ref="J21:P21"/>
    <mergeCell ref="J24:N24"/>
    <mergeCell ref="B14:H14"/>
    <mergeCell ref="B3:E3"/>
    <mergeCell ref="D71:F71"/>
    <mergeCell ref="J14:Q14"/>
    <mergeCell ref="J15:L15"/>
    <mergeCell ref="M15:N15"/>
    <mergeCell ref="J27:Q27"/>
    <mergeCell ref="J28:Q28"/>
    <mergeCell ref="N29:R29"/>
    <mergeCell ref="B29:E29"/>
    <mergeCell ref="F29:H29"/>
    <mergeCell ref="J29:L29"/>
    <mergeCell ref="B33:E33"/>
    <mergeCell ref="B50:F50"/>
    <mergeCell ref="B40:F40"/>
    <mergeCell ref="B36:H36"/>
    <mergeCell ref="J36:Q36"/>
    <mergeCell ref="C17:Q17"/>
    <mergeCell ref="B4:C4"/>
    <mergeCell ref="G6:I6"/>
    <mergeCell ref="B8:C8"/>
    <mergeCell ref="G8:I8"/>
    <mergeCell ref="B6:F6"/>
    <mergeCell ref="G7:I7"/>
    <mergeCell ref="D4:E4"/>
  </mergeCells>
  <conditionalFormatting sqref="R27">
    <cfRule type="containsText" dxfId="118" priority="48" operator="containsText" text="voir remarque">
      <formula>NOT(ISERROR(SEARCH("voir remarque",R27)))</formula>
    </cfRule>
  </conditionalFormatting>
  <conditionalFormatting sqref="S43">
    <cfRule type="containsText" dxfId="117" priority="46" operator="containsText" text="voir remarque">
      <formula>NOT(ISERROR(SEARCH("voir remarque",S43)))</formula>
    </cfRule>
  </conditionalFormatting>
  <conditionalFormatting sqref="S47">
    <cfRule type="containsText" dxfId="116" priority="42" operator="containsText" text="voir remarque">
      <formula>NOT(ISERROR(SEARCH("voir remarque",S47)))</formula>
    </cfRule>
  </conditionalFormatting>
  <conditionalFormatting sqref="S48">
    <cfRule type="containsText" dxfId="115" priority="41" operator="containsText" text="voir remarque">
      <formula>NOT(ISERROR(SEARCH("voir remarque",S48)))</formula>
    </cfRule>
  </conditionalFormatting>
  <conditionalFormatting sqref="R28">
    <cfRule type="containsText" dxfId="114" priority="39" operator="containsText" text="voir remarque">
      <formula>NOT(ISERROR(SEARCH("voir remarque",R28)))</formula>
    </cfRule>
  </conditionalFormatting>
  <conditionalFormatting sqref="R42">
    <cfRule type="containsText" dxfId="113" priority="37" operator="containsText" text="voir remarque">
      <formula>NOT(ISERROR(SEARCH("voir remarque",R42)))</formula>
    </cfRule>
  </conditionalFormatting>
  <conditionalFormatting sqref="S51">
    <cfRule type="containsText" dxfId="112" priority="33" operator="containsText" text="voir remarque">
      <formula>NOT(ISERROR(SEARCH("voir remarque",S51)))</formula>
    </cfRule>
  </conditionalFormatting>
  <conditionalFormatting sqref="S3">
    <cfRule type="containsText" dxfId="111" priority="27" operator="containsText" text="voir remarque">
      <formula>NOT(ISERROR(SEARCH("voir remarque",S3)))</formula>
    </cfRule>
    <cfRule type="containsText" dxfId="110" priority="28" operator="containsText" text="à vérifier">
      <formula>NOT(ISERROR(SEARCH("à vérifier",S3)))</formula>
    </cfRule>
    <cfRule type="containsText" dxfId="109" priority="29" operator="containsText" text="à demander">
      <formula>NOT(ISERROR(SEARCH("à demander",S3)))</formula>
    </cfRule>
    <cfRule type="containsText" dxfId="108" priority="30" operator="containsText" text="à définir">
      <formula>NOT(ISERROR(SEARCH("à définir",S3)))</formula>
    </cfRule>
    <cfRule type="containsText" dxfId="107" priority="31" operator="containsText" text="non conforme">
      <formula>NOT(ISERROR(SEARCH("non conforme",S3)))</formula>
    </cfRule>
  </conditionalFormatting>
  <conditionalFormatting sqref="S33">
    <cfRule type="containsText" dxfId="106" priority="22" operator="containsText" text="voir remarque">
      <formula>NOT(ISERROR(SEARCH("voir remarque",S33)))</formula>
    </cfRule>
    <cfRule type="containsText" dxfId="105" priority="23" operator="containsText" text="à vérifier">
      <formula>NOT(ISERROR(SEARCH("à vérifier",S33)))</formula>
    </cfRule>
    <cfRule type="containsText" dxfId="104" priority="24" operator="containsText" text="à demander">
      <formula>NOT(ISERROR(SEARCH("à demander",S33)))</formula>
    </cfRule>
    <cfRule type="containsText" dxfId="103" priority="25" operator="containsText" text="à définir">
      <formula>NOT(ISERROR(SEARCH("à définir",S33)))</formula>
    </cfRule>
    <cfRule type="containsText" dxfId="102" priority="26" operator="containsText" text="non conforme">
      <formula>NOT(ISERROR(SEARCH("non conforme",S33)))</formula>
    </cfRule>
  </conditionalFormatting>
  <conditionalFormatting sqref="S40">
    <cfRule type="containsText" dxfId="101" priority="17" operator="containsText" text="voir remarque">
      <formula>NOT(ISERROR(SEARCH("voir remarque",S40)))</formula>
    </cfRule>
    <cfRule type="containsText" dxfId="100" priority="18" operator="containsText" text="à vérifier">
      <formula>NOT(ISERROR(SEARCH("à vérifier",S40)))</formula>
    </cfRule>
    <cfRule type="containsText" dxfId="99" priority="19" operator="containsText" text="à demander">
      <formula>NOT(ISERROR(SEARCH("à demander",S40)))</formula>
    </cfRule>
    <cfRule type="containsText" dxfId="98" priority="20" operator="containsText" text="à définir">
      <formula>NOT(ISERROR(SEARCH("à définir",S40)))</formula>
    </cfRule>
    <cfRule type="containsText" dxfId="97" priority="21" operator="containsText" text="non conforme">
      <formula>NOT(ISERROR(SEARCH("non conforme",S40)))</formula>
    </cfRule>
  </conditionalFormatting>
  <conditionalFormatting sqref="S41">
    <cfRule type="containsText" dxfId="96" priority="12" operator="containsText" text="voir remarque">
      <formula>NOT(ISERROR(SEARCH("voir remarque",S41)))</formula>
    </cfRule>
    <cfRule type="containsText" dxfId="95" priority="13" operator="containsText" text="à vérifier">
      <formula>NOT(ISERROR(SEARCH("à vérifier",S41)))</formula>
    </cfRule>
    <cfRule type="containsText" dxfId="94" priority="14" operator="containsText" text="à demander">
      <formula>NOT(ISERROR(SEARCH("à demander",S41)))</formula>
    </cfRule>
    <cfRule type="containsText" dxfId="93" priority="15" operator="containsText" text="à définir">
      <formula>NOT(ISERROR(SEARCH("à définir",S41)))</formula>
    </cfRule>
    <cfRule type="containsText" dxfId="92" priority="16" operator="containsText" text="non conforme">
      <formula>NOT(ISERROR(SEARCH("non conforme",S41)))</formula>
    </cfRule>
  </conditionalFormatting>
  <conditionalFormatting sqref="S46">
    <cfRule type="containsText" dxfId="91" priority="7" operator="containsText" text="voir remarque">
      <formula>NOT(ISERROR(SEARCH("voir remarque",S46)))</formula>
    </cfRule>
    <cfRule type="containsText" dxfId="90" priority="8" operator="containsText" text="à vérifier">
      <formula>NOT(ISERROR(SEARCH("à vérifier",S46)))</formula>
    </cfRule>
    <cfRule type="containsText" dxfId="89" priority="9" operator="containsText" text="à demander">
      <formula>NOT(ISERROR(SEARCH("à demander",S46)))</formula>
    </cfRule>
    <cfRule type="containsText" dxfId="88" priority="10" operator="containsText" text="à définir">
      <formula>NOT(ISERROR(SEARCH("à définir",S46)))</formula>
    </cfRule>
    <cfRule type="containsText" dxfId="87" priority="11" operator="containsText" text="non conforme">
      <formula>NOT(ISERROR(SEARCH("non conforme",S46)))</formula>
    </cfRule>
  </conditionalFormatting>
  <conditionalFormatting sqref="S50">
    <cfRule type="containsText" dxfId="86" priority="2" operator="containsText" text="voir remarque">
      <formula>NOT(ISERROR(SEARCH("voir remarque",S50)))</formula>
    </cfRule>
    <cfRule type="containsText" dxfId="85" priority="3" operator="containsText" text="à vérifier">
      <formula>NOT(ISERROR(SEARCH("à vérifier",S50)))</formula>
    </cfRule>
    <cfRule type="containsText" dxfId="84" priority="4" operator="containsText" text="à demander">
      <formula>NOT(ISERROR(SEARCH("à demander",S50)))</formula>
    </cfRule>
    <cfRule type="containsText" dxfId="83" priority="5" operator="containsText" text="à définir">
      <formula>NOT(ISERROR(SEARCH("à définir",S50)))</formula>
    </cfRule>
    <cfRule type="containsText" dxfId="82" priority="6" operator="containsText" text="non conforme">
      <formula>NOT(ISERROR(SEARCH("non conforme",S50)))</formula>
    </cfRule>
  </conditionalFormatting>
  <conditionalFormatting sqref="S29">
    <cfRule type="containsText" dxfId="81" priority="1" operator="containsText" text="non conforme">
      <formula>NOT(ISERROR(SEARCH("non conforme",S29)))</formula>
    </cfRule>
  </conditionalFormatting>
  <dataValidations count="13">
    <dataValidation type="list" sqref="D71">
      <formula1>ORPCI</formula1>
    </dataValidation>
    <dataValidation type="list" sqref="D62">
      <formula1>PCI</formula1>
    </dataValidation>
    <dataValidation type="list" allowBlank="1" sqref="I60">
      <formula1>CITERNE2</formula1>
    </dataValidation>
    <dataValidation type="list" sqref="F60">
      <formula1>CITERNE</formula1>
    </dataValidation>
    <dataValidation type="list" sqref="S58">
      <formula1>EXISTANT</formula1>
    </dataValidation>
    <dataValidation type="list" sqref="F58 L58">
      <formula1>CHAUFFAGE</formula1>
    </dataValidation>
    <dataValidation type="list" showInputMessage="1" showErrorMessage="1" sqref="M56:M57">
      <formula1>STEP</formula1>
    </dataValidation>
    <dataValidation type="list" sqref="M54:M55">
      <formula1>COLLECTEUR</formula1>
    </dataValidation>
    <dataValidation type="list" sqref="M53">
      <formula1>RACCORDEMENT</formula1>
    </dataValidation>
    <dataValidation type="list" sqref="F29 N29">
      <formula1>PLACE</formula1>
    </dataValidation>
    <dataValidation type="list" sqref="S33 S3 S46:S48 S43 S40:S41 S50">
      <formula1>CONFORMITE</formula1>
    </dataValidation>
    <dataValidation type="list" sqref="F3 R3 R32:R33 F33 R45:R46 F46">
      <formula1>CHOIX</formula1>
    </dataValidation>
    <dataValidation type="list" sqref="J35:J36">
      <formula1>VELO</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S19"/>
  <sheetViews>
    <sheetView showZeros="0" view="pageLayout" zoomScale="120" zoomScaleNormal="110" zoomScalePageLayoutView="120" workbookViewId="0">
      <selection sqref="A1:S18"/>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570312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3.140625" customWidth="1"/>
    <col min="21" max="21" width="17" customWidth="1"/>
    <col min="24" max="24" width="29.28515625" customWidth="1"/>
    <col min="25" max="25" width="22.85546875" customWidth="1"/>
    <col min="26" max="26" width="28" bestFit="1" customWidth="1"/>
    <col min="27" max="27" width="8.5703125" bestFit="1" customWidth="1"/>
    <col min="28" max="28" width="15.42578125" bestFit="1" customWidth="1"/>
    <col min="29" max="29" width="9" bestFit="1" customWidth="1"/>
    <col min="30" max="30" width="10.28515625" bestFit="1" customWidth="1"/>
    <col min="31" max="31" width="9.28515625" bestFit="1" customWidth="1"/>
    <col min="32" max="32" width="23.85546875" bestFit="1" customWidth="1"/>
    <col min="33" max="33" width="11.7109375" bestFit="1" customWidth="1"/>
    <col min="34" max="34" width="4" bestFit="1" customWidth="1"/>
    <col min="36" max="36" width="16.140625" bestFit="1" customWidth="1"/>
    <col min="37" max="37" width="13.28515625" bestFit="1" customWidth="1"/>
    <col min="43" max="43" width="14.28515625" bestFit="1" customWidth="1"/>
    <col min="45" max="45" width="18.5703125" bestFit="1" customWidth="1"/>
    <col min="46" max="46" width="6.7109375" bestFit="1" customWidth="1"/>
    <col min="47" max="47" width="18.85546875" bestFit="1" customWidth="1"/>
  </cols>
  <sheetData>
    <row r="1" spans="1:19" x14ac:dyDescent="0.25">
      <c r="A1" s="11" t="s">
        <v>321</v>
      </c>
      <c r="B1" s="11"/>
      <c r="C1" s="12"/>
      <c r="D1" s="12"/>
      <c r="E1" s="12"/>
      <c r="F1" s="12"/>
      <c r="G1" s="12"/>
      <c r="H1" s="12"/>
      <c r="I1" s="12"/>
      <c r="J1" s="12"/>
      <c r="K1" s="12"/>
      <c r="L1" s="12"/>
      <c r="M1" s="12"/>
      <c r="N1" s="12"/>
      <c r="O1" s="12"/>
      <c r="P1" s="12"/>
      <c r="Q1" s="12"/>
      <c r="R1" s="12"/>
      <c r="S1" s="12"/>
    </row>
    <row r="3" spans="1:19" x14ac:dyDescent="0.25">
      <c r="B3" s="328" t="s">
        <v>322</v>
      </c>
      <c r="C3" s="328"/>
      <c r="D3" s="328"/>
      <c r="E3" s="328"/>
      <c r="F3" s="328"/>
      <c r="R3" s="227" t="s">
        <v>108</v>
      </c>
    </row>
    <row r="4" spans="1:19" x14ac:dyDescent="0.25">
      <c r="B4" s="328" t="s">
        <v>687</v>
      </c>
      <c r="C4" s="328"/>
      <c r="D4" s="328"/>
      <c r="E4" s="328"/>
      <c r="F4" s="328"/>
      <c r="G4" s="110"/>
      <c r="H4" s="110"/>
      <c r="I4" s="110"/>
      <c r="J4" s="110"/>
      <c r="K4" s="110"/>
      <c r="L4" s="110"/>
      <c r="M4" s="110"/>
      <c r="N4" s="110"/>
      <c r="O4" s="110"/>
      <c r="P4" s="110"/>
      <c r="Q4" s="110"/>
      <c r="R4" s="110"/>
    </row>
    <row r="11" spans="1:19" x14ac:dyDescent="0.25">
      <c r="B11" s="328" t="s">
        <v>793</v>
      </c>
      <c r="C11" s="328"/>
      <c r="D11" s="328"/>
      <c r="E11" s="328"/>
      <c r="F11" s="328"/>
      <c r="G11" s="380" t="s">
        <v>108</v>
      </c>
      <c r="H11" s="331"/>
      <c r="I11" s="178" t="s">
        <v>794</v>
      </c>
      <c r="K11" s="178"/>
      <c r="L11" s="178"/>
      <c r="M11" s="178"/>
      <c r="N11" s="178"/>
      <c r="O11" s="178"/>
      <c r="P11" s="355"/>
      <c r="Q11" s="356"/>
      <c r="R11" s="408"/>
      <c r="S11" s="9"/>
    </row>
    <row r="12" spans="1:19" x14ac:dyDescent="0.25">
      <c r="A12" s="94" t="str">
        <f>"art. "&amp;IF(AND('titre et remarques'!$C$4="ECHALLENS",OR('capacité constructive'!$F$3="Zone de villas",'capacité constructive'!$F$3="Zone mixte")),"5.6",IF(AND('titre et remarques'!$C$4="ECHALLENS",'capacité constructive'!$F$3="Zone industrielle"),"5.6","…"))</f>
        <v>art. …</v>
      </c>
      <c r="B12" s="328" t="s">
        <v>681</v>
      </c>
      <c r="C12" s="328"/>
      <c r="D12" s="328"/>
      <c r="E12" s="355"/>
      <c r="F12" s="356"/>
      <c r="G12" s="408"/>
      <c r="H12" s="201"/>
      <c r="I12" s="9" t="s">
        <v>103</v>
      </c>
      <c r="J12" s="9"/>
      <c r="K12" s="9"/>
      <c r="L12" s="355"/>
      <c r="M12" s="356"/>
      <c r="N12" s="356"/>
      <c r="O12" s="356"/>
      <c r="P12" s="356"/>
      <c r="Q12" s="356"/>
      <c r="R12" s="408"/>
      <c r="S12" s="241" t="s">
        <v>144</v>
      </c>
    </row>
    <row r="13" spans="1:19" x14ac:dyDescent="0.25">
      <c r="A13" s="94" t="str">
        <f>"art. "&amp;IF(AND('titre et remarques'!$C$4="ECHALLENS",OR('capacité constructive'!$F$3="Zone de villas",'capacité constructive'!$F$3="Zone mixte")),"5.6",IF(AND('titre et remarques'!$C$4="ECHALLENS",'capacité constructive'!$F$3="Zone industrielle"),"5.6","…"))</f>
        <v>art. …</v>
      </c>
      <c r="B13" s="328" t="s">
        <v>682</v>
      </c>
      <c r="C13" s="328"/>
      <c r="E13" s="355"/>
      <c r="F13" s="356"/>
      <c r="G13" s="408"/>
      <c r="H13" s="201"/>
      <c r="I13" s="9" t="s">
        <v>103</v>
      </c>
      <c r="J13" s="9"/>
      <c r="K13" s="9"/>
      <c r="L13" s="355"/>
      <c r="M13" s="356"/>
      <c r="N13" s="356"/>
      <c r="O13" s="356"/>
      <c r="P13" s="356"/>
      <c r="Q13" s="356"/>
      <c r="R13" s="408"/>
      <c r="S13" s="241" t="s">
        <v>144</v>
      </c>
    </row>
    <row r="14" spans="1:19" x14ac:dyDescent="0.25">
      <c r="A14" s="94" t="str">
        <f>"art. "&amp;IF(AND('titre et remarques'!$C$4="ECHALLENS",OR('capacité constructive'!$F$3="Zone de villas",'capacité constructive'!$F$3="Zone mixte")),"5.6",IF(AND('titre et remarques'!$C$4="ECHALLENS",'capacité constructive'!$F$3="Zone industrielle"),"5.6","…"))</f>
        <v>art. …</v>
      </c>
      <c r="B14" s="10" t="s">
        <v>683</v>
      </c>
      <c r="C14" s="9"/>
      <c r="D14" s="9"/>
      <c r="E14" s="338"/>
      <c r="F14" s="347"/>
      <c r="G14" s="339"/>
      <c r="H14" s="201"/>
      <c r="I14" s="9" t="s">
        <v>103</v>
      </c>
      <c r="J14" s="9"/>
      <c r="K14" s="9"/>
      <c r="L14" s="338"/>
      <c r="M14" s="347"/>
      <c r="N14" s="347"/>
      <c r="O14" s="347"/>
      <c r="P14" s="347"/>
      <c r="Q14" s="347"/>
      <c r="R14" s="339"/>
      <c r="S14" s="261" t="s">
        <v>144</v>
      </c>
    </row>
    <row r="15" spans="1:19" x14ac:dyDescent="0.25">
      <c r="A15" s="94" t="str">
        <f>"art. "&amp;IF(AND('titre et remarques'!$C$4="ECHALLENS",'capacité constructive'!$F$3="Zone mixte"),"7.4","…")</f>
        <v>art. …</v>
      </c>
      <c r="B15" s="328" t="s">
        <v>684</v>
      </c>
      <c r="C15" s="328"/>
      <c r="D15" s="9"/>
      <c r="E15" s="351"/>
      <c r="F15" s="403"/>
      <c r="G15" s="352"/>
      <c r="H15" s="201"/>
      <c r="I15" s="9" t="s">
        <v>103</v>
      </c>
      <c r="J15" s="9"/>
      <c r="K15" s="9"/>
      <c r="L15" s="351"/>
      <c r="M15" s="403"/>
      <c r="N15" s="403"/>
      <c r="O15" s="403"/>
      <c r="P15" s="403"/>
      <c r="Q15" s="403"/>
      <c r="R15" s="352"/>
      <c r="S15" s="243" t="s">
        <v>144</v>
      </c>
    </row>
    <row r="16" spans="1:19" x14ac:dyDescent="0.25">
      <c r="A16" s="94" t="str">
        <f>"art. "&amp;IF(AND('titre et remarques'!$C$4="ECHALLENS",OR('capacité constructive'!$F$3="Zone de villas",'capacité constructive'!$F$3="Zone mixte")),"5.6",IF(AND('titre et remarques'!$C$4="ECHALLENS",'capacité constructive'!$F$3="Zone industrielle"),"5.6","…"))</f>
        <v>art. …</v>
      </c>
      <c r="B16" s="10" t="s">
        <v>118</v>
      </c>
      <c r="C16" s="9"/>
      <c r="D16" s="9"/>
      <c r="E16" s="351"/>
      <c r="F16" s="436"/>
      <c r="G16" s="437"/>
      <c r="H16" s="201"/>
      <c r="I16" s="9" t="s">
        <v>103</v>
      </c>
      <c r="J16" s="9"/>
      <c r="K16" s="9"/>
      <c r="L16" s="361"/>
      <c r="M16" s="436"/>
      <c r="N16" s="436"/>
      <c r="O16" s="436"/>
      <c r="P16" s="436"/>
      <c r="Q16" s="436"/>
      <c r="R16" s="437"/>
      <c r="S16" s="243" t="s">
        <v>144</v>
      </c>
    </row>
    <row r="17" spans="1:19" x14ac:dyDescent="0.25">
      <c r="B17" s="328" t="s">
        <v>685</v>
      </c>
      <c r="C17" s="328"/>
      <c r="D17" s="328"/>
      <c r="E17" s="328"/>
      <c r="F17" s="338"/>
      <c r="G17" s="347"/>
      <c r="H17" s="347"/>
      <c r="I17" s="347"/>
      <c r="J17" s="347"/>
      <c r="K17" s="347"/>
      <c r="L17" s="347"/>
      <c r="M17" s="347"/>
      <c r="N17" s="347"/>
      <c r="O17" s="347"/>
      <c r="P17" s="347"/>
      <c r="Q17" s="347"/>
      <c r="R17" s="339"/>
      <c r="S17" s="243" t="s">
        <v>144</v>
      </c>
    </row>
    <row r="18" spans="1:19" x14ac:dyDescent="0.25">
      <c r="A18" s="102" t="s">
        <v>688</v>
      </c>
      <c r="B18" s="328" t="s">
        <v>686</v>
      </c>
      <c r="C18" s="328"/>
      <c r="D18" s="328"/>
      <c r="E18" s="328"/>
      <c r="F18" s="328"/>
      <c r="G18" s="328"/>
      <c r="H18" s="328"/>
      <c r="I18" s="438"/>
      <c r="J18" s="439"/>
      <c r="K18" s="439"/>
      <c r="L18" s="439"/>
      <c r="M18" s="439"/>
      <c r="N18" s="439"/>
      <c r="O18" s="439"/>
      <c r="P18" s="439"/>
      <c r="Q18" s="439"/>
      <c r="R18" s="440"/>
      <c r="S18" s="175" t="str">
        <f>IF(ISBLANK(I18),"…",IF(I18&gt;=3,"conforme",IF(I18&lt;=3,"non conforme")))</f>
        <v>…</v>
      </c>
    </row>
    <row r="19" spans="1:19" x14ac:dyDescent="0.25">
      <c r="B19" s="9"/>
      <c r="C19" s="9"/>
      <c r="D19" s="9"/>
      <c r="E19" s="9"/>
      <c r="F19" s="9"/>
      <c r="G19" s="9"/>
      <c r="H19" s="9"/>
      <c r="I19" s="9"/>
      <c r="J19" s="9"/>
      <c r="K19" s="9"/>
      <c r="L19" s="9"/>
      <c r="M19" s="9"/>
      <c r="N19" s="9"/>
      <c r="O19" s="9"/>
      <c r="P19" s="9"/>
      <c r="Q19" s="9"/>
      <c r="R19" s="9"/>
      <c r="S19" s="9"/>
    </row>
  </sheetData>
  <sheetProtection formatCells="0" selectLockedCells="1"/>
  <mergeCells count="22">
    <mergeCell ref="B15:C15"/>
    <mergeCell ref="B17:E17"/>
    <mergeCell ref="B18:H18"/>
    <mergeCell ref="B4:F4"/>
    <mergeCell ref="B3:F3"/>
    <mergeCell ref="B12:D12"/>
    <mergeCell ref="B13:C13"/>
    <mergeCell ref="B11:F11"/>
    <mergeCell ref="G11:H11"/>
    <mergeCell ref="F17:R17"/>
    <mergeCell ref="L12:R12"/>
    <mergeCell ref="E12:G12"/>
    <mergeCell ref="E13:G13"/>
    <mergeCell ref="E14:G14"/>
    <mergeCell ref="P11:R11"/>
    <mergeCell ref="I18:R18"/>
    <mergeCell ref="E15:G15"/>
    <mergeCell ref="E16:G16"/>
    <mergeCell ref="L13:R13"/>
    <mergeCell ref="L14:R14"/>
    <mergeCell ref="L15:R15"/>
    <mergeCell ref="L16:R16"/>
  </mergeCells>
  <conditionalFormatting sqref="S12">
    <cfRule type="containsText" dxfId="80" priority="27" operator="containsText" text="voir remarque">
      <formula>NOT(ISERROR(SEARCH("voir remarque",S12)))</formula>
    </cfRule>
    <cfRule type="containsText" dxfId="79" priority="28" operator="containsText" text="à vérifier">
      <formula>NOT(ISERROR(SEARCH("à vérifier",S12)))</formula>
    </cfRule>
    <cfRule type="containsText" dxfId="78" priority="29" operator="containsText" text="à demander">
      <formula>NOT(ISERROR(SEARCH("à demander",S12)))</formula>
    </cfRule>
    <cfRule type="containsText" dxfId="77" priority="30" operator="containsText" text="à définir">
      <formula>NOT(ISERROR(SEARCH("à définir",S12)))</formula>
    </cfRule>
    <cfRule type="containsText" dxfId="76" priority="31" operator="containsText" text="non conforme">
      <formula>NOT(ISERROR(SEARCH("non conforme",S12)))</formula>
    </cfRule>
  </conditionalFormatting>
  <conditionalFormatting sqref="S13">
    <cfRule type="containsText" dxfId="75" priority="22" operator="containsText" text="voir remarque">
      <formula>NOT(ISERROR(SEARCH("voir remarque",S13)))</formula>
    </cfRule>
    <cfRule type="containsText" dxfId="74" priority="23" operator="containsText" text="à vérifier">
      <formula>NOT(ISERROR(SEARCH("à vérifier",S13)))</formula>
    </cfRule>
    <cfRule type="containsText" dxfId="73" priority="24" operator="containsText" text="à demander">
      <formula>NOT(ISERROR(SEARCH("à demander",S13)))</formula>
    </cfRule>
    <cfRule type="containsText" dxfId="72" priority="25" operator="containsText" text="à définir">
      <formula>NOT(ISERROR(SEARCH("à définir",S13)))</formula>
    </cfRule>
    <cfRule type="containsText" dxfId="71" priority="26" operator="containsText" text="non conforme">
      <formula>NOT(ISERROR(SEARCH("non conforme",S13)))</formula>
    </cfRule>
  </conditionalFormatting>
  <conditionalFormatting sqref="S14">
    <cfRule type="containsText" dxfId="70" priority="17" operator="containsText" text="voir remarque">
      <formula>NOT(ISERROR(SEARCH("voir remarque",S14)))</formula>
    </cfRule>
    <cfRule type="containsText" dxfId="69" priority="18" operator="containsText" text="à vérifier">
      <formula>NOT(ISERROR(SEARCH("à vérifier",S14)))</formula>
    </cfRule>
    <cfRule type="containsText" dxfId="68" priority="19" operator="containsText" text="à demander">
      <formula>NOT(ISERROR(SEARCH("à demander",S14)))</formula>
    </cfRule>
    <cfRule type="containsText" dxfId="67" priority="20" operator="containsText" text="à définir">
      <formula>NOT(ISERROR(SEARCH("à définir",S14)))</formula>
    </cfRule>
    <cfRule type="containsText" dxfId="66" priority="21" operator="containsText" text="non conforme">
      <formula>NOT(ISERROR(SEARCH("non conforme",S14)))</formula>
    </cfRule>
  </conditionalFormatting>
  <conditionalFormatting sqref="S15">
    <cfRule type="containsText" dxfId="65" priority="12" operator="containsText" text="voir remarque">
      <formula>NOT(ISERROR(SEARCH("voir remarque",S15)))</formula>
    </cfRule>
    <cfRule type="containsText" dxfId="64" priority="13" operator="containsText" text="à vérifier">
      <formula>NOT(ISERROR(SEARCH("à vérifier",S15)))</formula>
    </cfRule>
    <cfRule type="containsText" dxfId="63" priority="14" operator="containsText" text="à demander">
      <formula>NOT(ISERROR(SEARCH("à demander",S15)))</formula>
    </cfRule>
    <cfRule type="containsText" dxfId="62" priority="15" operator="containsText" text="à définir">
      <formula>NOT(ISERROR(SEARCH("à définir",S15)))</formula>
    </cfRule>
    <cfRule type="containsText" dxfId="61" priority="16" operator="containsText" text="non conforme">
      <formula>NOT(ISERROR(SEARCH("non conforme",S15)))</formula>
    </cfRule>
  </conditionalFormatting>
  <conditionalFormatting sqref="S16">
    <cfRule type="containsText" dxfId="60" priority="7" operator="containsText" text="voir remarque">
      <formula>NOT(ISERROR(SEARCH("voir remarque",S16)))</formula>
    </cfRule>
    <cfRule type="containsText" dxfId="59" priority="8" operator="containsText" text="à vérifier">
      <formula>NOT(ISERROR(SEARCH("à vérifier",S16)))</formula>
    </cfRule>
    <cfRule type="containsText" dxfId="58" priority="9" operator="containsText" text="à demander">
      <formula>NOT(ISERROR(SEARCH("à demander",S16)))</formula>
    </cfRule>
    <cfRule type="containsText" dxfId="57" priority="10" operator="containsText" text="à définir">
      <formula>NOT(ISERROR(SEARCH("à définir",S16)))</formula>
    </cfRule>
    <cfRule type="containsText" dxfId="56" priority="11" operator="containsText" text="non conforme">
      <formula>NOT(ISERROR(SEARCH("non conforme",S16)))</formula>
    </cfRule>
  </conditionalFormatting>
  <conditionalFormatting sqref="S17">
    <cfRule type="containsText" dxfId="55" priority="2" operator="containsText" text="voir remarque">
      <formula>NOT(ISERROR(SEARCH("voir remarque",S17)))</formula>
    </cfRule>
    <cfRule type="containsText" dxfId="54" priority="3" operator="containsText" text="à vérifier">
      <formula>NOT(ISERROR(SEARCH("à vérifier",S17)))</formula>
    </cfRule>
    <cfRule type="containsText" dxfId="53" priority="4" operator="containsText" text="à demander">
      <formula>NOT(ISERROR(SEARCH("à demander",S17)))</formula>
    </cfRule>
    <cfRule type="containsText" dxfId="52" priority="5" operator="containsText" text="à définir">
      <formula>NOT(ISERROR(SEARCH("à définir",S17)))</formula>
    </cfRule>
    <cfRule type="containsText" dxfId="51" priority="6" operator="containsText" text="non conforme">
      <formula>NOT(ISERROR(SEARCH("non conforme",S17)))</formula>
    </cfRule>
  </conditionalFormatting>
  <conditionalFormatting sqref="S18">
    <cfRule type="containsText" dxfId="50" priority="1" operator="containsText" text="non conforme">
      <formula>NOT(ISERROR(SEARCH("non conforme",S18)))</formula>
    </cfRule>
  </conditionalFormatting>
  <dataValidations disablePrompts="1" count="3">
    <dataValidation type="list" sqref="S12:S17">
      <formula1>CONFORMITE</formula1>
    </dataValidation>
    <dataValidation type="list" sqref="E13 L13">
      <formula1>TOITURE</formula1>
    </dataValidation>
    <dataValidation type="list" sqref="R3 G11">
      <formula1>CHOIX</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oddFooter>&amp;L&amp;"-,Italique"&amp;8!!! Merci de ne pas transmettre de copie du rapport à des tiers sans autorisation!!!                                                                                                                                    &amp;R&amp;8&amp;D / -&amp;P--</oddFooter>
  </headerFooter>
  <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S54"/>
  <sheetViews>
    <sheetView showZeros="0" view="pageLayout" zoomScale="120" zoomScaleNormal="110" zoomScalePageLayoutView="120" workbookViewId="0">
      <selection sqref="A1:S53"/>
    </sheetView>
  </sheetViews>
  <sheetFormatPr baseColWidth="10" defaultColWidth="11.42578125" defaultRowHeight="15" x14ac:dyDescent="0.25"/>
  <cols>
    <col min="1" max="1" width="7.28515625" customWidth="1"/>
    <col min="2" max="2" width="6.140625" customWidth="1"/>
    <col min="3" max="3" width="7" customWidth="1"/>
    <col min="4" max="4" width="2.7109375" customWidth="1"/>
    <col min="5" max="5" width="6.140625" customWidth="1"/>
    <col min="6" max="6" width="8.140625" customWidth="1"/>
    <col min="7" max="7" width="2.85546875" customWidth="1"/>
    <col min="8" max="8" width="4.5703125" customWidth="1"/>
    <col min="9" max="9" width="5.42578125" customWidth="1"/>
    <col min="10" max="10" width="2.140625" customWidth="1"/>
    <col min="11" max="11" width="6" customWidth="1"/>
    <col min="12" max="12" width="2.5703125" customWidth="1"/>
    <col min="13" max="13" width="2.85546875" customWidth="1"/>
    <col min="14" max="14" width="1.140625" customWidth="1"/>
    <col min="15" max="15" width="4.85546875" customWidth="1"/>
    <col min="16" max="16" width="2.140625" customWidth="1"/>
    <col min="17" max="17" width="2.85546875" customWidth="1"/>
    <col min="18" max="18" width="9.5703125" customWidth="1"/>
    <col min="19" max="19" width="14.42578125" customWidth="1"/>
    <col min="20" max="20" width="22.85546875" customWidth="1"/>
    <col min="21" max="21" width="28" bestFit="1" customWidth="1"/>
    <col min="22" max="22" width="8.5703125" bestFit="1" customWidth="1"/>
    <col min="23" max="23" width="15.42578125" bestFit="1" customWidth="1"/>
    <col min="24" max="24" width="9" bestFit="1" customWidth="1"/>
    <col min="25" max="25" width="10.28515625" bestFit="1" customWidth="1"/>
    <col min="26" max="26" width="9.28515625" bestFit="1" customWidth="1"/>
    <col min="27" max="27" width="23.85546875" bestFit="1" customWidth="1"/>
    <col min="28" max="28" width="11.7109375" bestFit="1" customWidth="1"/>
    <col min="29" max="29" width="4" bestFit="1" customWidth="1"/>
    <col min="31" max="31" width="16.140625" bestFit="1" customWidth="1"/>
    <col min="32" max="32" width="13.28515625" bestFit="1" customWidth="1"/>
    <col min="38" max="38" width="14.28515625" bestFit="1" customWidth="1"/>
    <col min="40" max="40" width="18.5703125" bestFit="1" customWidth="1"/>
    <col min="41" max="41" width="6.7109375" bestFit="1" customWidth="1"/>
    <col min="42" max="42" width="18.85546875" bestFit="1" customWidth="1"/>
  </cols>
  <sheetData>
    <row r="1" spans="1:19" x14ac:dyDescent="0.25">
      <c r="A1" s="11" t="s">
        <v>323</v>
      </c>
      <c r="B1" s="36"/>
      <c r="C1" s="12"/>
      <c r="D1" s="12"/>
      <c r="E1" s="12"/>
      <c r="F1" s="12"/>
      <c r="G1" s="12"/>
      <c r="H1" s="12"/>
      <c r="I1" s="12"/>
      <c r="J1" s="12"/>
      <c r="K1" s="12"/>
      <c r="L1" s="12"/>
      <c r="M1" s="12"/>
      <c r="N1" s="12"/>
      <c r="O1" s="12"/>
      <c r="P1" s="12"/>
      <c r="Q1" s="12"/>
      <c r="R1" s="12"/>
      <c r="S1" s="12"/>
    </row>
    <row r="2" spans="1:19" x14ac:dyDescent="0.25">
      <c r="B2" s="9"/>
      <c r="C2" s="9"/>
      <c r="D2" s="9"/>
      <c r="E2" s="9"/>
      <c r="F2" s="9"/>
      <c r="G2" s="9"/>
      <c r="H2" s="9"/>
      <c r="I2" s="9"/>
      <c r="J2" s="9"/>
      <c r="K2" s="9"/>
      <c r="L2" s="9"/>
      <c r="M2" s="9"/>
      <c r="N2" s="9"/>
      <c r="O2" s="9"/>
      <c r="P2" s="9"/>
      <c r="Q2" s="9"/>
      <c r="R2" s="9"/>
      <c r="S2" s="9"/>
    </row>
    <row r="3" spans="1:19" x14ac:dyDescent="0.25">
      <c r="B3" s="328" t="s">
        <v>330</v>
      </c>
      <c r="C3" s="328"/>
      <c r="D3" s="9" t="s">
        <v>324</v>
      </c>
      <c r="E3" s="9"/>
      <c r="F3" s="9"/>
      <c r="G3" s="9"/>
      <c r="H3" s="355"/>
      <c r="I3" s="356"/>
      <c r="J3" s="356"/>
      <c r="K3" s="356"/>
      <c r="L3" s="408"/>
      <c r="M3" s="188"/>
      <c r="N3" s="184"/>
      <c r="O3" s="184"/>
      <c r="P3" s="184"/>
      <c r="Q3" s="184"/>
      <c r="R3" s="184"/>
      <c r="S3" s="183"/>
    </row>
    <row r="4" spans="1:19" x14ac:dyDescent="0.25">
      <c r="B4" s="9"/>
      <c r="C4" s="9"/>
      <c r="D4" s="9" t="s">
        <v>331</v>
      </c>
      <c r="E4" s="9"/>
      <c r="F4" s="9"/>
      <c r="G4" s="9"/>
      <c r="H4" s="338"/>
      <c r="I4" s="359"/>
      <c r="J4" s="359"/>
      <c r="K4" s="359"/>
      <c r="L4" s="360"/>
      <c r="M4" s="188"/>
      <c r="N4" s="184"/>
      <c r="O4" s="184"/>
      <c r="P4" s="184"/>
      <c r="Q4" s="184"/>
      <c r="R4" s="184"/>
      <c r="S4" s="183"/>
    </row>
    <row r="5" spans="1:19" x14ac:dyDescent="0.25">
      <c r="B5" s="9"/>
      <c r="C5" s="9"/>
      <c r="D5" s="9" t="s">
        <v>332</v>
      </c>
      <c r="E5" s="9"/>
      <c r="F5" s="9"/>
      <c r="G5" s="9"/>
      <c r="H5" s="351"/>
      <c r="I5" s="369"/>
      <c r="J5" s="369"/>
      <c r="K5" s="369"/>
      <c r="L5" s="370"/>
      <c r="M5" s="188"/>
      <c r="N5" s="184"/>
      <c r="O5" s="184"/>
      <c r="P5" s="184"/>
      <c r="Q5" s="184"/>
      <c r="R5" s="184"/>
      <c r="S5" s="183"/>
    </row>
    <row r="6" spans="1:19" x14ac:dyDescent="0.25">
      <c r="B6" s="9"/>
      <c r="C6" s="9"/>
      <c r="D6" s="9" t="s">
        <v>340</v>
      </c>
      <c r="E6" s="9"/>
      <c r="F6" s="9"/>
      <c r="G6" s="9"/>
      <c r="H6" s="361"/>
      <c r="I6" s="362"/>
      <c r="J6" s="362"/>
      <c r="K6" s="369"/>
      <c r="L6" s="458"/>
      <c r="M6" s="188"/>
      <c r="N6" s="184"/>
      <c r="O6" s="184"/>
      <c r="P6" s="184"/>
      <c r="Q6" s="184"/>
      <c r="R6" s="184"/>
      <c r="S6" s="183"/>
    </row>
    <row r="7" spans="1:19" x14ac:dyDescent="0.25">
      <c r="B7" s="328" t="s">
        <v>347</v>
      </c>
      <c r="C7" s="328"/>
      <c r="D7" s="9" t="s">
        <v>348</v>
      </c>
      <c r="E7" s="9"/>
      <c r="F7" s="355"/>
      <c r="G7" s="356"/>
      <c r="H7" s="356"/>
      <c r="I7" s="356"/>
      <c r="J7" s="408"/>
      <c r="K7" s="9" t="s">
        <v>362</v>
      </c>
      <c r="L7" s="380"/>
      <c r="M7" s="330"/>
      <c r="N7" s="330"/>
      <c r="O7" s="330"/>
      <c r="P7" s="330"/>
      <c r="Q7" s="330"/>
      <c r="R7" s="331"/>
      <c r="S7" s="76"/>
    </row>
    <row r="8" spans="1:19" x14ac:dyDescent="0.25">
      <c r="B8" s="328" t="s">
        <v>689</v>
      </c>
      <c r="C8" s="328"/>
      <c r="D8" s="328"/>
      <c r="E8" s="329"/>
      <c r="F8" s="330"/>
      <c r="G8" s="330"/>
      <c r="H8" s="330"/>
      <c r="I8" s="330"/>
      <c r="J8" s="330"/>
      <c r="K8" s="330"/>
      <c r="L8" s="331"/>
      <c r="M8" s="289" t="s">
        <v>596</v>
      </c>
      <c r="N8" s="289"/>
      <c r="O8" s="289"/>
      <c r="P8" s="289"/>
      <c r="Q8" s="289"/>
      <c r="R8" s="289"/>
      <c r="S8" s="76" t="s">
        <v>595</v>
      </c>
    </row>
    <row r="9" spans="1:19" x14ac:dyDescent="0.25">
      <c r="B9" s="9"/>
      <c r="C9" s="9"/>
      <c r="D9" s="9"/>
      <c r="E9" s="9"/>
      <c r="F9" s="9"/>
      <c r="G9" s="9"/>
      <c r="H9" s="9"/>
      <c r="I9" s="9"/>
      <c r="J9" s="9"/>
      <c r="K9" s="9"/>
      <c r="L9" s="9"/>
      <c r="M9" s="9"/>
      <c r="N9" s="9"/>
      <c r="O9" s="9"/>
      <c r="P9" s="9"/>
      <c r="Q9" s="9"/>
      <c r="R9" s="9"/>
      <c r="S9" s="9"/>
    </row>
    <row r="10" spans="1:19" x14ac:dyDescent="0.25">
      <c r="B10" s="328" t="s">
        <v>244</v>
      </c>
      <c r="C10" s="328"/>
      <c r="D10" s="9"/>
      <c r="E10" s="9"/>
      <c r="F10" s="9"/>
      <c r="G10" s="9"/>
      <c r="H10" s="9"/>
      <c r="I10" s="9"/>
      <c r="J10" s="9"/>
      <c r="K10" s="9"/>
      <c r="L10" s="9"/>
      <c r="M10" s="9"/>
      <c r="N10" s="9"/>
      <c r="O10" s="9"/>
      <c r="P10" s="9"/>
      <c r="Q10" s="9"/>
      <c r="R10" s="9"/>
      <c r="S10" s="9"/>
    </row>
    <row r="11" spans="1:19" x14ac:dyDescent="0.25">
      <c r="B11" s="9"/>
      <c r="C11" s="9"/>
      <c r="D11" s="9"/>
      <c r="E11" s="9"/>
      <c r="F11" s="9"/>
      <c r="G11" s="9"/>
      <c r="H11" s="9"/>
      <c r="I11" s="9"/>
      <c r="J11" s="9"/>
      <c r="K11" s="9"/>
      <c r="L11" s="9"/>
      <c r="M11" s="9"/>
      <c r="N11" s="9"/>
      <c r="O11" s="9"/>
      <c r="P11" s="9"/>
      <c r="Q11" s="9"/>
      <c r="R11" s="9"/>
      <c r="S11" s="9"/>
    </row>
    <row r="12" spans="1:19" x14ac:dyDescent="0.25">
      <c r="B12" s="9"/>
      <c r="C12" s="9"/>
      <c r="D12" s="9"/>
      <c r="E12" s="9"/>
      <c r="F12" s="9"/>
      <c r="G12" s="9"/>
      <c r="H12" s="9"/>
      <c r="I12" s="9"/>
      <c r="J12" s="9"/>
      <c r="K12" s="9"/>
      <c r="L12" s="9"/>
      <c r="M12" s="9"/>
      <c r="N12" s="9"/>
      <c r="O12" s="9"/>
      <c r="P12" s="9"/>
      <c r="Q12" s="9"/>
      <c r="R12" s="9"/>
      <c r="S12" s="9"/>
    </row>
    <row r="13" spans="1:19" x14ac:dyDescent="0.25">
      <c r="B13" s="9"/>
      <c r="C13" s="9"/>
      <c r="D13" s="9"/>
      <c r="E13" s="9"/>
      <c r="F13" s="9"/>
      <c r="G13" s="9"/>
      <c r="H13" s="9"/>
      <c r="I13" s="9"/>
      <c r="J13" s="9"/>
      <c r="K13" s="9"/>
      <c r="L13" s="9"/>
      <c r="M13" s="9"/>
      <c r="N13" s="9"/>
      <c r="O13" s="9"/>
      <c r="P13" s="9"/>
      <c r="Q13" s="9"/>
      <c r="R13" s="9"/>
      <c r="S13" s="9"/>
    </row>
    <row r="14" spans="1:19" ht="3.75" customHeight="1" x14ac:dyDescent="0.25">
      <c r="B14" s="9"/>
      <c r="C14" s="9"/>
      <c r="D14" s="9"/>
      <c r="E14" s="9"/>
      <c r="F14" s="9"/>
      <c r="G14" s="9"/>
      <c r="H14" s="9"/>
      <c r="I14" s="9"/>
      <c r="J14" s="9"/>
      <c r="K14" s="9"/>
      <c r="L14" s="9"/>
      <c r="M14" s="9"/>
      <c r="N14" s="9"/>
      <c r="O14" s="9"/>
      <c r="P14" s="9"/>
      <c r="Q14" s="9"/>
      <c r="R14" s="9"/>
      <c r="S14" s="9"/>
    </row>
    <row r="15" spans="1:19" x14ac:dyDescent="0.25">
      <c r="B15" s="10" t="s">
        <v>383</v>
      </c>
      <c r="C15" s="10"/>
      <c r="D15" s="287" t="s">
        <v>386</v>
      </c>
      <c r="E15" s="287"/>
      <c r="F15" s="287"/>
      <c r="G15" s="9"/>
      <c r="H15" s="9"/>
      <c r="I15" s="9"/>
      <c r="J15" s="9"/>
      <c r="K15" s="9"/>
      <c r="L15" s="9"/>
      <c r="M15" s="9"/>
      <c r="N15" s="9"/>
      <c r="O15" s="9"/>
      <c r="P15" s="9"/>
      <c r="Q15" s="9"/>
      <c r="R15" s="9"/>
      <c r="S15" s="9"/>
    </row>
    <row r="16" spans="1:19" x14ac:dyDescent="0.25">
      <c r="C16" s="9"/>
      <c r="D16" s="9"/>
      <c r="E16" s="9"/>
      <c r="F16" s="9"/>
      <c r="G16" s="9"/>
      <c r="H16" s="9"/>
      <c r="I16" s="9"/>
      <c r="J16" s="9"/>
      <c r="K16" s="9"/>
      <c r="L16" s="9"/>
      <c r="M16" s="9"/>
      <c r="N16" s="9"/>
      <c r="O16" s="9"/>
      <c r="P16" s="9"/>
      <c r="Q16" s="9"/>
      <c r="R16" s="9"/>
      <c r="S16" s="9"/>
    </row>
    <row r="17" spans="1:19" x14ac:dyDescent="0.25">
      <c r="B17" s="9"/>
      <c r="C17" s="9"/>
      <c r="D17" s="9"/>
      <c r="E17" s="9"/>
      <c r="F17" s="9"/>
      <c r="G17" s="9"/>
      <c r="H17" s="9"/>
      <c r="I17" s="9"/>
      <c r="J17" s="9"/>
      <c r="K17" s="9"/>
      <c r="L17" s="9"/>
      <c r="M17" s="9"/>
      <c r="N17" s="9"/>
      <c r="O17" s="9"/>
      <c r="P17" s="9"/>
      <c r="Q17" s="9"/>
      <c r="R17" s="9"/>
      <c r="S17" s="9"/>
    </row>
    <row r="18" spans="1:19" x14ac:dyDescent="0.25">
      <c r="B18" s="9" t="s">
        <v>801</v>
      </c>
      <c r="C18" s="9"/>
      <c r="D18" s="9"/>
      <c r="E18" s="9"/>
      <c r="F18" s="9"/>
      <c r="G18" s="9"/>
      <c r="H18" s="9"/>
      <c r="I18" s="9"/>
      <c r="J18" s="9"/>
      <c r="K18" s="9"/>
      <c r="L18" s="457" t="s">
        <v>800</v>
      </c>
      <c r="M18" s="457"/>
      <c r="O18" s="104"/>
      <c r="R18" s="19" t="s">
        <v>802</v>
      </c>
      <c r="S18" s="9"/>
    </row>
    <row r="19" spans="1:19" x14ac:dyDescent="0.25">
      <c r="B19" s="104" t="s">
        <v>825</v>
      </c>
      <c r="C19" s="104"/>
      <c r="D19" s="104"/>
      <c r="E19" s="104"/>
      <c r="F19" s="104"/>
      <c r="G19" s="104"/>
      <c r="H19" s="104"/>
      <c r="I19" s="104"/>
    </row>
    <row r="20" spans="1:19" x14ac:dyDescent="0.25">
      <c r="B20" s="328" t="s">
        <v>826</v>
      </c>
      <c r="C20" s="328"/>
      <c r="D20" s="328"/>
      <c r="E20" s="328"/>
      <c r="F20" s="328"/>
    </row>
    <row r="21" spans="1:19" x14ac:dyDescent="0.25">
      <c r="B21" s="328" t="s">
        <v>244</v>
      </c>
      <c r="C21" s="328"/>
    </row>
    <row r="26" spans="1:19" ht="10.5" customHeight="1" x14ac:dyDescent="0.25"/>
    <row r="27" spans="1:19" ht="15" customHeight="1" x14ac:dyDescent="0.25"/>
    <row r="28" spans="1:19" x14ac:dyDescent="0.25">
      <c r="A28" s="11" t="s">
        <v>717</v>
      </c>
      <c r="B28" s="11"/>
      <c r="C28" s="12"/>
      <c r="D28" s="12"/>
      <c r="E28" s="12"/>
      <c r="F28" s="12"/>
      <c r="G28" s="12"/>
      <c r="H28" s="12"/>
      <c r="I28" s="12"/>
      <c r="J28" s="12"/>
      <c r="K28" s="12"/>
      <c r="L28" s="12"/>
      <c r="M28" s="12"/>
      <c r="N28" s="12"/>
      <c r="O28" s="12"/>
      <c r="P28" s="12"/>
      <c r="Q28" s="12"/>
      <c r="R28" s="12"/>
      <c r="S28" s="12"/>
    </row>
    <row r="29" spans="1:19" x14ac:dyDescent="0.25">
      <c r="A29" s="9"/>
      <c r="B29" s="9"/>
      <c r="C29" s="9"/>
      <c r="D29" s="9"/>
      <c r="E29" s="9"/>
      <c r="F29" s="9"/>
      <c r="G29" s="9"/>
      <c r="H29" s="9"/>
      <c r="I29" s="9"/>
      <c r="J29" s="9"/>
      <c r="K29" s="9"/>
      <c r="L29" s="9"/>
      <c r="M29" s="9"/>
      <c r="N29" s="9"/>
      <c r="O29" s="9"/>
      <c r="P29" s="9"/>
      <c r="Q29" s="9"/>
      <c r="R29" s="9"/>
      <c r="S29" s="9"/>
    </row>
    <row r="30" spans="1:19" x14ac:dyDescent="0.25">
      <c r="A30" s="102" t="s">
        <v>726</v>
      </c>
      <c r="B30" s="119" t="s">
        <v>718</v>
      </c>
      <c r="C30" s="299"/>
      <c r="D30" s="301"/>
      <c r="E30" s="299"/>
      <c r="F30" s="301"/>
      <c r="G30" s="299"/>
      <c r="H30" s="300"/>
      <c r="I30" s="300"/>
      <c r="J30" s="301"/>
      <c r="K30" s="94"/>
      <c r="L30" s="94"/>
      <c r="M30" s="94"/>
      <c r="N30" s="94"/>
      <c r="O30" s="94"/>
      <c r="P30" s="94"/>
      <c r="Q30" s="94"/>
      <c r="R30" s="94"/>
      <c r="S30" s="241" t="s">
        <v>137</v>
      </c>
    </row>
    <row r="31" spans="1:19" x14ac:dyDescent="0.25">
      <c r="A31" s="122"/>
      <c r="B31" s="273" t="s">
        <v>727</v>
      </c>
      <c r="C31" s="273"/>
      <c r="D31" s="273"/>
      <c r="E31" s="273"/>
      <c r="F31" s="227"/>
      <c r="H31" s="94"/>
      <c r="I31" s="94"/>
      <c r="J31" s="94"/>
      <c r="K31" s="94"/>
      <c r="L31" s="94"/>
      <c r="M31" s="94"/>
      <c r="N31" s="94"/>
      <c r="O31" s="94"/>
      <c r="P31" s="94"/>
      <c r="Q31" s="94"/>
      <c r="R31" s="94"/>
      <c r="S31" s="261" t="s">
        <v>137</v>
      </c>
    </row>
    <row r="32" spans="1:19" x14ac:dyDescent="0.25">
      <c r="A32" s="122"/>
      <c r="B32" s="273" t="s">
        <v>728</v>
      </c>
      <c r="C32" s="273"/>
      <c r="D32" s="273"/>
      <c r="E32" s="273"/>
      <c r="F32" s="227"/>
      <c r="G32" s="94"/>
      <c r="H32" s="94"/>
      <c r="I32" s="94"/>
      <c r="J32" s="94"/>
      <c r="K32" s="119"/>
      <c r="L32" s="94"/>
      <c r="M32" s="94"/>
      <c r="N32" s="94"/>
      <c r="O32" s="94"/>
      <c r="P32" s="94"/>
      <c r="Q32" s="94"/>
      <c r="R32" s="94"/>
      <c r="S32" s="243" t="s">
        <v>137</v>
      </c>
    </row>
    <row r="33" spans="1:19" x14ac:dyDescent="0.25">
      <c r="A33" s="122"/>
      <c r="B33" s="273" t="s">
        <v>729</v>
      </c>
      <c r="C33" s="273"/>
      <c r="D33" s="273"/>
      <c r="E33" s="273"/>
      <c r="F33" s="227"/>
      <c r="G33" s="122"/>
      <c r="H33" s="122"/>
      <c r="I33" s="122"/>
      <c r="J33" s="122"/>
      <c r="K33" s="122"/>
      <c r="L33" s="122"/>
      <c r="M33" s="122"/>
      <c r="N33" s="122"/>
      <c r="O33" s="122"/>
      <c r="P33" s="122"/>
      <c r="Q33" s="122"/>
      <c r="R33" s="122"/>
      <c r="S33" s="243" t="s">
        <v>137</v>
      </c>
    </row>
    <row r="34" spans="1:19" x14ac:dyDescent="0.25">
      <c r="A34" s="102" t="s">
        <v>730</v>
      </c>
      <c r="B34" s="273" t="s">
        <v>731</v>
      </c>
      <c r="C34" s="273"/>
      <c r="D34" s="273"/>
      <c r="E34" s="273"/>
      <c r="F34" s="273"/>
      <c r="G34" s="273"/>
      <c r="H34" s="273"/>
      <c r="I34" s="273"/>
      <c r="J34" s="273"/>
      <c r="K34" s="273"/>
      <c r="L34" s="287" t="s">
        <v>103</v>
      </c>
      <c r="M34" s="287"/>
      <c r="N34" s="287"/>
      <c r="O34" s="287"/>
      <c r="P34" s="103"/>
      <c r="Q34" s="103"/>
      <c r="R34" s="227"/>
      <c r="S34" s="176" t="str">
        <f>IF(R34="oui","conforme",IF(R34="non","non conforme","…"))</f>
        <v>…</v>
      </c>
    </row>
    <row r="35" spans="1:19" x14ac:dyDescent="0.25">
      <c r="A35" s="102" t="s">
        <v>730</v>
      </c>
      <c r="B35" s="96" t="s">
        <v>732</v>
      </c>
      <c r="C35" s="96"/>
      <c r="D35" s="96"/>
      <c r="E35" s="96"/>
      <c r="F35" s="96"/>
      <c r="G35" s="103"/>
      <c r="H35" s="103"/>
      <c r="I35" s="103"/>
      <c r="J35" s="96"/>
      <c r="K35" s="96"/>
      <c r="L35" s="287" t="s">
        <v>103</v>
      </c>
      <c r="M35" s="287"/>
      <c r="N35" s="287"/>
      <c r="O35" s="287"/>
      <c r="P35" s="144"/>
      <c r="Q35" s="144"/>
      <c r="R35" s="227"/>
      <c r="S35" s="176" t="str">
        <f>IF(R35="oui","conforme",IF(R35="non","non conforme","…"))</f>
        <v>…</v>
      </c>
    </row>
    <row r="36" spans="1:19" x14ac:dyDescent="0.25">
      <c r="A36" s="102" t="s">
        <v>653</v>
      </c>
      <c r="B36" s="273" t="s">
        <v>795</v>
      </c>
      <c r="C36" s="273"/>
      <c r="D36" s="273"/>
      <c r="E36" s="273"/>
      <c r="F36" s="273"/>
      <c r="G36" s="454"/>
      <c r="H36" s="454"/>
      <c r="I36" s="454"/>
      <c r="J36" s="454"/>
      <c r="K36" s="454"/>
      <c r="L36" s="454"/>
      <c r="M36" s="454"/>
      <c r="N36" s="454"/>
      <c r="O36" s="454"/>
      <c r="P36" s="454"/>
      <c r="Q36" s="454"/>
      <c r="R36" s="454"/>
      <c r="S36" s="241" t="s">
        <v>137</v>
      </c>
    </row>
    <row r="37" spans="1:19" x14ac:dyDescent="0.25">
      <c r="A37" s="102" t="s">
        <v>653</v>
      </c>
      <c r="B37" s="273" t="s">
        <v>779</v>
      </c>
      <c r="C37" s="273"/>
      <c r="D37" s="273"/>
      <c r="E37" s="273"/>
      <c r="F37" s="273"/>
      <c r="G37" s="273"/>
      <c r="H37" s="273"/>
      <c r="I37" s="273"/>
      <c r="J37" s="273"/>
      <c r="K37" s="273"/>
      <c r="L37" s="455"/>
      <c r="M37" s="455"/>
      <c r="N37" s="455"/>
      <c r="O37" s="455"/>
      <c r="P37" s="455"/>
      <c r="Q37" s="455"/>
      <c r="R37" s="455"/>
      <c r="S37" s="241" t="s">
        <v>137</v>
      </c>
    </row>
    <row r="38" spans="1:19" x14ac:dyDescent="0.25">
      <c r="A38" s="102" t="s">
        <v>733</v>
      </c>
      <c r="B38" s="273" t="s">
        <v>736</v>
      </c>
      <c r="C38" s="273"/>
      <c r="D38" s="273"/>
      <c r="E38" s="273"/>
      <c r="F38" s="273"/>
      <c r="G38" s="273"/>
      <c r="H38" s="273"/>
      <c r="I38" s="273"/>
      <c r="J38" s="273"/>
      <c r="K38" s="273"/>
      <c r="L38" s="273"/>
      <c r="M38" s="273"/>
      <c r="N38" s="267"/>
      <c r="O38" s="267"/>
      <c r="P38" s="267"/>
      <c r="Q38" s="267"/>
      <c r="R38" s="267"/>
      <c r="S38" s="241" t="s">
        <v>137</v>
      </c>
    </row>
    <row r="39" spans="1:19" x14ac:dyDescent="0.25">
      <c r="A39" s="102" t="s">
        <v>733</v>
      </c>
      <c r="B39" s="273" t="s">
        <v>737</v>
      </c>
      <c r="C39" s="453"/>
      <c r="D39" s="453"/>
      <c r="E39" s="453"/>
      <c r="F39" s="453"/>
      <c r="G39" s="453"/>
      <c r="H39" s="453"/>
      <c r="I39" s="453"/>
      <c r="J39" s="453"/>
      <c r="K39" s="453"/>
      <c r="L39" s="453"/>
      <c r="M39" s="453"/>
      <c r="N39" s="267"/>
      <c r="O39" s="456"/>
      <c r="P39" s="456"/>
      <c r="Q39" s="456"/>
      <c r="R39" s="456"/>
      <c r="S39" s="241" t="s">
        <v>137</v>
      </c>
    </row>
    <row r="40" spans="1:19" x14ac:dyDescent="0.25">
      <c r="A40" s="102" t="s">
        <v>733</v>
      </c>
      <c r="B40" s="273" t="s">
        <v>738</v>
      </c>
      <c r="C40" s="453"/>
      <c r="D40" s="453"/>
      <c r="E40" s="453"/>
      <c r="F40" s="453"/>
      <c r="G40" s="453"/>
      <c r="H40" s="453"/>
      <c r="I40" s="453"/>
      <c r="J40" s="453"/>
      <c r="K40" s="453"/>
      <c r="L40" s="453"/>
      <c r="M40" s="453"/>
      <c r="N40" s="267"/>
      <c r="O40" s="456"/>
      <c r="P40" s="456"/>
      <c r="Q40" s="456"/>
      <c r="R40" s="456"/>
      <c r="S40" s="241" t="s">
        <v>137</v>
      </c>
    </row>
    <row r="41" spans="1:19" x14ac:dyDescent="0.25">
      <c r="A41" s="102" t="s">
        <v>739</v>
      </c>
      <c r="B41" s="446" t="s">
        <v>740</v>
      </c>
      <c r="C41" s="446"/>
      <c r="D41" s="446"/>
      <c r="E41" s="446"/>
      <c r="F41" s="446"/>
      <c r="G41" s="446"/>
      <c r="H41" s="446"/>
      <c r="I41" s="446"/>
      <c r="J41" s="446"/>
      <c r="K41" s="446"/>
      <c r="L41" s="446"/>
      <c r="M41" s="446"/>
      <c r="N41" s="446"/>
      <c r="O41" s="446"/>
      <c r="P41" s="446"/>
      <c r="Q41" s="446"/>
      <c r="R41" s="446"/>
      <c r="S41" s="241" t="s">
        <v>137</v>
      </c>
    </row>
    <row r="42" spans="1:19" x14ac:dyDescent="0.25">
      <c r="A42" s="102" t="s">
        <v>741</v>
      </c>
      <c r="B42" s="446" t="s">
        <v>745</v>
      </c>
      <c r="C42" s="446"/>
      <c r="D42" s="446"/>
      <c r="E42" s="446"/>
      <c r="F42" s="446"/>
      <c r="G42" s="446"/>
      <c r="H42" s="446"/>
      <c r="I42" s="130"/>
      <c r="J42" s="130"/>
      <c r="K42" s="130"/>
      <c r="L42" s="130"/>
      <c r="M42" s="130"/>
      <c r="N42" s="130"/>
      <c r="P42" s="450"/>
      <c r="Q42" s="451"/>
      <c r="R42" s="452"/>
      <c r="S42" s="241" t="s">
        <v>137</v>
      </c>
    </row>
    <row r="43" spans="1:19" x14ac:dyDescent="0.25">
      <c r="A43" s="131"/>
      <c r="B43" s="131"/>
      <c r="C43" s="131" t="s">
        <v>742</v>
      </c>
      <c r="D43" s="131"/>
      <c r="E43" s="131"/>
      <c r="F43" s="131"/>
      <c r="G43" s="131"/>
      <c r="H43" s="131"/>
      <c r="I43" s="131"/>
      <c r="J43" s="131"/>
      <c r="K43" s="131"/>
      <c r="L43" s="131"/>
      <c r="M43" s="131"/>
      <c r="N43" s="131"/>
      <c r="P43" s="299"/>
      <c r="Q43" s="300"/>
      <c r="R43" s="301"/>
      <c r="S43" s="261" t="s">
        <v>137</v>
      </c>
    </row>
    <row r="44" spans="1:19" x14ac:dyDescent="0.25">
      <c r="A44" s="142"/>
      <c r="B44" s="142"/>
      <c r="C44" s="143" t="s">
        <v>743</v>
      </c>
      <c r="D44" s="143"/>
      <c r="E44" s="143"/>
      <c r="F44" s="143"/>
      <c r="G44" s="143"/>
      <c r="H44" s="143"/>
      <c r="I44" s="143"/>
      <c r="J44" s="143"/>
      <c r="K44" s="143"/>
      <c r="L44" s="143"/>
      <c r="M44" s="143"/>
      <c r="N44" s="143"/>
      <c r="P44" s="411"/>
      <c r="Q44" s="412"/>
      <c r="R44" s="413"/>
      <c r="S44" s="243" t="s">
        <v>137</v>
      </c>
    </row>
    <row r="45" spans="1:19" x14ac:dyDescent="0.25">
      <c r="A45" s="130"/>
      <c r="B45" s="130"/>
      <c r="C45" s="130" t="s">
        <v>744</v>
      </c>
      <c r="D45" s="130"/>
      <c r="E45" s="130"/>
      <c r="F45" s="130"/>
      <c r="G45" s="130"/>
      <c r="H45" s="130"/>
      <c r="I45" s="130"/>
      <c r="J45" s="130"/>
      <c r="K45" s="130"/>
      <c r="L45" s="130"/>
      <c r="M45" s="130"/>
      <c r="N45" s="130"/>
      <c r="P45" s="411"/>
      <c r="Q45" s="412"/>
      <c r="R45" s="413"/>
      <c r="S45" s="243" t="s">
        <v>137</v>
      </c>
    </row>
    <row r="46" spans="1:19" x14ac:dyDescent="0.25">
      <c r="A46" s="102" t="s">
        <v>751</v>
      </c>
      <c r="B46" s="446" t="s">
        <v>752</v>
      </c>
      <c r="C46" s="446"/>
      <c r="D46" s="446"/>
      <c r="E46" s="446"/>
      <c r="F46" s="446"/>
      <c r="G46" s="441" t="s">
        <v>753</v>
      </c>
      <c r="H46" s="441"/>
      <c r="I46" s="441"/>
      <c r="J46" s="441"/>
      <c r="K46" s="441"/>
      <c r="L46" s="138"/>
      <c r="M46" s="441" t="s">
        <v>103</v>
      </c>
      <c r="N46" s="441"/>
      <c r="O46" s="441"/>
      <c r="P46" s="441"/>
      <c r="Q46" s="441"/>
      <c r="R46" s="266"/>
      <c r="S46" s="243" t="s">
        <v>137</v>
      </c>
    </row>
    <row r="47" spans="1:19" x14ac:dyDescent="0.25">
      <c r="A47" s="130"/>
      <c r="B47" s="138"/>
      <c r="C47" s="138"/>
      <c r="D47" s="138"/>
      <c r="E47" s="139"/>
      <c r="F47" s="139"/>
      <c r="G47" s="441" t="s">
        <v>754</v>
      </c>
      <c r="H47" s="441"/>
      <c r="I47" s="441"/>
      <c r="J47" s="441"/>
      <c r="K47" s="441"/>
      <c r="L47" s="138"/>
      <c r="M47" s="441" t="s">
        <v>103</v>
      </c>
      <c r="N47" s="441"/>
      <c r="O47" s="441"/>
      <c r="P47" s="441"/>
      <c r="Q47" s="441"/>
      <c r="R47" s="265"/>
      <c r="S47" s="243" t="s">
        <v>137</v>
      </c>
    </row>
    <row r="48" spans="1:19" x14ac:dyDescent="0.25">
      <c r="A48" s="130"/>
      <c r="B48" s="130"/>
      <c r="C48" s="130"/>
      <c r="D48" s="130"/>
      <c r="E48" s="132"/>
      <c r="F48" s="132"/>
      <c r="G48" s="130" t="s">
        <v>755</v>
      </c>
      <c r="H48" s="130"/>
      <c r="I48" s="133"/>
      <c r="J48" s="134"/>
      <c r="K48" s="134"/>
      <c r="L48" s="134"/>
      <c r="M48" s="441" t="s">
        <v>103</v>
      </c>
      <c r="N48" s="441"/>
      <c r="O48" s="441"/>
      <c r="P48" s="441"/>
      <c r="Q48" s="441"/>
      <c r="R48" s="264"/>
      <c r="S48" s="243" t="s">
        <v>137</v>
      </c>
    </row>
    <row r="49" spans="1:19" x14ac:dyDescent="0.25">
      <c r="A49" s="130"/>
      <c r="B49" s="130"/>
      <c r="C49" s="130"/>
      <c r="D49" s="130"/>
      <c r="E49" s="132"/>
      <c r="F49" s="132"/>
      <c r="G49" s="130" t="s">
        <v>756</v>
      </c>
      <c r="H49" s="130"/>
      <c r="I49" s="134"/>
      <c r="J49" s="134"/>
      <c r="K49" s="134"/>
      <c r="L49" s="134"/>
      <c r="M49" s="441" t="s">
        <v>103</v>
      </c>
      <c r="N49" s="441"/>
      <c r="O49" s="441"/>
      <c r="P49" s="441"/>
      <c r="Q49" s="441"/>
      <c r="R49" s="264"/>
      <c r="S49" s="243" t="s">
        <v>137</v>
      </c>
    </row>
    <row r="50" spans="1:19" x14ac:dyDescent="0.25">
      <c r="A50" s="163"/>
      <c r="B50" s="164"/>
      <c r="C50" s="164"/>
      <c r="D50" s="164"/>
      <c r="E50" s="165"/>
      <c r="F50" s="165"/>
      <c r="G50" s="165"/>
      <c r="H50" s="166"/>
      <c r="I50" s="167"/>
      <c r="J50" s="164"/>
      <c r="K50" s="164"/>
      <c r="L50" s="164"/>
      <c r="M50" s="163"/>
      <c r="N50" s="168"/>
      <c r="O50" s="168"/>
      <c r="P50" s="168"/>
      <c r="Q50" s="168"/>
      <c r="R50" s="166"/>
      <c r="S50" s="169"/>
    </row>
    <row r="51" spans="1:19" ht="8.25" customHeight="1" x14ac:dyDescent="0.25">
      <c r="A51" s="130"/>
      <c r="B51" s="138"/>
      <c r="C51" s="138"/>
      <c r="D51" s="147"/>
      <c r="E51" s="131"/>
      <c r="F51" s="130"/>
      <c r="G51" s="130"/>
      <c r="H51" s="130"/>
      <c r="I51" s="130"/>
      <c r="J51" s="130"/>
      <c r="K51" s="130"/>
      <c r="L51" s="130"/>
      <c r="M51" s="130"/>
      <c r="N51" s="130"/>
      <c r="O51" s="130"/>
      <c r="P51" s="130"/>
      <c r="Q51" s="130"/>
      <c r="R51" s="135"/>
      <c r="S51" s="130"/>
    </row>
    <row r="52" spans="1:19" x14ac:dyDescent="0.25">
      <c r="A52" s="148" t="s">
        <v>757</v>
      </c>
      <c r="B52" s="149"/>
      <c r="C52" s="442">
        <f ca="1">TODAY()</f>
        <v>43271</v>
      </c>
      <c r="D52" s="442"/>
      <c r="E52" s="131"/>
      <c r="F52" s="443" t="s">
        <v>758</v>
      </c>
      <c r="G52" s="443"/>
      <c r="H52" s="448"/>
      <c r="I52" s="449"/>
      <c r="J52" s="138"/>
      <c r="K52" s="138"/>
      <c r="L52" s="138"/>
      <c r="M52" s="138"/>
      <c r="N52" s="136"/>
      <c r="O52" s="136"/>
      <c r="P52" s="136"/>
      <c r="Q52" s="136"/>
      <c r="R52" s="137"/>
      <c r="S52" s="135"/>
    </row>
    <row r="53" spans="1:19" x14ac:dyDescent="0.25">
      <c r="A53" s="447" t="s">
        <v>782</v>
      </c>
      <c r="B53" s="447"/>
      <c r="C53" s="447"/>
      <c r="D53" s="447"/>
      <c r="E53" s="148" t="str">
        <f>IF(OR('titre et remarques'!$C$4="MONTAUBION_CHARDONNEY",'titre et remarques'!$C$4="PENEY_LE_JORAT",'titre et remarques'!$C$4="SOTTENS",'titre et remarques'!$C$4="VILLARS_MENDRAZ",'titre et remarques'!$C$4="VILLARS_TIERCELIN"),"Jorat-Menthue",IF(OR('titre et remarques'!$C$4="ECLAGNENS",'titre et remarques'!$C$4="GOUMOENS_LA_VILLE",'titre et remarques'!$C$4="GOUMOENS_LE_JUX"),"Goumoëns",IF(OR('titre et remarques'!$C$4="DOMMARTIN",'titre et remarques'!$C$4="POLIEZ_LE_GRAND",'titre et remarques'!$C$4="NAZ",'titre et remarques'!$C$4="SUGNENS"),"Montilliez",IF(OR('titre et remarques'!$C$4="CHANEAZ",'titre et remarques'!$C$4="CHAPELLE_SUR_MOUDON",'titre et remarques'!$C$4="CORREVON",'titre et remarques'!$C$4="DENEZY",'titre et remarques'!$C$4="MARTHERENGES",'titre et remarques'!$C$4="NEYRUZ_SUR_MOUDON",'titre et remarques'!$C$4="PEYRES_POSSENS",'titre et remarques'!$C$4="SAINT_CIERGES",'titre et remarques'!$C$4="THIERRENS"),"Montanaire",IF('titre et remarques'!$C$4="BIOLEY_ORJULAZ","Bioley_Orjulaz",IF('titre et remarques'!$C$4="ESSERTINES_SUR_YVERDON","Essertines-sur-Yverdon",IF('titre et remarques'!$C$4="POLIEZ_PITTET","Poliez-Pittet",IF('titre et remarques'!$C$4="SAINT_BARTHELEMY","Saint-Barthélemy",IF('titre et remarques'!$C$4="VILLARS_LE_TERROIR","Villars-le-Terroir",(PROPER('titre et remarques'!$C$4)))))))))))</f>
        <v>Echallens</v>
      </c>
      <c r="G53" s="148"/>
      <c r="H53" s="130"/>
      <c r="I53" s="131"/>
      <c r="J53" s="138"/>
      <c r="K53" s="444" t="s">
        <v>780</v>
      </c>
      <c r="L53" s="444"/>
      <c r="M53" s="445" t="s">
        <v>781</v>
      </c>
      <c r="N53" s="446"/>
      <c r="O53" s="446"/>
      <c r="P53" s="446"/>
      <c r="Q53" s="446"/>
      <c r="R53" s="446"/>
      <c r="S53" s="130"/>
    </row>
    <row r="54" spans="1:19" x14ac:dyDescent="0.25">
      <c r="A54" s="131"/>
      <c r="B54" s="140"/>
      <c r="C54" s="140"/>
      <c r="D54" s="131"/>
      <c r="E54" s="131"/>
      <c r="F54" s="141"/>
      <c r="G54" s="141"/>
      <c r="H54" s="131"/>
      <c r="I54" s="131"/>
      <c r="J54" s="131"/>
      <c r="K54" s="131"/>
      <c r="L54" s="131"/>
      <c r="M54" s="131"/>
      <c r="N54" s="131"/>
      <c r="O54" s="131"/>
      <c r="P54" s="131"/>
      <c r="Q54" s="131"/>
      <c r="R54" s="131"/>
      <c r="S54" s="131"/>
    </row>
  </sheetData>
  <sheetProtection formatCells="0" selectLockedCells="1"/>
  <mergeCells count="54">
    <mergeCell ref="H3:L3"/>
    <mergeCell ref="H4:L4"/>
    <mergeCell ref="H5:L5"/>
    <mergeCell ref="H6:L6"/>
    <mergeCell ref="F7:J7"/>
    <mergeCell ref="L7:R7"/>
    <mergeCell ref="B3:C3"/>
    <mergeCell ref="B7:C7"/>
    <mergeCell ref="B10:C10"/>
    <mergeCell ref="B8:D8"/>
    <mergeCell ref="D15:F15"/>
    <mergeCell ref="M8:R8"/>
    <mergeCell ref="E8:L8"/>
    <mergeCell ref="C30:D30"/>
    <mergeCell ref="E30:F30"/>
    <mergeCell ref="G30:J30"/>
    <mergeCell ref="L18:M18"/>
    <mergeCell ref="B21:C21"/>
    <mergeCell ref="B20:F20"/>
    <mergeCell ref="B31:E31"/>
    <mergeCell ref="B32:E32"/>
    <mergeCell ref="B38:M38"/>
    <mergeCell ref="B39:M39"/>
    <mergeCell ref="B40:M40"/>
    <mergeCell ref="B33:E33"/>
    <mergeCell ref="B34:K34"/>
    <mergeCell ref="L34:O34"/>
    <mergeCell ref="L35:O35"/>
    <mergeCell ref="B36:F36"/>
    <mergeCell ref="B37:K37"/>
    <mergeCell ref="G36:R36"/>
    <mergeCell ref="L37:R37"/>
    <mergeCell ref="N38:R38"/>
    <mergeCell ref="N39:R39"/>
    <mergeCell ref="N40:R40"/>
    <mergeCell ref="B41:R41"/>
    <mergeCell ref="B42:H42"/>
    <mergeCell ref="P42:R42"/>
    <mergeCell ref="P43:R43"/>
    <mergeCell ref="P44:R44"/>
    <mergeCell ref="P45:R45"/>
    <mergeCell ref="B46:F46"/>
    <mergeCell ref="G46:K46"/>
    <mergeCell ref="M46:Q46"/>
    <mergeCell ref="G47:K47"/>
    <mergeCell ref="M47:Q47"/>
    <mergeCell ref="M48:Q48"/>
    <mergeCell ref="M49:Q49"/>
    <mergeCell ref="C52:D52"/>
    <mergeCell ref="F52:G52"/>
    <mergeCell ref="K53:L53"/>
    <mergeCell ref="M53:R53"/>
    <mergeCell ref="A53:D53"/>
    <mergeCell ref="H52:I52"/>
  </mergeCells>
  <conditionalFormatting sqref="S34">
    <cfRule type="containsText" dxfId="49" priority="59" operator="containsText" text="non conforme">
      <formula>NOT(ISERROR(SEARCH("non conforme",S34)))</formula>
    </cfRule>
  </conditionalFormatting>
  <conditionalFormatting sqref="S35">
    <cfRule type="containsText" dxfId="48" priority="58" operator="containsText" text="non conforme">
      <formula>NOT(ISERROR(SEARCH("non conforme",S35)))</formula>
    </cfRule>
  </conditionalFormatting>
  <conditionalFormatting sqref="S38">
    <cfRule type="containsText" dxfId="47" priority="56" operator="containsText" text="non conforme">
      <formula>NOT(ISERROR(SEARCH("non conforme",S38)))</formula>
    </cfRule>
    <cfRule type="containsText" dxfId="46" priority="57" operator="containsText" text="pas concerné">
      <formula>NOT(ISERROR(SEARCH("pas concerné",S38)))</formula>
    </cfRule>
  </conditionalFormatting>
  <conditionalFormatting sqref="S39">
    <cfRule type="containsText" dxfId="45" priority="54" operator="containsText" text="non conforme">
      <formula>NOT(ISERROR(SEARCH("non conforme",S39)))</formula>
    </cfRule>
    <cfRule type="containsText" dxfId="44" priority="55" operator="containsText" text="pas concerné">
      <formula>NOT(ISERROR(SEARCH("pas concerné",S39)))</formula>
    </cfRule>
  </conditionalFormatting>
  <conditionalFormatting sqref="S40">
    <cfRule type="containsText" dxfId="43" priority="52" operator="containsText" text="non conforme">
      <formula>NOT(ISERROR(SEARCH("non conforme",S40)))</formula>
    </cfRule>
    <cfRule type="containsText" dxfId="42" priority="53" operator="containsText" text="pas concerné">
      <formula>NOT(ISERROR(SEARCH("pas concerné",S40)))</formula>
    </cfRule>
  </conditionalFormatting>
  <conditionalFormatting sqref="S41">
    <cfRule type="containsText" dxfId="41" priority="48" operator="containsText" text="non conforme">
      <formula>NOT(ISERROR(SEARCH("non conforme",S41)))</formula>
    </cfRule>
    <cfRule type="containsText" dxfId="40" priority="49" operator="containsText" text="pas concerné">
      <formula>NOT(ISERROR(SEARCH("pas concerné",S41)))</formula>
    </cfRule>
  </conditionalFormatting>
  <conditionalFormatting sqref="S42">
    <cfRule type="containsText" dxfId="39" priority="44" operator="containsText" text="non conforme">
      <formula>NOT(ISERROR(SEARCH("non conforme",S42)))</formula>
    </cfRule>
    <cfRule type="containsText" dxfId="38" priority="45" operator="containsText" text="pas concerné">
      <formula>NOT(ISERROR(SEARCH("pas concerné",S42)))</formula>
    </cfRule>
  </conditionalFormatting>
  <conditionalFormatting sqref="S43">
    <cfRule type="containsText" dxfId="37" priority="42" operator="containsText" text="non conforme">
      <formula>NOT(ISERROR(SEARCH("non conforme",S43)))</formula>
    </cfRule>
    <cfRule type="containsText" dxfId="36" priority="43" operator="containsText" text="pas concerné">
      <formula>NOT(ISERROR(SEARCH("pas concerné",S43)))</formula>
    </cfRule>
  </conditionalFormatting>
  <conditionalFormatting sqref="S44">
    <cfRule type="containsText" dxfId="35" priority="40" operator="containsText" text="non conforme">
      <formula>NOT(ISERROR(SEARCH("non conforme",S44)))</formula>
    </cfRule>
    <cfRule type="containsText" dxfId="34" priority="41" operator="containsText" text="pas concerné">
      <formula>NOT(ISERROR(SEARCH("pas concerné",S44)))</formula>
    </cfRule>
  </conditionalFormatting>
  <conditionalFormatting sqref="S45">
    <cfRule type="containsText" dxfId="33" priority="38" operator="containsText" text="non conforme">
      <formula>NOT(ISERROR(SEARCH("non conforme",S45)))</formula>
    </cfRule>
    <cfRule type="containsText" dxfId="32" priority="39" operator="containsText" text="pas concerné">
      <formula>NOT(ISERROR(SEARCH("pas concerné",S45)))</formula>
    </cfRule>
  </conditionalFormatting>
  <conditionalFormatting sqref="S46">
    <cfRule type="containsText" dxfId="31" priority="36" operator="containsText" text="non conforme">
      <formula>NOT(ISERROR(SEARCH("non conforme",S46)))</formula>
    </cfRule>
    <cfRule type="containsText" dxfId="30" priority="37" operator="containsText" text="pas concerné">
      <formula>NOT(ISERROR(SEARCH("pas concerné",S46)))</formula>
    </cfRule>
  </conditionalFormatting>
  <conditionalFormatting sqref="S47">
    <cfRule type="containsText" dxfId="29" priority="34" operator="containsText" text="non conforme">
      <formula>NOT(ISERROR(SEARCH("non conforme",S47)))</formula>
    </cfRule>
    <cfRule type="containsText" dxfId="28" priority="35" operator="containsText" text="pas concerné">
      <formula>NOT(ISERROR(SEARCH("pas concerné",S47)))</formula>
    </cfRule>
  </conditionalFormatting>
  <conditionalFormatting sqref="S48">
    <cfRule type="containsText" dxfId="27" priority="32" operator="containsText" text="non conforme">
      <formula>NOT(ISERROR(SEARCH("non conforme",S48)))</formula>
    </cfRule>
    <cfRule type="containsText" dxfId="26" priority="33" operator="containsText" text="pas concerné">
      <formula>NOT(ISERROR(SEARCH("pas concerné",S48)))</formula>
    </cfRule>
  </conditionalFormatting>
  <conditionalFormatting sqref="S49">
    <cfRule type="containsText" dxfId="25" priority="30" operator="containsText" text="non conforme">
      <formula>NOT(ISERROR(SEARCH("non conforme",S49)))</formula>
    </cfRule>
    <cfRule type="containsText" dxfId="24" priority="31" operator="containsText" text="pas concerné">
      <formula>NOT(ISERROR(SEARCH("pas concerné",S49)))</formula>
    </cfRule>
  </conditionalFormatting>
  <conditionalFormatting sqref="S36">
    <cfRule type="containsText" dxfId="23" priority="28" operator="containsText" text="non conforme">
      <formula>NOT(ISERROR(SEARCH("non conforme",S36)))</formula>
    </cfRule>
    <cfRule type="containsText" dxfId="22" priority="29" operator="containsText" text="pas concerné">
      <formula>NOT(ISERROR(SEARCH("pas concerné",S36)))</formula>
    </cfRule>
  </conditionalFormatting>
  <conditionalFormatting sqref="S37">
    <cfRule type="containsText" dxfId="21" priority="26" operator="containsText" text="non conforme">
      <formula>NOT(ISERROR(SEARCH("non conforme",S37)))</formula>
    </cfRule>
    <cfRule type="containsText" dxfId="20" priority="27" operator="containsText" text="pas concerné">
      <formula>NOT(ISERROR(SEARCH("pas concerné",S37)))</formula>
    </cfRule>
  </conditionalFormatting>
  <conditionalFormatting sqref="S30">
    <cfRule type="containsText" dxfId="19" priority="21" operator="containsText" text="voir remarque">
      <formula>NOT(ISERROR(SEARCH("voir remarque",S30)))</formula>
    </cfRule>
    <cfRule type="containsText" dxfId="18" priority="22" operator="containsText" text="à vérifier">
      <formula>NOT(ISERROR(SEARCH("à vérifier",S30)))</formula>
    </cfRule>
    <cfRule type="containsText" dxfId="17" priority="23" operator="containsText" text="à demander">
      <formula>NOT(ISERROR(SEARCH("à demander",S30)))</formula>
    </cfRule>
    <cfRule type="containsText" dxfId="16" priority="24" operator="containsText" text="à définir">
      <formula>NOT(ISERROR(SEARCH("à définir",S30)))</formula>
    </cfRule>
    <cfRule type="containsText" dxfId="15" priority="25" operator="containsText" text="non conforme">
      <formula>NOT(ISERROR(SEARCH("non conforme",S30)))</formula>
    </cfRule>
  </conditionalFormatting>
  <conditionalFormatting sqref="S31">
    <cfRule type="containsText" dxfId="14" priority="16" operator="containsText" text="voir remarque">
      <formula>NOT(ISERROR(SEARCH("voir remarque",S31)))</formula>
    </cfRule>
    <cfRule type="containsText" dxfId="13" priority="17" operator="containsText" text="à vérifier">
      <formula>NOT(ISERROR(SEARCH("à vérifier",S31)))</formula>
    </cfRule>
    <cfRule type="containsText" dxfId="12" priority="18" operator="containsText" text="à demander">
      <formula>NOT(ISERROR(SEARCH("à demander",S31)))</formula>
    </cfRule>
    <cfRule type="containsText" dxfId="11" priority="19" operator="containsText" text="à définir">
      <formula>NOT(ISERROR(SEARCH("à définir",S31)))</formula>
    </cfRule>
    <cfRule type="containsText" dxfId="10" priority="20" operator="containsText" text="non conforme">
      <formula>NOT(ISERROR(SEARCH("non conforme",S31)))</formula>
    </cfRule>
  </conditionalFormatting>
  <conditionalFormatting sqref="S32">
    <cfRule type="containsText" dxfId="9" priority="6" operator="containsText" text="voir remarque">
      <formula>NOT(ISERROR(SEARCH("voir remarque",S32)))</formula>
    </cfRule>
    <cfRule type="containsText" dxfId="8" priority="7" operator="containsText" text="à vérifier">
      <formula>NOT(ISERROR(SEARCH("à vérifier",S32)))</formula>
    </cfRule>
    <cfRule type="containsText" dxfId="7" priority="8" operator="containsText" text="à demander">
      <formula>NOT(ISERROR(SEARCH("à demander",S32)))</formula>
    </cfRule>
    <cfRule type="containsText" dxfId="6" priority="9" operator="containsText" text="à définir">
      <formula>NOT(ISERROR(SEARCH("à définir",S32)))</formula>
    </cfRule>
    <cfRule type="containsText" dxfId="5" priority="10" operator="containsText" text="non conforme">
      <formula>NOT(ISERROR(SEARCH("non conforme",S32)))</formula>
    </cfRule>
  </conditionalFormatting>
  <conditionalFormatting sqref="S33">
    <cfRule type="containsText" dxfId="4" priority="1" operator="containsText" text="voir remarque">
      <formula>NOT(ISERROR(SEARCH("voir remarque",S33)))</formula>
    </cfRule>
    <cfRule type="containsText" dxfId="3" priority="2" operator="containsText" text="à vérifier">
      <formula>NOT(ISERROR(SEARCH("à vérifier",S33)))</formula>
    </cfRule>
    <cfRule type="containsText" dxfId="2" priority="3" operator="containsText" text="à demander">
      <formula>NOT(ISERROR(SEARCH("à demander",S33)))</formula>
    </cfRule>
    <cfRule type="containsText" dxfId="1" priority="4" operator="containsText" text="à définir">
      <formula>NOT(ISERROR(SEARCH("à définir",S33)))</formula>
    </cfRule>
    <cfRule type="containsText" dxfId="0" priority="5" operator="containsText" text="non conforme">
      <formula>NOT(ISERROR(SEARCH("non conforme",S33)))</formula>
    </cfRule>
  </conditionalFormatting>
  <dataValidations disablePrompts="1" count="12">
    <dataValidation type="list" sqref="D15">
      <formula1>ORPCI</formula1>
    </dataValidation>
    <dataValidation type="list" sqref="E8">
      <formula1>PCI</formula1>
    </dataValidation>
    <dataValidation type="list" sqref="S7">
      <formula1>EXISTANT</formula1>
    </dataValidation>
    <dataValidation type="list" sqref="F7 L7">
      <formula1>CHAUFFAGE</formula1>
    </dataValidation>
    <dataValidation type="list" showInputMessage="1" showErrorMessage="1" sqref="H6">
      <formula1>STEP</formula1>
    </dataValidation>
    <dataValidation type="list" sqref="H3">
      <formula1>RACCORDEMENT</formula1>
    </dataValidation>
    <dataValidation type="list" sqref="P42:P45">
      <formula1>CAVE</formula1>
    </dataValidation>
    <dataValidation type="list" sqref="C30 E30 G30">
      <formula1>PLAN</formula1>
    </dataValidation>
    <dataValidation type="list" sqref="F31:F33 R34:R35">
      <formula1>CHOIX</formula1>
    </dataValidation>
    <dataValidation type="list" sqref="S30">
      <formula1>CONFORMITE</formula1>
    </dataValidation>
    <dataValidation type="list" sqref="S36:S49">
      <formula1>ECLAIRAGE</formula1>
    </dataValidation>
    <dataValidation type="list" sqref="H4:H5">
      <formula1>COLLECTEUR</formula1>
    </dataValidation>
  </dataValidations>
  <pageMargins left="0.23622047244094491" right="0" top="0.59055118110236227" bottom="0.59055118110236227" header="0.31496062992125984" footer="0.31496062992125984"/>
  <pageSetup paperSize="9" orientation="portrait" horizontalDpi="4294967295" verticalDpi="4294967295"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20481" r:id="rId4" name="Check Box 1">
              <controlPr defaultSize="0" autoFill="0" autoLine="0" autoPict="0">
                <anchor moveWithCells="1">
                  <from>
                    <xdr:col>14</xdr:col>
                    <xdr:colOff>95250</xdr:colOff>
                    <xdr:row>8</xdr:row>
                    <xdr:rowOff>38100</xdr:rowOff>
                  </from>
                  <to>
                    <xdr:col>17</xdr:col>
                    <xdr:colOff>9525</xdr:colOff>
                    <xdr:row>9</xdr:row>
                    <xdr:rowOff>76200</xdr:rowOff>
                  </to>
                </anchor>
              </controlPr>
            </control>
          </mc:Choice>
        </mc:AlternateContent>
        <mc:AlternateContent xmlns:mc="http://schemas.openxmlformats.org/markup-compatibility/2006">
          <mc:Choice Requires="x14">
            <control shapeId="20482" r:id="rId5" name="Check Box 2">
              <controlPr defaultSize="0" autoFill="0" autoLine="0" autoPict="0">
                <anchor moveWithCells="1">
                  <from>
                    <xdr:col>16</xdr:col>
                    <xdr:colOff>114300</xdr:colOff>
                    <xdr:row>8</xdr:row>
                    <xdr:rowOff>28575</xdr:rowOff>
                  </from>
                  <to>
                    <xdr:col>17</xdr:col>
                    <xdr:colOff>523875</xdr:colOff>
                    <xdr:row>9</xdr:row>
                    <xdr:rowOff>66675</xdr:rowOff>
                  </to>
                </anchor>
              </controlPr>
            </control>
          </mc:Choice>
        </mc:AlternateContent>
        <mc:AlternateContent xmlns:mc="http://schemas.openxmlformats.org/markup-compatibility/2006">
          <mc:Choice Requires="x14">
            <control shapeId="20483" r:id="rId6" name="Check Box 3">
              <controlPr defaultSize="0" autoFill="0" autoLine="0" autoPict="0">
                <anchor moveWithCells="1">
                  <from>
                    <xdr:col>18</xdr:col>
                    <xdr:colOff>76200</xdr:colOff>
                    <xdr:row>8</xdr:row>
                    <xdr:rowOff>47625</xdr:rowOff>
                  </from>
                  <to>
                    <xdr:col>18</xdr:col>
                    <xdr:colOff>514350</xdr:colOff>
                    <xdr:row>9</xdr:row>
                    <xdr:rowOff>85725</xdr:rowOff>
                  </to>
                </anchor>
              </controlPr>
            </control>
          </mc:Choice>
        </mc:AlternateContent>
        <mc:AlternateContent xmlns:mc="http://schemas.openxmlformats.org/markup-compatibility/2006">
          <mc:Choice Requires="x14">
            <control shapeId="20484" r:id="rId7" name="Check Box 4">
              <controlPr defaultSize="0" autoFill="0" autoLine="0" autoPict="0">
                <anchor moveWithCells="1">
                  <from>
                    <xdr:col>18</xdr:col>
                    <xdr:colOff>561975</xdr:colOff>
                    <xdr:row>8</xdr:row>
                    <xdr:rowOff>47625</xdr:rowOff>
                  </from>
                  <to>
                    <xdr:col>18</xdr:col>
                    <xdr:colOff>923925</xdr:colOff>
                    <xdr:row>9</xdr:row>
                    <xdr:rowOff>85725</xdr:rowOff>
                  </to>
                </anchor>
              </controlPr>
            </control>
          </mc:Choice>
        </mc:AlternateContent>
        <mc:AlternateContent xmlns:mc="http://schemas.openxmlformats.org/markup-compatibility/2006">
          <mc:Choice Requires="x14">
            <control shapeId="20485" r:id="rId8" name="Check Box 5">
              <controlPr defaultSize="0" autoFill="0" autoLine="0" autoPict="0">
                <anchor moveWithCells="1">
                  <from>
                    <xdr:col>8</xdr:col>
                    <xdr:colOff>238125</xdr:colOff>
                    <xdr:row>16</xdr:row>
                    <xdr:rowOff>180975</xdr:rowOff>
                  </from>
                  <to>
                    <xdr:col>10</xdr:col>
                    <xdr:colOff>152400</xdr:colOff>
                    <xdr:row>18</xdr:row>
                    <xdr:rowOff>19050</xdr:rowOff>
                  </to>
                </anchor>
              </controlPr>
            </control>
          </mc:Choice>
        </mc:AlternateContent>
        <mc:AlternateContent xmlns:mc="http://schemas.openxmlformats.org/markup-compatibility/2006">
          <mc:Choice Requires="x14">
            <control shapeId="20486" r:id="rId9" name="Check Box 6">
              <controlPr defaultSize="0" autoFill="0" autoLine="0" autoPict="0">
                <anchor moveWithCells="1">
                  <from>
                    <xdr:col>10</xdr:col>
                    <xdr:colOff>47625</xdr:colOff>
                    <xdr:row>16</xdr:row>
                    <xdr:rowOff>180975</xdr:rowOff>
                  </from>
                  <to>
                    <xdr:col>11</xdr:col>
                    <xdr:colOff>47625</xdr:colOff>
                    <xdr:row>18</xdr:row>
                    <xdr:rowOff>19050</xdr:rowOff>
                  </to>
                </anchor>
              </controlPr>
            </control>
          </mc:Choice>
        </mc:AlternateContent>
        <mc:AlternateContent xmlns:mc="http://schemas.openxmlformats.org/markup-compatibility/2006">
          <mc:Choice Requires="x14">
            <control shapeId="20488" r:id="rId10" name="Check Box 8">
              <controlPr defaultSize="0" autoFill="0" autoLine="0" autoPict="0">
                <anchor moveWithCells="1">
                  <from>
                    <xdr:col>13</xdr:col>
                    <xdr:colOff>9525</xdr:colOff>
                    <xdr:row>16</xdr:row>
                    <xdr:rowOff>171450</xdr:rowOff>
                  </from>
                  <to>
                    <xdr:col>14</xdr:col>
                    <xdr:colOff>314325</xdr:colOff>
                    <xdr:row>18</xdr:row>
                    <xdr:rowOff>19050</xdr:rowOff>
                  </to>
                </anchor>
              </controlPr>
            </control>
          </mc:Choice>
        </mc:AlternateContent>
        <mc:AlternateContent xmlns:mc="http://schemas.openxmlformats.org/markup-compatibility/2006">
          <mc:Choice Requires="x14">
            <control shapeId="20489" r:id="rId11" name="Check Box 9">
              <controlPr defaultSize="0" autoFill="0" autoLine="0" autoPict="0">
                <anchor moveWithCells="1">
                  <from>
                    <xdr:col>14</xdr:col>
                    <xdr:colOff>295275</xdr:colOff>
                    <xdr:row>16</xdr:row>
                    <xdr:rowOff>171450</xdr:rowOff>
                  </from>
                  <to>
                    <xdr:col>17</xdr:col>
                    <xdr:colOff>104775</xdr:colOff>
                    <xdr:row>18</xdr:row>
                    <xdr:rowOff>19050</xdr:rowOff>
                  </to>
                </anchor>
              </controlPr>
            </control>
          </mc:Choice>
        </mc:AlternateContent>
        <mc:AlternateContent xmlns:mc="http://schemas.openxmlformats.org/markup-compatibility/2006">
          <mc:Choice Requires="x14">
            <control shapeId="20490" r:id="rId12" name="Check Box 10">
              <controlPr defaultSize="0" autoFill="0" autoLine="0" autoPict="0">
                <anchor moveWithCells="1">
                  <from>
                    <xdr:col>17</xdr:col>
                    <xdr:colOff>485775</xdr:colOff>
                    <xdr:row>16</xdr:row>
                    <xdr:rowOff>171450</xdr:rowOff>
                  </from>
                  <to>
                    <xdr:col>18</xdr:col>
                    <xdr:colOff>190500</xdr:colOff>
                    <xdr:row>18</xdr:row>
                    <xdr:rowOff>19050</xdr:rowOff>
                  </to>
                </anchor>
              </controlPr>
            </control>
          </mc:Choice>
        </mc:AlternateContent>
        <mc:AlternateContent xmlns:mc="http://schemas.openxmlformats.org/markup-compatibility/2006">
          <mc:Choice Requires="x14">
            <control shapeId="20491" r:id="rId13" name="Check Box 11">
              <controlPr defaultSize="0" autoFill="0" autoLine="0" autoPict="0">
                <anchor moveWithCells="1">
                  <from>
                    <xdr:col>18</xdr:col>
                    <xdr:colOff>171450</xdr:colOff>
                    <xdr:row>16</xdr:row>
                    <xdr:rowOff>171450</xdr:rowOff>
                  </from>
                  <to>
                    <xdr:col>18</xdr:col>
                    <xdr:colOff>685800</xdr:colOff>
                    <xdr:row>18</xdr:row>
                    <xdr:rowOff>19050</xdr:rowOff>
                  </to>
                </anchor>
              </controlPr>
            </control>
          </mc:Choice>
        </mc:AlternateContent>
        <mc:AlternateContent xmlns:mc="http://schemas.openxmlformats.org/markup-compatibility/2006">
          <mc:Choice Requires="x14">
            <control shapeId="20492" r:id="rId14" name="Check Box 12">
              <controlPr defaultSize="0" autoFill="0" autoLine="0" autoPict="0">
                <anchor moveWithCells="1">
                  <from>
                    <xdr:col>6</xdr:col>
                    <xdr:colOff>0</xdr:colOff>
                    <xdr:row>17</xdr:row>
                    <xdr:rowOff>180975</xdr:rowOff>
                  </from>
                  <to>
                    <xdr:col>7</xdr:col>
                    <xdr:colOff>257175</xdr:colOff>
                    <xdr:row>19</xdr:row>
                    <xdr:rowOff>19050</xdr:rowOff>
                  </to>
                </anchor>
              </controlPr>
            </control>
          </mc:Choice>
        </mc:AlternateContent>
        <mc:AlternateContent xmlns:mc="http://schemas.openxmlformats.org/markup-compatibility/2006">
          <mc:Choice Requires="x14">
            <control shapeId="20493" r:id="rId15" name="Check Box 13">
              <controlPr defaultSize="0" autoFill="0" autoLine="0" autoPict="0">
                <anchor moveWithCells="1">
                  <from>
                    <xdr:col>7</xdr:col>
                    <xdr:colOff>209550</xdr:colOff>
                    <xdr:row>17</xdr:row>
                    <xdr:rowOff>180975</xdr:rowOff>
                  </from>
                  <to>
                    <xdr:col>8</xdr:col>
                    <xdr:colOff>285750</xdr:colOff>
                    <xdr:row>19</xdr:row>
                    <xdr:rowOff>19050</xdr:rowOff>
                  </to>
                </anchor>
              </controlPr>
            </control>
          </mc:Choice>
        </mc:AlternateContent>
        <mc:AlternateContent xmlns:mc="http://schemas.openxmlformats.org/markup-compatibility/2006">
          <mc:Choice Requires="x14">
            <control shapeId="20494" r:id="rId16" name="Check Box 14">
              <controlPr defaultSize="0" autoFill="0" autoLine="0" autoPict="0">
                <anchor moveWithCells="1">
                  <from>
                    <xdr:col>8</xdr:col>
                    <xdr:colOff>238125</xdr:colOff>
                    <xdr:row>17</xdr:row>
                    <xdr:rowOff>180975</xdr:rowOff>
                  </from>
                  <to>
                    <xdr:col>10</xdr:col>
                    <xdr:colOff>152400</xdr:colOff>
                    <xdr:row>19</xdr:row>
                    <xdr:rowOff>19050</xdr:rowOff>
                  </to>
                </anchor>
              </controlPr>
            </control>
          </mc:Choice>
        </mc:AlternateContent>
        <mc:AlternateContent xmlns:mc="http://schemas.openxmlformats.org/markup-compatibility/2006">
          <mc:Choice Requires="x14">
            <control shapeId="20495" r:id="rId17" name="Check Box 15">
              <controlPr defaultSize="0" autoFill="0" autoLine="0" autoPict="0">
                <anchor moveWithCells="1">
                  <from>
                    <xdr:col>10</xdr:col>
                    <xdr:colOff>57150</xdr:colOff>
                    <xdr:row>17</xdr:row>
                    <xdr:rowOff>180975</xdr:rowOff>
                  </from>
                  <to>
                    <xdr:col>11</xdr:col>
                    <xdr:colOff>85725</xdr:colOff>
                    <xdr:row>19</xdr:row>
                    <xdr:rowOff>19050</xdr:rowOff>
                  </to>
                </anchor>
              </controlPr>
            </control>
          </mc:Choice>
        </mc:AlternateContent>
        <mc:AlternateContent xmlns:mc="http://schemas.openxmlformats.org/markup-compatibility/2006">
          <mc:Choice Requires="x14">
            <control shapeId="20496" r:id="rId18" name="Check Box 16">
              <controlPr defaultSize="0" autoFill="0" autoLine="0" autoPict="0">
                <anchor moveWithCells="1">
                  <from>
                    <xdr:col>6</xdr:col>
                    <xdr:colOff>0</xdr:colOff>
                    <xdr:row>18</xdr:row>
                    <xdr:rowOff>180975</xdr:rowOff>
                  </from>
                  <to>
                    <xdr:col>8</xdr:col>
                    <xdr:colOff>114300</xdr:colOff>
                    <xdr:row>20</xdr:row>
                    <xdr:rowOff>19050</xdr:rowOff>
                  </to>
                </anchor>
              </controlPr>
            </control>
          </mc:Choice>
        </mc:AlternateContent>
        <mc:AlternateContent xmlns:mc="http://schemas.openxmlformats.org/markup-compatibility/2006">
          <mc:Choice Requires="x14">
            <control shapeId="20497" r:id="rId19" name="Check Box 17">
              <controlPr defaultSize="0" autoFill="0" autoLine="0" autoPict="0">
                <anchor moveWithCells="1">
                  <from>
                    <xdr:col>8</xdr:col>
                    <xdr:colOff>238125</xdr:colOff>
                    <xdr:row>18</xdr:row>
                    <xdr:rowOff>180975</xdr:rowOff>
                  </from>
                  <to>
                    <xdr:col>14</xdr:col>
                    <xdr:colOff>295275</xdr:colOff>
                    <xdr:row>20</xdr:row>
                    <xdr:rowOff>19050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11"/>
  <sheetViews>
    <sheetView workbookViewId="0">
      <selection activeCell="F6" sqref="F6"/>
    </sheetView>
  </sheetViews>
  <sheetFormatPr baseColWidth="10" defaultRowHeight="15" x14ac:dyDescent="0.25"/>
  <cols>
    <col min="1" max="1" width="21.42578125" customWidth="1"/>
    <col min="2" max="2" width="146.85546875" customWidth="1"/>
  </cols>
  <sheetData>
    <row r="1" spans="1:2" x14ac:dyDescent="0.25">
      <c r="A1" s="211" t="s">
        <v>806</v>
      </c>
      <c r="B1" s="211" t="s">
        <v>807</v>
      </c>
    </row>
    <row r="2" spans="1:2" ht="57.75" x14ac:dyDescent="0.25">
      <c r="A2" s="212" t="s">
        <v>808</v>
      </c>
      <c r="B2" s="213" t="s">
        <v>809</v>
      </c>
    </row>
    <row r="3" spans="1:2" ht="43.5" x14ac:dyDescent="0.25">
      <c r="A3" s="212" t="s">
        <v>810</v>
      </c>
      <c r="B3" s="213" t="s">
        <v>811</v>
      </c>
    </row>
    <row r="4" spans="1:2" ht="43.5" x14ac:dyDescent="0.25">
      <c r="A4" s="212" t="s">
        <v>812</v>
      </c>
      <c r="B4" s="213" t="s">
        <v>813</v>
      </c>
    </row>
    <row r="5" spans="1:2" ht="44.25" x14ac:dyDescent="0.25">
      <c r="A5" s="212" t="s">
        <v>814</v>
      </c>
      <c r="B5" s="213" t="s">
        <v>815</v>
      </c>
    </row>
    <row r="6" spans="1:2" ht="86.25" x14ac:dyDescent="0.25">
      <c r="A6" s="212" t="s">
        <v>816</v>
      </c>
      <c r="B6" s="213" t="s">
        <v>824</v>
      </c>
    </row>
    <row r="7" spans="1:2" ht="28.5" x14ac:dyDescent="0.25">
      <c r="A7" s="212" t="s">
        <v>816</v>
      </c>
      <c r="B7" s="213" t="s">
        <v>817</v>
      </c>
    </row>
    <row r="8" spans="1:2" ht="29.25" x14ac:dyDescent="0.25">
      <c r="A8" s="212" t="s">
        <v>816</v>
      </c>
      <c r="B8" s="213" t="s">
        <v>818</v>
      </c>
    </row>
    <row r="9" spans="1:2" ht="29.25" x14ac:dyDescent="0.25">
      <c r="A9" s="212" t="s">
        <v>819</v>
      </c>
      <c r="B9" s="213" t="s">
        <v>820</v>
      </c>
    </row>
    <row r="10" spans="1:2" x14ac:dyDescent="0.25">
      <c r="A10" s="212" t="s">
        <v>808</v>
      </c>
      <c r="B10" s="213" t="s">
        <v>821</v>
      </c>
    </row>
    <row r="11" spans="1:2" ht="71.25" x14ac:dyDescent="0.25">
      <c r="A11" s="212" t="s">
        <v>822</v>
      </c>
      <c r="B11" s="213" t="s">
        <v>823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N199"/>
  <sheetViews>
    <sheetView topLeftCell="A119" zoomScale="80" zoomScaleNormal="80" workbookViewId="0">
      <selection activeCell="D194" sqref="D194"/>
    </sheetView>
  </sheetViews>
  <sheetFormatPr baseColWidth="10" defaultRowHeight="15" x14ac:dyDescent="0.25"/>
  <cols>
    <col min="1" max="1" width="33.85546875" bestFit="1" customWidth="1"/>
    <col min="2" max="2" width="44.140625" customWidth="1"/>
    <col min="3" max="3" width="37.140625" bestFit="1" customWidth="1"/>
    <col min="4" max="4" width="58.85546875" bestFit="1" customWidth="1"/>
    <col min="5" max="5" width="35.7109375" bestFit="1" customWidth="1"/>
    <col min="6" max="6" width="36.85546875" bestFit="1" customWidth="1"/>
    <col min="7" max="7" width="27.28515625" bestFit="1" customWidth="1"/>
    <col min="8" max="8" width="53.7109375" bestFit="1" customWidth="1"/>
    <col min="9" max="9" width="36.140625" bestFit="1" customWidth="1"/>
    <col min="10" max="10" width="48.85546875" bestFit="1" customWidth="1"/>
    <col min="11" max="11" width="51.140625" bestFit="1" customWidth="1"/>
    <col min="12" max="12" width="32.5703125" bestFit="1" customWidth="1"/>
    <col min="13" max="13" width="31.28515625" bestFit="1" customWidth="1"/>
    <col min="14" max="14" width="37.140625" bestFit="1" customWidth="1"/>
    <col min="15" max="15" width="34.42578125" bestFit="1" customWidth="1"/>
    <col min="16" max="16" width="37.140625" bestFit="1" customWidth="1"/>
    <col min="17" max="17" width="31.5703125" bestFit="1" customWidth="1"/>
    <col min="18" max="18" width="30.7109375" bestFit="1" customWidth="1"/>
    <col min="19" max="19" width="27.85546875" bestFit="1" customWidth="1"/>
    <col min="20" max="20" width="47.7109375" bestFit="1" customWidth="1"/>
    <col min="21" max="21" width="24.42578125" bestFit="1" customWidth="1"/>
    <col min="22" max="22" width="35.7109375" bestFit="1" customWidth="1"/>
    <col min="23" max="23" width="21.7109375" bestFit="1" customWidth="1"/>
    <col min="24" max="24" width="26.7109375" bestFit="1" customWidth="1"/>
    <col min="25" max="25" width="22.28515625" bestFit="1" customWidth="1"/>
    <col min="26" max="26" width="36" bestFit="1" customWidth="1"/>
    <col min="27" max="27" width="38.5703125" bestFit="1" customWidth="1"/>
    <col min="28" max="28" width="61.7109375" customWidth="1"/>
    <col min="29" max="29" width="34.42578125" bestFit="1" customWidth="1"/>
    <col min="30" max="30" width="21" bestFit="1" customWidth="1"/>
    <col min="31" max="31" width="48.85546875" bestFit="1" customWidth="1"/>
    <col min="32" max="32" width="29.140625" bestFit="1" customWidth="1"/>
    <col min="33" max="33" width="36.140625" bestFit="1" customWidth="1"/>
    <col min="34" max="34" width="18.28515625" bestFit="1" customWidth="1"/>
    <col min="35" max="35" width="22.140625" bestFit="1" customWidth="1"/>
    <col min="36" max="36" width="46.7109375" bestFit="1" customWidth="1"/>
    <col min="37" max="37" width="48.28515625" bestFit="1" customWidth="1"/>
    <col min="38" max="38" width="34.42578125" bestFit="1" customWidth="1"/>
    <col min="39" max="39" width="25.28515625" bestFit="1" customWidth="1"/>
  </cols>
  <sheetData>
    <row r="1" spans="1:40" x14ac:dyDescent="0.25">
      <c r="A1" t="s">
        <v>14</v>
      </c>
      <c r="B1" t="s">
        <v>15</v>
      </c>
      <c r="C1" t="s">
        <v>51</v>
      </c>
      <c r="D1" t="s">
        <v>16</v>
      </c>
      <c r="E1" t="s">
        <v>17</v>
      </c>
      <c r="F1" t="s">
        <v>281</v>
      </c>
      <c r="G1" t="s">
        <v>282</v>
      </c>
      <c r="H1" t="s">
        <v>302</v>
      </c>
      <c r="I1" t="s">
        <v>18</v>
      </c>
      <c r="J1" t="s">
        <v>283</v>
      </c>
      <c r="K1" t="s">
        <v>307</v>
      </c>
      <c r="L1" t="s">
        <v>276</v>
      </c>
      <c r="M1" t="s">
        <v>275</v>
      </c>
      <c r="N1" t="s">
        <v>19</v>
      </c>
      <c r="O1" t="s">
        <v>20</v>
      </c>
      <c r="P1" t="s">
        <v>301</v>
      </c>
      <c r="Q1" t="s">
        <v>277</v>
      </c>
      <c r="R1" t="s">
        <v>303</v>
      </c>
      <c r="S1" t="s">
        <v>635</v>
      </c>
      <c r="T1" t="s">
        <v>21</v>
      </c>
      <c r="U1" t="s">
        <v>309</v>
      </c>
      <c r="V1" t="s">
        <v>636</v>
      </c>
      <c r="W1" t="s">
        <v>22</v>
      </c>
      <c r="X1" t="s">
        <v>23</v>
      </c>
      <c r="Y1" t="s">
        <v>300</v>
      </c>
      <c r="Z1" t="s">
        <v>24</v>
      </c>
      <c r="AA1" t="s">
        <v>304</v>
      </c>
      <c r="AB1" t="s">
        <v>308</v>
      </c>
      <c r="AC1" t="s">
        <v>312</v>
      </c>
      <c r="AD1" t="s">
        <v>25</v>
      </c>
      <c r="AE1" t="s">
        <v>52</v>
      </c>
      <c r="AF1" t="s">
        <v>305</v>
      </c>
      <c r="AG1" t="s">
        <v>278</v>
      </c>
      <c r="AH1" t="s">
        <v>26</v>
      </c>
      <c r="AI1" t="s">
        <v>310</v>
      </c>
      <c r="AJ1" t="s">
        <v>306</v>
      </c>
      <c r="AK1" t="s">
        <v>53</v>
      </c>
      <c r="AL1" t="s">
        <v>279</v>
      </c>
      <c r="AM1" t="s">
        <v>280</v>
      </c>
      <c r="AN1" t="s">
        <v>27</v>
      </c>
    </row>
    <row r="2" spans="1:40" x14ac:dyDescent="0.25">
      <c r="A2" t="s">
        <v>48</v>
      </c>
      <c r="B2" s="3" t="s">
        <v>35</v>
      </c>
      <c r="C2" s="3" t="s">
        <v>46</v>
      </c>
      <c r="D2" s="3" t="s">
        <v>444</v>
      </c>
      <c r="E2" s="3" t="s">
        <v>458</v>
      </c>
      <c r="F2" s="3" t="s">
        <v>297</v>
      </c>
      <c r="G2" s="3" t="s">
        <v>475</v>
      </c>
      <c r="H2" s="3" t="s">
        <v>477</v>
      </c>
      <c r="I2" s="3" t="s">
        <v>479</v>
      </c>
      <c r="J2" s="3" t="s">
        <v>39</v>
      </c>
      <c r="K2" s="3" t="s">
        <v>485</v>
      </c>
      <c r="L2" s="3" t="s">
        <v>486</v>
      </c>
      <c r="M2" s="3" t="s">
        <v>487</v>
      </c>
      <c r="N2" s="3" t="s">
        <v>284</v>
      </c>
      <c r="O2" s="3" t="s">
        <v>496</v>
      </c>
      <c r="P2" s="3" t="s">
        <v>501</v>
      </c>
      <c r="Q2" s="3" t="s">
        <v>504</v>
      </c>
      <c r="R2" s="3" t="s">
        <v>505</v>
      </c>
      <c r="S2" s="3" t="s">
        <v>506</v>
      </c>
      <c r="T2" s="3" t="s">
        <v>508</v>
      </c>
      <c r="U2" s="3" t="s">
        <v>523</v>
      </c>
      <c r="V2" s="3" t="s">
        <v>297</v>
      </c>
      <c r="W2" s="3" t="s">
        <v>524</v>
      </c>
      <c r="X2" s="3" t="s">
        <v>528</v>
      </c>
      <c r="Y2" s="3" t="s">
        <v>533</v>
      </c>
      <c r="Z2" s="3" t="s">
        <v>492</v>
      </c>
      <c r="AA2" s="3" t="s">
        <v>39</v>
      </c>
      <c r="AB2" s="3" t="s">
        <v>485</v>
      </c>
      <c r="AC2" s="3" t="s">
        <v>543</v>
      </c>
      <c r="AD2" s="3" t="s">
        <v>547</v>
      </c>
      <c r="AE2" s="3" t="s">
        <v>551</v>
      </c>
      <c r="AF2" s="3" t="s">
        <v>556</v>
      </c>
      <c r="AG2" s="3" t="s">
        <v>560</v>
      </c>
      <c r="AH2" s="3" t="s">
        <v>562</v>
      </c>
      <c r="AI2" s="3" t="s">
        <v>566</v>
      </c>
      <c r="AJ2" s="3" t="s">
        <v>569</v>
      </c>
      <c r="AK2" s="3" t="s">
        <v>574</v>
      </c>
      <c r="AL2" s="3" t="s">
        <v>581</v>
      </c>
      <c r="AM2" s="3" t="s">
        <v>588</v>
      </c>
      <c r="AN2" s="3" t="s">
        <v>591</v>
      </c>
    </row>
    <row r="3" spans="1:40" x14ac:dyDescent="0.25">
      <c r="A3" t="s">
        <v>579</v>
      </c>
      <c r="B3" s="3" t="s">
        <v>36</v>
      </c>
      <c r="C3" s="3" t="s">
        <v>35</v>
      </c>
      <c r="D3" s="3" t="s">
        <v>445</v>
      </c>
      <c r="E3" s="3" t="s">
        <v>459</v>
      </c>
      <c r="F3" s="3" t="s">
        <v>471</v>
      </c>
      <c r="G3" s="3" t="s">
        <v>297</v>
      </c>
      <c r="H3" s="3" t="s">
        <v>478</v>
      </c>
      <c r="I3" s="3" t="s">
        <v>480</v>
      </c>
      <c r="J3" s="3" t="s">
        <v>40</v>
      </c>
      <c r="K3" s="3" t="s">
        <v>600</v>
      </c>
      <c r="L3" s="3" t="s">
        <v>454</v>
      </c>
      <c r="M3" s="3" t="s">
        <v>488</v>
      </c>
      <c r="N3" s="3" t="s">
        <v>285</v>
      </c>
      <c r="O3" s="3" t="s">
        <v>497</v>
      </c>
      <c r="P3" s="3" t="s">
        <v>633</v>
      </c>
      <c r="Q3" s="3" t="s">
        <v>297</v>
      </c>
      <c r="R3" s="3" t="s">
        <v>297</v>
      </c>
      <c r="S3" s="3" t="s">
        <v>507</v>
      </c>
      <c r="T3" s="3" t="s">
        <v>509</v>
      </c>
      <c r="U3" s="3" t="s">
        <v>45</v>
      </c>
      <c r="V3" s="3" t="s">
        <v>573</v>
      </c>
      <c r="W3" s="3" t="s">
        <v>525</v>
      </c>
      <c r="X3" s="3" t="s">
        <v>529</v>
      </c>
      <c r="Y3" s="3" t="s">
        <v>534</v>
      </c>
      <c r="Z3" s="3" t="s">
        <v>530</v>
      </c>
      <c r="AA3" s="3" t="s">
        <v>40</v>
      </c>
      <c r="AB3" s="3" t="s">
        <v>539</v>
      </c>
      <c r="AC3" s="3" t="s">
        <v>492</v>
      </c>
      <c r="AD3" s="3" t="s">
        <v>548</v>
      </c>
      <c r="AE3" s="3" t="s">
        <v>552</v>
      </c>
      <c r="AF3" s="3" t="s">
        <v>557</v>
      </c>
      <c r="AG3" s="3" t="s">
        <v>492</v>
      </c>
      <c r="AH3" s="3" t="s">
        <v>563</v>
      </c>
      <c r="AI3" s="3" t="s">
        <v>567</v>
      </c>
      <c r="AJ3" s="3" t="s">
        <v>570</v>
      </c>
      <c r="AK3" s="3" t="s">
        <v>575</v>
      </c>
      <c r="AL3" s="3" t="s">
        <v>297</v>
      </c>
      <c r="AM3" s="3" t="s">
        <v>589</v>
      </c>
      <c r="AN3" s="3" t="s">
        <v>592</v>
      </c>
    </row>
    <row r="4" spans="1:40" x14ac:dyDescent="0.25">
      <c r="A4" t="s">
        <v>573</v>
      </c>
      <c r="B4" s="3" t="s">
        <v>37</v>
      </c>
      <c r="C4" s="3" t="s">
        <v>36</v>
      </c>
      <c r="D4" s="3" t="s">
        <v>446</v>
      </c>
      <c r="E4" s="3" t="s">
        <v>460</v>
      </c>
      <c r="F4" s="3" t="s">
        <v>472</v>
      </c>
      <c r="G4" s="3" t="s">
        <v>48</v>
      </c>
      <c r="H4" s="3" t="s">
        <v>45</v>
      </c>
      <c r="I4" s="3" t="s">
        <v>481</v>
      </c>
      <c r="J4" s="3" t="s">
        <v>484</v>
      </c>
      <c r="K4" s="3" t="s">
        <v>601</v>
      </c>
      <c r="L4" s="3" t="s">
        <v>44</v>
      </c>
      <c r="M4" s="3" t="s">
        <v>489</v>
      </c>
      <c r="N4" s="3" t="s">
        <v>286</v>
      </c>
      <c r="O4" s="3" t="s">
        <v>314</v>
      </c>
      <c r="P4" s="3" t="s">
        <v>634</v>
      </c>
      <c r="Q4" s="3" t="s">
        <v>44</v>
      </c>
      <c r="R4" s="3" t="s">
        <v>45</v>
      </c>
      <c r="S4" s="3" t="s">
        <v>454</v>
      </c>
      <c r="T4" s="3" t="s">
        <v>510</v>
      </c>
      <c r="U4" s="3" t="s">
        <v>456</v>
      </c>
      <c r="V4" s="3" t="s">
        <v>44</v>
      </c>
      <c r="W4" s="3" t="s">
        <v>458</v>
      </c>
      <c r="X4" s="3" t="s">
        <v>478</v>
      </c>
      <c r="Y4" s="3" t="s">
        <v>535</v>
      </c>
      <c r="Z4" s="3" t="s">
        <v>536</v>
      </c>
      <c r="AA4" s="3" t="s">
        <v>538</v>
      </c>
      <c r="AB4" s="3" t="s">
        <v>540</v>
      </c>
      <c r="AC4" s="3" t="s">
        <v>530</v>
      </c>
      <c r="AD4" s="3" t="s">
        <v>549</v>
      </c>
      <c r="AE4" s="3" t="s">
        <v>553</v>
      </c>
      <c r="AF4" s="3" t="s">
        <v>558</v>
      </c>
      <c r="AG4" s="3" t="s">
        <v>561</v>
      </c>
      <c r="AH4" s="3" t="s">
        <v>564</v>
      </c>
      <c r="AI4" s="3" t="s">
        <v>297</v>
      </c>
      <c r="AJ4" s="3" t="s">
        <v>571</v>
      </c>
      <c r="AK4" s="3" t="s">
        <v>576</v>
      </c>
      <c r="AL4" s="3" t="s">
        <v>582</v>
      </c>
      <c r="AM4" s="3" t="s">
        <v>478</v>
      </c>
      <c r="AN4" s="3" t="s">
        <v>478</v>
      </c>
    </row>
    <row r="5" spans="1:40" x14ac:dyDescent="0.25">
      <c r="A5" t="s">
        <v>49</v>
      </c>
      <c r="B5" s="3" t="s">
        <v>38</v>
      </c>
      <c r="C5" s="3" t="s">
        <v>47</v>
      </c>
      <c r="D5" s="3" t="s">
        <v>447</v>
      </c>
      <c r="E5" s="3" t="s">
        <v>461</v>
      </c>
      <c r="F5" s="3" t="s">
        <v>473</v>
      </c>
      <c r="G5" s="3" t="s">
        <v>49</v>
      </c>
      <c r="I5" s="3" t="s">
        <v>482</v>
      </c>
      <c r="J5" s="3" t="s">
        <v>45</v>
      </c>
      <c r="K5" s="3" t="s">
        <v>44</v>
      </c>
      <c r="L5" s="3" t="s">
        <v>45</v>
      </c>
      <c r="M5" s="3" t="s">
        <v>490</v>
      </c>
      <c r="N5" s="3" t="s">
        <v>287</v>
      </c>
      <c r="O5" s="3" t="s">
        <v>315</v>
      </c>
      <c r="P5" s="3" t="s">
        <v>502</v>
      </c>
      <c r="Q5" s="3" t="s">
        <v>45</v>
      </c>
      <c r="R5" s="3" t="s">
        <v>44</v>
      </c>
      <c r="S5" s="3" t="s">
        <v>45</v>
      </c>
      <c r="T5" s="3" t="s">
        <v>511</v>
      </c>
      <c r="V5" s="3" t="s">
        <v>45</v>
      </c>
      <c r="W5" s="3" t="s">
        <v>478</v>
      </c>
      <c r="X5" s="3" t="s">
        <v>530</v>
      </c>
      <c r="Y5" s="3" t="s">
        <v>39</v>
      </c>
      <c r="Z5" s="3" t="s">
        <v>468</v>
      </c>
      <c r="AA5" s="3" t="s">
        <v>49</v>
      </c>
      <c r="AB5" s="3" t="s">
        <v>637</v>
      </c>
      <c r="AC5" s="3" t="s">
        <v>544</v>
      </c>
      <c r="AD5" s="3" t="s">
        <v>550</v>
      </c>
      <c r="AE5" s="3" t="s">
        <v>449</v>
      </c>
      <c r="AF5" s="3" t="s">
        <v>559</v>
      </c>
      <c r="AG5" s="3" t="s">
        <v>45</v>
      </c>
      <c r="AH5" s="3" t="s">
        <v>492</v>
      </c>
      <c r="AI5" s="3" t="s">
        <v>298</v>
      </c>
      <c r="AJ5" s="3" t="s">
        <v>572</v>
      </c>
      <c r="AK5" s="3" t="s">
        <v>492</v>
      </c>
      <c r="AL5" s="3" t="s">
        <v>583</v>
      </c>
      <c r="AM5" s="3" t="s">
        <v>590</v>
      </c>
      <c r="AN5" s="3" t="s">
        <v>593</v>
      </c>
    </row>
    <row r="6" spans="1:40" x14ac:dyDescent="0.25">
      <c r="A6" t="s">
        <v>43</v>
      </c>
      <c r="B6" s="3" t="s">
        <v>39</v>
      </c>
      <c r="C6" s="3" t="s">
        <v>314</v>
      </c>
      <c r="D6" s="3" t="s">
        <v>448</v>
      </c>
      <c r="E6" s="3" t="s">
        <v>462</v>
      </c>
      <c r="F6" s="3" t="s">
        <v>474</v>
      </c>
      <c r="G6" s="3" t="s">
        <v>476</v>
      </c>
      <c r="I6" s="3" t="s">
        <v>454</v>
      </c>
      <c r="J6" s="3" t="s">
        <v>44</v>
      </c>
      <c r="K6" s="3" t="s">
        <v>45</v>
      </c>
      <c r="L6" s="3" t="s">
        <v>456</v>
      </c>
      <c r="M6" s="3" t="s">
        <v>491</v>
      </c>
      <c r="N6" s="3" t="s">
        <v>295</v>
      </c>
      <c r="O6" s="3" t="s">
        <v>498</v>
      </c>
      <c r="P6" s="3" t="s">
        <v>468</v>
      </c>
      <c r="Q6" s="3" t="s">
        <v>456</v>
      </c>
      <c r="S6" s="3" t="s">
        <v>456</v>
      </c>
      <c r="T6" s="3" t="s">
        <v>512</v>
      </c>
      <c r="W6" s="3" t="s">
        <v>526</v>
      </c>
      <c r="X6" s="3" t="s">
        <v>531</v>
      </c>
      <c r="Y6" s="3" t="s">
        <v>40</v>
      </c>
      <c r="Z6" s="3" t="s">
        <v>531</v>
      </c>
      <c r="AA6" s="3" t="s">
        <v>45</v>
      </c>
      <c r="AB6" s="3" t="s">
        <v>638</v>
      </c>
      <c r="AC6" s="3" t="s">
        <v>542</v>
      </c>
      <c r="AD6" s="3" t="s">
        <v>297</v>
      </c>
      <c r="AE6" s="3" t="s">
        <v>297</v>
      </c>
      <c r="AF6" s="3" t="s">
        <v>484</v>
      </c>
      <c r="AG6" s="3" t="s">
        <v>44</v>
      </c>
      <c r="AH6" s="3" t="s">
        <v>41</v>
      </c>
      <c r="AI6" s="3" t="s">
        <v>44</v>
      </c>
      <c r="AJ6" s="3" t="s">
        <v>297</v>
      </c>
      <c r="AK6" s="3" t="s">
        <v>577</v>
      </c>
      <c r="AL6" s="3" t="s">
        <v>584</v>
      </c>
      <c r="AM6" s="3" t="s">
        <v>483</v>
      </c>
      <c r="AN6" s="3" t="s">
        <v>594</v>
      </c>
    </row>
    <row r="7" spans="1:40" x14ac:dyDescent="0.25">
      <c r="A7" t="s">
        <v>45</v>
      </c>
      <c r="B7" s="3" t="s">
        <v>40</v>
      </c>
      <c r="C7" s="3" t="s">
        <v>315</v>
      </c>
      <c r="D7" s="3" t="s">
        <v>449</v>
      </c>
      <c r="E7" s="3" t="s">
        <v>463</v>
      </c>
      <c r="F7" s="3" t="s">
        <v>44</v>
      </c>
      <c r="G7" s="3" t="s">
        <v>45</v>
      </c>
      <c r="I7" s="3" t="s">
        <v>599</v>
      </c>
      <c r="L7" s="3"/>
      <c r="M7" s="3" t="s">
        <v>492</v>
      </c>
      <c r="N7" s="3" t="s">
        <v>288</v>
      </c>
      <c r="O7" s="3" t="s">
        <v>499</v>
      </c>
      <c r="P7" s="3" t="s">
        <v>50</v>
      </c>
      <c r="T7" s="3" t="s">
        <v>513</v>
      </c>
      <c r="W7" s="3" t="s">
        <v>527</v>
      </c>
      <c r="X7" s="3" t="s">
        <v>532</v>
      </c>
      <c r="Y7" s="3" t="s">
        <v>45</v>
      </c>
      <c r="Z7" s="3" t="s">
        <v>44</v>
      </c>
      <c r="AA7" s="3" t="s">
        <v>44</v>
      </c>
      <c r="AB7" s="3" t="s">
        <v>541</v>
      </c>
      <c r="AC7" s="3" t="s">
        <v>532</v>
      </c>
      <c r="AD7" s="3" t="s">
        <v>298</v>
      </c>
      <c r="AE7" s="3" t="s">
        <v>48</v>
      </c>
      <c r="AF7" s="3" t="s">
        <v>48</v>
      </c>
      <c r="AG7" s="3" t="s">
        <v>456</v>
      </c>
      <c r="AH7" s="3" t="s">
        <v>565</v>
      </c>
      <c r="AI7" s="3" t="s">
        <v>568</v>
      </c>
      <c r="AJ7" s="3" t="s">
        <v>48</v>
      </c>
      <c r="AK7" s="3" t="s">
        <v>48</v>
      </c>
      <c r="AL7" s="3" t="s">
        <v>585</v>
      </c>
      <c r="AM7" s="3" t="s">
        <v>500</v>
      </c>
      <c r="AN7" s="3" t="s">
        <v>454</v>
      </c>
    </row>
    <row r="8" spans="1:40" x14ac:dyDescent="0.25">
      <c r="A8" t="s">
        <v>44</v>
      </c>
      <c r="B8" s="3" t="s">
        <v>41</v>
      </c>
      <c r="C8" s="3" t="s">
        <v>48</v>
      </c>
      <c r="D8" s="3" t="s">
        <v>450</v>
      </c>
      <c r="E8" s="3" t="s">
        <v>464</v>
      </c>
      <c r="G8" s="3" t="s">
        <v>44</v>
      </c>
      <c r="I8" s="3" t="s">
        <v>44</v>
      </c>
      <c r="M8" s="3" t="s">
        <v>493</v>
      </c>
      <c r="N8" s="3" t="s">
        <v>290</v>
      </c>
      <c r="O8" s="3" t="s">
        <v>48</v>
      </c>
      <c r="P8" s="3" t="s">
        <v>503</v>
      </c>
      <c r="T8" s="3" t="s">
        <v>514</v>
      </c>
      <c r="W8" s="3" t="s">
        <v>454</v>
      </c>
      <c r="X8" s="3" t="s">
        <v>44</v>
      </c>
      <c r="Y8" s="3" t="s">
        <v>44</v>
      </c>
      <c r="Z8" s="3" t="s">
        <v>45</v>
      </c>
      <c r="AB8" s="3" t="s">
        <v>468</v>
      </c>
      <c r="AC8" s="3" t="s">
        <v>545</v>
      </c>
      <c r="AD8" s="3" t="s">
        <v>299</v>
      </c>
      <c r="AE8" s="3" t="s">
        <v>554</v>
      </c>
      <c r="AF8" s="3" t="s">
        <v>297</v>
      </c>
      <c r="AG8" s="3"/>
      <c r="AH8" s="3" t="s">
        <v>44</v>
      </c>
      <c r="AI8" s="3" t="s">
        <v>45</v>
      </c>
      <c r="AJ8" s="3" t="s">
        <v>468</v>
      </c>
      <c r="AK8" s="3" t="s">
        <v>578</v>
      </c>
      <c r="AL8" s="3" t="s">
        <v>586</v>
      </c>
      <c r="AM8" s="3" t="s">
        <v>44</v>
      </c>
      <c r="AN8" s="3" t="s">
        <v>45</v>
      </c>
    </row>
    <row r="9" spans="1:40" x14ac:dyDescent="0.25">
      <c r="A9" t="s">
        <v>32</v>
      </c>
      <c r="B9" s="3" t="s">
        <v>42</v>
      </c>
      <c r="C9" s="3" t="s">
        <v>49</v>
      </c>
      <c r="D9" s="3" t="s">
        <v>451</v>
      </c>
      <c r="E9" s="3" t="s">
        <v>465</v>
      </c>
      <c r="I9" s="3" t="s">
        <v>45</v>
      </c>
      <c r="M9" s="3" t="s">
        <v>494</v>
      </c>
      <c r="N9" s="3" t="s">
        <v>291</v>
      </c>
      <c r="O9" s="3" t="s">
        <v>500</v>
      </c>
      <c r="P9" s="3" t="s">
        <v>44</v>
      </c>
      <c r="T9" s="3" t="s">
        <v>515</v>
      </c>
      <c r="W9" s="3" t="s">
        <v>45</v>
      </c>
      <c r="X9" s="3" t="s">
        <v>45</v>
      </c>
      <c r="Y9" s="3" t="s">
        <v>457</v>
      </c>
      <c r="Z9" s="3" t="s">
        <v>456</v>
      </c>
      <c r="AB9" s="3" t="s">
        <v>44</v>
      </c>
      <c r="AC9" s="3" t="s">
        <v>44</v>
      </c>
      <c r="AD9" s="3" t="s">
        <v>44</v>
      </c>
      <c r="AE9" s="3" t="s">
        <v>44</v>
      </c>
      <c r="AH9" s="3" t="s">
        <v>45</v>
      </c>
      <c r="AI9" s="3" t="s">
        <v>456</v>
      </c>
      <c r="AJ9" s="3" t="s">
        <v>573</v>
      </c>
      <c r="AK9" s="3" t="s">
        <v>536</v>
      </c>
      <c r="AL9" s="3" t="s">
        <v>587</v>
      </c>
      <c r="AM9" s="3" t="s">
        <v>45</v>
      </c>
      <c r="AN9" s="3" t="s">
        <v>468</v>
      </c>
    </row>
    <row r="10" spans="1:40" x14ac:dyDescent="0.25">
      <c r="A10" t="s">
        <v>33</v>
      </c>
      <c r="B10" s="3" t="s">
        <v>43</v>
      </c>
      <c r="C10" s="3" t="s">
        <v>50</v>
      </c>
      <c r="D10" s="3" t="s">
        <v>452</v>
      </c>
      <c r="E10" s="3" t="s">
        <v>466</v>
      </c>
      <c r="I10" s="3" t="s">
        <v>456</v>
      </c>
      <c r="M10" s="3" t="s">
        <v>44</v>
      </c>
      <c r="N10" s="3" t="s">
        <v>292</v>
      </c>
      <c r="O10" s="3" t="s">
        <v>44</v>
      </c>
      <c r="P10" s="3" t="s">
        <v>45</v>
      </c>
      <c r="T10" s="3" t="s">
        <v>516</v>
      </c>
      <c r="W10" s="3" t="s">
        <v>44</v>
      </c>
      <c r="X10" s="3" t="s">
        <v>495</v>
      </c>
      <c r="Y10" s="3" t="s">
        <v>454</v>
      </c>
      <c r="Z10" s="3" t="s">
        <v>537</v>
      </c>
      <c r="AB10" s="3" t="s">
        <v>43</v>
      </c>
      <c r="AC10" s="3" t="s">
        <v>45</v>
      </c>
      <c r="AD10" s="3" t="s">
        <v>45</v>
      </c>
      <c r="AE10" s="3" t="s">
        <v>45</v>
      </c>
      <c r="AH10" s="3" t="s">
        <v>456</v>
      </c>
      <c r="AJ10" s="3" t="s">
        <v>43</v>
      </c>
      <c r="AK10" s="3" t="s">
        <v>45</v>
      </c>
      <c r="AL10" s="3" t="s">
        <v>44</v>
      </c>
      <c r="AM10" s="3" t="s">
        <v>456</v>
      </c>
      <c r="AN10" s="3" t="s">
        <v>44</v>
      </c>
    </row>
    <row r="11" spans="1:40" x14ac:dyDescent="0.25">
      <c r="A11" t="s">
        <v>34</v>
      </c>
      <c r="B11" s="3" t="s">
        <v>44</v>
      </c>
      <c r="C11" s="3" t="s">
        <v>43</v>
      </c>
      <c r="D11" s="3" t="s">
        <v>453</v>
      </c>
      <c r="E11" s="3" t="s">
        <v>467</v>
      </c>
      <c r="I11" s="3"/>
      <c r="M11" s="3" t="s">
        <v>43</v>
      </c>
      <c r="N11" s="3" t="s">
        <v>293</v>
      </c>
      <c r="O11" s="3" t="s">
        <v>45</v>
      </c>
      <c r="T11" s="3" t="s">
        <v>297</v>
      </c>
      <c r="W11" s="3" t="s">
        <v>456</v>
      </c>
      <c r="X11" s="3" t="s">
        <v>456</v>
      </c>
      <c r="Y11" s="3" t="s">
        <v>456</v>
      </c>
      <c r="AB11" s="3" t="s">
        <v>45</v>
      </c>
      <c r="AC11" s="3" t="s">
        <v>495</v>
      </c>
      <c r="AD11" s="3" t="s">
        <v>456</v>
      </c>
      <c r="AE11" s="3" t="s">
        <v>455</v>
      </c>
      <c r="AJ11" s="3" t="s">
        <v>44</v>
      </c>
      <c r="AK11" s="3" t="s">
        <v>44</v>
      </c>
      <c r="AL11" s="3" t="s">
        <v>45</v>
      </c>
      <c r="AN11" s="3" t="s">
        <v>456</v>
      </c>
    </row>
    <row r="12" spans="1:40" x14ac:dyDescent="0.25">
      <c r="A12" t="s">
        <v>602</v>
      </c>
      <c r="B12" s="3" t="s">
        <v>45</v>
      </c>
      <c r="C12" s="3" t="s">
        <v>44</v>
      </c>
      <c r="D12" s="3" t="s">
        <v>297</v>
      </c>
      <c r="E12" s="3" t="s">
        <v>454</v>
      </c>
      <c r="M12" s="3" t="s">
        <v>454</v>
      </c>
      <c r="N12" s="3" t="s">
        <v>294</v>
      </c>
      <c r="O12" s="3" t="s">
        <v>456</v>
      </c>
      <c r="T12" s="3" t="s">
        <v>517</v>
      </c>
      <c r="AB12" s="3" t="s">
        <v>542</v>
      </c>
      <c r="AC12" s="3" t="s">
        <v>546</v>
      </c>
      <c r="AE12" s="3" t="s">
        <v>555</v>
      </c>
      <c r="AJ12" s="3" t="s">
        <v>45</v>
      </c>
      <c r="AK12" s="3" t="s">
        <v>456</v>
      </c>
      <c r="AL12" s="3" t="s">
        <v>495</v>
      </c>
    </row>
    <row r="13" spans="1:40" x14ac:dyDescent="0.25">
      <c r="A13" t="s">
        <v>603</v>
      </c>
      <c r="C13" s="3" t="s">
        <v>45</v>
      </c>
      <c r="D13" s="3" t="s">
        <v>598</v>
      </c>
      <c r="E13" s="3" t="s">
        <v>468</v>
      </c>
      <c r="M13" s="3" t="s">
        <v>472</v>
      </c>
      <c r="N13" s="3" t="s">
        <v>289</v>
      </c>
      <c r="T13" s="3" t="s">
        <v>518</v>
      </c>
      <c r="AB13" s="3" t="s">
        <v>456</v>
      </c>
      <c r="AC13" s="3" t="s">
        <v>456</v>
      </c>
      <c r="AJ13" s="3" t="s">
        <v>495</v>
      </c>
      <c r="AK13" s="3" t="s">
        <v>579</v>
      </c>
      <c r="AL13" s="3" t="s">
        <v>456</v>
      </c>
    </row>
    <row r="14" spans="1:40" x14ac:dyDescent="0.25">
      <c r="A14" t="s">
        <v>604</v>
      </c>
      <c r="D14" s="3" t="s">
        <v>454</v>
      </c>
      <c r="E14" s="3" t="s">
        <v>469</v>
      </c>
      <c r="M14" s="3" t="s">
        <v>473</v>
      </c>
      <c r="N14" s="3" t="s">
        <v>296</v>
      </c>
      <c r="T14" s="3" t="s">
        <v>519</v>
      </c>
      <c r="AK14" s="3" t="s">
        <v>580</v>
      </c>
    </row>
    <row r="15" spans="1:40" x14ac:dyDescent="0.25">
      <c r="A15" t="s">
        <v>605</v>
      </c>
      <c r="D15" s="3" t="s">
        <v>455</v>
      </c>
      <c r="E15" s="3" t="s">
        <v>44</v>
      </c>
      <c r="M15" s="3" t="s">
        <v>495</v>
      </c>
      <c r="N15" s="3" t="s">
        <v>297</v>
      </c>
      <c r="T15" s="3" t="s">
        <v>49</v>
      </c>
      <c r="AK15" s="3"/>
    </row>
    <row r="16" spans="1:40" x14ac:dyDescent="0.25">
      <c r="A16" t="s">
        <v>606</v>
      </c>
      <c r="B16" s="3"/>
      <c r="D16" s="3" t="s">
        <v>44</v>
      </c>
      <c r="E16" s="3" t="s">
        <v>45</v>
      </c>
      <c r="M16" s="3" t="s">
        <v>456</v>
      </c>
      <c r="N16" s="3" t="s">
        <v>298</v>
      </c>
      <c r="T16" s="3" t="s">
        <v>44</v>
      </c>
    </row>
    <row r="17" spans="1:20" x14ac:dyDescent="0.25">
      <c r="A17" t="s">
        <v>607</v>
      </c>
      <c r="B17" s="3"/>
      <c r="D17" s="3" t="s">
        <v>456</v>
      </c>
      <c r="E17" s="3" t="s">
        <v>43</v>
      </c>
      <c r="N17" s="3" t="s">
        <v>299</v>
      </c>
      <c r="T17" s="3" t="s">
        <v>472</v>
      </c>
    </row>
    <row r="18" spans="1:20" x14ac:dyDescent="0.25">
      <c r="A18" t="s">
        <v>608</v>
      </c>
      <c r="B18" s="3"/>
      <c r="D18" s="3" t="s">
        <v>45</v>
      </c>
      <c r="E18" s="3" t="s">
        <v>470</v>
      </c>
      <c r="N18" s="3" t="s">
        <v>50</v>
      </c>
      <c r="T18" s="3" t="s">
        <v>473</v>
      </c>
    </row>
    <row r="19" spans="1:20" x14ac:dyDescent="0.25">
      <c r="A19" t="s">
        <v>609</v>
      </c>
      <c r="D19" s="3"/>
      <c r="E19" s="3" t="s">
        <v>456</v>
      </c>
      <c r="N19" s="3"/>
      <c r="T19" s="3" t="s">
        <v>43</v>
      </c>
    </row>
    <row r="20" spans="1:20" x14ac:dyDescent="0.25">
      <c r="A20" t="s">
        <v>610</v>
      </c>
      <c r="T20" s="3" t="s">
        <v>520</v>
      </c>
    </row>
    <row r="21" spans="1:20" x14ac:dyDescent="0.25">
      <c r="A21" t="s">
        <v>611</v>
      </c>
      <c r="T21" s="3" t="s">
        <v>521</v>
      </c>
    </row>
    <row r="22" spans="1:20" x14ac:dyDescent="0.25">
      <c r="A22" t="s">
        <v>612</v>
      </c>
      <c r="T22" s="3" t="s">
        <v>522</v>
      </c>
    </row>
    <row r="23" spans="1:20" x14ac:dyDescent="0.25">
      <c r="A23" t="s">
        <v>613</v>
      </c>
    </row>
    <row r="24" spans="1:20" x14ac:dyDescent="0.25">
      <c r="A24" t="s">
        <v>614</v>
      </c>
    </row>
    <row r="25" spans="1:20" x14ac:dyDescent="0.25">
      <c r="A25" t="s">
        <v>615</v>
      </c>
    </row>
    <row r="26" spans="1:20" x14ac:dyDescent="0.25">
      <c r="A26" t="s">
        <v>616</v>
      </c>
    </row>
    <row r="27" spans="1:20" x14ac:dyDescent="0.25">
      <c r="A27" t="s">
        <v>617</v>
      </c>
    </row>
    <row r="28" spans="1:20" x14ac:dyDescent="0.25">
      <c r="A28" t="s">
        <v>618</v>
      </c>
    </row>
    <row r="29" spans="1:20" x14ac:dyDescent="0.25">
      <c r="A29" t="s">
        <v>625</v>
      </c>
    </row>
    <row r="30" spans="1:20" x14ac:dyDescent="0.25">
      <c r="A30" t="s">
        <v>619</v>
      </c>
    </row>
    <row r="31" spans="1:20" x14ac:dyDescent="0.25">
      <c r="A31" t="s">
        <v>620</v>
      </c>
    </row>
    <row r="32" spans="1:20" x14ac:dyDescent="0.25">
      <c r="A32" t="s">
        <v>621</v>
      </c>
    </row>
    <row r="33" spans="1:3" x14ac:dyDescent="0.25">
      <c r="A33" t="s">
        <v>622</v>
      </c>
    </row>
    <row r="34" spans="1:3" x14ac:dyDescent="0.25">
      <c r="A34" t="s">
        <v>623</v>
      </c>
    </row>
    <row r="35" spans="1:3" x14ac:dyDescent="0.25">
      <c r="A35" t="s">
        <v>624</v>
      </c>
    </row>
    <row r="36" spans="1:3" x14ac:dyDescent="0.25">
      <c r="A36" t="s">
        <v>626</v>
      </c>
    </row>
    <row r="37" spans="1:3" x14ac:dyDescent="0.25">
      <c r="A37" t="s">
        <v>627</v>
      </c>
      <c r="C37" s="20" t="s">
        <v>223</v>
      </c>
    </row>
    <row r="38" spans="1:3" x14ac:dyDescent="0.25">
      <c r="A38" t="s">
        <v>628</v>
      </c>
      <c r="C38" t="s">
        <v>29</v>
      </c>
    </row>
    <row r="39" spans="1:3" x14ac:dyDescent="0.25">
      <c r="A39" t="s">
        <v>629</v>
      </c>
      <c r="C39" t="s">
        <v>154</v>
      </c>
    </row>
    <row r="40" spans="1:3" x14ac:dyDescent="0.25">
      <c r="A40" t="s">
        <v>630</v>
      </c>
      <c r="C40" t="s">
        <v>155</v>
      </c>
    </row>
    <row r="41" spans="1:3" x14ac:dyDescent="0.25">
      <c r="A41" t="s">
        <v>631</v>
      </c>
      <c r="C41" t="s">
        <v>156</v>
      </c>
    </row>
    <row r="42" spans="1:3" x14ac:dyDescent="0.25">
      <c r="A42" t="s">
        <v>632</v>
      </c>
    </row>
    <row r="43" spans="1:3" x14ac:dyDescent="0.25">
      <c r="A43" t="s">
        <v>649</v>
      </c>
      <c r="B43" s="20" t="s">
        <v>230</v>
      </c>
      <c r="C43" s="20" t="s">
        <v>222</v>
      </c>
    </row>
    <row r="44" spans="1:3" x14ac:dyDescent="0.25">
      <c r="A44" s="20" t="s">
        <v>221</v>
      </c>
      <c r="B44" t="str">
        <f>"+ comble habitable"</f>
        <v>+ comble habitable</v>
      </c>
      <c r="C44" t="s">
        <v>82</v>
      </c>
    </row>
    <row r="45" spans="1:3" x14ac:dyDescent="0.25">
      <c r="A45" t="s">
        <v>75</v>
      </c>
      <c r="B45" t="str">
        <f>"+ comble non habitable"</f>
        <v>+ comble non habitable</v>
      </c>
      <c r="C45">
        <v>0</v>
      </c>
    </row>
    <row r="46" spans="1:3" x14ac:dyDescent="0.25">
      <c r="A46" t="s">
        <v>76</v>
      </c>
      <c r="B46" t="str">
        <f>"+ attique"</f>
        <v>+ attique</v>
      </c>
      <c r="C46">
        <v>1</v>
      </c>
    </row>
    <row r="47" spans="1:3" x14ac:dyDescent="0.25">
      <c r="A47" t="s">
        <v>77</v>
      </c>
      <c r="C47">
        <v>2</v>
      </c>
    </row>
    <row r="48" spans="1:3" x14ac:dyDescent="0.25">
      <c r="A48" t="s">
        <v>78</v>
      </c>
      <c r="C48">
        <v>3</v>
      </c>
    </row>
    <row r="49" spans="1:3" x14ac:dyDescent="0.25">
      <c r="A49" t="s">
        <v>79</v>
      </c>
      <c r="C49">
        <v>4</v>
      </c>
    </row>
    <row r="50" spans="1:3" x14ac:dyDescent="0.25">
      <c r="A50" s="20" t="s">
        <v>225</v>
      </c>
      <c r="B50" s="20" t="s">
        <v>229</v>
      </c>
      <c r="C50" s="20" t="s">
        <v>224</v>
      </c>
    </row>
    <row r="51" spans="1:3" x14ac:dyDescent="0.25">
      <c r="A51" t="s">
        <v>102</v>
      </c>
      <c r="B51" t="s">
        <v>108</v>
      </c>
      <c r="C51" t="s">
        <v>655</v>
      </c>
    </row>
    <row r="52" spans="1:3" x14ac:dyDescent="0.25">
      <c r="A52" t="s">
        <v>104</v>
      </c>
      <c r="B52" t="s">
        <v>109</v>
      </c>
      <c r="C52" t="s">
        <v>656</v>
      </c>
    </row>
    <row r="53" spans="1:3" x14ac:dyDescent="0.25">
      <c r="A53" t="s">
        <v>105</v>
      </c>
      <c r="C53" t="s">
        <v>657</v>
      </c>
    </row>
    <row r="54" spans="1:3" x14ac:dyDescent="0.25">
      <c r="A54" t="s">
        <v>106</v>
      </c>
      <c r="C54" t="s">
        <v>110</v>
      </c>
    </row>
    <row r="55" spans="1:3" x14ac:dyDescent="0.25">
      <c r="A55" t="s">
        <v>107</v>
      </c>
    </row>
    <row r="56" spans="1:3" x14ac:dyDescent="0.25">
      <c r="C56" s="20" t="s">
        <v>228</v>
      </c>
    </row>
    <row r="57" spans="1:3" x14ac:dyDescent="0.25">
      <c r="A57" s="20" t="s">
        <v>233</v>
      </c>
      <c r="B57" s="20" t="s">
        <v>219</v>
      </c>
      <c r="C57" t="s">
        <v>137</v>
      </c>
    </row>
    <row r="58" spans="1:3" x14ac:dyDescent="0.25">
      <c r="A58" t="s">
        <v>120</v>
      </c>
      <c r="B58" t="s">
        <v>83</v>
      </c>
      <c r="C58" t="s">
        <v>138</v>
      </c>
    </row>
    <row r="59" spans="1:3" x14ac:dyDescent="0.25">
      <c r="A59" t="s">
        <v>121</v>
      </c>
      <c r="B59" t="s">
        <v>133</v>
      </c>
      <c r="C59" t="s">
        <v>139</v>
      </c>
    </row>
    <row r="60" spans="1:3" x14ac:dyDescent="0.25">
      <c r="A60" t="s">
        <v>122</v>
      </c>
      <c r="B60" t="s">
        <v>136</v>
      </c>
      <c r="C60" t="s">
        <v>140</v>
      </c>
    </row>
    <row r="61" spans="1:3" x14ac:dyDescent="0.25">
      <c r="A61" t="s">
        <v>123</v>
      </c>
      <c r="B61" t="s">
        <v>134</v>
      </c>
      <c r="C61" t="s">
        <v>141</v>
      </c>
    </row>
    <row r="62" spans="1:3" x14ac:dyDescent="0.25">
      <c r="A62" t="s">
        <v>124</v>
      </c>
      <c r="B62" t="s">
        <v>135</v>
      </c>
      <c r="C62" t="s">
        <v>142</v>
      </c>
    </row>
    <row r="63" spans="1:3" x14ac:dyDescent="0.25">
      <c r="A63" t="s">
        <v>125</v>
      </c>
      <c r="C63" t="s">
        <v>143</v>
      </c>
    </row>
    <row r="64" spans="1:3" x14ac:dyDescent="0.25">
      <c r="C64" t="s">
        <v>144</v>
      </c>
    </row>
    <row r="65" spans="1:3" x14ac:dyDescent="0.25">
      <c r="C65" t="s">
        <v>145</v>
      </c>
    </row>
    <row r="68" spans="1:3" x14ac:dyDescent="0.25">
      <c r="A68" s="20" t="s">
        <v>220</v>
      </c>
      <c r="B68" s="20" t="s">
        <v>232</v>
      </c>
      <c r="C68" s="20" t="s">
        <v>226</v>
      </c>
    </row>
    <row r="69" spans="1:3" x14ac:dyDescent="0.25">
      <c r="A69" t="s">
        <v>84</v>
      </c>
      <c r="B69" t="s">
        <v>162</v>
      </c>
      <c r="C69" t="s">
        <v>91</v>
      </c>
    </row>
    <row r="70" spans="1:3" x14ac:dyDescent="0.25">
      <c r="A70" t="s">
        <v>150</v>
      </c>
      <c r="B70" t="s">
        <v>163</v>
      </c>
      <c r="C70" t="s">
        <v>166</v>
      </c>
    </row>
    <row r="71" spans="1:3" x14ac:dyDescent="0.25">
      <c r="A71" t="s">
        <v>56</v>
      </c>
      <c r="B71" t="s">
        <v>164</v>
      </c>
      <c r="C71" t="s">
        <v>167</v>
      </c>
    </row>
    <row r="72" spans="1:3" x14ac:dyDescent="0.25">
      <c r="A72" t="s">
        <v>153</v>
      </c>
      <c r="C72" t="s">
        <v>168</v>
      </c>
    </row>
    <row r="73" spans="1:3" x14ac:dyDescent="0.25">
      <c r="A73" t="s">
        <v>151</v>
      </c>
      <c r="C73" t="s">
        <v>169</v>
      </c>
    </row>
    <row r="74" spans="1:3" x14ac:dyDescent="0.25">
      <c r="A74" t="s">
        <v>152</v>
      </c>
      <c r="C74" t="s">
        <v>170</v>
      </c>
    </row>
    <row r="75" spans="1:3" x14ac:dyDescent="0.25">
      <c r="C75" t="s">
        <v>171</v>
      </c>
    </row>
    <row r="76" spans="1:3" x14ac:dyDescent="0.25">
      <c r="C76" t="s">
        <v>172</v>
      </c>
    </row>
    <row r="78" spans="1:3" x14ac:dyDescent="0.25">
      <c r="A78" s="20" t="s">
        <v>231</v>
      </c>
      <c r="B78" s="20" t="s">
        <v>227</v>
      </c>
      <c r="C78" s="20" t="s">
        <v>234</v>
      </c>
    </row>
    <row r="79" spans="1:3" x14ac:dyDescent="0.25">
      <c r="A79" t="s">
        <v>176</v>
      </c>
      <c r="B79" t="s">
        <v>191</v>
      </c>
      <c r="C79" t="s">
        <v>216</v>
      </c>
    </row>
    <row r="80" spans="1:3" x14ac:dyDescent="0.25">
      <c r="A80" t="s">
        <v>177</v>
      </c>
      <c r="B80" t="s">
        <v>192</v>
      </c>
      <c r="C80" t="s">
        <v>235</v>
      </c>
    </row>
    <row r="81" spans="1:3" x14ac:dyDescent="0.25">
      <c r="A81" t="s">
        <v>178</v>
      </c>
      <c r="B81" t="s">
        <v>193</v>
      </c>
      <c r="C81" t="s">
        <v>217</v>
      </c>
    </row>
    <row r="82" spans="1:3" x14ac:dyDescent="0.25">
      <c r="A82" t="s">
        <v>179</v>
      </c>
      <c r="B82" t="s">
        <v>194</v>
      </c>
      <c r="C82" t="s">
        <v>218</v>
      </c>
    </row>
    <row r="83" spans="1:3" x14ac:dyDescent="0.25">
      <c r="B83" t="s">
        <v>195</v>
      </c>
    </row>
    <row r="84" spans="1:3" x14ac:dyDescent="0.25">
      <c r="B84" t="s">
        <v>196</v>
      </c>
    </row>
    <row r="85" spans="1:3" x14ac:dyDescent="0.25">
      <c r="B85" t="s">
        <v>197</v>
      </c>
    </row>
    <row r="86" spans="1:3" x14ac:dyDescent="0.25">
      <c r="B86" t="s">
        <v>198</v>
      </c>
    </row>
    <row r="87" spans="1:3" x14ac:dyDescent="0.25">
      <c r="B87" t="s">
        <v>199</v>
      </c>
    </row>
    <row r="88" spans="1:3" x14ac:dyDescent="0.25">
      <c r="B88" t="s">
        <v>200</v>
      </c>
    </row>
    <row r="89" spans="1:3" x14ac:dyDescent="0.25">
      <c r="B89" t="s">
        <v>201</v>
      </c>
    </row>
    <row r="90" spans="1:3" x14ac:dyDescent="0.25">
      <c r="B90" t="s">
        <v>202</v>
      </c>
    </row>
    <row r="92" spans="1:3" x14ac:dyDescent="0.25">
      <c r="A92" s="20" t="s">
        <v>254</v>
      </c>
      <c r="B92" s="20" t="s">
        <v>257</v>
      </c>
      <c r="C92" s="20" t="s">
        <v>318</v>
      </c>
    </row>
    <row r="93" spans="1:3" x14ac:dyDescent="0.25">
      <c r="A93" t="s">
        <v>246</v>
      </c>
      <c r="B93" t="s">
        <v>258</v>
      </c>
      <c r="C93" t="s">
        <v>319</v>
      </c>
    </row>
    <row r="94" spans="1:3" x14ac:dyDescent="0.25">
      <c r="A94" t="s">
        <v>247</v>
      </c>
      <c r="B94" t="s">
        <v>259</v>
      </c>
      <c r="C94" t="s">
        <v>320</v>
      </c>
    </row>
    <row r="95" spans="1:3" x14ac:dyDescent="0.25">
      <c r="A95" t="s">
        <v>248</v>
      </c>
      <c r="B95" t="s">
        <v>260</v>
      </c>
      <c r="C95" t="s">
        <v>253</v>
      </c>
    </row>
    <row r="96" spans="1:3" x14ac:dyDescent="0.25">
      <c r="A96" t="s">
        <v>249</v>
      </c>
      <c r="B96" t="s">
        <v>261</v>
      </c>
    </row>
    <row r="97" spans="1:3" x14ac:dyDescent="0.25">
      <c r="A97" t="s">
        <v>250</v>
      </c>
      <c r="B97" t="s">
        <v>262</v>
      </c>
    </row>
    <row r="98" spans="1:3" x14ac:dyDescent="0.25">
      <c r="A98" t="s">
        <v>251</v>
      </c>
      <c r="B98" t="s">
        <v>263</v>
      </c>
    </row>
    <row r="99" spans="1:3" x14ac:dyDescent="0.25">
      <c r="A99" t="s">
        <v>252</v>
      </c>
      <c r="B99" t="s">
        <v>264</v>
      </c>
    </row>
    <row r="100" spans="1:3" x14ac:dyDescent="0.25">
      <c r="A100" t="s">
        <v>253</v>
      </c>
      <c r="B100" t="s">
        <v>253</v>
      </c>
    </row>
    <row r="103" spans="1:3" x14ac:dyDescent="0.25">
      <c r="A103" s="20" t="s">
        <v>325</v>
      </c>
      <c r="B103" s="20" t="s">
        <v>333</v>
      </c>
      <c r="C103" s="20" t="s">
        <v>341</v>
      </c>
    </row>
    <row r="104" spans="1:3" x14ac:dyDescent="0.25">
      <c r="A104" t="s">
        <v>326</v>
      </c>
      <c r="B104" t="s">
        <v>334</v>
      </c>
      <c r="C104" t="s">
        <v>342</v>
      </c>
    </row>
    <row r="105" spans="1:3" x14ac:dyDescent="0.25">
      <c r="A105" t="s">
        <v>327</v>
      </c>
      <c r="B105" t="s">
        <v>335</v>
      </c>
      <c r="C105" t="s">
        <v>343</v>
      </c>
    </row>
    <row r="106" spans="1:3" x14ac:dyDescent="0.25">
      <c r="A106" t="s">
        <v>328</v>
      </c>
      <c r="B106" t="s">
        <v>336</v>
      </c>
      <c r="C106" t="s">
        <v>357</v>
      </c>
    </row>
    <row r="107" spans="1:3" x14ac:dyDescent="0.25">
      <c r="A107" t="s">
        <v>329</v>
      </c>
      <c r="B107" t="s">
        <v>337</v>
      </c>
      <c r="C107" t="s">
        <v>344</v>
      </c>
    </row>
    <row r="108" spans="1:3" x14ac:dyDescent="0.25">
      <c r="B108" t="s">
        <v>338</v>
      </c>
      <c r="C108" t="s">
        <v>345</v>
      </c>
    </row>
    <row r="109" spans="1:3" x14ac:dyDescent="0.25">
      <c r="B109" t="s">
        <v>339</v>
      </c>
      <c r="C109" t="s">
        <v>346</v>
      </c>
    </row>
    <row r="110" spans="1:3" x14ac:dyDescent="0.25">
      <c r="B110" t="s">
        <v>327</v>
      </c>
    </row>
    <row r="113" spans="1:3" x14ac:dyDescent="0.25">
      <c r="A113" s="20" t="s">
        <v>349</v>
      </c>
      <c r="B113" s="20" t="s">
        <v>363</v>
      </c>
      <c r="C113" s="20" t="s">
        <v>365</v>
      </c>
    </row>
    <row r="114" spans="1:3" x14ac:dyDescent="0.25">
      <c r="A114" t="s">
        <v>355</v>
      </c>
      <c r="B114" t="s">
        <v>361</v>
      </c>
      <c r="C114" t="s">
        <v>366</v>
      </c>
    </row>
    <row r="115" spans="1:3" x14ac:dyDescent="0.25">
      <c r="A115" t="s">
        <v>356</v>
      </c>
      <c r="B115" t="s">
        <v>364</v>
      </c>
      <c r="C115" t="s">
        <v>367</v>
      </c>
    </row>
    <row r="116" spans="1:3" x14ac:dyDescent="0.25">
      <c r="A116" t="s">
        <v>350</v>
      </c>
      <c r="C116" t="s">
        <v>368</v>
      </c>
    </row>
    <row r="117" spans="1:3" x14ac:dyDescent="0.25">
      <c r="A117" t="s">
        <v>351</v>
      </c>
      <c r="C117" t="s">
        <v>369</v>
      </c>
    </row>
    <row r="118" spans="1:3" x14ac:dyDescent="0.25">
      <c r="A118" t="s">
        <v>352</v>
      </c>
      <c r="C118" t="s">
        <v>370</v>
      </c>
    </row>
    <row r="119" spans="1:3" x14ac:dyDescent="0.25">
      <c r="A119" t="s">
        <v>353</v>
      </c>
      <c r="C119" t="s">
        <v>253</v>
      </c>
    </row>
    <row r="120" spans="1:3" x14ac:dyDescent="0.25">
      <c r="A120" t="s">
        <v>354</v>
      </c>
    </row>
    <row r="121" spans="1:3" x14ac:dyDescent="0.25">
      <c r="A121" t="s">
        <v>358</v>
      </c>
    </row>
    <row r="122" spans="1:3" x14ac:dyDescent="0.25">
      <c r="A122" t="s">
        <v>359</v>
      </c>
    </row>
    <row r="123" spans="1:3" x14ac:dyDescent="0.25">
      <c r="A123" t="s">
        <v>360</v>
      </c>
    </row>
    <row r="124" spans="1:3" x14ac:dyDescent="0.25">
      <c r="A124" t="s">
        <v>361</v>
      </c>
    </row>
    <row r="125" spans="1:3" x14ac:dyDescent="0.25">
      <c r="A125" t="s">
        <v>253</v>
      </c>
    </row>
    <row r="128" spans="1:3" x14ac:dyDescent="0.25">
      <c r="A128" s="20" t="s">
        <v>371</v>
      </c>
      <c r="B128" s="20" t="s">
        <v>376</v>
      </c>
      <c r="C128" s="20" t="s">
        <v>384</v>
      </c>
    </row>
    <row r="129" spans="1:3" x14ac:dyDescent="0.25">
      <c r="A129" t="s">
        <v>354</v>
      </c>
      <c r="B129" t="s">
        <v>377</v>
      </c>
      <c r="C129" t="s">
        <v>385</v>
      </c>
    </row>
    <row r="130" spans="1:3" x14ac:dyDescent="0.25">
      <c r="A130" t="s">
        <v>372</v>
      </c>
      <c r="B130" t="s">
        <v>378</v>
      </c>
      <c r="C130" t="s">
        <v>386</v>
      </c>
    </row>
    <row r="131" spans="1:3" x14ac:dyDescent="0.25">
      <c r="A131" t="s">
        <v>373</v>
      </c>
      <c r="B131" t="s">
        <v>379</v>
      </c>
      <c r="C131" t="s">
        <v>387</v>
      </c>
    </row>
    <row r="132" spans="1:3" x14ac:dyDescent="0.25">
      <c r="A132" t="s">
        <v>351</v>
      </c>
      <c r="B132" t="s">
        <v>380</v>
      </c>
      <c r="C132" t="s">
        <v>388</v>
      </c>
    </row>
    <row r="133" spans="1:3" x14ac:dyDescent="0.25">
      <c r="A133" t="s">
        <v>352</v>
      </c>
      <c r="B133" t="s">
        <v>381</v>
      </c>
    </row>
    <row r="134" spans="1:3" x14ac:dyDescent="0.25">
      <c r="A134" t="s">
        <v>353</v>
      </c>
      <c r="B134" t="s">
        <v>382</v>
      </c>
    </row>
    <row r="135" spans="1:3" x14ac:dyDescent="0.25">
      <c r="A135" t="s">
        <v>374</v>
      </c>
    </row>
    <row r="136" spans="1:3" x14ac:dyDescent="0.25">
      <c r="A136" t="s">
        <v>375</v>
      </c>
    </row>
    <row r="137" spans="1:3" x14ac:dyDescent="0.25">
      <c r="A137" t="s">
        <v>253</v>
      </c>
    </row>
    <row r="139" spans="1:3" x14ac:dyDescent="0.25">
      <c r="A139" s="20" t="s">
        <v>389</v>
      </c>
      <c r="B139" s="20" t="s">
        <v>416</v>
      </c>
      <c r="C139" s="20" t="s">
        <v>436</v>
      </c>
    </row>
    <row r="140" spans="1:3" x14ac:dyDescent="0.25">
      <c r="A140" t="s">
        <v>390</v>
      </c>
      <c r="B140" t="s">
        <v>417</v>
      </c>
      <c r="C140" t="s">
        <v>437</v>
      </c>
    </row>
    <row r="141" spans="1:3" x14ac:dyDescent="0.25">
      <c r="A141" t="s">
        <v>391</v>
      </c>
      <c r="B141" t="s">
        <v>400</v>
      </c>
      <c r="C141" t="s">
        <v>438</v>
      </c>
    </row>
    <row r="142" spans="1:3" x14ac:dyDescent="0.25">
      <c r="A142" t="s">
        <v>392</v>
      </c>
      <c r="B142" t="s">
        <v>418</v>
      </c>
      <c r="C142" t="s">
        <v>439</v>
      </c>
    </row>
    <row r="143" spans="1:3" x14ac:dyDescent="0.25">
      <c r="A143" t="s">
        <v>393</v>
      </c>
      <c r="B143" t="s">
        <v>420</v>
      </c>
      <c r="C143" t="s">
        <v>440</v>
      </c>
    </row>
    <row r="144" spans="1:3" x14ac:dyDescent="0.25">
      <c r="A144" t="s">
        <v>394</v>
      </c>
      <c r="B144" t="s">
        <v>419</v>
      </c>
      <c r="C144" t="s">
        <v>441</v>
      </c>
    </row>
    <row r="145" spans="1:3" x14ac:dyDescent="0.25">
      <c r="A145" t="s">
        <v>395</v>
      </c>
      <c r="B145" t="s">
        <v>421</v>
      </c>
      <c r="C145" t="s">
        <v>442</v>
      </c>
    </row>
    <row r="146" spans="1:3" x14ac:dyDescent="0.25">
      <c r="A146" t="s">
        <v>396</v>
      </c>
      <c r="B146" t="s">
        <v>399</v>
      </c>
      <c r="C146" t="s">
        <v>430</v>
      </c>
    </row>
    <row r="147" spans="1:3" x14ac:dyDescent="0.25">
      <c r="A147" t="s">
        <v>397</v>
      </c>
      <c r="B147" t="s">
        <v>422</v>
      </c>
      <c r="C147" t="s">
        <v>431</v>
      </c>
    </row>
    <row r="148" spans="1:3" x14ac:dyDescent="0.25">
      <c r="A148" t="s">
        <v>398</v>
      </c>
      <c r="B148" t="s">
        <v>423</v>
      </c>
      <c r="C148" t="s">
        <v>443</v>
      </c>
    </row>
    <row r="149" spans="1:3" x14ac:dyDescent="0.25">
      <c r="A149" t="s">
        <v>399</v>
      </c>
      <c r="B149" t="s">
        <v>424</v>
      </c>
    </row>
    <row r="150" spans="1:3" x14ac:dyDescent="0.25">
      <c r="A150" t="s">
        <v>400</v>
      </c>
      <c r="B150" t="s">
        <v>425</v>
      </c>
    </row>
    <row r="151" spans="1:3" x14ac:dyDescent="0.25">
      <c r="A151" t="s">
        <v>401</v>
      </c>
      <c r="B151" t="s">
        <v>426</v>
      </c>
    </row>
    <row r="152" spans="1:3" x14ac:dyDescent="0.25">
      <c r="A152" t="s">
        <v>402</v>
      </c>
      <c r="B152" t="s">
        <v>427</v>
      </c>
    </row>
    <row r="153" spans="1:3" x14ac:dyDescent="0.25">
      <c r="A153" t="s">
        <v>403</v>
      </c>
      <c r="B153" t="s">
        <v>428</v>
      </c>
    </row>
    <row r="154" spans="1:3" x14ac:dyDescent="0.25">
      <c r="A154" t="s">
        <v>404</v>
      </c>
      <c r="B154" t="s">
        <v>429</v>
      </c>
    </row>
    <row r="155" spans="1:3" x14ac:dyDescent="0.25">
      <c r="A155" t="s">
        <v>405</v>
      </c>
      <c r="B155" t="s">
        <v>430</v>
      </c>
    </row>
    <row r="156" spans="1:3" x14ac:dyDescent="0.25">
      <c r="A156" t="s">
        <v>406</v>
      </c>
      <c r="B156" t="s">
        <v>431</v>
      </c>
    </row>
    <row r="157" spans="1:3" x14ac:dyDescent="0.25">
      <c r="A157" t="s">
        <v>407</v>
      </c>
      <c r="B157" t="s">
        <v>432</v>
      </c>
    </row>
    <row r="158" spans="1:3" x14ac:dyDescent="0.25">
      <c r="A158" t="s">
        <v>408</v>
      </c>
    </row>
    <row r="159" spans="1:3" x14ac:dyDescent="0.25">
      <c r="A159" t="s">
        <v>409</v>
      </c>
    </row>
    <row r="160" spans="1:3" x14ac:dyDescent="0.25">
      <c r="A160" t="s">
        <v>410</v>
      </c>
    </row>
    <row r="161" spans="1:3" x14ac:dyDescent="0.25">
      <c r="A161" t="s">
        <v>411</v>
      </c>
    </row>
    <row r="162" spans="1:3" x14ac:dyDescent="0.25">
      <c r="A162" t="s">
        <v>412</v>
      </c>
    </row>
    <row r="163" spans="1:3" x14ac:dyDescent="0.25">
      <c r="A163" t="s">
        <v>413</v>
      </c>
    </row>
    <row r="164" spans="1:3" x14ac:dyDescent="0.25">
      <c r="A164" t="s">
        <v>414</v>
      </c>
    </row>
    <row r="166" spans="1:3" x14ac:dyDescent="0.25">
      <c r="A166" s="20" t="s">
        <v>641</v>
      </c>
      <c r="B166" s="20" t="s">
        <v>663</v>
      </c>
      <c r="C166" s="20" t="s">
        <v>694</v>
      </c>
    </row>
    <row r="167" spans="1:3" x14ac:dyDescent="0.25">
      <c r="A167" t="s">
        <v>176</v>
      </c>
      <c r="B167" t="s">
        <v>120</v>
      </c>
      <c r="C167" t="s">
        <v>693</v>
      </c>
    </row>
    <row r="168" spans="1:3" x14ac:dyDescent="0.25">
      <c r="A168" t="s">
        <v>177</v>
      </c>
      <c r="B168" t="s">
        <v>122</v>
      </c>
      <c r="C168" t="s">
        <v>691</v>
      </c>
    </row>
    <row r="169" spans="1:3" x14ac:dyDescent="0.25">
      <c r="A169" t="s">
        <v>178</v>
      </c>
      <c r="B169" t="s">
        <v>664</v>
      </c>
      <c r="C169" t="s">
        <v>692</v>
      </c>
    </row>
    <row r="170" spans="1:3" x14ac:dyDescent="0.25">
      <c r="A170" t="s">
        <v>179</v>
      </c>
      <c r="B170" t="s">
        <v>665</v>
      </c>
    </row>
    <row r="171" spans="1:3" x14ac:dyDescent="0.25">
      <c r="B171" t="s">
        <v>666</v>
      </c>
    </row>
    <row r="172" spans="1:3" x14ac:dyDescent="0.25">
      <c r="B172" t="s">
        <v>667</v>
      </c>
    </row>
    <row r="173" spans="1:3" x14ac:dyDescent="0.25">
      <c r="B173" t="s">
        <v>668</v>
      </c>
    </row>
    <row r="174" spans="1:3" x14ac:dyDescent="0.25">
      <c r="B174" t="s">
        <v>669</v>
      </c>
    </row>
    <row r="175" spans="1:3" x14ac:dyDescent="0.25">
      <c r="B175" t="s">
        <v>670</v>
      </c>
    </row>
    <row r="177" spans="1:3" x14ac:dyDescent="0.25">
      <c r="A177" s="20" t="s">
        <v>719</v>
      </c>
      <c r="B177" s="20" t="s">
        <v>734</v>
      </c>
      <c r="C177" s="20" t="s">
        <v>746</v>
      </c>
    </row>
    <row r="178" spans="1:3" x14ac:dyDescent="0.25">
      <c r="A178" s="145" t="s">
        <v>720</v>
      </c>
      <c r="B178" t="s">
        <v>137</v>
      </c>
      <c r="C178" t="s">
        <v>747</v>
      </c>
    </row>
    <row r="179" spans="1:3" x14ac:dyDescent="0.25">
      <c r="A179" s="146" t="s">
        <v>721</v>
      </c>
      <c r="B179" t="s">
        <v>138</v>
      </c>
      <c r="C179" t="s">
        <v>748</v>
      </c>
    </row>
    <row r="180" spans="1:3" x14ac:dyDescent="0.25">
      <c r="A180" s="146" t="s">
        <v>722</v>
      </c>
      <c r="B180" t="s">
        <v>142</v>
      </c>
      <c r="C180" t="s">
        <v>749</v>
      </c>
    </row>
    <row r="181" spans="1:3" x14ac:dyDescent="0.25">
      <c r="A181" s="146" t="s">
        <v>723</v>
      </c>
      <c r="B181" t="s">
        <v>735</v>
      </c>
      <c r="C181" t="s">
        <v>750</v>
      </c>
    </row>
    <row r="182" spans="1:3" x14ac:dyDescent="0.25">
      <c r="A182" s="146" t="s">
        <v>724</v>
      </c>
    </row>
    <row r="183" spans="1:3" x14ac:dyDescent="0.25">
      <c r="A183" t="s">
        <v>725</v>
      </c>
    </row>
    <row r="185" spans="1:3" x14ac:dyDescent="0.25">
      <c r="A185" s="161" t="s">
        <v>762</v>
      </c>
      <c r="B185" s="20" t="s">
        <v>785</v>
      </c>
      <c r="C185" s="20" t="s">
        <v>827</v>
      </c>
    </row>
    <row r="186" spans="1:3" x14ac:dyDescent="0.25">
      <c r="A186" t="s">
        <v>763</v>
      </c>
      <c r="B186" t="s">
        <v>786</v>
      </c>
      <c r="C186" t="s">
        <v>828</v>
      </c>
    </row>
    <row r="187" spans="1:3" x14ac:dyDescent="0.25">
      <c r="A187" t="s">
        <v>764</v>
      </c>
      <c r="B187" t="s">
        <v>76</v>
      </c>
      <c r="C187" t="s">
        <v>829</v>
      </c>
    </row>
    <row r="188" spans="1:3" x14ac:dyDescent="0.25">
      <c r="A188" t="s">
        <v>765</v>
      </c>
      <c r="B188" t="s">
        <v>787</v>
      </c>
      <c r="C188" t="s">
        <v>830</v>
      </c>
    </row>
    <row r="189" spans="1:3" x14ac:dyDescent="0.25">
      <c r="A189" t="s">
        <v>766</v>
      </c>
      <c r="B189" t="s">
        <v>788</v>
      </c>
      <c r="C189" t="s">
        <v>831</v>
      </c>
    </row>
    <row r="190" spans="1:3" x14ac:dyDescent="0.25">
      <c r="A190" t="s">
        <v>767</v>
      </c>
      <c r="B190" t="s">
        <v>789</v>
      </c>
      <c r="C190" t="s">
        <v>832</v>
      </c>
    </row>
    <row r="191" spans="1:3" x14ac:dyDescent="0.25">
      <c r="A191" t="s">
        <v>768</v>
      </c>
      <c r="B191" t="s">
        <v>790</v>
      </c>
      <c r="C191" t="s">
        <v>833</v>
      </c>
    </row>
    <row r="192" spans="1:3" x14ac:dyDescent="0.25">
      <c r="A192" t="s">
        <v>769</v>
      </c>
      <c r="C192" t="s">
        <v>834</v>
      </c>
    </row>
    <row r="193" spans="1:3" x14ac:dyDescent="0.25">
      <c r="A193" t="s">
        <v>772</v>
      </c>
      <c r="C193" t="s">
        <v>835</v>
      </c>
    </row>
    <row r="194" spans="1:3" x14ac:dyDescent="0.25">
      <c r="C194" t="s">
        <v>836</v>
      </c>
    </row>
    <row r="195" spans="1:3" x14ac:dyDescent="0.25">
      <c r="C195" t="s">
        <v>837</v>
      </c>
    </row>
    <row r="196" spans="1:3" x14ac:dyDescent="0.25">
      <c r="C196" t="s">
        <v>838</v>
      </c>
    </row>
    <row r="197" spans="1:3" x14ac:dyDescent="0.25">
      <c r="C197" t="s">
        <v>839</v>
      </c>
    </row>
    <row r="198" spans="1:3" x14ac:dyDescent="0.25">
      <c r="C198" t="s">
        <v>840</v>
      </c>
    </row>
    <row r="199" spans="1:3" x14ac:dyDescent="0.25">
      <c r="C199" t="s">
        <v>841</v>
      </c>
    </row>
  </sheetData>
  <sheetProtection sheet="1" objects="1" scenarios="1" selectLockedCells="1"/>
  <dataValidations disablePrompts="1" count="1">
    <dataValidation type="list" sqref="D2:D18">
      <formula1>$D$2:$D$18</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1"/>
  <sheetViews>
    <sheetView workbookViewId="0">
      <selection activeCell="D38" sqref="D38:D39"/>
    </sheetView>
  </sheetViews>
  <sheetFormatPr baseColWidth="10" defaultRowHeight="15" x14ac:dyDescent="0.25"/>
  <sheetData>
    <row r="11" ht="15" customHeight="1" x14ac:dyDescent="0.2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88</vt:i4>
      </vt:variant>
    </vt:vector>
  </HeadingPairs>
  <TitlesOfParts>
    <vt:vector size="102" baseType="lpstr">
      <vt:lpstr>Rapport_impression</vt:lpstr>
      <vt:lpstr>titre et remarques</vt:lpstr>
      <vt:lpstr>capacité constructive</vt:lpstr>
      <vt:lpstr>hauteur et toiture</vt:lpstr>
      <vt:lpstr>distance</vt:lpstr>
      <vt:lpstr>façade et lucarne</vt:lpstr>
      <vt:lpstr>vélux et dôme</vt:lpstr>
      <vt:lpstr>amenagement exterieur</vt:lpstr>
      <vt:lpstr>stationnement</vt:lpstr>
      <vt:lpstr>dépendance</vt:lpstr>
      <vt:lpstr>viabilité et PCi</vt:lpstr>
      <vt:lpstr>phrase type</vt:lpstr>
      <vt:lpstr>Choix</vt:lpstr>
      <vt:lpstr>controle</vt:lpstr>
      <vt:lpstr>ARBRE</vt:lpstr>
      <vt:lpstr>ATTIQUE</vt:lpstr>
      <vt:lpstr>AVANT_TOIT</vt:lpstr>
      <vt:lpstr>BETTENS</vt:lpstr>
      <vt:lpstr>BIOLEY_ORJULAZ</vt:lpstr>
      <vt:lpstr>BOTTENS</vt:lpstr>
      <vt:lpstr>BOUSSENS</vt:lpstr>
      <vt:lpstr>CAVE</vt:lpstr>
      <vt:lpstr>CHANEAZ</vt:lpstr>
      <vt:lpstr>CHAPELLE_SUR_MOUDON</vt:lpstr>
      <vt:lpstr>CHAUFFAGE</vt:lpstr>
      <vt:lpstr>CHOIX</vt:lpstr>
      <vt:lpstr>CITERNE</vt:lpstr>
      <vt:lpstr>CITERNE2</vt:lpstr>
      <vt:lpstr>CLOTURE</vt:lpstr>
      <vt:lpstr>COLLECTEUR</vt:lpstr>
      <vt:lpstr>COMBLE</vt:lpstr>
      <vt:lpstr>commune</vt:lpstr>
      <vt:lpstr>commune_rapport</vt:lpstr>
      <vt:lpstr>CONFORMITE</vt:lpstr>
      <vt:lpstr>CORREVON</vt:lpstr>
      <vt:lpstr>COS</vt:lpstr>
      <vt:lpstr>COTE</vt:lpstr>
      <vt:lpstr>DAILLENS</vt:lpstr>
      <vt:lpstr>DENEZY</vt:lpstr>
      <vt:lpstr>départ</vt:lpstr>
      <vt:lpstr>DIRECTION</vt:lpstr>
      <vt:lpstr>DOME</vt:lpstr>
      <vt:lpstr>DOMMARTIN</vt:lpstr>
      <vt:lpstr>ECHALLENS</vt:lpstr>
      <vt:lpstr>ECLAGNENS</vt:lpstr>
      <vt:lpstr>ECLAIRAGE</vt:lpstr>
      <vt:lpstr>ESSERTINES_SUR_YVERDON</vt:lpstr>
      <vt:lpstr>ETAGNIERES</vt:lpstr>
      <vt:lpstr>EXISTANT</vt:lpstr>
      <vt:lpstr>FENETRE</vt:lpstr>
      <vt:lpstr>FEY</vt:lpstr>
      <vt:lpstr>GOUMOENS_LA_VILLE</vt:lpstr>
      <vt:lpstr>GOUMOENS_LE_JUX</vt:lpstr>
      <vt:lpstr>HAUTEUR</vt:lpstr>
      <vt:lpstr>IMPLANTATION</vt:lpstr>
      <vt:lpstr>LIMITE</vt:lpstr>
      <vt:lpstr>LISTECAMAC</vt:lpstr>
      <vt:lpstr>LOGEMENT</vt:lpstr>
      <vt:lpstr>LUCARNE</vt:lpstr>
      <vt:lpstr>LUCARNE2</vt:lpstr>
      <vt:lpstr>MARTHERENGES</vt:lpstr>
      <vt:lpstr>MONTAUBION_CHARDONNAY</vt:lpstr>
      <vt:lpstr>MORRENS</vt:lpstr>
      <vt:lpstr>NAZ</vt:lpstr>
      <vt:lpstr>NEYRUZ_SUR_MOUDON</vt:lpstr>
      <vt:lpstr>NIVEAU</vt:lpstr>
      <vt:lpstr>ORDRE</vt:lpstr>
      <vt:lpstr>ORPCI</vt:lpstr>
      <vt:lpstr>OULENS</vt:lpstr>
      <vt:lpstr>PAILLY</vt:lpstr>
      <vt:lpstr>PCI</vt:lpstr>
      <vt:lpstr>PENEY_LE_JORAT</vt:lpstr>
      <vt:lpstr>PENTHEREAZ</vt:lpstr>
      <vt:lpstr>PEYRES_POSSENS</vt:lpstr>
      <vt:lpstr>PLACE</vt:lpstr>
      <vt:lpstr>PLAN</vt:lpstr>
      <vt:lpstr>POLIEZ_LE_GRAND</vt:lpstr>
      <vt:lpstr>POLIEZ_PITTET</vt:lpstr>
      <vt:lpstr>'capacité constructive'!Print_Area</vt:lpstr>
      <vt:lpstr>'titre et remarques'!Print_Area</vt:lpstr>
      <vt:lpstr>'viabilité et PCi'!Print_Area</vt:lpstr>
      <vt:lpstr>RACCORDEMENT</vt:lpstr>
      <vt:lpstr>RUEYRES</vt:lpstr>
      <vt:lpstr>SAINT_BARTHELEMY</vt:lpstr>
      <vt:lpstr>SAINT_CIERGES</vt:lpstr>
      <vt:lpstr>sans_raccordement</vt:lpstr>
      <vt:lpstr>SOTTENS</vt:lpstr>
      <vt:lpstr>SPD</vt:lpstr>
      <vt:lpstr>STEP</vt:lpstr>
      <vt:lpstr>SUCHY</vt:lpstr>
      <vt:lpstr>SUGNENS</vt:lpstr>
      <vt:lpstr>SURCOMBLE</vt:lpstr>
      <vt:lpstr>THIERRENS</vt:lpstr>
      <vt:lpstr>TOITURE</vt:lpstr>
      <vt:lpstr>VELO</vt:lpstr>
      <vt:lpstr>VELUX</vt:lpstr>
      <vt:lpstr>VILLARS_LE_TERROIR</vt:lpstr>
      <vt:lpstr>VILLARS_MENDRAZ</vt:lpstr>
      <vt:lpstr>VILLARS_TIERCELIN</vt:lpstr>
      <vt:lpstr>VUARRENS</vt:lpstr>
      <vt:lpstr>ZONE</vt:lpstr>
      <vt:lpstr>Rapport_impression!Zone_d_impression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 Zbinden</dc:creator>
  <cp:lastModifiedBy>Pascal Zbinden</cp:lastModifiedBy>
  <cp:lastPrinted>2018-06-13T10:01:55Z</cp:lastPrinted>
  <dcterms:created xsi:type="dcterms:W3CDTF">2018-01-10T08:12:40Z</dcterms:created>
  <dcterms:modified xsi:type="dcterms:W3CDTF">2018-06-20T09:57:31Z</dcterms:modified>
</cp:coreProperties>
</file>