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otardn\Desktop\"/>
    </mc:Choice>
  </mc:AlternateContent>
  <bookViews>
    <workbookView xWindow="0" yWindow="576" windowWidth="23040" windowHeight="1026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7" i="1" l="1"/>
  <c r="Q27" i="1"/>
  <c r="P27" i="1"/>
  <c r="U27" i="1" s="1"/>
  <c r="O27" i="1"/>
  <c r="N27" i="1"/>
  <c r="U26" i="1"/>
  <c r="R26" i="1"/>
  <c r="Q26" i="1"/>
  <c r="P26" i="1"/>
  <c r="O26" i="1"/>
  <c r="T26" i="1" s="1"/>
  <c r="N26" i="1"/>
  <c r="R25" i="1"/>
  <c r="Q25" i="1"/>
  <c r="P25" i="1"/>
  <c r="U25" i="1" s="1"/>
  <c r="O25" i="1"/>
  <c r="T25" i="1" s="1"/>
  <c r="N25" i="1"/>
  <c r="R24" i="1"/>
  <c r="Q24" i="1"/>
  <c r="P24" i="1"/>
  <c r="U24" i="1" s="1"/>
  <c r="O24" i="1"/>
  <c r="N24" i="1"/>
  <c r="R23" i="1"/>
  <c r="Q23" i="1"/>
  <c r="P23" i="1"/>
  <c r="U23" i="1" s="1"/>
  <c r="O23" i="1"/>
  <c r="N23" i="1"/>
  <c r="T22" i="1"/>
  <c r="R22" i="1"/>
  <c r="Q22" i="1"/>
  <c r="P22" i="1"/>
  <c r="U22" i="1" s="1"/>
  <c r="O22" i="1"/>
  <c r="N22" i="1"/>
  <c r="R21" i="1"/>
  <c r="Q21" i="1"/>
  <c r="P21" i="1"/>
  <c r="U21" i="1" s="1"/>
  <c r="O21" i="1"/>
  <c r="T21" i="1" s="1"/>
  <c r="N21" i="1"/>
  <c r="R20" i="1"/>
  <c r="Q20" i="1"/>
  <c r="P20" i="1"/>
  <c r="U20" i="1" s="1"/>
  <c r="O20" i="1"/>
  <c r="N20" i="1"/>
  <c r="T19" i="1"/>
  <c r="R19" i="1"/>
  <c r="Q19" i="1"/>
  <c r="P19" i="1"/>
  <c r="U19" i="1" s="1"/>
  <c r="O19" i="1"/>
  <c r="N19" i="1"/>
  <c r="R18" i="1"/>
  <c r="Q18" i="1"/>
  <c r="P18" i="1"/>
  <c r="U18" i="1" s="1"/>
  <c r="O18" i="1"/>
  <c r="T18" i="1" s="1"/>
  <c r="N18" i="1"/>
  <c r="R17" i="1"/>
  <c r="Q17" i="1"/>
  <c r="P17" i="1"/>
  <c r="U17" i="1" s="1"/>
  <c r="O17" i="1"/>
  <c r="N17" i="1"/>
  <c r="R16" i="1"/>
  <c r="Q16" i="1"/>
  <c r="P16" i="1"/>
  <c r="U16" i="1" s="1"/>
  <c r="O16" i="1"/>
  <c r="T16" i="1" s="1"/>
  <c r="N16" i="1"/>
  <c r="R15" i="1"/>
  <c r="Q15" i="1"/>
  <c r="P15" i="1"/>
  <c r="U15" i="1" s="1"/>
  <c r="O15" i="1"/>
  <c r="N15" i="1"/>
  <c r="R14" i="1"/>
  <c r="Q14" i="1"/>
  <c r="P14" i="1"/>
  <c r="U14" i="1" s="1"/>
  <c r="O14" i="1"/>
  <c r="T14" i="1" s="1"/>
  <c r="N14" i="1"/>
  <c r="R13" i="1"/>
  <c r="Q13" i="1"/>
  <c r="P13" i="1"/>
  <c r="U13" i="1" s="1"/>
  <c r="O13" i="1"/>
  <c r="N13" i="1"/>
  <c r="T12" i="1"/>
  <c r="R12" i="1"/>
  <c r="Q12" i="1"/>
  <c r="P12" i="1"/>
  <c r="U12" i="1" s="1"/>
  <c r="O12" i="1"/>
  <c r="N12" i="1"/>
  <c r="R11" i="1"/>
  <c r="Q11" i="1"/>
  <c r="P11" i="1"/>
  <c r="U11" i="1" s="1"/>
  <c r="O11" i="1"/>
  <c r="T11" i="1" s="1"/>
  <c r="N11" i="1"/>
  <c r="R10" i="1"/>
  <c r="Q10" i="1"/>
  <c r="P10" i="1"/>
  <c r="U10" i="1" s="1"/>
  <c r="O10" i="1"/>
  <c r="N10" i="1"/>
  <c r="R9" i="1"/>
  <c r="Q9" i="1"/>
  <c r="P9" i="1"/>
  <c r="U9" i="1" s="1"/>
  <c r="O9" i="1"/>
  <c r="N9" i="1"/>
  <c r="R8" i="1"/>
  <c r="Q8" i="1"/>
  <c r="P8" i="1"/>
  <c r="U8" i="1" s="1"/>
  <c r="O8" i="1"/>
  <c r="T8" i="1" s="1"/>
  <c r="N8" i="1"/>
  <c r="R7" i="1"/>
  <c r="Q7" i="1"/>
  <c r="P7" i="1"/>
  <c r="U7" i="1" s="1"/>
  <c r="O7" i="1"/>
  <c r="N7" i="1"/>
  <c r="R6" i="1"/>
  <c r="Q6" i="1"/>
  <c r="P6" i="1"/>
  <c r="U6" i="1" s="1"/>
  <c r="O6" i="1"/>
  <c r="T6" i="1" s="1"/>
  <c r="N6" i="1"/>
  <c r="R5" i="1"/>
  <c r="Q5" i="1"/>
  <c r="P5" i="1"/>
  <c r="U5" i="1" s="1"/>
  <c r="O5" i="1"/>
  <c r="N5" i="1"/>
  <c r="R4" i="1"/>
  <c r="Q4" i="1"/>
  <c r="P4" i="1"/>
  <c r="U4" i="1" s="1"/>
  <c r="O4" i="1"/>
  <c r="T4" i="1" s="1"/>
  <c r="N4" i="1"/>
  <c r="R3" i="1"/>
  <c r="Q3" i="1"/>
  <c r="P3" i="1"/>
  <c r="U3" i="1" s="1"/>
  <c r="O3" i="1"/>
  <c r="N3" i="1"/>
  <c r="R2" i="1"/>
  <c r="Q2" i="1"/>
  <c r="P2" i="1"/>
  <c r="U2" i="1" s="1"/>
  <c r="O2" i="1"/>
  <c r="T2" i="1" s="1"/>
  <c r="N2" i="1"/>
  <c r="T9" i="1" l="1"/>
  <c r="T24" i="1"/>
  <c r="T13" i="1"/>
  <c r="T23" i="1"/>
  <c r="T5" i="1"/>
  <c r="T7" i="1"/>
  <c r="T15" i="1"/>
  <c r="T17" i="1"/>
  <c r="T3" i="1"/>
  <c r="T10" i="1"/>
  <c r="T20" i="1"/>
  <c r="T27" i="1"/>
</calcChain>
</file>

<file path=xl/sharedStrings.xml><?xml version="1.0" encoding="utf-8"?>
<sst xmlns="http://schemas.openxmlformats.org/spreadsheetml/2006/main" count="265" uniqueCount="60">
  <si>
    <t>Texte</t>
  </si>
  <si>
    <t>Client</t>
  </si>
  <si>
    <t>factures/autres</t>
  </si>
  <si>
    <t>Produits</t>
  </si>
  <si>
    <t>Période Eco</t>
  </si>
  <si>
    <t>Mois Eco</t>
  </si>
  <si>
    <t>PF ou PV</t>
  </si>
  <si>
    <t>Noms clients</t>
  </si>
  <si>
    <t>Lien clients</t>
  </si>
  <si>
    <t>Regroupements</t>
  </si>
  <si>
    <t>Période économique du 01.12.2016 au 01.01.2017</t>
  </si>
  <si>
    <t/>
  </si>
  <si>
    <t>Unité de qté base</t>
  </si>
  <si>
    <t>Type de pièce</t>
  </si>
  <si>
    <t>Code cpte gén. spéc.</t>
  </si>
  <si>
    <t>Compte</t>
  </si>
  <si>
    <t>Référence</t>
  </si>
  <si>
    <t>Clé comptabilisation</t>
  </si>
  <si>
    <t>Montant en devise interne</t>
  </si>
  <si>
    <t>Devise interne</t>
  </si>
  <si>
    <t>Code TVA</t>
  </si>
  <si>
    <t>Centre de profit</t>
  </si>
  <si>
    <t>Domaine d'activité</t>
  </si>
  <si>
    <t>MWH</t>
  </si>
  <si>
    <t>DF</t>
  </si>
  <si>
    <t>50</t>
  </si>
  <si>
    <t>EUR</t>
  </si>
  <si>
    <t>AP</t>
  </si>
  <si>
    <t>131</t>
  </si>
  <si>
    <t>GG00</t>
  </si>
  <si>
    <t>BRINK'S EVOLUTION</t>
  </si>
  <si>
    <t>KW</t>
  </si>
  <si>
    <t>A4</t>
  </si>
  <si>
    <t>GH00</t>
  </si>
  <si>
    <t>TCR FRANCE</t>
  </si>
  <si>
    <t>DP</t>
  </si>
  <si>
    <t>PR</t>
  </si>
  <si>
    <t>Période économique du 01.01.2014 au 31.12.2014</t>
  </si>
  <si>
    <t>Période économique du 01.01.2016 au 31.12.2016</t>
  </si>
  <si>
    <t>Période économique du 01.02.2017 au 28.02.2017</t>
  </si>
  <si>
    <t>Période économique du 01.03.2017 au 31.03.2017</t>
  </si>
  <si>
    <t>Période économique du 01.07.2017 au 31.07.2017</t>
  </si>
  <si>
    <t>Période économique du 01.09.2017 au 30.09.2017</t>
  </si>
  <si>
    <t>Période économique du 01.10.2017 au 31.10.2017</t>
  </si>
  <si>
    <t>Période économique du 01.11.2017 au 30.11.2017</t>
  </si>
  <si>
    <t>P4</t>
  </si>
  <si>
    <t>SOCIETE AIR FRANCE SA</t>
  </si>
  <si>
    <t>SOC ETUDE ET PROMO HOTEL INTERNA</t>
  </si>
  <si>
    <t>ACCORINVEST</t>
  </si>
  <si>
    <t>POSTE IMMO</t>
  </si>
  <si>
    <t>CITIZENM PARIS CDG OPERATIONS SASU</t>
  </si>
  <si>
    <t>DHL GLOBAL FORWARDING(FRANCE)SAS</t>
  </si>
  <si>
    <t>CTID (IBIS)</t>
  </si>
  <si>
    <t>OPCO ROSACE</t>
  </si>
  <si>
    <t>SECRETARIATS GEN ADMINIS MIN INTERI</t>
  </si>
  <si>
    <t>FEDERAL EXPRESS CORPORATION</t>
  </si>
  <si>
    <t>STE IMMOBILIERE PETROLIERE DE GESTI</t>
  </si>
  <si>
    <t>CHRONOPOST SA</t>
  </si>
  <si>
    <t>SOC DE DISTRIBUTION AEROPORTUAIRE</t>
  </si>
  <si>
    <t>PARIS AIR CATERING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</si>
</sst>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vertical="top"/>
    </xf>
    <xf numFmtId="0" fontId="1" fillId="3" borderId="0" xfId="0" applyFont="1" applyFill="1" applyAlignment="1">
      <alignment vertical="top"/>
    </xf>
    <xf numFmtId="0" fontId="0" fillId="3" borderId="0" xfId="0" applyFill="1" applyAlignment="1">
      <alignment vertical="top"/>
    </xf>
    <xf numFmtId="0" fontId="0" fillId="0" borderId="0" xfId="0" applyAlignment="1">
      <alignment vertical="top"/>
    </xf>
    <xf numFmtId="0" fontId="0" fillId="4" borderId="0" xfId="0" applyFill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0" borderId="0" xfId="0" applyNumberFormat="1" applyAlignment="1">
      <alignment vertical="top"/>
    </xf>
    <xf numFmtId="4" fontId="0" fillId="0" borderId="0" xfId="0" applyNumberFormat="1" applyAlignment="1">
      <alignment horizontal="right" vertical="top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CDGL\gestion\2-%20CLOTURE%20MENSUELLE\Cl&#244;tures%20mensuelles%202018\NOTE%20D'ANALYSE\DOCS%20DE%20TRAVAIL\PRODUITS\706430%20THERM%20FRIGO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TRL Extrac SAP"/>
      <sheetName val="TCD"/>
      <sheetName val="Extraction OBIEE"/>
      <sheetName val="Regroupement Clients"/>
      <sheetName val="Correspondance Produits"/>
      <sheetName val="TCD MTT PF Frigo"/>
      <sheetName val="TCD QTES PF Frigo"/>
      <sheetName val="TCD QTES PV Frigo"/>
      <sheetName val="TCD MTT PV Frigo "/>
      <sheetName val="PV FRIGO SDA"/>
      <sheetName val=" Base SAP Totale"/>
      <sheetName val="TCD QTES PF Thermique"/>
      <sheetName val="TCD MTT PF Thermique"/>
      <sheetName val="TCD QTES PV Thermique"/>
      <sheetName val="TCD MTT PV Thermique"/>
      <sheetName val="PV THERM SDA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tabSelected="1" topLeftCell="G1" workbookViewId="0">
      <selection activeCell="U4" sqref="U4"/>
    </sheetView>
  </sheetViews>
  <sheetFormatPr baseColWidth="10" defaultRowHeight="14.4" x14ac:dyDescent="0.3"/>
  <sheetData>
    <row r="1" spans="1:21" ht="43.2" x14ac:dyDescent="0.3">
      <c r="A1" s="6" t="s">
        <v>12</v>
      </c>
      <c r="B1" s="6" t="s">
        <v>13</v>
      </c>
      <c r="C1" s="1" t="s">
        <v>14</v>
      </c>
      <c r="D1" s="1" t="s">
        <v>15</v>
      </c>
      <c r="E1" s="1" t="s">
        <v>16</v>
      </c>
      <c r="F1" s="6" t="s">
        <v>17</v>
      </c>
      <c r="G1" s="6" t="s">
        <v>18</v>
      </c>
      <c r="H1" s="6" t="s">
        <v>19</v>
      </c>
      <c r="I1" s="1" t="s">
        <v>20</v>
      </c>
      <c r="J1" s="6" t="s">
        <v>21</v>
      </c>
      <c r="K1" s="6" t="s">
        <v>22</v>
      </c>
      <c r="L1" s="1" t="s">
        <v>0</v>
      </c>
      <c r="M1" s="1" t="s">
        <v>1</v>
      </c>
      <c r="N1" s="2" t="s">
        <v>2</v>
      </c>
      <c r="O1" s="3" t="s">
        <v>3</v>
      </c>
      <c r="P1" s="3" t="s">
        <v>4</v>
      </c>
      <c r="Q1" s="3" t="s">
        <v>5</v>
      </c>
      <c r="R1" s="3" t="s">
        <v>6</v>
      </c>
      <c r="S1" s="2" t="s">
        <v>7</v>
      </c>
      <c r="T1" s="3" t="s">
        <v>8</v>
      </c>
      <c r="U1" s="3" t="s">
        <v>9</v>
      </c>
    </row>
    <row r="2" spans="1:21" x14ac:dyDescent="0.3">
      <c r="A2" s="4" t="s">
        <v>23</v>
      </c>
      <c r="B2" s="4" t="s">
        <v>24</v>
      </c>
      <c r="C2" s="4" t="s">
        <v>11</v>
      </c>
      <c r="D2" s="7">
        <v>706430</v>
      </c>
      <c r="E2" s="7">
        <v>91803559</v>
      </c>
      <c r="F2" s="4" t="s">
        <v>25</v>
      </c>
      <c r="G2" s="8">
        <v>-826.8</v>
      </c>
      <c r="H2" s="4" t="s">
        <v>26</v>
      </c>
      <c r="I2" s="4" t="s">
        <v>27</v>
      </c>
      <c r="J2" s="4" t="s">
        <v>28</v>
      </c>
      <c r="K2" s="4" t="s">
        <v>29</v>
      </c>
      <c r="L2" s="9" t="s">
        <v>10</v>
      </c>
      <c r="M2" s="4" t="s">
        <v>11</v>
      </c>
      <c r="N2" s="5" t="str">
        <f>IF(B2="DF","factures","autres")</f>
        <v>factures</v>
      </c>
      <c r="O2" s="5" t="str">
        <f>IF(K2="GG00","THERM","FRIGO")</f>
        <v>THERM</v>
      </c>
      <c r="P2" s="5" t="str">
        <f>RIGHT(LEFT(L2,32),4)</f>
        <v>2016</v>
      </c>
      <c r="Q2" s="5" t="str">
        <f>RIGHT(LEFT(L2,27),2)</f>
        <v>12</v>
      </c>
      <c r="R2" s="5" t="str">
        <f>IF(A2="MWH","PV","PF")</f>
        <v>PV</v>
      </c>
      <c r="S2" s="5" t="s">
        <v>46</v>
      </c>
      <c r="T2" s="5" t="str">
        <f>CONCATENATE(O2,R2,, S2)</f>
        <v>THERMPVSOCIETE AIR FRANCE SA</v>
      </c>
      <c r="U2" s="4" t="str">
        <f>IF(P2&lt;&gt;2017,"ANTERIEUR",VLOOKUP(T2,'[1]Regroupement Clients'!#REF!,2,FALSE))</f>
        <v>ANTERIEUR</v>
      </c>
    </row>
    <row r="3" spans="1:21" x14ac:dyDescent="0.3">
      <c r="A3" s="4" t="s">
        <v>31</v>
      </c>
      <c r="B3" s="4" t="s">
        <v>24</v>
      </c>
      <c r="C3" s="4" t="s">
        <v>11</v>
      </c>
      <c r="D3" s="7">
        <v>706430</v>
      </c>
      <c r="E3" s="7">
        <v>91803559</v>
      </c>
      <c r="F3" s="4" t="s">
        <v>25</v>
      </c>
      <c r="G3" s="8">
        <v>-1582.07</v>
      </c>
      <c r="H3" s="4" t="s">
        <v>26</v>
      </c>
      <c r="I3" s="4" t="s">
        <v>32</v>
      </c>
      <c r="J3" s="4" t="s">
        <v>28</v>
      </c>
      <c r="K3" s="4" t="s">
        <v>29</v>
      </c>
      <c r="L3" s="4" t="s">
        <v>10</v>
      </c>
      <c r="M3" s="4" t="s">
        <v>11</v>
      </c>
      <c r="N3" s="5" t="str">
        <f>IF(B3="DF","factures","autres")</f>
        <v>factures</v>
      </c>
      <c r="O3" s="5" t="str">
        <f t="shared" ref="O3:O27" si="0">IF(K3="GG00","THERM","FRIGO")</f>
        <v>THERM</v>
      </c>
      <c r="P3" s="5" t="str">
        <f>RIGHT(LEFT(L3,32),4)</f>
        <v>2016</v>
      </c>
      <c r="Q3" s="5" t="str">
        <f t="shared" ref="Q3:Q27" si="1">RIGHT(LEFT(L3,27),2)</f>
        <v>12</v>
      </c>
      <c r="R3" s="5" t="str">
        <f>IF(A3="MWH","PV","PF")</f>
        <v>PF</v>
      </c>
      <c r="S3" s="5" t="s">
        <v>46</v>
      </c>
      <c r="T3" s="5" t="str">
        <f>CONCATENATE(O3,R3,, S3)</f>
        <v>THERMPFSOCIETE AIR FRANCE SA</v>
      </c>
      <c r="U3" s="4" t="str">
        <f>IF(P3&lt;&gt;2017,"ANTERIEUR",VLOOKUP(T3,'[1]Regroupement Clients'!#REF!,2,FALSE))</f>
        <v>ANTERIEUR</v>
      </c>
    </row>
    <row r="4" spans="1:21" x14ac:dyDescent="0.3">
      <c r="A4" s="4" t="s">
        <v>31</v>
      </c>
      <c r="B4" s="4" t="s">
        <v>24</v>
      </c>
      <c r="C4" s="4" t="s">
        <v>11</v>
      </c>
      <c r="D4" s="7">
        <v>706430</v>
      </c>
      <c r="E4" s="7">
        <v>91803560</v>
      </c>
      <c r="F4" s="4" t="s">
        <v>25</v>
      </c>
      <c r="G4" s="8">
        <v>-413.44</v>
      </c>
      <c r="H4" s="4" t="s">
        <v>26</v>
      </c>
      <c r="I4" s="4" t="s">
        <v>27</v>
      </c>
      <c r="J4" s="4" t="s">
        <v>28</v>
      </c>
      <c r="K4" s="4" t="s">
        <v>33</v>
      </c>
      <c r="L4" s="4" t="s">
        <v>10</v>
      </c>
      <c r="M4" s="4" t="s">
        <v>11</v>
      </c>
      <c r="N4" s="5" t="str">
        <f t="shared" ref="N4:N27" si="2">IF(B4="DF","factures","autres")</f>
        <v>factures</v>
      </c>
      <c r="O4" s="5" t="str">
        <f t="shared" si="0"/>
        <v>FRIGO</v>
      </c>
      <c r="P4" s="5" t="str">
        <f t="shared" ref="P4:P27" si="3">RIGHT(LEFT(L4,32),4)</f>
        <v>2016</v>
      </c>
      <c r="Q4" s="5" t="str">
        <f t="shared" si="1"/>
        <v>12</v>
      </c>
      <c r="R4" s="5" t="str">
        <f t="shared" ref="R4:R27" si="4">IF(A4="MWH","PV","PF")</f>
        <v>PF</v>
      </c>
      <c r="S4" s="5" t="s">
        <v>47</v>
      </c>
      <c r="T4" s="5" t="str">
        <f>CONCATENATE(O4,R4,, S4)</f>
        <v>FRIGOPFSOC ETUDE ET PROMO HOTEL INTERNA</v>
      </c>
      <c r="U4" s="4" t="str">
        <f>IF(P4&lt;&gt;2017,"ANTERIEUR",VLOOKUP(T4,'[1]Regroupement Clients'!#REF!,2,FALSE))</f>
        <v>ANTERIEUR</v>
      </c>
    </row>
    <row r="5" spans="1:21" x14ac:dyDescent="0.3">
      <c r="A5" s="4" t="s">
        <v>31</v>
      </c>
      <c r="B5" s="4" t="s">
        <v>24</v>
      </c>
      <c r="C5" s="4" t="s">
        <v>11</v>
      </c>
      <c r="D5" s="7">
        <v>706430</v>
      </c>
      <c r="E5" s="7">
        <v>91803561</v>
      </c>
      <c r="F5" s="4" t="s">
        <v>25</v>
      </c>
      <c r="G5" s="8">
        <v>-217.6</v>
      </c>
      <c r="H5" s="4" t="s">
        <v>26</v>
      </c>
      <c r="I5" s="4" t="s">
        <v>27</v>
      </c>
      <c r="J5" s="4" t="s">
        <v>28</v>
      </c>
      <c r="K5" s="4" t="s">
        <v>33</v>
      </c>
      <c r="L5" s="4" t="s">
        <v>10</v>
      </c>
      <c r="M5" s="4" t="s">
        <v>11</v>
      </c>
      <c r="N5" s="5" t="str">
        <f t="shared" si="2"/>
        <v>factures</v>
      </c>
      <c r="O5" s="5" t="str">
        <f t="shared" si="0"/>
        <v>FRIGO</v>
      </c>
      <c r="P5" s="5" t="str">
        <f t="shared" si="3"/>
        <v>2016</v>
      </c>
      <c r="Q5" s="5" t="str">
        <f t="shared" si="1"/>
        <v>12</v>
      </c>
      <c r="R5" s="5" t="str">
        <f t="shared" si="4"/>
        <v>PF</v>
      </c>
      <c r="S5" s="5" t="s">
        <v>47</v>
      </c>
      <c r="T5" s="5" t="str">
        <f>CONCATENATE(O5,R5,S5)</f>
        <v>FRIGOPFSOC ETUDE ET PROMO HOTEL INTERNA</v>
      </c>
      <c r="U5" s="4" t="str">
        <f>IF(P5&lt;&gt;2017,"ANTERIEUR",VLOOKUP(T5,'[1]Regroupement Clients'!#REF!,2,FALSE))</f>
        <v>ANTERIEUR</v>
      </c>
    </row>
    <row r="6" spans="1:21" x14ac:dyDescent="0.3">
      <c r="A6" s="4" t="s">
        <v>31</v>
      </c>
      <c r="B6" s="4" t="s">
        <v>24</v>
      </c>
      <c r="C6" s="4" t="s">
        <v>11</v>
      </c>
      <c r="D6" s="7">
        <v>706430</v>
      </c>
      <c r="E6" s="7">
        <v>91803562</v>
      </c>
      <c r="F6" s="4" t="s">
        <v>25</v>
      </c>
      <c r="G6" s="8">
        <v>-1086.4000000000001</v>
      </c>
      <c r="H6" s="4" t="s">
        <v>26</v>
      </c>
      <c r="I6" s="4" t="s">
        <v>32</v>
      </c>
      <c r="J6" s="4" t="s">
        <v>28</v>
      </c>
      <c r="K6" s="4" t="s">
        <v>29</v>
      </c>
      <c r="L6" s="4" t="s">
        <v>10</v>
      </c>
      <c r="M6" s="4" t="s">
        <v>11</v>
      </c>
      <c r="N6" s="5" t="str">
        <f t="shared" si="2"/>
        <v>factures</v>
      </c>
      <c r="O6" s="5" t="str">
        <f t="shared" si="0"/>
        <v>THERM</v>
      </c>
      <c r="P6" s="5" t="str">
        <f t="shared" si="3"/>
        <v>2016</v>
      </c>
      <c r="Q6" s="5" t="str">
        <f t="shared" si="1"/>
        <v>12</v>
      </c>
      <c r="R6" s="5" t="str">
        <f t="shared" si="4"/>
        <v>PF</v>
      </c>
      <c r="S6" s="5" t="s">
        <v>48</v>
      </c>
      <c r="T6" s="5" t="str">
        <f>CONCATENATE(O6,R6,S6)</f>
        <v>THERMPFACCORINVEST</v>
      </c>
      <c r="U6" s="4" t="str">
        <f>IF(P6&lt;&gt;2017,"ANTERIEUR",VLOOKUP(T6,'[1]Regroupement Clients'!#REF!,2,FALSE))</f>
        <v>ANTERIEUR</v>
      </c>
    </row>
    <row r="7" spans="1:21" x14ac:dyDescent="0.3">
      <c r="A7" s="4" t="s">
        <v>23</v>
      </c>
      <c r="B7" s="4" t="s">
        <v>24</v>
      </c>
      <c r="C7" s="4" t="s">
        <v>11</v>
      </c>
      <c r="D7" s="7">
        <v>706430</v>
      </c>
      <c r="E7" s="7">
        <v>91803562</v>
      </c>
      <c r="F7" s="4" t="s">
        <v>25</v>
      </c>
      <c r="G7" s="8">
        <v>-1201.18</v>
      </c>
      <c r="H7" s="4" t="s">
        <v>26</v>
      </c>
      <c r="I7" s="4" t="s">
        <v>27</v>
      </c>
      <c r="J7" s="4" t="s">
        <v>28</v>
      </c>
      <c r="K7" s="4" t="s">
        <v>29</v>
      </c>
      <c r="L7" s="4" t="s">
        <v>10</v>
      </c>
      <c r="M7" s="4" t="s">
        <v>11</v>
      </c>
      <c r="N7" s="5" t="str">
        <f t="shared" si="2"/>
        <v>factures</v>
      </c>
      <c r="O7" s="5" t="str">
        <f t="shared" si="0"/>
        <v>THERM</v>
      </c>
      <c r="P7" s="5" t="str">
        <f t="shared" si="3"/>
        <v>2016</v>
      </c>
      <c r="Q7" s="5" t="str">
        <f t="shared" si="1"/>
        <v>12</v>
      </c>
      <c r="R7" s="5" t="str">
        <f t="shared" si="4"/>
        <v>PV</v>
      </c>
      <c r="S7" s="5" t="s">
        <v>48</v>
      </c>
      <c r="T7" s="5" t="str">
        <f>CONCATENATE(O7,R7,S7)</f>
        <v>THERMPVACCORINVEST</v>
      </c>
      <c r="U7" s="4" t="str">
        <f>IF(P7&lt;&gt;2017,"ANTERIEUR",VLOOKUP(T7,'[1]Regroupement Clients'!#REF!,2,FALSE))</f>
        <v>ANTERIEUR</v>
      </c>
    </row>
    <row r="8" spans="1:21" x14ac:dyDescent="0.3">
      <c r="A8" s="4" t="s">
        <v>31</v>
      </c>
      <c r="B8" s="4" t="s">
        <v>24</v>
      </c>
      <c r="C8" s="4" t="s">
        <v>11</v>
      </c>
      <c r="D8" s="7">
        <v>706430</v>
      </c>
      <c r="E8" s="7">
        <v>91803563</v>
      </c>
      <c r="F8" s="4" t="s">
        <v>25</v>
      </c>
      <c r="G8" s="8">
        <v>-1086.4000000000001</v>
      </c>
      <c r="H8" s="4" t="s">
        <v>26</v>
      </c>
      <c r="I8" s="4" t="s">
        <v>32</v>
      </c>
      <c r="J8" s="4" t="s">
        <v>28</v>
      </c>
      <c r="K8" s="4" t="s">
        <v>29</v>
      </c>
      <c r="L8" s="4" t="s">
        <v>10</v>
      </c>
      <c r="M8" s="4" t="s">
        <v>11</v>
      </c>
      <c r="N8" s="5" t="str">
        <f t="shared" si="2"/>
        <v>factures</v>
      </c>
      <c r="O8" s="5" t="str">
        <f t="shared" si="0"/>
        <v>THERM</v>
      </c>
      <c r="P8" s="5" t="str">
        <f t="shared" si="3"/>
        <v>2016</v>
      </c>
      <c r="Q8" s="5" t="str">
        <f t="shared" si="1"/>
        <v>12</v>
      </c>
      <c r="R8" s="5" t="str">
        <f t="shared" si="4"/>
        <v>PF</v>
      </c>
      <c r="S8" s="5" t="s">
        <v>49</v>
      </c>
      <c r="T8" s="5" t="str">
        <f>CONCATENATE(O8,R8,S8)</f>
        <v>THERMPFPOSTE IMMO</v>
      </c>
      <c r="U8" s="4" t="str">
        <f>IF(P8&lt;&gt;2017,"ANTERIEUR",VLOOKUP(T8,'[1]Regroupement Clients'!#REF!,2,FALSE))</f>
        <v>ANTERIEUR</v>
      </c>
    </row>
    <row r="9" spans="1:21" x14ac:dyDescent="0.3">
      <c r="A9" s="4" t="s">
        <v>23</v>
      </c>
      <c r="B9" s="4" t="s">
        <v>24</v>
      </c>
      <c r="C9" s="4" t="s">
        <v>11</v>
      </c>
      <c r="D9" s="7">
        <v>706430</v>
      </c>
      <c r="E9" s="7">
        <v>91803563</v>
      </c>
      <c r="F9" s="4" t="s">
        <v>25</v>
      </c>
      <c r="G9" s="8">
        <v>-932.43</v>
      </c>
      <c r="H9" s="4" t="s">
        <v>26</v>
      </c>
      <c r="I9" s="4" t="s">
        <v>27</v>
      </c>
      <c r="J9" s="4" t="s">
        <v>28</v>
      </c>
      <c r="K9" s="4" t="s">
        <v>29</v>
      </c>
      <c r="L9" s="4" t="s">
        <v>10</v>
      </c>
      <c r="M9" s="4" t="s">
        <v>11</v>
      </c>
      <c r="N9" s="5" t="str">
        <f t="shared" si="2"/>
        <v>factures</v>
      </c>
      <c r="O9" s="5" t="str">
        <f t="shared" si="0"/>
        <v>THERM</v>
      </c>
      <c r="P9" s="5" t="str">
        <f t="shared" si="3"/>
        <v>2016</v>
      </c>
      <c r="Q9" s="5" t="str">
        <f t="shared" si="1"/>
        <v>12</v>
      </c>
      <c r="R9" s="5" t="str">
        <f t="shared" si="4"/>
        <v>PV</v>
      </c>
      <c r="S9" s="5" t="s">
        <v>50</v>
      </c>
      <c r="T9" s="5" t="str">
        <f>CONCATENATE(O9,R9,S9)</f>
        <v>THERMPVCITIZENM PARIS CDG OPERATIONS SASU</v>
      </c>
      <c r="U9" s="4" t="str">
        <f>IF(P9&lt;&gt;2017,"ANTERIEUR",VLOOKUP(T9,'[1]Regroupement Clients'!#REF!,2,FALSE))</f>
        <v>ANTERIEUR</v>
      </c>
    </row>
    <row r="10" spans="1:21" x14ac:dyDescent="0.3">
      <c r="A10" s="4" t="s">
        <v>31</v>
      </c>
      <c r="B10" s="4" t="s">
        <v>24</v>
      </c>
      <c r="C10" s="4" t="s">
        <v>11</v>
      </c>
      <c r="D10" s="7">
        <v>706430</v>
      </c>
      <c r="E10" s="7">
        <v>91803564</v>
      </c>
      <c r="F10" s="4" t="s">
        <v>25</v>
      </c>
      <c r="G10" s="8">
        <v>-13580</v>
      </c>
      <c r="H10" s="4" t="s">
        <v>26</v>
      </c>
      <c r="I10" s="4" t="s">
        <v>32</v>
      </c>
      <c r="J10" s="4" t="s">
        <v>28</v>
      </c>
      <c r="K10" s="4" t="s">
        <v>29</v>
      </c>
      <c r="L10" s="4" t="s">
        <v>10</v>
      </c>
      <c r="M10" s="4" t="s">
        <v>11</v>
      </c>
      <c r="N10" s="5" t="str">
        <f t="shared" si="2"/>
        <v>factures</v>
      </c>
      <c r="O10" s="5" t="str">
        <f t="shared" si="0"/>
        <v>THERM</v>
      </c>
      <c r="P10" s="5" t="str">
        <f t="shared" si="3"/>
        <v>2016</v>
      </c>
      <c r="Q10" s="5" t="str">
        <f t="shared" si="1"/>
        <v>12</v>
      </c>
      <c r="R10" s="5" t="str">
        <f t="shared" si="4"/>
        <v>PF</v>
      </c>
      <c r="S10" s="5" t="s">
        <v>51</v>
      </c>
      <c r="T10" s="5" t="str">
        <f>CONCATENATE(O10,R10,S10)</f>
        <v>THERMPFDHL GLOBAL FORWARDING(FRANCE)SAS</v>
      </c>
      <c r="U10" s="4" t="str">
        <f>IF(P10&lt;&gt;2017,"ANTERIEUR",VLOOKUP(T10,'[1]Regroupement Clients'!#REF!,2,FALSE))</f>
        <v>ANTERIEUR</v>
      </c>
    </row>
    <row r="11" spans="1:21" x14ac:dyDescent="0.3">
      <c r="A11" s="4" t="s">
        <v>23</v>
      </c>
      <c r="B11" s="4" t="s">
        <v>24</v>
      </c>
      <c r="C11" s="4" t="s">
        <v>11</v>
      </c>
      <c r="D11" s="7">
        <v>706430</v>
      </c>
      <c r="E11" s="7">
        <v>91803564</v>
      </c>
      <c r="F11" s="4" t="s">
        <v>25</v>
      </c>
      <c r="G11" s="8">
        <v>-10497.83</v>
      </c>
      <c r="H11" s="4" t="s">
        <v>26</v>
      </c>
      <c r="I11" s="4" t="s">
        <v>27</v>
      </c>
      <c r="J11" s="4" t="s">
        <v>28</v>
      </c>
      <c r="K11" s="4" t="s">
        <v>29</v>
      </c>
      <c r="L11" s="4" t="s">
        <v>10</v>
      </c>
      <c r="M11" s="4" t="s">
        <v>11</v>
      </c>
      <c r="N11" s="5" t="str">
        <f t="shared" si="2"/>
        <v>factures</v>
      </c>
      <c r="O11" s="5" t="str">
        <f t="shared" si="0"/>
        <v>THERM</v>
      </c>
      <c r="P11" s="5" t="str">
        <f t="shared" si="3"/>
        <v>2016</v>
      </c>
      <c r="Q11" s="5" t="str">
        <f t="shared" si="1"/>
        <v>12</v>
      </c>
      <c r="R11" s="5" t="str">
        <f t="shared" si="4"/>
        <v>PV</v>
      </c>
      <c r="S11" s="5" t="s">
        <v>52</v>
      </c>
      <c r="T11" s="5" t="str">
        <f>CONCATENATE(O11,R11,S11)</f>
        <v>THERMPVCTID (IBIS)</v>
      </c>
      <c r="U11" s="4" t="str">
        <f>IF(P11&lt;&gt;2017,"ANTERIEUR",VLOOKUP(T11,'[1]Regroupement Clients'!#REF!,2,FALSE))</f>
        <v>ANTERIEUR</v>
      </c>
    </row>
    <row r="12" spans="1:21" x14ac:dyDescent="0.3">
      <c r="A12" s="4" t="s">
        <v>31</v>
      </c>
      <c r="B12" s="4" t="s">
        <v>24</v>
      </c>
      <c r="C12" s="4" t="s">
        <v>11</v>
      </c>
      <c r="D12" s="7">
        <v>706430</v>
      </c>
      <c r="E12" s="7">
        <v>91803565</v>
      </c>
      <c r="F12" s="4" t="s">
        <v>25</v>
      </c>
      <c r="G12" s="8">
        <v>-18496</v>
      </c>
      <c r="H12" s="4" t="s">
        <v>26</v>
      </c>
      <c r="I12" s="4" t="s">
        <v>27</v>
      </c>
      <c r="J12" s="4" t="s">
        <v>28</v>
      </c>
      <c r="K12" s="4" t="s">
        <v>33</v>
      </c>
      <c r="L12" s="4" t="s">
        <v>10</v>
      </c>
      <c r="M12" s="4" t="s">
        <v>11</v>
      </c>
      <c r="N12" s="5" t="str">
        <f t="shared" si="2"/>
        <v>factures</v>
      </c>
      <c r="O12" s="5" t="str">
        <f t="shared" si="0"/>
        <v>FRIGO</v>
      </c>
      <c r="P12" s="5" t="str">
        <f t="shared" si="3"/>
        <v>2016</v>
      </c>
      <c r="Q12" s="5" t="str">
        <f t="shared" si="1"/>
        <v>12</v>
      </c>
      <c r="R12" s="5" t="str">
        <f t="shared" si="4"/>
        <v>PF</v>
      </c>
      <c r="S12" s="5" t="s">
        <v>53</v>
      </c>
      <c r="T12" s="5" t="str">
        <f>CONCATENATE(O12,R12,S12)</f>
        <v>FRIGOPFOPCO ROSACE</v>
      </c>
      <c r="U12" s="4" t="str">
        <f>IF(P12&lt;&gt;2017,"ANTERIEUR",VLOOKUP(T12,'[1]Regroupement Clients'!#REF!,2,FALSE))</f>
        <v>ANTERIEUR</v>
      </c>
    </row>
    <row r="13" spans="1:21" x14ac:dyDescent="0.3">
      <c r="A13" s="4" t="s">
        <v>23</v>
      </c>
      <c r="B13" s="4" t="s">
        <v>24</v>
      </c>
      <c r="C13" s="4" t="s">
        <v>11</v>
      </c>
      <c r="D13" s="7">
        <v>706430</v>
      </c>
      <c r="E13" s="7">
        <v>91803565</v>
      </c>
      <c r="F13" s="4" t="s">
        <v>25</v>
      </c>
      <c r="G13" s="8">
        <v>-358.14</v>
      </c>
      <c r="H13" s="4" t="s">
        <v>26</v>
      </c>
      <c r="I13" s="4" t="s">
        <v>27</v>
      </c>
      <c r="J13" s="4" t="s">
        <v>28</v>
      </c>
      <c r="K13" s="4" t="s">
        <v>33</v>
      </c>
      <c r="L13" s="4" t="s">
        <v>10</v>
      </c>
      <c r="M13" s="4" t="s">
        <v>11</v>
      </c>
      <c r="N13" s="5" t="str">
        <f t="shared" si="2"/>
        <v>factures</v>
      </c>
      <c r="O13" s="5" t="str">
        <f t="shared" si="0"/>
        <v>FRIGO</v>
      </c>
      <c r="P13" s="5" t="str">
        <f t="shared" si="3"/>
        <v>2016</v>
      </c>
      <c r="Q13" s="5" t="str">
        <f t="shared" si="1"/>
        <v>12</v>
      </c>
      <c r="R13" s="5" t="str">
        <f t="shared" si="4"/>
        <v>PV</v>
      </c>
      <c r="S13" s="5" t="s">
        <v>54</v>
      </c>
      <c r="T13" s="5" t="str">
        <f>CONCATENATE(O13,R13,S13)</f>
        <v>FRIGOPVSECRETARIATS GEN ADMINIS MIN INTERI</v>
      </c>
      <c r="U13" s="4" t="str">
        <f>IF(P13&lt;&gt;2017,"ANTERIEUR",VLOOKUP(T13,'[1]Regroupement Clients'!#REF!,2,FALSE))</f>
        <v>ANTERIEUR</v>
      </c>
    </row>
    <row r="14" spans="1:21" x14ac:dyDescent="0.3">
      <c r="A14" s="4" t="s">
        <v>31</v>
      </c>
      <c r="B14" s="4" t="s">
        <v>35</v>
      </c>
      <c r="C14" s="4" t="s">
        <v>11</v>
      </c>
      <c r="D14" s="7">
        <v>706430</v>
      </c>
      <c r="E14" s="7">
        <v>1460517495</v>
      </c>
      <c r="F14" s="7">
        <v>50</v>
      </c>
      <c r="G14" s="4">
        <v>-49062</v>
      </c>
      <c r="H14" s="4" t="s">
        <v>26</v>
      </c>
      <c r="I14" s="4" t="s">
        <v>36</v>
      </c>
      <c r="J14" s="7">
        <v>131</v>
      </c>
      <c r="K14" s="4" t="s">
        <v>33</v>
      </c>
      <c r="L14" s="4" t="s">
        <v>37</v>
      </c>
      <c r="M14" s="4"/>
      <c r="N14" s="5" t="str">
        <f t="shared" si="2"/>
        <v>autres</v>
      </c>
      <c r="O14" s="5" t="str">
        <f t="shared" si="0"/>
        <v>FRIGO</v>
      </c>
      <c r="P14" s="5" t="str">
        <f t="shared" si="3"/>
        <v>2014</v>
      </c>
      <c r="Q14" s="5" t="str">
        <f t="shared" si="1"/>
        <v>01</v>
      </c>
      <c r="R14" s="5" t="str">
        <f t="shared" si="4"/>
        <v>PF</v>
      </c>
      <c r="S14" s="5" t="s">
        <v>55</v>
      </c>
      <c r="T14" s="5" t="str">
        <f>CONCATENATE(O14,R14,S14)</f>
        <v>FRIGOPFFEDERAL EXPRESS CORPORATION</v>
      </c>
      <c r="U14" s="4" t="str">
        <f>IF(P14&lt;&gt;2017,"ANTERIEUR",VLOOKUP(T14,'[1]Regroupement Clients'!#REF!,2,FALSE))</f>
        <v>ANTERIEUR</v>
      </c>
    </row>
    <row r="15" spans="1:21" x14ac:dyDescent="0.3">
      <c r="A15" s="4" t="s">
        <v>31</v>
      </c>
      <c r="B15" s="4" t="s">
        <v>35</v>
      </c>
      <c r="C15" s="4" t="s">
        <v>11</v>
      </c>
      <c r="D15" s="7">
        <v>706430</v>
      </c>
      <c r="E15" s="7">
        <v>1460517499</v>
      </c>
      <c r="F15" s="7">
        <v>50</v>
      </c>
      <c r="G15" s="4">
        <v>-49316</v>
      </c>
      <c r="H15" s="4" t="s">
        <v>26</v>
      </c>
      <c r="I15" s="4" t="s">
        <v>36</v>
      </c>
      <c r="J15" s="7">
        <v>131</v>
      </c>
      <c r="K15" s="4" t="s">
        <v>33</v>
      </c>
      <c r="L15" s="4" t="s">
        <v>38</v>
      </c>
      <c r="M15" s="4"/>
      <c r="N15" s="5" t="str">
        <f t="shared" si="2"/>
        <v>autres</v>
      </c>
      <c r="O15" s="5" t="str">
        <f t="shared" si="0"/>
        <v>FRIGO</v>
      </c>
      <c r="P15" s="5" t="str">
        <f t="shared" si="3"/>
        <v>2016</v>
      </c>
      <c r="Q15" s="5" t="str">
        <f t="shared" si="1"/>
        <v>01</v>
      </c>
      <c r="R15" s="5" t="str">
        <f t="shared" si="4"/>
        <v>PF</v>
      </c>
      <c r="S15" s="5" t="s">
        <v>56</v>
      </c>
      <c r="T15" s="5" t="str">
        <f>CONCATENATE(O15,R15,S15)</f>
        <v>FRIGOPFSTE IMMOBILIERE PETROLIERE DE GESTI</v>
      </c>
      <c r="U15" s="4" t="str">
        <f>IF(P15&lt;&gt;2017,"ANTERIEUR",VLOOKUP(T15,'[1]Regroupement Clients'!#REF!,2,FALSE))</f>
        <v>ANTERIEUR</v>
      </c>
    </row>
    <row r="16" spans="1:21" x14ac:dyDescent="0.3">
      <c r="A16" s="4" t="s">
        <v>23</v>
      </c>
      <c r="B16" s="4" t="s">
        <v>35</v>
      </c>
      <c r="C16" s="4" t="s">
        <v>11</v>
      </c>
      <c r="D16" s="7">
        <v>706430</v>
      </c>
      <c r="E16" s="7">
        <v>1460517500</v>
      </c>
      <c r="F16" s="7">
        <v>50</v>
      </c>
      <c r="G16" s="4">
        <v>-30057</v>
      </c>
      <c r="H16" s="4" t="s">
        <v>26</v>
      </c>
      <c r="I16" s="4" t="s">
        <v>36</v>
      </c>
      <c r="J16" s="7">
        <v>131</v>
      </c>
      <c r="K16" s="4" t="s">
        <v>33</v>
      </c>
      <c r="L16" s="4" t="s">
        <v>38</v>
      </c>
      <c r="M16" s="4"/>
      <c r="N16" s="5" t="str">
        <f t="shared" si="2"/>
        <v>autres</v>
      </c>
      <c r="O16" s="5" t="str">
        <f t="shared" si="0"/>
        <v>FRIGO</v>
      </c>
      <c r="P16" s="5" t="str">
        <f t="shared" si="3"/>
        <v>2016</v>
      </c>
      <c r="Q16" s="5" t="str">
        <f t="shared" si="1"/>
        <v>01</v>
      </c>
      <c r="R16" s="5" t="str">
        <f t="shared" si="4"/>
        <v>PV</v>
      </c>
      <c r="S16" s="5" t="s">
        <v>57</v>
      </c>
      <c r="T16" s="5" t="str">
        <f>CONCATENATE(O16,R16,S16)</f>
        <v>FRIGOPVCHRONOPOST SA</v>
      </c>
      <c r="U16" s="4" t="str">
        <f>IF(P16&lt;&gt;2017,"ANTERIEUR",VLOOKUP(T16,'[1]Regroupement Clients'!#REF!,2,FALSE))</f>
        <v>ANTERIEUR</v>
      </c>
    </row>
    <row r="17" spans="1:21" x14ac:dyDescent="0.3">
      <c r="A17" s="4" t="s">
        <v>23</v>
      </c>
      <c r="B17" s="4" t="s">
        <v>35</v>
      </c>
      <c r="C17" s="4" t="s">
        <v>11</v>
      </c>
      <c r="D17" s="7">
        <v>706430</v>
      </c>
      <c r="E17" s="7">
        <v>1460517504</v>
      </c>
      <c r="F17" s="7">
        <v>50</v>
      </c>
      <c r="G17" s="4">
        <v>-856.45</v>
      </c>
      <c r="H17" s="4" t="s">
        <v>26</v>
      </c>
      <c r="I17" s="4" t="s">
        <v>36</v>
      </c>
      <c r="J17" s="7">
        <v>131</v>
      </c>
      <c r="K17" s="4" t="s">
        <v>33</v>
      </c>
      <c r="L17" s="4" t="s">
        <v>39</v>
      </c>
      <c r="M17" s="4"/>
      <c r="N17" s="5" t="str">
        <f t="shared" si="2"/>
        <v>autres</v>
      </c>
      <c r="O17" s="5" t="str">
        <f t="shared" si="0"/>
        <v>FRIGO</v>
      </c>
      <c r="P17" s="5" t="str">
        <f t="shared" si="3"/>
        <v>2017</v>
      </c>
      <c r="Q17" s="5" t="str">
        <f t="shared" si="1"/>
        <v>02</v>
      </c>
      <c r="R17" s="5" t="str">
        <f t="shared" si="4"/>
        <v>PV</v>
      </c>
      <c r="S17" s="5" t="s">
        <v>30</v>
      </c>
      <c r="T17" s="5" t="str">
        <f>CONCATENATE(O17,R17,S17)</f>
        <v>FRIGOPVBRINK'S EVOLUTION</v>
      </c>
      <c r="U17" s="4" t="str">
        <f>IF(P17&lt;&gt;2017,"ANTERIEUR",VLOOKUP(T17,'[1]Regroupement Clients'!#REF!,2,FALSE))</f>
        <v>ANTERIEUR</v>
      </c>
    </row>
    <row r="18" spans="1:21" x14ac:dyDescent="0.3">
      <c r="A18" s="4" t="s">
        <v>23</v>
      </c>
      <c r="B18" s="4" t="s">
        <v>35</v>
      </c>
      <c r="C18" s="4" t="s">
        <v>11</v>
      </c>
      <c r="D18" s="7">
        <v>706430</v>
      </c>
      <c r="E18" s="7">
        <v>1460517506</v>
      </c>
      <c r="F18" s="7">
        <v>50</v>
      </c>
      <c r="G18" s="4">
        <v>-2367.39</v>
      </c>
      <c r="H18" s="4" t="s">
        <v>26</v>
      </c>
      <c r="I18" s="4" t="s">
        <v>36</v>
      </c>
      <c r="J18" s="7">
        <v>131</v>
      </c>
      <c r="K18" s="4" t="s">
        <v>33</v>
      </c>
      <c r="L18" s="4" t="s">
        <v>40</v>
      </c>
      <c r="M18" s="4"/>
      <c r="N18" s="5" t="str">
        <f t="shared" si="2"/>
        <v>autres</v>
      </c>
      <c r="O18" s="5" t="str">
        <f t="shared" si="0"/>
        <v>FRIGO</v>
      </c>
      <c r="P18" s="5" t="str">
        <f t="shared" si="3"/>
        <v>2017</v>
      </c>
      <c r="Q18" s="5" t="str">
        <f t="shared" si="1"/>
        <v>03</v>
      </c>
      <c r="R18" s="5" t="str">
        <f t="shared" si="4"/>
        <v>PV</v>
      </c>
      <c r="S18" s="5" t="s">
        <v>58</v>
      </c>
      <c r="T18" s="5" t="str">
        <f>CONCATENATE(O18,R18,S18)</f>
        <v>FRIGOPVSOC DE DISTRIBUTION AEROPORTUAIRE</v>
      </c>
      <c r="U18" s="4" t="str">
        <f>IF(P18&lt;&gt;2017,"ANTERIEUR",VLOOKUP(T18,'[1]Regroupement Clients'!#REF!,2,FALSE))</f>
        <v>ANTERIEUR</v>
      </c>
    </row>
    <row r="19" spans="1:21" x14ac:dyDescent="0.3">
      <c r="A19" s="4" t="s">
        <v>31</v>
      </c>
      <c r="B19" s="4" t="s">
        <v>35</v>
      </c>
      <c r="C19" s="4" t="s">
        <v>11</v>
      </c>
      <c r="D19" s="7">
        <v>706430</v>
      </c>
      <c r="E19" s="7">
        <v>1460517513</v>
      </c>
      <c r="F19" s="7">
        <v>50</v>
      </c>
      <c r="G19" s="4">
        <v>-4331.43</v>
      </c>
      <c r="H19" s="4" t="s">
        <v>26</v>
      </c>
      <c r="I19" s="4" t="s">
        <v>36</v>
      </c>
      <c r="J19" s="7">
        <v>131</v>
      </c>
      <c r="K19" s="4" t="s">
        <v>33</v>
      </c>
      <c r="L19" s="4" t="s">
        <v>41</v>
      </c>
      <c r="M19" s="4"/>
      <c r="N19" s="5" t="str">
        <f t="shared" si="2"/>
        <v>autres</v>
      </c>
      <c r="O19" s="5" t="str">
        <f t="shared" si="0"/>
        <v>FRIGO</v>
      </c>
      <c r="P19" s="5" t="str">
        <f t="shared" si="3"/>
        <v>2017</v>
      </c>
      <c r="Q19" s="5" t="str">
        <f t="shared" si="1"/>
        <v>07</v>
      </c>
      <c r="R19" s="5" t="str">
        <f t="shared" si="4"/>
        <v>PF</v>
      </c>
      <c r="S19" s="5" t="s">
        <v>58</v>
      </c>
      <c r="T19" s="5" t="str">
        <f>CONCATENATE(O19,R19,S19)</f>
        <v>FRIGOPFSOC DE DISTRIBUTION AEROPORTUAIRE</v>
      </c>
      <c r="U19" s="4" t="str">
        <f>IF(P19&lt;&gt;2017,"ANTERIEUR",VLOOKUP(T19,'[1]Regroupement Clients'!#REF!,2,FALSE))</f>
        <v>ANTERIEUR</v>
      </c>
    </row>
    <row r="20" spans="1:21" x14ac:dyDescent="0.3">
      <c r="A20" s="4" t="s">
        <v>31</v>
      </c>
      <c r="B20" s="4" t="s">
        <v>35</v>
      </c>
      <c r="C20" s="4" t="s">
        <v>11</v>
      </c>
      <c r="D20" s="7">
        <v>706430</v>
      </c>
      <c r="E20" s="7">
        <v>1460517517</v>
      </c>
      <c r="F20" s="7">
        <v>50</v>
      </c>
      <c r="G20" s="4">
        <v>-4331.43</v>
      </c>
      <c r="H20" s="4" t="s">
        <v>26</v>
      </c>
      <c r="I20" s="4" t="s">
        <v>36</v>
      </c>
      <c r="J20" s="7">
        <v>131</v>
      </c>
      <c r="K20" s="4" t="s">
        <v>33</v>
      </c>
      <c r="L20" s="4" t="s">
        <v>42</v>
      </c>
      <c r="M20" s="4"/>
      <c r="N20" s="5" t="str">
        <f t="shared" si="2"/>
        <v>autres</v>
      </c>
      <c r="O20" s="5" t="str">
        <f t="shared" si="0"/>
        <v>FRIGO</v>
      </c>
      <c r="P20" s="5" t="str">
        <f t="shared" si="3"/>
        <v>2017</v>
      </c>
      <c r="Q20" s="5" t="str">
        <f t="shared" si="1"/>
        <v>09</v>
      </c>
      <c r="R20" s="5" t="str">
        <f t="shared" si="4"/>
        <v>PF</v>
      </c>
      <c r="S20" s="5" t="s">
        <v>58</v>
      </c>
      <c r="T20" s="5" t="str">
        <f>CONCATENATE(O20,R20,S20)</f>
        <v>FRIGOPFSOC DE DISTRIBUTION AEROPORTUAIRE</v>
      </c>
      <c r="U20" s="4" t="str">
        <f>IF(P20&lt;&gt;2017,"ANTERIEUR",VLOOKUP(T20,'[1]Regroupement Clients'!#REF!,2,FALSE))</f>
        <v>ANTERIEUR</v>
      </c>
    </row>
    <row r="21" spans="1:21" x14ac:dyDescent="0.3">
      <c r="A21" s="4" t="s">
        <v>31</v>
      </c>
      <c r="B21" s="4" t="s">
        <v>35</v>
      </c>
      <c r="C21" s="4" t="s">
        <v>11</v>
      </c>
      <c r="D21" s="7">
        <v>706430</v>
      </c>
      <c r="E21" s="7">
        <v>1460517519</v>
      </c>
      <c r="F21" s="7">
        <v>50</v>
      </c>
      <c r="G21" s="4">
        <v>-4331.43</v>
      </c>
      <c r="H21" s="4" t="s">
        <v>26</v>
      </c>
      <c r="I21" s="4" t="s">
        <v>36</v>
      </c>
      <c r="J21" s="7">
        <v>131</v>
      </c>
      <c r="K21" s="4" t="s">
        <v>33</v>
      </c>
      <c r="L21" s="4" t="s">
        <v>43</v>
      </c>
      <c r="M21" s="4"/>
      <c r="N21" s="5" t="str">
        <f t="shared" si="2"/>
        <v>autres</v>
      </c>
      <c r="O21" s="5" t="str">
        <f t="shared" si="0"/>
        <v>FRIGO</v>
      </c>
      <c r="P21" s="5" t="str">
        <f t="shared" si="3"/>
        <v>2017</v>
      </c>
      <c r="Q21" s="5" t="str">
        <f t="shared" si="1"/>
        <v>10</v>
      </c>
      <c r="R21" s="5" t="str">
        <f t="shared" si="4"/>
        <v>PF</v>
      </c>
      <c r="S21" s="5" t="s">
        <v>58</v>
      </c>
      <c r="T21" s="5" t="str">
        <f>CONCATENATE(O21,R21,S21)</f>
        <v>FRIGOPFSOC DE DISTRIBUTION AEROPORTUAIRE</v>
      </c>
      <c r="U21" s="4" t="str">
        <f>IF(P21&lt;&gt;2017,"ANTERIEUR",VLOOKUP(T21,'[1]Regroupement Clients'!#REF!,2,FALSE))</f>
        <v>ANTERIEUR</v>
      </c>
    </row>
    <row r="22" spans="1:21" x14ac:dyDescent="0.3">
      <c r="A22" s="4" t="s">
        <v>23</v>
      </c>
      <c r="B22" s="4" t="s">
        <v>35</v>
      </c>
      <c r="C22" s="4" t="s">
        <v>11</v>
      </c>
      <c r="D22" s="7">
        <v>706430</v>
      </c>
      <c r="E22" s="7">
        <v>1460517525</v>
      </c>
      <c r="F22" s="7">
        <v>50</v>
      </c>
      <c r="G22" s="4">
        <v>-14.16</v>
      </c>
      <c r="H22" s="4" t="s">
        <v>26</v>
      </c>
      <c r="I22" s="4" t="s">
        <v>36</v>
      </c>
      <c r="J22" s="7">
        <v>131</v>
      </c>
      <c r="K22" s="4" t="s">
        <v>33</v>
      </c>
      <c r="L22" s="4" t="s">
        <v>43</v>
      </c>
      <c r="M22" s="4"/>
      <c r="N22" s="5" t="str">
        <f t="shared" si="2"/>
        <v>autres</v>
      </c>
      <c r="O22" s="5" t="str">
        <f t="shared" si="0"/>
        <v>FRIGO</v>
      </c>
      <c r="P22" s="5" t="str">
        <f t="shared" si="3"/>
        <v>2017</v>
      </c>
      <c r="Q22" s="5" t="str">
        <f t="shared" si="1"/>
        <v>10</v>
      </c>
      <c r="R22" s="5" t="str">
        <f t="shared" si="4"/>
        <v>PV</v>
      </c>
      <c r="S22" s="5" t="s">
        <v>46</v>
      </c>
      <c r="T22" s="5" t="str">
        <f>CONCATENATE(O22,R22,S22)</f>
        <v>FRIGOPVSOCIETE AIR FRANCE SA</v>
      </c>
      <c r="U22" s="4" t="str">
        <f>IF(P22&lt;&gt;2017,"ANTERIEUR",VLOOKUP(T22,'[1]Regroupement Clients'!#REF!,2,FALSE))</f>
        <v>ANTERIEUR</v>
      </c>
    </row>
    <row r="23" spans="1:21" x14ac:dyDescent="0.3">
      <c r="A23" s="4" t="s">
        <v>31</v>
      </c>
      <c r="B23" s="4" t="s">
        <v>35</v>
      </c>
      <c r="C23" s="4" t="s">
        <v>11</v>
      </c>
      <c r="D23" s="7">
        <v>706430</v>
      </c>
      <c r="E23" s="7">
        <v>1460517533</v>
      </c>
      <c r="F23" s="7">
        <v>50</v>
      </c>
      <c r="G23" s="4">
        <v>-3952.8</v>
      </c>
      <c r="H23" s="4" t="s">
        <v>26</v>
      </c>
      <c r="I23" s="4" t="s">
        <v>36</v>
      </c>
      <c r="J23" s="7">
        <v>131</v>
      </c>
      <c r="K23" s="4" t="s">
        <v>33</v>
      </c>
      <c r="L23" s="4" t="s">
        <v>44</v>
      </c>
      <c r="M23" s="4"/>
      <c r="N23" s="5" t="str">
        <f t="shared" si="2"/>
        <v>autres</v>
      </c>
      <c r="O23" s="5" t="str">
        <f t="shared" si="0"/>
        <v>FRIGO</v>
      </c>
      <c r="P23" s="5" t="str">
        <f t="shared" si="3"/>
        <v>2017</v>
      </c>
      <c r="Q23" s="5" t="str">
        <f t="shared" si="1"/>
        <v>11</v>
      </c>
      <c r="R23" s="5" t="str">
        <f t="shared" si="4"/>
        <v>PF</v>
      </c>
      <c r="S23" s="5" t="s">
        <v>59</v>
      </c>
      <c r="T23" s="5" t="str">
        <f>CONCATENATE(O23,R23,S23)</f>
        <v>FRIGOPFPARIS AIR CATERING</v>
      </c>
      <c r="U23" s="4" t="str">
        <f>IF(P23&lt;&gt;2017,"ANTERIEUR",VLOOKUP(T23,'[1]Regroupement Clients'!#REF!,2,FALSE))</f>
        <v>ANTERIEUR</v>
      </c>
    </row>
    <row r="24" spans="1:21" x14ac:dyDescent="0.3">
      <c r="A24" s="4" t="s">
        <v>31</v>
      </c>
      <c r="B24" s="4" t="s">
        <v>35</v>
      </c>
      <c r="C24" s="4" t="s">
        <v>11</v>
      </c>
      <c r="D24" s="7">
        <v>706430</v>
      </c>
      <c r="E24" s="7">
        <v>1460517537</v>
      </c>
      <c r="F24" s="7">
        <v>50</v>
      </c>
      <c r="G24" s="4">
        <v>-3294</v>
      </c>
      <c r="H24" s="4" t="s">
        <v>26</v>
      </c>
      <c r="I24" s="4" t="s">
        <v>36</v>
      </c>
      <c r="J24" s="7">
        <v>131</v>
      </c>
      <c r="K24" s="4" t="s">
        <v>33</v>
      </c>
      <c r="L24" s="4" t="s">
        <v>44</v>
      </c>
      <c r="M24" s="4"/>
      <c r="N24" s="5" t="str">
        <f t="shared" si="2"/>
        <v>autres</v>
      </c>
      <c r="O24" s="5" t="str">
        <f t="shared" si="0"/>
        <v>FRIGO</v>
      </c>
      <c r="P24" s="5" t="str">
        <f t="shared" si="3"/>
        <v>2017</v>
      </c>
      <c r="Q24" s="5" t="str">
        <f t="shared" si="1"/>
        <v>11</v>
      </c>
      <c r="R24" s="5" t="str">
        <f t="shared" si="4"/>
        <v>PF</v>
      </c>
      <c r="S24" s="5" t="s">
        <v>51</v>
      </c>
      <c r="T24" s="5" t="str">
        <f>CONCATENATE(O24,R24,S24)</f>
        <v>FRIGOPFDHL GLOBAL FORWARDING(FRANCE)SAS</v>
      </c>
      <c r="U24" s="4" t="str">
        <f>IF(P24&lt;&gt;2017,"ANTERIEUR",VLOOKUP(T24,'[1]Regroupement Clients'!#REF!,2,FALSE))</f>
        <v>ANTERIEUR</v>
      </c>
    </row>
    <row r="25" spans="1:21" x14ac:dyDescent="0.3">
      <c r="A25" s="4" t="s">
        <v>23</v>
      </c>
      <c r="B25" s="4" t="s">
        <v>35</v>
      </c>
      <c r="C25" s="4" t="s">
        <v>11</v>
      </c>
      <c r="D25" s="7">
        <v>706430</v>
      </c>
      <c r="E25" s="7">
        <v>1460517540</v>
      </c>
      <c r="F25" s="7">
        <v>50</v>
      </c>
      <c r="G25" s="4">
        <v>-1529.01</v>
      </c>
      <c r="H25" s="4" t="s">
        <v>26</v>
      </c>
      <c r="I25" s="4" t="s">
        <v>36</v>
      </c>
      <c r="J25" s="7">
        <v>131</v>
      </c>
      <c r="K25" s="4" t="s">
        <v>33</v>
      </c>
      <c r="L25" s="4" t="s">
        <v>44</v>
      </c>
      <c r="M25" s="4"/>
      <c r="N25" s="5" t="str">
        <f t="shared" si="2"/>
        <v>autres</v>
      </c>
      <c r="O25" s="5" t="str">
        <f t="shared" si="0"/>
        <v>FRIGO</v>
      </c>
      <c r="P25" s="5" t="str">
        <f t="shared" si="3"/>
        <v>2017</v>
      </c>
      <c r="Q25" s="5" t="str">
        <f t="shared" si="1"/>
        <v>11</v>
      </c>
      <c r="R25" s="5" t="str">
        <f t="shared" si="4"/>
        <v>PV</v>
      </c>
      <c r="S25" s="5" t="s">
        <v>53</v>
      </c>
      <c r="T25" s="5" t="str">
        <f>CONCATENATE(O25,R25,S25)</f>
        <v>FRIGOPVOPCO ROSACE</v>
      </c>
      <c r="U25" s="4" t="str">
        <f>IF(P25&lt;&gt;2017,"ANTERIEUR",VLOOKUP(T25,'[1]Regroupement Clients'!#REF!,2,FALSE))</f>
        <v>ANTERIEUR</v>
      </c>
    </row>
    <row r="26" spans="1:21" x14ac:dyDescent="0.3">
      <c r="A26" s="4" t="s">
        <v>31</v>
      </c>
      <c r="B26" s="4" t="s">
        <v>35</v>
      </c>
      <c r="C26" s="4" t="s">
        <v>11</v>
      </c>
      <c r="D26" s="7">
        <v>706430</v>
      </c>
      <c r="E26" s="7">
        <v>1460517612</v>
      </c>
      <c r="F26" s="7">
        <v>50</v>
      </c>
      <c r="G26" s="4">
        <v>-1097.5999999999999</v>
      </c>
      <c r="H26" s="4" t="s">
        <v>26</v>
      </c>
      <c r="I26" s="4" t="s">
        <v>45</v>
      </c>
      <c r="J26" s="7">
        <v>131</v>
      </c>
      <c r="K26" s="4" t="s">
        <v>29</v>
      </c>
      <c r="L26" s="4" t="s">
        <v>44</v>
      </c>
      <c r="M26" s="4"/>
      <c r="N26" s="5" t="str">
        <f t="shared" si="2"/>
        <v>autres</v>
      </c>
      <c r="O26" s="5" t="str">
        <f t="shared" si="0"/>
        <v>THERM</v>
      </c>
      <c r="P26" s="5" t="str">
        <f t="shared" si="3"/>
        <v>2017</v>
      </c>
      <c r="Q26" s="5" t="str">
        <f t="shared" si="1"/>
        <v>11</v>
      </c>
      <c r="R26" s="5" t="str">
        <f t="shared" si="4"/>
        <v>PF</v>
      </c>
      <c r="S26" s="5" t="s">
        <v>34</v>
      </c>
      <c r="T26" s="5" t="str">
        <f>CONCATENATE(O26,R26,S26)</f>
        <v>THERMPFTCR FRANCE</v>
      </c>
      <c r="U26" s="4" t="str">
        <f>IF(P26&lt;&gt;2017,"ANTERIEUR",VLOOKUP(T26,'[1]Regroupement Clients'!#REF!,2,FALSE))</f>
        <v>ANTERIEUR</v>
      </c>
    </row>
    <row r="27" spans="1:21" x14ac:dyDescent="0.3">
      <c r="A27" s="4" t="s">
        <v>23</v>
      </c>
      <c r="B27" s="4" t="s">
        <v>35</v>
      </c>
      <c r="C27" s="4" t="s">
        <v>11</v>
      </c>
      <c r="D27" s="7">
        <v>706430</v>
      </c>
      <c r="E27" s="7">
        <v>1460517613</v>
      </c>
      <c r="F27" s="7">
        <v>50</v>
      </c>
      <c r="G27" s="4">
        <v>-1775.35</v>
      </c>
      <c r="H27" s="4" t="s">
        <v>26</v>
      </c>
      <c r="I27" s="4" t="s">
        <v>36</v>
      </c>
      <c r="J27" s="7">
        <v>131</v>
      </c>
      <c r="K27" s="4" t="s">
        <v>29</v>
      </c>
      <c r="L27" s="4" t="s">
        <v>44</v>
      </c>
      <c r="M27" s="4"/>
      <c r="N27" s="5" t="str">
        <f t="shared" si="2"/>
        <v>autres</v>
      </c>
      <c r="O27" s="5" t="str">
        <f t="shared" si="0"/>
        <v>THERM</v>
      </c>
      <c r="P27" s="5" t="str">
        <f t="shared" si="3"/>
        <v>2017</v>
      </c>
      <c r="Q27" s="5" t="str">
        <f t="shared" si="1"/>
        <v>11</v>
      </c>
      <c r="R27" s="5" t="str">
        <f t="shared" si="4"/>
        <v>PV</v>
      </c>
      <c r="S27" s="5" t="s">
        <v>34</v>
      </c>
      <c r="T27" s="5" t="str">
        <f>CONCATENATE(O27,R27,S27)</f>
        <v>THERMPVTCR FRANCE</v>
      </c>
      <c r="U27" s="4" t="str">
        <f>IF(P27&lt;&gt;2017,"ANTERIEUR",VLOOKUP(T27,'[1]Regroupement Clients'!#REF!,2,FALSE))</f>
        <v>ANTERIEUR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Aéroports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CHOTARD Nadège</dc:creator>
  <cp:lastModifiedBy>CHOTARD Nadège</cp:lastModifiedBy>
  <dcterms:created xsi:type="dcterms:W3CDTF">2018-01-25T12:05:53Z</dcterms:created>
  <dcterms:modified xsi:type="dcterms:W3CDTF">2018-01-25T12:12:34Z</dcterms:modified>
</cp:coreProperties>
</file>