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7A2D7E96-6E34-419A-AE5F-296B3A7E7977}"/>
  <workbookPr codeName="ThisWorkbook" defaultThemeVersion="124226"/>
  <workbookProtection lockStructure="1"/>
  <bookViews>
    <workbookView xWindow="0" yWindow="0" windowWidth="15480" windowHeight="7545" tabRatio="799" activeTab="5"/>
  </bookViews>
  <sheets>
    <sheet name="CopieStatClasse" sheetId="16" r:id="rId1"/>
    <sheet name="CopieConseil" sheetId="11" r:id="rId2"/>
    <sheet name="CopieNotes " sheetId="10" r:id="rId3"/>
    <sheet name="Notes" sheetId="1" r:id="rId4"/>
    <sheet name="Bulletin 1er Semestre" sheetId="9" r:id="rId5"/>
    <sheet name="Bulletin 2ème Semestre" sheetId="8" r:id="rId6"/>
    <sheet name="Stat Classe" sheetId="15" r:id="rId7"/>
    <sheet name="Signature" sheetId="7" r:id="rId8"/>
  </sheets>
  <externalReferences>
    <externalReference r:id="rId9"/>
    <externalReference r:id="rId10"/>
  </externalReferences>
  <definedNames>
    <definedName name="_xlnm._FilterDatabase" localSheetId="1" hidden="1">CopieConseil!$B$5:$B$45</definedName>
    <definedName name="_xlnm._FilterDatabase" localSheetId="2" hidden="1">'CopieNotes '!$B$5:$B$45</definedName>
    <definedName name="_xlnm._FilterDatabase" localSheetId="3" hidden="1">Notes!$B$5:$B$45</definedName>
    <definedName name="nom" localSheetId="1">#REF!</definedName>
    <definedName name="nom" localSheetId="2">#REF!</definedName>
    <definedName name="nom" localSheetId="0">#REF!</definedName>
    <definedName name="nom">#REF!</definedName>
    <definedName name="noms">'Bulletin 2ème Semestre'!$P$1:$P$46</definedName>
    <definedName name="Z_AA2E083C_D9E7_4536_A0E3_20A6C5D08D26_.wvu.FilterData" localSheetId="1" hidden="1">CopieConseil!$B$5:$B$45</definedName>
    <definedName name="Z_AA2E083C_D9E7_4536_A0E3_20A6C5D08D26_.wvu.FilterData" localSheetId="2" hidden="1">'CopieNotes '!$B$5:$B$45</definedName>
    <definedName name="Z_AA2E083C_D9E7_4536_A0E3_20A6C5D08D26_.wvu.FilterData" localSheetId="3" hidden="1">Notes!$B$5:$B$45</definedName>
    <definedName name="Z_AA2E083C_D9E7_4536_A0E3_20A6C5D08D26_.wvu.PrintArea" localSheetId="4" hidden="1">'Bulletin 1er Semestre'!$A$1:$K$43</definedName>
    <definedName name="Z_AA2E083C_D9E7_4536_A0E3_20A6C5D08D26_.wvu.PrintArea" localSheetId="5" hidden="1">'Bulletin 2ème Semestre'!$A$1:$K$86</definedName>
    <definedName name="Z_AA2E083C_D9E7_4536_A0E3_20A6C5D08D26_.wvu.PrintArea" localSheetId="1" hidden="1">CopieConseil!$A$1:$J$50</definedName>
    <definedName name="Z_AA2E083C_D9E7_4536_A0E3_20A6C5D08D26_.wvu.PrintArea" localSheetId="2" hidden="1">'CopieNotes '!$A$1:$Y$50</definedName>
    <definedName name="Z_AA2E083C_D9E7_4536_A0E3_20A6C5D08D26_.wvu.PrintArea" localSheetId="3" hidden="1">Notes!$Z$1:$BG$68</definedName>
    <definedName name="_xlnm.Print_Area" localSheetId="4">'Bulletin 1er Semestre'!$A$1:$K$43</definedName>
    <definedName name="_xlnm.Print_Area" localSheetId="5">'Bulletin 2ème Semestre'!$A$1:$K$86</definedName>
    <definedName name="_xlnm.Print_Area" localSheetId="1">CopieConseil!$A$1:$J$50</definedName>
    <definedName name="_xlnm.Print_Area" localSheetId="2">'CopieNotes '!$A$1:$Y$50</definedName>
    <definedName name="_xlnm.Print_Area" localSheetId="0">CopieStatClasse!$A$1:$S$46</definedName>
    <definedName name="_xlnm.Print_Area" localSheetId="3">Notes!$Z$1:$BG$68</definedName>
    <definedName name="_xlnm.Print_Area" localSheetId="6">'Stat Classe'!$A$1:$S$46</definedName>
  </definedNames>
  <calcPr calcId="124519"/>
  <customWorkbookViews>
    <customWorkbookView name="inspecteur - Affichage personnalisé" guid="{AA2E083C-D9E7-4536-A0E3-20A6C5D08D26}" mergeInterval="0" personalView="1" maximized="1" xWindow="1" yWindow="1" windowWidth="1362" windowHeight="548" tabRatio="799" activeSheetId="11"/>
  </customWorkbookViews>
</workbook>
</file>

<file path=xl/calcChain.xml><?xml version="1.0" encoding="utf-8"?>
<calcChain xmlns="http://schemas.openxmlformats.org/spreadsheetml/2006/main">
  <c r="N107" i="15"/>
  <c r="B107"/>
  <c r="C106"/>
  <c r="J105"/>
  <c r="N55" l="1"/>
  <c r="P124"/>
  <c r="N124"/>
  <c r="B55"/>
  <c r="C54"/>
  <c r="J53"/>
  <c r="N4"/>
  <c r="P50"/>
  <c r="N50"/>
  <c r="B4"/>
  <c r="C3"/>
  <c r="J2"/>
  <c r="D4" i="1" l="1"/>
  <c r="AC4" s="1"/>
  <c r="D3"/>
  <c r="AC3" s="1"/>
  <c r="D2"/>
  <c r="AC2" s="1"/>
  <c r="D1"/>
  <c r="AC1" s="1"/>
  <c r="BG73"/>
  <c r="BG72"/>
  <c r="BG71"/>
  <c r="AR67"/>
  <c r="L78" i="15" s="1"/>
  <c r="AQ67" i="1"/>
  <c r="L77" i="15" s="1"/>
  <c r="AP67" i="1"/>
  <c r="L76" i="15" s="1"/>
  <c r="AO67" i="1"/>
  <c r="L75" i="15" s="1"/>
  <c r="AL67" i="1"/>
  <c r="L70" i="15" s="1"/>
  <c r="AK67" i="1"/>
  <c r="L69" i="15" s="1"/>
  <c r="AJ67" i="1"/>
  <c r="L68" i="15" s="1"/>
  <c r="AG67" i="1"/>
  <c r="L63" i="15" s="1"/>
  <c r="AF67" i="1"/>
  <c r="L62" i="15" s="1"/>
  <c r="AE67" i="1"/>
  <c r="L61" i="15" s="1"/>
  <c r="AD67" i="1"/>
  <c r="L60" i="15" s="1"/>
  <c r="S67" i="1"/>
  <c r="L27" i="15" s="1"/>
  <c r="R67" i="1"/>
  <c r="L26" i="15" s="1"/>
  <c r="Q67" i="1"/>
  <c r="L25" i="15" s="1"/>
  <c r="P67" i="1"/>
  <c r="L24" i="15" s="1"/>
  <c r="M67" i="1"/>
  <c r="L19" i="15" s="1"/>
  <c r="L67" i="1"/>
  <c r="L18" i="15" s="1"/>
  <c r="K67" i="1"/>
  <c r="L17" i="15" s="1"/>
  <c r="H67" i="1"/>
  <c r="L12" i="15" s="1"/>
  <c r="G67" i="1"/>
  <c r="L11" i="15" s="1"/>
  <c r="F67" i="1"/>
  <c r="L10" i="15" s="1"/>
  <c r="E67" i="1"/>
  <c r="L9" i="15" s="1"/>
  <c r="AR63" i="1"/>
  <c r="H78" i="15" s="1"/>
  <c r="AQ63" i="1"/>
  <c r="H77" i="15" s="1"/>
  <c r="AP63" i="1"/>
  <c r="H76" i="15" s="1"/>
  <c r="AO63" i="1"/>
  <c r="H75" i="15" s="1"/>
  <c r="AL63" i="1"/>
  <c r="H70" i="15" s="1"/>
  <c r="AK63" i="1"/>
  <c r="H69" i="15" s="1"/>
  <c r="AJ63" i="1"/>
  <c r="H68" i="15" s="1"/>
  <c r="AG63" i="1"/>
  <c r="H63" i="15" s="1"/>
  <c r="AF63" i="1"/>
  <c r="H62" i="15" s="1"/>
  <c r="AE63" i="1"/>
  <c r="H61" i="15" s="1"/>
  <c r="AD63" i="1"/>
  <c r="H60" i="15" s="1"/>
  <c r="S63" i="1"/>
  <c r="H27" i="15" s="1"/>
  <c r="R63" i="1"/>
  <c r="H26" i="15" s="1"/>
  <c r="Q63" i="1"/>
  <c r="H25" i="15" s="1"/>
  <c r="P63" i="1"/>
  <c r="H24" i="15" s="1"/>
  <c r="M63" i="1"/>
  <c r="H19" i="15" s="1"/>
  <c r="L63" i="1"/>
  <c r="H18" i="15" s="1"/>
  <c r="K63" i="1"/>
  <c r="H17" i="15" s="1"/>
  <c r="H63" i="1"/>
  <c r="H12" i="15" s="1"/>
  <c r="G63" i="1"/>
  <c r="H11" i="15" s="1"/>
  <c r="F63" i="1"/>
  <c r="H10" i="15" s="1"/>
  <c r="E63" i="1"/>
  <c r="H9" i="15" s="1"/>
  <c r="AR59" i="1"/>
  <c r="AQ59"/>
  <c r="AP59"/>
  <c r="D76" i="15" s="1"/>
  <c r="AO59" i="1"/>
  <c r="AL59"/>
  <c r="AK59"/>
  <c r="AJ59"/>
  <c r="D68" i="15" s="1"/>
  <c r="AG59" i="1"/>
  <c r="AF59"/>
  <c r="AE59"/>
  <c r="AD59"/>
  <c r="D60" i="15" s="1"/>
  <c r="S59" i="1"/>
  <c r="R59"/>
  <c r="Q59"/>
  <c r="D25" i="15" s="1"/>
  <c r="P59" i="1"/>
  <c r="M59"/>
  <c r="L59"/>
  <c r="K59"/>
  <c r="D17" i="15" s="1"/>
  <c r="H59" i="1"/>
  <c r="G59"/>
  <c r="F59"/>
  <c r="E59"/>
  <c r="D9" i="15" s="1"/>
  <c r="AR53" i="1"/>
  <c r="AQ53"/>
  <c r="AP53"/>
  <c r="AO53"/>
  <c r="AL53"/>
  <c r="AK53"/>
  <c r="AJ53"/>
  <c r="AG53"/>
  <c r="AF53"/>
  <c r="AE53"/>
  <c r="AD53"/>
  <c r="S53"/>
  <c r="R53"/>
  <c r="Q53"/>
  <c r="P53"/>
  <c r="M53"/>
  <c r="L53"/>
  <c r="K53"/>
  <c r="H53"/>
  <c r="G53"/>
  <c r="F53"/>
  <c r="E53"/>
  <c r="AR52"/>
  <c r="AQ52"/>
  <c r="AP52"/>
  <c r="AO52"/>
  <c r="AL52"/>
  <c r="AK52"/>
  <c r="AJ52"/>
  <c r="AG52"/>
  <c r="AF52"/>
  <c r="AE52"/>
  <c r="AD52"/>
  <c r="F10" i="8" s="1"/>
  <c r="S52" i="1"/>
  <c r="R52"/>
  <c r="Q52"/>
  <c r="P52"/>
  <c r="M52"/>
  <c r="L52"/>
  <c r="K52"/>
  <c r="H52"/>
  <c r="G52"/>
  <c r="F52"/>
  <c r="E52"/>
  <c r="BE50"/>
  <c r="BD50"/>
  <c r="AS50"/>
  <c r="AT50" s="1"/>
  <c r="AM50"/>
  <c r="AN50" s="1"/>
  <c r="AH50"/>
  <c r="AI50" s="1"/>
  <c r="AC50"/>
  <c r="AB50"/>
  <c r="AA50"/>
  <c r="T50"/>
  <c r="U50" s="1"/>
  <c r="N50"/>
  <c r="O50" s="1"/>
  <c r="I50"/>
  <c r="J50" s="1"/>
  <c r="BE49"/>
  <c r="BD49"/>
  <c r="AS49"/>
  <c r="AT49" s="1"/>
  <c r="AM49"/>
  <c r="AN49" s="1"/>
  <c r="AH49"/>
  <c r="AI49" s="1"/>
  <c r="AC49"/>
  <c r="AB49"/>
  <c r="AA49"/>
  <c r="T49"/>
  <c r="U49" s="1"/>
  <c r="N49"/>
  <c r="O49" s="1"/>
  <c r="I49"/>
  <c r="J49" s="1"/>
  <c r="BE48"/>
  <c r="BD48"/>
  <c r="AS48"/>
  <c r="AT48" s="1"/>
  <c r="AM48"/>
  <c r="AN48" s="1"/>
  <c r="AH48"/>
  <c r="AI48" s="1"/>
  <c r="AU48" s="1"/>
  <c r="AC48"/>
  <c r="AB48"/>
  <c r="AA48"/>
  <c r="T48"/>
  <c r="U48" s="1"/>
  <c r="N48"/>
  <c r="O48" s="1"/>
  <c r="I48"/>
  <c r="J48" s="1"/>
  <c r="BE47"/>
  <c r="BD47"/>
  <c r="AS47"/>
  <c r="AT47" s="1"/>
  <c r="AM47"/>
  <c r="AN47" s="1"/>
  <c r="AH47"/>
  <c r="AI47" s="1"/>
  <c r="AC47"/>
  <c r="AB47"/>
  <c r="AA47"/>
  <c r="T47"/>
  <c r="U47" s="1"/>
  <c r="N47"/>
  <c r="O47" s="1"/>
  <c r="I47"/>
  <c r="J47" s="1"/>
  <c r="BE46"/>
  <c r="BD46"/>
  <c r="AS46"/>
  <c r="AT46" s="1"/>
  <c r="AN46"/>
  <c r="AM46"/>
  <c r="AH46"/>
  <c r="AI46" s="1"/>
  <c r="AC46"/>
  <c r="AB46"/>
  <c r="AA46"/>
  <c r="T46"/>
  <c r="U46" s="1"/>
  <c r="N46"/>
  <c r="O46" s="1"/>
  <c r="I46"/>
  <c r="J46" s="1"/>
  <c r="BE45"/>
  <c r="BD45"/>
  <c r="AS45"/>
  <c r="AT45" s="1"/>
  <c r="AM45"/>
  <c r="AN45" s="1"/>
  <c r="AH45"/>
  <c r="AI45" s="1"/>
  <c r="AC45"/>
  <c r="AB45"/>
  <c r="AA45"/>
  <c r="T45"/>
  <c r="U45" s="1"/>
  <c r="N45"/>
  <c r="O45" s="1"/>
  <c r="I45"/>
  <c r="J45" s="1"/>
  <c r="BE44"/>
  <c r="BD44"/>
  <c r="AS44"/>
  <c r="AT44" s="1"/>
  <c r="AM44"/>
  <c r="AN44" s="1"/>
  <c r="AH44"/>
  <c r="AI44" s="1"/>
  <c r="AC44"/>
  <c r="AB44"/>
  <c r="AA44"/>
  <c r="T44"/>
  <c r="U44" s="1"/>
  <c r="N44"/>
  <c r="O44" s="1"/>
  <c r="I44"/>
  <c r="J44" s="1"/>
  <c r="BE43"/>
  <c r="BD43"/>
  <c r="AS43"/>
  <c r="AT43" s="1"/>
  <c r="AM43"/>
  <c r="AN43" s="1"/>
  <c r="AH43"/>
  <c r="AI43" s="1"/>
  <c r="AC43"/>
  <c r="AB43"/>
  <c r="AA43"/>
  <c r="T43"/>
  <c r="U43" s="1"/>
  <c r="N43"/>
  <c r="O43" s="1"/>
  <c r="I43"/>
  <c r="J43" s="1"/>
  <c r="BE42"/>
  <c r="BD42"/>
  <c r="AS42"/>
  <c r="AT42" s="1"/>
  <c r="AM42"/>
  <c r="AN42" s="1"/>
  <c r="AH42"/>
  <c r="AI42" s="1"/>
  <c r="AC42"/>
  <c r="AB42"/>
  <c r="AA42"/>
  <c r="T42"/>
  <c r="U42" s="1"/>
  <c r="N42"/>
  <c r="O42" s="1"/>
  <c r="I42"/>
  <c r="J42" s="1"/>
  <c r="BE41"/>
  <c r="BD41"/>
  <c r="AS41"/>
  <c r="AT41" s="1"/>
  <c r="AM41"/>
  <c r="AN41" s="1"/>
  <c r="AH41"/>
  <c r="AI41" s="1"/>
  <c r="AC41"/>
  <c r="AB41"/>
  <c r="AA41"/>
  <c r="T41"/>
  <c r="U41" s="1"/>
  <c r="N41"/>
  <c r="O41" s="1"/>
  <c r="I41"/>
  <c r="J41" s="1"/>
  <c r="BE40"/>
  <c r="BD40"/>
  <c r="AS40"/>
  <c r="AT40" s="1"/>
  <c r="AM40"/>
  <c r="AN40" s="1"/>
  <c r="AH40"/>
  <c r="AI40" s="1"/>
  <c r="AC40"/>
  <c r="AB40"/>
  <c r="AA40"/>
  <c r="T40"/>
  <c r="U40" s="1"/>
  <c r="N40"/>
  <c r="O40" s="1"/>
  <c r="I40"/>
  <c r="J40" s="1"/>
  <c r="BE39"/>
  <c r="BD39"/>
  <c r="AS39"/>
  <c r="AT39" s="1"/>
  <c r="AM39"/>
  <c r="AN39" s="1"/>
  <c r="AH39"/>
  <c r="AI39" s="1"/>
  <c r="AC39"/>
  <c r="AB39"/>
  <c r="AA39"/>
  <c r="T39"/>
  <c r="U39" s="1"/>
  <c r="N39"/>
  <c r="O39" s="1"/>
  <c r="I39"/>
  <c r="J39" s="1"/>
  <c r="BE38"/>
  <c r="BD38"/>
  <c r="AS38"/>
  <c r="AT38" s="1"/>
  <c r="AM38"/>
  <c r="AN38" s="1"/>
  <c r="AH38"/>
  <c r="AI38" s="1"/>
  <c r="AC38"/>
  <c r="AB38"/>
  <c r="AA38"/>
  <c r="T38"/>
  <c r="U38" s="1"/>
  <c r="N38"/>
  <c r="O38" s="1"/>
  <c r="I38"/>
  <c r="J38" s="1"/>
  <c r="BE37"/>
  <c r="BD37"/>
  <c r="AS37"/>
  <c r="AT37" s="1"/>
  <c r="AM37"/>
  <c r="AN37" s="1"/>
  <c r="AH37"/>
  <c r="AI37" s="1"/>
  <c r="AC37"/>
  <c r="AB37"/>
  <c r="AA37"/>
  <c r="T37"/>
  <c r="U37" s="1"/>
  <c r="N37"/>
  <c r="O37" s="1"/>
  <c r="I37"/>
  <c r="J37" s="1"/>
  <c r="BE36"/>
  <c r="BD36"/>
  <c r="AT36"/>
  <c r="AS36"/>
  <c r="AM36"/>
  <c r="AN36" s="1"/>
  <c r="AI36"/>
  <c r="AU36" s="1"/>
  <c r="AH36"/>
  <c r="AC36"/>
  <c r="AB36"/>
  <c r="AA36"/>
  <c r="T36"/>
  <c r="U36" s="1"/>
  <c r="N36"/>
  <c r="O36" s="1"/>
  <c r="I36"/>
  <c r="J36" s="1"/>
  <c r="BE35"/>
  <c r="BD35"/>
  <c r="AS35"/>
  <c r="AT35" s="1"/>
  <c r="AM35"/>
  <c r="AN35" s="1"/>
  <c r="AH35"/>
  <c r="AI35" s="1"/>
  <c r="AC35"/>
  <c r="AB35"/>
  <c r="AA35"/>
  <c r="T35"/>
  <c r="U35" s="1"/>
  <c r="N35"/>
  <c r="O35" s="1"/>
  <c r="I35"/>
  <c r="J35" s="1"/>
  <c r="BE34"/>
  <c r="BD34"/>
  <c r="AS34"/>
  <c r="AT34" s="1"/>
  <c r="AM34"/>
  <c r="AN34" s="1"/>
  <c r="AH34"/>
  <c r="AI34" s="1"/>
  <c r="AC34"/>
  <c r="AB34"/>
  <c r="AA34"/>
  <c r="T34"/>
  <c r="U34" s="1"/>
  <c r="N34"/>
  <c r="O34" s="1"/>
  <c r="I34"/>
  <c r="J34" s="1"/>
  <c r="BE33"/>
  <c r="BD33"/>
  <c r="AS33"/>
  <c r="AT33" s="1"/>
  <c r="AM33"/>
  <c r="AN33" s="1"/>
  <c r="AH33"/>
  <c r="AI33" s="1"/>
  <c r="AC33"/>
  <c r="AB33"/>
  <c r="AA33"/>
  <c r="T33"/>
  <c r="U33" s="1"/>
  <c r="N33"/>
  <c r="O33" s="1"/>
  <c r="I33"/>
  <c r="J33" s="1"/>
  <c r="BE32"/>
  <c r="BD32"/>
  <c r="AS32"/>
  <c r="AT32" s="1"/>
  <c r="AM32"/>
  <c r="AN32" s="1"/>
  <c r="AH32"/>
  <c r="AI32" s="1"/>
  <c r="AC32"/>
  <c r="AB32"/>
  <c r="AA32"/>
  <c r="T32"/>
  <c r="U32" s="1"/>
  <c r="N32"/>
  <c r="O32" s="1"/>
  <c r="I32"/>
  <c r="J32" s="1"/>
  <c r="BE31"/>
  <c r="BD31"/>
  <c r="AS31"/>
  <c r="AT31" s="1"/>
  <c r="AM31"/>
  <c r="AN31" s="1"/>
  <c r="AH31"/>
  <c r="AI31" s="1"/>
  <c r="AC31"/>
  <c r="AB31"/>
  <c r="AA31"/>
  <c r="T31"/>
  <c r="U31" s="1"/>
  <c r="N31"/>
  <c r="O31" s="1"/>
  <c r="I31"/>
  <c r="J31" s="1"/>
  <c r="BE30"/>
  <c r="BD30"/>
  <c r="AS30"/>
  <c r="AT30" s="1"/>
  <c r="AM30"/>
  <c r="AN30" s="1"/>
  <c r="AH30"/>
  <c r="AI30" s="1"/>
  <c r="AC30"/>
  <c r="AB30"/>
  <c r="AA30"/>
  <c r="T30"/>
  <c r="U30" s="1"/>
  <c r="N30"/>
  <c r="O30" s="1"/>
  <c r="I30"/>
  <c r="J30" s="1"/>
  <c r="BE29"/>
  <c r="BD29"/>
  <c r="AS29"/>
  <c r="AT29" s="1"/>
  <c r="AM29"/>
  <c r="AN29" s="1"/>
  <c r="AH29"/>
  <c r="AI29" s="1"/>
  <c r="AC29"/>
  <c r="AB29"/>
  <c r="AA29"/>
  <c r="T29"/>
  <c r="U29" s="1"/>
  <c r="N29"/>
  <c r="O29" s="1"/>
  <c r="I29"/>
  <c r="J29" s="1"/>
  <c r="BE28"/>
  <c r="BD28"/>
  <c r="AS28"/>
  <c r="AT28" s="1"/>
  <c r="AM28"/>
  <c r="AN28" s="1"/>
  <c r="AH28"/>
  <c r="AI28" s="1"/>
  <c r="AC28"/>
  <c r="AB28"/>
  <c r="AA28"/>
  <c r="T28"/>
  <c r="U28" s="1"/>
  <c r="N28"/>
  <c r="O28" s="1"/>
  <c r="I28"/>
  <c r="J28" s="1"/>
  <c r="BE27"/>
  <c r="BD27"/>
  <c r="AS27"/>
  <c r="AT27" s="1"/>
  <c r="AM27"/>
  <c r="AN27" s="1"/>
  <c r="AH27"/>
  <c r="AI27" s="1"/>
  <c r="AC27"/>
  <c r="AB27"/>
  <c r="AA27"/>
  <c r="T27"/>
  <c r="U27" s="1"/>
  <c r="N27"/>
  <c r="O27" s="1"/>
  <c r="I27"/>
  <c r="J27" s="1"/>
  <c r="BE26"/>
  <c r="BD26"/>
  <c r="AS26"/>
  <c r="AT26" s="1"/>
  <c r="AM26"/>
  <c r="AN26" s="1"/>
  <c r="AH26"/>
  <c r="AI26" s="1"/>
  <c r="AC26"/>
  <c r="AB26"/>
  <c r="AA26"/>
  <c r="T26"/>
  <c r="U26" s="1"/>
  <c r="N26"/>
  <c r="O26" s="1"/>
  <c r="I26"/>
  <c r="J26" s="1"/>
  <c r="BE25"/>
  <c r="BD25"/>
  <c r="AS25"/>
  <c r="AT25" s="1"/>
  <c r="AM25"/>
  <c r="AN25" s="1"/>
  <c r="AH25"/>
  <c r="AI25" s="1"/>
  <c r="AC25"/>
  <c r="AB25"/>
  <c r="AA25"/>
  <c r="T25"/>
  <c r="U25" s="1"/>
  <c r="N25"/>
  <c r="O25" s="1"/>
  <c r="I25"/>
  <c r="J25" s="1"/>
  <c r="BE24"/>
  <c r="BD24"/>
  <c r="AS24"/>
  <c r="AT24" s="1"/>
  <c r="AM24"/>
  <c r="AN24" s="1"/>
  <c r="AH24"/>
  <c r="AI24" s="1"/>
  <c r="AC24"/>
  <c r="AB24"/>
  <c r="AA24"/>
  <c r="T24"/>
  <c r="U24" s="1"/>
  <c r="N24"/>
  <c r="O24" s="1"/>
  <c r="I24"/>
  <c r="J24" s="1"/>
  <c r="BE23"/>
  <c r="BD23"/>
  <c r="AS23"/>
  <c r="AT23" s="1"/>
  <c r="AM23"/>
  <c r="AN23" s="1"/>
  <c r="AH23"/>
  <c r="AI23" s="1"/>
  <c r="AC23"/>
  <c r="AB23"/>
  <c r="AA23"/>
  <c r="T23"/>
  <c r="U23" s="1"/>
  <c r="N23"/>
  <c r="O23" s="1"/>
  <c r="I23"/>
  <c r="J23" s="1"/>
  <c r="BE22"/>
  <c r="BD22"/>
  <c r="AS22"/>
  <c r="AT22" s="1"/>
  <c r="AM22"/>
  <c r="AN22" s="1"/>
  <c r="AH22"/>
  <c r="AI22" s="1"/>
  <c r="AC22"/>
  <c r="AB22"/>
  <c r="AA22"/>
  <c r="T22"/>
  <c r="U22" s="1"/>
  <c r="N22"/>
  <c r="O22" s="1"/>
  <c r="I22"/>
  <c r="J22" s="1"/>
  <c r="BE21"/>
  <c r="BD21"/>
  <c r="AS21"/>
  <c r="AT21" s="1"/>
  <c r="AM21"/>
  <c r="AN21" s="1"/>
  <c r="AH21"/>
  <c r="AI21" s="1"/>
  <c r="AC21"/>
  <c r="AB21"/>
  <c r="AA21"/>
  <c r="T21"/>
  <c r="U21" s="1"/>
  <c r="N21"/>
  <c r="O21" s="1"/>
  <c r="I21"/>
  <c r="J21" s="1"/>
  <c r="BE20"/>
  <c r="BD20"/>
  <c r="AS20"/>
  <c r="AT20" s="1"/>
  <c r="AM20"/>
  <c r="AN20" s="1"/>
  <c r="AH20"/>
  <c r="AI20" s="1"/>
  <c r="AC20"/>
  <c r="AB20"/>
  <c r="AA20"/>
  <c r="T20"/>
  <c r="U20" s="1"/>
  <c r="N20"/>
  <c r="O20" s="1"/>
  <c r="I20"/>
  <c r="J20" s="1"/>
  <c r="BE19"/>
  <c r="BD19"/>
  <c r="AS19"/>
  <c r="AT19" s="1"/>
  <c r="AM19"/>
  <c r="AN19" s="1"/>
  <c r="AH19"/>
  <c r="AI19" s="1"/>
  <c r="AC19"/>
  <c r="AB19"/>
  <c r="AA19"/>
  <c r="T19"/>
  <c r="U19" s="1"/>
  <c r="N19"/>
  <c r="O19" s="1"/>
  <c r="I19"/>
  <c r="J19" s="1"/>
  <c r="BE18"/>
  <c r="BD18"/>
  <c r="AS18"/>
  <c r="AT18" s="1"/>
  <c r="AM18"/>
  <c r="AN18" s="1"/>
  <c r="AH18"/>
  <c r="AI18" s="1"/>
  <c r="AC18"/>
  <c r="AB18"/>
  <c r="AA18"/>
  <c r="T18"/>
  <c r="U18" s="1"/>
  <c r="N18"/>
  <c r="O18" s="1"/>
  <c r="I18"/>
  <c r="J18" s="1"/>
  <c r="BE17"/>
  <c r="BD17"/>
  <c r="AS17"/>
  <c r="AT17" s="1"/>
  <c r="AM17"/>
  <c r="AN17" s="1"/>
  <c r="AH17"/>
  <c r="AI17" s="1"/>
  <c r="AC17"/>
  <c r="AB17"/>
  <c r="AA17"/>
  <c r="T17"/>
  <c r="U17" s="1"/>
  <c r="N17"/>
  <c r="O17" s="1"/>
  <c r="I17"/>
  <c r="J17" s="1"/>
  <c r="BE16"/>
  <c r="BD16"/>
  <c r="AS16"/>
  <c r="AT16" s="1"/>
  <c r="AM16"/>
  <c r="AN16" s="1"/>
  <c r="AH16"/>
  <c r="AI16" s="1"/>
  <c r="AC16"/>
  <c r="AB16"/>
  <c r="AA16"/>
  <c r="T16"/>
  <c r="U16" s="1"/>
  <c r="N16"/>
  <c r="O16" s="1"/>
  <c r="I16"/>
  <c r="J16" s="1"/>
  <c r="BE15"/>
  <c r="BD15"/>
  <c r="AS15"/>
  <c r="AT15" s="1"/>
  <c r="AM15"/>
  <c r="AN15" s="1"/>
  <c r="AH15"/>
  <c r="AI15" s="1"/>
  <c r="AC15"/>
  <c r="AB15"/>
  <c r="AA15"/>
  <c r="T15"/>
  <c r="U15" s="1"/>
  <c r="N15"/>
  <c r="O15" s="1"/>
  <c r="I15"/>
  <c r="J15" s="1"/>
  <c r="BE14"/>
  <c r="BD14"/>
  <c r="AS14"/>
  <c r="AT14" s="1"/>
  <c r="AM14"/>
  <c r="AN14" s="1"/>
  <c r="AH14"/>
  <c r="AI14" s="1"/>
  <c r="AC14"/>
  <c r="AB14"/>
  <c r="AA14"/>
  <c r="T14"/>
  <c r="U14" s="1"/>
  <c r="N14"/>
  <c r="O14" s="1"/>
  <c r="I14"/>
  <c r="J14" s="1"/>
  <c r="BE13"/>
  <c r="BD13"/>
  <c r="AS13"/>
  <c r="AT13" s="1"/>
  <c r="AM13"/>
  <c r="AN13" s="1"/>
  <c r="AH13"/>
  <c r="AI13" s="1"/>
  <c r="AC13"/>
  <c r="AB13"/>
  <c r="AA13"/>
  <c r="T13"/>
  <c r="U13" s="1"/>
  <c r="N13"/>
  <c r="O13" s="1"/>
  <c r="I13"/>
  <c r="J13" s="1"/>
  <c r="BE12"/>
  <c r="BD12"/>
  <c r="AS12"/>
  <c r="AT12" s="1"/>
  <c r="AM12"/>
  <c r="AN12" s="1"/>
  <c r="AH12"/>
  <c r="AI12" s="1"/>
  <c r="AC12"/>
  <c r="AB12"/>
  <c r="AA12"/>
  <c r="T12"/>
  <c r="U12" s="1"/>
  <c r="N12"/>
  <c r="O12" s="1"/>
  <c r="I12"/>
  <c r="J12" s="1"/>
  <c r="BE11"/>
  <c r="BD11"/>
  <c r="AS11"/>
  <c r="AT11" s="1"/>
  <c r="AM11"/>
  <c r="AN11" s="1"/>
  <c r="AH11"/>
  <c r="AI11" s="1"/>
  <c r="AC11"/>
  <c r="AB11"/>
  <c r="AA11"/>
  <c r="T11"/>
  <c r="U11" s="1"/>
  <c r="N11"/>
  <c r="O11" s="1"/>
  <c r="I11"/>
  <c r="J11" s="1"/>
  <c r="BE10"/>
  <c r="BD10"/>
  <c r="AS10"/>
  <c r="AT10" s="1"/>
  <c r="AM10"/>
  <c r="AN10" s="1"/>
  <c r="AH10"/>
  <c r="AI10" s="1"/>
  <c r="AC10"/>
  <c r="AB10"/>
  <c r="AA10"/>
  <c r="T10"/>
  <c r="U10" s="1"/>
  <c r="N10"/>
  <c r="O10" s="1"/>
  <c r="I10"/>
  <c r="J10" s="1"/>
  <c r="BE9"/>
  <c r="BD9"/>
  <c r="AS9"/>
  <c r="AT9" s="1"/>
  <c r="AM9"/>
  <c r="AN9" s="1"/>
  <c r="AH9"/>
  <c r="AI9" s="1"/>
  <c r="AC9"/>
  <c r="AB9"/>
  <c r="AA9"/>
  <c r="T9"/>
  <c r="U9" s="1"/>
  <c r="N9"/>
  <c r="O9" s="1"/>
  <c r="I9"/>
  <c r="J9" s="1"/>
  <c r="BE8"/>
  <c r="BD8"/>
  <c r="AS8"/>
  <c r="AT8" s="1"/>
  <c r="AM8"/>
  <c r="AN8" s="1"/>
  <c r="AH8"/>
  <c r="AI8" s="1"/>
  <c r="AC8"/>
  <c r="AB8"/>
  <c r="AA8"/>
  <c r="T8"/>
  <c r="U8" s="1"/>
  <c r="N8"/>
  <c r="O8" s="1"/>
  <c r="I8"/>
  <c r="J8" s="1"/>
  <c r="BE7"/>
  <c r="BD7"/>
  <c r="AS7"/>
  <c r="AT7" s="1"/>
  <c r="AM7"/>
  <c r="AN7" s="1"/>
  <c r="AH7"/>
  <c r="AI7" s="1"/>
  <c r="AC7"/>
  <c r="AB7"/>
  <c r="AA7"/>
  <c r="T7"/>
  <c r="U7" s="1"/>
  <c r="N7"/>
  <c r="O7" s="1"/>
  <c r="I7"/>
  <c r="J7" s="1"/>
  <c r="BE6"/>
  <c r="BD6"/>
  <c r="AS6"/>
  <c r="AT6" s="1"/>
  <c r="AM6"/>
  <c r="AN6" s="1"/>
  <c r="AH6"/>
  <c r="AI6" s="1"/>
  <c r="AC6"/>
  <c r="AB6"/>
  <c r="AA6"/>
  <c r="T6"/>
  <c r="U6" s="1"/>
  <c r="N6"/>
  <c r="O6" s="1"/>
  <c r="I6"/>
  <c r="J6" s="1"/>
  <c r="B3"/>
  <c r="AA3" s="1"/>
  <c r="B2"/>
  <c r="AA1"/>
  <c r="AU15" l="1"/>
  <c r="AZ15" s="1"/>
  <c r="AU23"/>
  <c r="AV23" s="1"/>
  <c r="AR61"/>
  <c r="F78" i="15" s="1"/>
  <c r="D78"/>
  <c r="AQ61" i="1"/>
  <c r="F77" i="15" s="1"/>
  <c r="D77"/>
  <c r="AO61" i="1"/>
  <c r="F75" i="15" s="1"/>
  <c r="D75"/>
  <c r="AL61" i="1"/>
  <c r="F70" i="15" s="1"/>
  <c r="D70"/>
  <c r="AK61" i="1"/>
  <c r="F69" i="15" s="1"/>
  <c r="D69"/>
  <c r="AG61" i="1"/>
  <c r="F63" i="15" s="1"/>
  <c r="D63"/>
  <c r="AF61" i="1"/>
  <c r="F62" i="15" s="1"/>
  <c r="D62"/>
  <c r="AE61" i="1"/>
  <c r="F61" i="15" s="1"/>
  <c r="D61"/>
  <c r="R61" i="1"/>
  <c r="F26" i="15" s="1"/>
  <c r="D26"/>
  <c r="S61" i="1"/>
  <c r="F27" i="15" s="1"/>
  <c r="D27"/>
  <c r="P61" i="1"/>
  <c r="F24" i="15" s="1"/>
  <c r="D24"/>
  <c r="L61" i="1"/>
  <c r="F18" i="15" s="1"/>
  <c r="D18"/>
  <c r="M61" i="1"/>
  <c r="F19" i="15" s="1"/>
  <c r="D19"/>
  <c r="F61" i="1"/>
  <c r="F10" i="15" s="1"/>
  <c r="D10"/>
  <c r="G61" i="1"/>
  <c r="F11" i="15" s="1"/>
  <c r="D11"/>
  <c r="H61" i="1"/>
  <c r="F12" i="15" s="1"/>
  <c r="D12"/>
  <c r="AU40" i="1"/>
  <c r="V43"/>
  <c r="AY43" s="1"/>
  <c r="V47"/>
  <c r="AY47" s="1"/>
  <c r="V50"/>
  <c r="AY50" s="1"/>
  <c r="AU16"/>
  <c r="AZ16" s="1"/>
  <c r="AU44"/>
  <c r="AV44" s="1"/>
  <c r="AU47"/>
  <c r="AZ47" s="1"/>
  <c r="Q49" i="11"/>
  <c r="Q32"/>
  <c r="Q23"/>
  <c r="Q8"/>
  <c r="AU32" i="1"/>
  <c r="AV32" s="1"/>
  <c r="V40"/>
  <c r="W40" s="1"/>
  <c r="V49"/>
  <c r="AY49" s="1"/>
  <c r="AU17"/>
  <c r="AZ17" s="1"/>
  <c r="AU25"/>
  <c r="AV25" s="1"/>
  <c r="AU29"/>
  <c r="AZ29" s="1"/>
  <c r="V38"/>
  <c r="AY38" s="1"/>
  <c r="AU41"/>
  <c r="AZ41" s="1"/>
  <c r="V44"/>
  <c r="AY44" s="1"/>
  <c r="AU11"/>
  <c r="AZ11" s="1"/>
  <c r="AU12"/>
  <c r="AZ12" s="1"/>
  <c r="AU13"/>
  <c r="AZ13" s="1"/>
  <c r="AU19"/>
  <c r="AZ19" s="1"/>
  <c r="AU31"/>
  <c r="AZ31" s="1"/>
  <c r="V39"/>
  <c r="AY39" s="1"/>
  <c r="AU43"/>
  <c r="V45"/>
  <c r="AY45" s="1"/>
  <c r="V46"/>
  <c r="W46" s="1"/>
  <c r="AU8"/>
  <c r="AZ8" s="1"/>
  <c r="AU39"/>
  <c r="AV39" s="1"/>
  <c r="V41"/>
  <c r="AY41" s="1"/>
  <c r="V42"/>
  <c r="AY42" s="1"/>
  <c r="AU45"/>
  <c r="AV45" s="1"/>
  <c r="V48"/>
  <c r="W48" s="1"/>
  <c r="V34"/>
  <c r="AY34" s="1"/>
  <c r="V16"/>
  <c r="AY16" s="1"/>
  <c r="V14"/>
  <c r="W14" s="1"/>
  <c r="V24"/>
  <c r="AY24" s="1"/>
  <c r="V12"/>
  <c r="AY12" s="1"/>
  <c r="V27"/>
  <c r="W27" s="1"/>
  <c r="V28"/>
  <c r="W28" s="1"/>
  <c r="V33"/>
  <c r="AY33" s="1"/>
  <c r="V37"/>
  <c r="AY37" s="1"/>
  <c r="V10"/>
  <c r="AY10" s="1"/>
  <c r="V11"/>
  <c r="AY11" s="1"/>
  <c r="V15"/>
  <c r="W15" s="1"/>
  <c r="V19"/>
  <c r="AY19" s="1"/>
  <c r="V23"/>
  <c r="AY23" s="1"/>
  <c r="V31"/>
  <c r="W31" s="1"/>
  <c r="V35"/>
  <c r="W35" s="1"/>
  <c r="V9"/>
  <c r="AY9" s="1"/>
  <c r="AU6"/>
  <c r="AZ6" s="1"/>
  <c r="V7"/>
  <c r="AY7" s="1"/>
  <c r="S65"/>
  <c r="V6"/>
  <c r="W6" s="1"/>
  <c r="B4"/>
  <c r="AA4" s="1"/>
  <c r="AZ36"/>
  <c r="AV36"/>
  <c r="AV41"/>
  <c r="AZ44"/>
  <c r="W47"/>
  <c r="W38"/>
  <c r="AZ40"/>
  <c r="AV40"/>
  <c r="W43"/>
  <c r="W39"/>
  <c r="AZ43"/>
  <c r="AV43"/>
  <c r="V8"/>
  <c r="AU9"/>
  <c r="V20"/>
  <c r="AU20"/>
  <c r="AU27"/>
  <c r="AU28"/>
  <c r="V30"/>
  <c r="V32"/>
  <c r="AU33"/>
  <c r="AU35"/>
  <c r="AU49"/>
  <c r="AV15"/>
  <c r="AZ45"/>
  <c r="AZ48"/>
  <c r="AV48"/>
  <c r="AU7"/>
  <c r="AU21"/>
  <c r="AU24"/>
  <c r="V36"/>
  <c r="AU37"/>
  <c r="E61"/>
  <c r="K61"/>
  <c r="F17" i="15" s="1"/>
  <c r="Q61" i="1"/>
  <c r="AD61"/>
  <c r="AJ61"/>
  <c r="F68" i="15" s="1"/>
  <c r="N68" s="1"/>
  <c r="AP61" i="1"/>
  <c r="F76" i="15" s="1"/>
  <c r="N76" s="1"/>
  <c r="V18" i="1"/>
  <c r="V22"/>
  <c r="V26"/>
  <c r="AU34"/>
  <c r="AU38"/>
  <c r="AU42"/>
  <c r="AU46"/>
  <c r="AU50"/>
  <c r="H65"/>
  <c r="AA2"/>
  <c r="V13"/>
  <c r="V17"/>
  <c r="V21"/>
  <c r="V25"/>
  <c r="AU30"/>
  <c r="W49"/>
  <c r="AU10"/>
  <c r="AU14"/>
  <c r="AU18"/>
  <c r="AU22"/>
  <c r="AU26"/>
  <c r="V29"/>
  <c r="AZ23" l="1"/>
  <c r="AV11"/>
  <c r="AW11" s="1"/>
  <c r="AV12"/>
  <c r="W11"/>
  <c r="X11" s="1"/>
  <c r="AV8"/>
  <c r="AW8" s="1"/>
  <c r="AV31"/>
  <c r="AW31" s="1"/>
  <c r="AV16"/>
  <c r="AW16" s="1"/>
  <c r="AV29"/>
  <c r="AV13"/>
  <c r="AW13" s="1"/>
  <c r="AY28"/>
  <c r="AO65"/>
  <c r="AO66" s="1"/>
  <c r="AK65"/>
  <c r="AK66" s="1"/>
  <c r="AG65"/>
  <c r="AG66" s="1"/>
  <c r="M65"/>
  <c r="J19" i="15" s="1"/>
  <c r="P19" s="1"/>
  <c r="AE65" i="1"/>
  <c r="J61" i="15" s="1"/>
  <c r="C61" s="1"/>
  <c r="AR65" i="1"/>
  <c r="J78" i="15" s="1"/>
  <c r="P78" s="1"/>
  <c r="N78"/>
  <c r="N77"/>
  <c r="AQ65" i="1"/>
  <c r="AQ68" s="1"/>
  <c r="N75" i="15"/>
  <c r="AL65" i="1"/>
  <c r="AL64" s="1"/>
  <c r="N70" i="15"/>
  <c r="N69"/>
  <c r="J69"/>
  <c r="C69" s="1"/>
  <c r="N63"/>
  <c r="AF65" i="1"/>
  <c r="J62" i="15" s="1"/>
  <c r="C62" s="1"/>
  <c r="N62"/>
  <c r="N61"/>
  <c r="G65" i="1"/>
  <c r="G66" s="1"/>
  <c r="F65"/>
  <c r="J10" i="15" s="1"/>
  <c r="Q65" i="1"/>
  <c r="Q60" s="1"/>
  <c r="F25" i="15"/>
  <c r="N24"/>
  <c r="R65" i="1"/>
  <c r="R60" s="1"/>
  <c r="N27" i="15"/>
  <c r="P65" i="1"/>
  <c r="P62" s="1"/>
  <c r="AY14"/>
  <c r="S66"/>
  <c r="J27" i="15"/>
  <c r="N26"/>
  <c r="N19"/>
  <c r="N17"/>
  <c r="W50" i="1"/>
  <c r="X50" s="1"/>
  <c r="L65"/>
  <c r="L64" s="1"/>
  <c r="AY48"/>
  <c r="N18" i="15"/>
  <c r="H66" i="1"/>
  <c r="J12" i="15"/>
  <c r="C12" s="1"/>
  <c r="N12"/>
  <c r="AY46" i="1"/>
  <c r="N11" i="15"/>
  <c r="N10"/>
  <c r="E65" i="1"/>
  <c r="E68" s="1"/>
  <c r="F9" i="15"/>
  <c r="W42" i="1"/>
  <c r="X42" s="1"/>
  <c r="AY40"/>
  <c r="AD65"/>
  <c r="J60" i="15" s="1"/>
  <c r="F60"/>
  <c r="AZ39" i="1"/>
  <c r="AV47"/>
  <c r="AX47" s="1"/>
  <c r="AV19"/>
  <c r="AW19" s="1"/>
  <c r="AZ25"/>
  <c r="AV17"/>
  <c r="AW17" s="1"/>
  <c r="W33"/>
  <c r="X33" s="1"/>
  <c r="Q39" i="11"/>
  <c r="Q37"/>
  <c r="Q16"/>
  <c r="Q6"/>
  <c r="Q10"/>
  <c r="Q45"/>
  <c r="Q26"/>
  <c r="Q17"/>
  <c r="Q41"/>
  <c r="Q9"/>
  <c r="Q20"/>
  <c r="Q43"/>
  <c r="Q27"/>
  <c r="Q11"/>
  <c r="Q44"/>
  <c r="Q25"/>
  <c r="Q33"/>
  <c r="Q46"/>
  <c r="Q31"/>
  <c r="Q15"/>
  <c r="Q28"/>
  <c r="Q42"/>
  <c r="Q40"/>
  <c r="Q48"/>
  <c r="Q13"/>
  <c r="Q24"/>
  <c r="Q50"/>
  <c r="Q36"/>
  <c r="Q18"/>
  <c r="Q7"/>
  <c r="W41" i="1"/>
  <c r="X41" s="1"/>
  <c r="W44"/>
  <c r="Y44" s="1"/>
  <c r="AZ32"/>
  <c r="W45"/>
  <c r="X45" s="1"/>
  <c r="W34"/>
  <c r="X34" s="1"/>
  <c r="AY15"/>
  <c r="AY31"/>
  <c r="W24"/>
  <c r="X24" s="1"/>
  <c r="W16"/>
  <c r="X16" s="1"/>
  <c r="AY27"/>
  <c r="AY35"/>
  <c r="W19"/>
  <c r="X19" s="1"/>
  <c r="W37"/>
  <c r="X37" s="1"/>
  <c r="W12"/>
  <c r="X12" s="1"/>
  <c r="W23"/>
  <c r="X23" s="1"/>
  <c r="W10"/>
  <c r="X10" s="1"/>
  <c r="W9"/>
  <c r="X6"/>
  <c r="W7"/>
  <c r="AJ65"/>
  <c r="AV6"/>
  <c r="S68"/>
  <c r="S60"/>
  <c r="S64"/>
  <c r="S62"/>
  <c r="AY6"/>
  <c r="H64"/>
  <c r="AV10"/>
  <c r="AZ10"/>
  <c r="AZ46"/>
  <c r="AV46"/>
  <c r="AZ24"/>
  <c r="AV24"/>
  <c r="AV18"/>
  <c r="AZ18"/>
  <c r="Y49"/>
  <c r="X49"/>
  <c r="AZ30"/>
  <c r="AV30"/>
  <c r="W13"/>
  <c r="AY13"/>
  <c r="AV38"/>
  <c r="AZ38"/>
  <c r="AY18"/>
  <c r="W18"/>
  <c r="AV7"/>
  <c r="AZ7"/>
  <c r="AW12"/>
  <c r="AZ35"/>
  <c r="AV35"/>
  <c r="AY30"/>
  <c r="W30"/>
  <c r="AY20"/>
  <c r="W20"/>
  <c r="AW43"/>
  <c r="AX43"/>
  <c r="X27"/>
  <c r="AW47"/>
  <c r="AW40"/>
  <c r="AX40"/>
  <c r="X38"/>
  <c r="X28"/>
  <c r="AW44"/>
  <c r="AX44"/>
  <c r="AW41"/>
  <c r="AX41"/>
  <c r="AV22"/>
  <c r="AZ22"/>
  <c r="W17"/>
  <c r="AY17"/>
  <c r="AZ42"/>
  <c r="AV42"/>
  <c r="AY22"/>
  <c r="W22"/>
  <c r="AV37"/>
  <c r="AZ37"/>
  <c r="AV21"/>
  <c r="AZ21"/>
  <c r="AZ49"/>
  <c r="AV49"/>
  <c r="W32"/>
  <c r="AY32"/>
  <c r="AZ20"/>
  <c r="AV20"/>
  <c r="X40"/>
  <c r="AW36"/>
  <c r="AX36"/>
  <c r="H60"/>
  <c r="H68"/>
  <c r="H62"/>
  <c r="AP65"/>
  <c r="K65"/>
  <c r="J17" i="15" s="1"/>
  <c r="C17" s="1"/>
  <c r="P68" i="1"/>
  <c r="AV26"/>
  <c r="AZ26"/>
  <c r="W21"/>
  <c r="AY21"/>
  <c r="AY26"/>
  <c r="W26"/>
  <c r="AW48"/>
  <c r="AX48"/>
  <c r="AW45"/>
  <c r="AX45"/>
  <c r="AW39"/>
  <c r="AX39"/>
  <c r="AW15"/>
  <c r="AZ27"/>
  <c r="AV27"/>
  <c r="AY8"/>
  <c r="W8"/>
  <c r="X46"/>
  <c r="Y46"/>
  <c r="X39"/>
  <c r="X43"/>
  <c r="Y43"/>
  <c r="X35"/>
  <c r="AW23"/>
  <c r="X14"/>
  <c r="X47"/>
  <c r="Y47"/>
  <c r="W29"/>
  <c r="AY29"/>
  <c r="AV14"/>
  <c r="AZ14"/>
  <c r="Y45"/>
  <c r="W25"/>
  <c r="AY25"/>
  <c r="AZ50"/>
  <c r="AV50"/>
  <c r="AV34"/>
  <c r="AZ34"/>
  <c r="W36"/>
  <c r="AY36"/>
  <c r="X48"/>
  <c r="Y48"/>
  <c r="AV33"/>
  <c r="AZ33"/>
  <c r="AZ28"/>
  <c r="AV28"/>
  <c r="AZ9"/>
  <c r="AV9"/>
  <c r="AW25"/>
  <c r="AW32"/>
  <c r="X31"/>
  <c r="X15"/>
  <c r="AO64" l="1"/>
  <c r="AK60"/>
  <c r="AX25"/>
  <c r="AQ64"/>
  <c r="AX17"/>
  <c r="AX15"/>
  <c r="AX29"/>
  <c r="AX19"/>
  <c r="AW29"/>
  <c r="AX11"/>
  <c r="AX23"/>
  <c r="AX8"/>
  <c r="AX31"/>
  <c r="AX13"/>
  <c r="AX12"/>
  <c r="AX32"/>
  <c r="AX16"/>
  <c r="F60"/>
  <c r="F66"/>
  <c r="AE60"/>
  <c r="AE66"/>
  <c r="AO62"/>
  <c r="AO60"/>
  <c r="J75" i="15"/>
  <c r="C75" s="1"/>
  <c r="E75" s="1"/>
  <c r="AO68" i="1"/>
  <c r="AL66"/>
  <c r="E69" i="15"/>
  <c r="G69"/>
  <c r="AK68" i="1"/>
  <c r="AK64"/>
  <c r="AK62"/>
  <c r="AG62"/>
  <c r="AG60"/>
  <c r="J63" i="15"/>
  <c r="P63" s="1"/>
  <c r="AG68" i="1"/>
  <c r="AG64"/>
  <c r="AD64"/>
  <c r="AD62"/>
  <c r="AD68"/>
  <c r="AE64"/>
  <c r="AR68"/>
  <c r="M62"/>
  <c r="M66"/>
  <c r="C19" i="15"/>
  <c r="Q19" s="1"/>
  <c r="AL68" i="1"/>
  <c r="G62" i="15"/>
  <c r="E62"/>
  <c r="AF68" i="1"/>
  <c r="AF64"/>
  <c r="AF66"/>
  <c r="AF62"/>
  <c r="AF60"/>
  <c r="AE68"/>
  <c r="AE62"/>
  <c r="R64"/>
  <c r="M64"/>
  <c r="M60"/>
  <c r="M68"/>
  <c r="F68"/>
  <c r="F64"/>
  <c r="F62"/>
  <c r="J11" i="15"/>
  <c r="P11" s="1"/>
  <c r="R11" s="1"/>
  <c r="L60" i="1"/>
  <c r="E19" i="15"/>
  <c r="R68" i="1"/>
  <c r="P60"/>
  <c r="AL62"/>
  <c r="AD60"/>
  <c r="AR66"/>
  <c r="AR64"/>
  <c r="AQ62"/>
  <c r="AQ60"/>
  <c r="AR62"/>
  <c r="AR60"/>
  <c r="C78" i="15"/>
  <c r="I78" s="1"/>
  <c r="R78"/>
  <c r="AQ66" i="1"/>
  <c r="J77" i="15"/>
  <c r="AP68" i="1"/>
  <c r="J76" i="15"/>
  <c r="AL60" i="1"/>
  <c r="J70" i="15"/>
  <c r="M69"/>
  <c r="I69"/>
  <c r="K69"/>
  <c r="P69"/>
  <c r="Q69" s="1"/>
  <c r="O69"/>
  <c r="AJ66" i="1"/>
  <c r="J68" i="15"/>
  <c r="O62"/>
  <c r="M62"/>
  <c r="I62"/>
  <c r="K62"/>
  <c r="P62"/>
  <c r="Q62" s="1"/>
  <c r="G61"/>
  <c r="M61"/>
  <c r="I61"/>
  <c r="O61"/>
  <c r="K61"/>
  <c r="P61"/>
  <c r="Q61" s="1"/>
  <c r="E61"/>
  <c r="AD66" i="1"/>
  <c r="L62"/>
  <c r="L68"/>
  <c r="G60"/>
  <c r="G62"/>
  <c r="G68"/>
  <c r="G64"/>
  <c r="E62"/>
  <c r="E64"/>
  <c r="Q66"/>
  <c r="J25" i="15"/>
  <c r="C25" s="1"/>
  <c r="P66" i="1"/>
  <c r="J24" i="15"/>
  <c r="Q64" i="1"/>
  <c r="P27" i="15"/>
  <c r="R27" s="1"/>
  <c r="R66" i="1"/>
  <c r="J26" i="15"/>
  <c r="R62" i="1"/>
  <c r="Q62"/>
  <c r="P64"/>
  <c r="Q68"/>
  <c r="C27" i="15"/>
  <c r="N25"/>
  <c r="G17"/>
  <c r="I17"/>
  <c r="M17"/>
  <c r="E17"/>
  <c r="Y50" i="1"/>
  <c r="O17" i="15"/>
  <c r="R19"/>
  <c r="K17"/>
  <c r="P17"/>
  <c r="Q17" s="1"/>
  <c r="X44" i="1"/>
  <c r="L66"/>
  <c r="J18" i="15"/>
  <c r="I12"/>
  <c r="M12"/>
  <c r="Y42" i="1"/>
  <c r="N9" i="15"/>
  <c r="O12"/>
  <c r="E66" i="1"/>
  <c r="J9" i="15"/>
  <c r="C9" s="1"/>
  <c r="K12"/>
  <c r="P12"/>
  <c r="Q12" s="1"/>
  <c r="E60" i="1"/>
  <c r="P10" i="15"/>
  <c r="R10" s="1"/>
  <c r="C10"/>
  <c r="K10" s="1"/>
  <c r="G12"/>
  <c r="E12"/>
  <c r="C60"/>
  <c r="K60" s="1"/>
  <c r="N60"/>
  <c r="P60"/>
  <c r="Y38" i="1"/>
  <c r="Y41"/>
  <c r="Y39"/>
  <c r="Y40"/>
  <c r="Q22" i="11"/>
  <c r="Q47"/>
  <c r="Q38"/>
  <c r="Q21"/>
  <c r="Q35"/>
  <c r="Q14"/>
  <c r="Q34"/>
  <c r="Q29"/>
  <c r="Q12"/>
  <c r="Q30"/>
  <c r="Q19"/>
  <c r="AW6" i="1"/>
  <c r="AV74"/>
  <c r="G85" i="15" s="1"/>
  <c r="AV71" i="1"/>
  <c r="O85" i="15" s="1"/>
  <c r="Y12" i="1"/>
  <c r="Y23"/>
  <c r="Y35"/>
  <c r="Y7"/>
  <c r="Y24"/>
  <c r="Y37"/>
  <c r="W74"/>
  <c r="G34" i="15" s="1"/>
  <c r="Y15" i="1"/>
  <c r="Y16"/>
  <c r="Y11"/>
  <c r="Y19"/>
  <c r="Y9"/>
  <c r="Y14"/>
  <c r="Y33"/>
  <c r="Y10"/>
  <c r="Y31"/>
  <c r="X9"/>
  <c r="Y34"/>
  <c r="Y6"/>
  <c r="Y28"/>
  <c r="Y27"/>
  <c r="W71"/>
  <c r="X7"/>
  <c r="AJ62"/>
  <c r="AX6"/>
  <c r="AP62"/>
  <c r="AV53"/>
  <c r="AJ68"/>
  <c r="AJ64"/>
  <c r="AJ60"/>
  <c r="AV63"/>
  <c r="AV52"/>
  <c r="Y29"/>
  <c r="X29"/>
  <c r="K66"/>
  <c r="K60"/>
  <c r="K64"/>
  <c r="AW20"/>
  <c r="AX20"/>
  <c r="AX42"/>
  <c r="AW42"/>
  <c r="Y30"/>
  <c r="X30"/>
  <c r="AX30"/>
  <c r="AW30"/>
  <c r="AX46"/>
  <c r="AW46"/>
  <c r="AW28"/>
  <c r="AX28"/>
  <c r="AW33"/>
  <c r="AX33"/>
  <c r="X36"/>
  <c r="Y36"/>
  <c r="AX34"/>
  <c r="AW34"/>
  <c r="Y25"/>
  <c r="X25"/>
  <c r="AX14"/>
  <c r="AW14"/>
  <c r="Y21"/>
  <c r="X21"/>
  <c r="AX26"/>
  <c r="AW26"/>
  <c r="Y22"/>
  <c r="X22"/>
  <c r="X20"/>
  <c r="Y20"/>
  <c r="AW35"/>
  <c r="AX35"/>
  <c r="Y18"/>
  <c r="X18"/>
  <c r="AW24"/>
  <c r="AX24"/>
  <c r="AX9"/>
  <c r="AW9"/>
  <c r="X8"/>
  <c r="Y8"/>
  <c r="W67"/>
  <c r="W52"/>
  <c r="W59"/>
  <c r="AP66"/>
  <c r="AP64"/>
  <c r="AP60"/>
  <c r="AW37"/>
  <c r="AX37"/>
  <c r="AX22"/>
  <c r="AW22"/>
  <c r="AX38"/>
  <c r="AW38"/>
  <c r="AX18"/>
  <c r="AW18"/>
  <c r="AV59"/>
  <c r="K68"/>
  <c r="K62"/>
  <c r="W53"/>
  <c r="AW49"/>
  <c r="AX49"/>
  <c r="AX50"/>
  <c r="AW50"/>
  <c r="AX27"/>
  <c r="AW27"/>
  <c r="Y26"/>
  <c r="X26"/>
  <c r="X32"/>
  <c r="Y32"/>
  <c r="AW21"/>
  <c r="AX21"/>
  <c r="Y17"/>
  <c r="X17"/>
  <c r="AW7"/>
  <c r="AX7"/>
  <c r="Y13"/>
  <c r="X13"/>
  <c r="AX10"/>
  <c r="AW10"/>
  <c r="W63"/>
  <c r="AV67"/>
  <c r="P75" i="15" l="1"/>
  <c r="Q75" s="1"/>
  <c r="M75"/>
  <c r="I75"/>
  <c r="K75"/>
  <c r="K19"/>
  <c r="G78"/>
  <c r="R75"/>
  <c r="K78"/>
  <c r="O75"/>
  <c r="S75" s="1"/>
  <c r="G75"/>
  <c r="R63"/>
  <c r="C63"/>
  <c r="E63" s="1"/>
  <c r="O10"/>
  <c r="G19"/>
  <c r="M19"/>
  <c r="O19"/>
  <c r="S19" s="1"/>
  <c r="I19"/>
  <c r="C11"/>
  <c r="K11" s="1"/>
  <c r="M78"/>
  <c r="Q78"/>
  <c r="S78" s="1"/>
  <c r="O78"/>
  <c r="R61"/>
  <c r="R62"/>
  <c r="E78"/>
  <c r="P77"/>
  <c r="C77"/>
  <c r="C76"/>
  <c r="K76" s="1"/>
  <c r="P76"/>
  <c r="P70"/>
  <c r="C70"/>
  <c r="S69"/>
  <c r="R69"/>
  <c r="P68"/>
  <c r="C68"/>
  <c r="S62"/>
  <c r="S61"/>
  <c r="S12"/>
  <c r="G25"/>
  <c r="M25"/>
  <c r="I25"/>
  <c r="E25"/>
  <c r="P24"/>
  <c r="C24"/>
  <c r="I27"/>
  <c r="M27"/>
  <c r="E27"/>
  <c r="G27"/>
  <c r="K27"/>
  <c r="K25"/>
  <c r="P25"/>
  <c r="Q25" s="1"/>
  <c r="P26"/>
  <c r="C26"/>
  <c r="K26" s="1"/>
  <c r="O25"/>
  <c r="Q27"/>
  <c r="O27"/>
  <c r="S17"/>
  <c r="P18"/>
  <c r="C18"/>
  <c r="R17"/>
  <c r="W72" i="1"/>
  <c r="O34" i="15"/>
  <c r="I11"/>
  <c r="E9"/>
  <c r="M9"/>
  <c r="I9"/>
  <c r="M10"/>
  <c r="I10"/>
  <c r="E10"/>
  <c r="G10"/>
  <c r="R12"/>
  <c r="O9"/>
  <c r="Q10"/>
  <c r="K9"/>
  <c r="P9"/>
  <c r="Q9" s="1"/>
  <c r="G9"/>
  <c r="O60"/>
  <c r="R60"/>
  <c r="E60"/>
  <c r="I60"/>
  <c r="M60"/>
  <c r="Q60"/>
  <c r="G60"/>
  <c r="AV72" i="1"/>
  <c r="AV61"/>
  <c r="W61"/>
  <c r="R9" i="15" l="1"/>
  <c r="S10"/>
  <c r="M63"/>
  <c r="I63"/>
  <c r="O63"/>
  <c r="G63"/>
  <c r="Q63"/>
  <c r="K63"/>
  <c r="G11"/>
  <c r="S25"/>
  <c r="O11"/>
  <c r="M11"/>
  <c r="Q11"/>
  <c r="E11"/>
  <c r="R25"/>
  <c r="M77"/>
  <c r="I77"/>
  <c r="G77"/>
  <c r="E77"/>
  <c r="O77"/>
  <c r="Q77"/>
  <c r="R77"/>
  <c r="K77"/>
  <c r="Q76"/>
  <c r="R76"/>
  <c r="M76"/>
  <c r="I76"/>
  <c r="O76"/>
  <c r="S76" s="1"/>
  <c r="E76"/>
  <c r="G76"/>
  <c r="Q70"/>
  <c r="R70"/>
  <c r="K70"/>
  <c r="M70"/>
  <c r="I70"/>
  <c r="G70"/>
  <c r="E70"/>
  <c r="O70"/>
  <c r="I68"/>
  <c r="E68"/>
  <c r="M68"/>
  <c r="O68"/>
  <c r="G68"/>
  <c r="Q68"/>
  <c r="R68"/>
  <c r="K68"/>
  <c r="S9"/>
  <c r="Q26"/>
  <c r="R26"/>
  <c r="M24"/>
  <c r="I24"/>
  <c r="G24"/>
  <c r="E24"/>
  <c r="O24"/>
  <c r="Q24"/>
  <c r="R24"/>
  <c r="S27"/>
  <c r="G26"/>
  <c r="I26"/>
  <c r="M26"/>
  <c r="E26"/>
  <c r="O26"/>
  <c r="K24"/>
  <c r="E18"/>
  <c r="I18"/>
  <c r="M18"/>
  <c r="G18"/>
  <c r="O18"/>
  <c r="Q18"/>
  <c r="R18"/>
  <c r="K18"/>
  <c r="W73" i="1"/>
  <c r="J34" i="15" s="1"/>
  <c r="M34"/>
  <c r="AV73" i="1"/>
  <c r="J85" i="15" s="1"/>
  <c r="M85"/>
  <c r="S60"/>
  <c r="W65" i="1"/>
  <c r="W66" s="1"/>
  <c r="AV65"/>
  <c r="AV64" s="1"/>
  <c r="S63" i="15" l="1"/>
  <c r="S11"/>
  <c r="S77"/>
  <c r="S68"/>
  <c r="S26"/>
  <c r="S70"/>
  <c r="S24"/>
  <c r="S18"/>
  <c r="Q34"/>
  <c r="E34"/>
  <c r="E85"/>
  <c r="Q85"/>
  <c r="AV60" i="1"/>
  <c r="AV62"/>
  <c r="W64"/>
  <c r="W68"/>
  <c r="W60"/>
  <c r="W62"/>
  <c r="AV66"/>
  <c r="AV68"/>
  <c r="S85" i="15" l="1"/>
  <c r="N34"/>
  <c r="H34"/>
  <c r="P34"/>
  <c r="S34"/>
  <c r="K34"/>
  <c r="K85"/>
  <c r="P85"/>
  <c r="H85"/>
  <c r="N85"/>
  <c r="F10" i="9"/>
  <c r="G39"/>
  <c r="F39"/>
  <c r="G37"/>
  <c r="F37"/>
  <c r="G36"/>
  <c r="F36"/>
  <c r="G34"/>
  <c r="F34"/>
  <c r="G25"/>
  <c r="F25"/>
  <c r="G24"/>
  <c r="F24"/>
  <c r="G23"/>
  <c r="F23"/>
  <c r="K12"/>
  <c r="J12"/>
  <c r="G15"/>
  <c r="F15"/>
  <c r="G13"/>
  <c r="F13"/>
  <c r="G12"/>
  <c r="F12"/>
  <c r="G10"/>
  <c r="P45"/>
  <c r="P44"/>
  <c r="P43"/>
  <c r="P42"/>
  <c r="P41"/>
  <c r="P40"/>
  <c r="P39"/>
  <c r="P38"/>
  <c r="P37"/>
  <c r="P36"/>
  <c r="P35"/>
  <c r="P34"/>
  <c r="P33"/>
  <c r="P32"/>
  <c r="J32"/>
  <c r="P31"/>
  <c r="P30"/>
  <c r="J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L8"/>
  <c r="B39" s="1"/>
  <c r="P7"/>
  <c r="P6"/>
  <c r="K6"/>
  <c r="F6"/>
  <c r="P5"/>
  <c r="P4"/>
  <c r="P3"/>
  <c r="P2"/>
  <c r="F2"/>
  <c r="A2"/>
  <c r="P1"/>
  <c r="F1"/>
  <c r="F34" i="8"/>
  <c r="G39"/>
  <c r="F39"/>
  <c r="G37"/>
  <c r="F37"/>
  <c r="G36"/>
  <c r="F36"/>
  <c r="G34"/>
  <c r="B15" i="9" l="1"/>
  <c r="B23"/>
  <c r="B37"/>
  <c r="J24"/>
  <c r="B12"/>
  <c r="B25"/>
  <c r="B34"/>
  <c r="C40"/>
  <c r="B13"/>
  <c r="C26"/>
  <c r="B36"/>
  <c r="B10"/>
  <c r="C16"/>
  <c r="I12"/>
  <c r="B24"/>
  <c r="A6"/>
  <c r="G25" i="8"/>
  <c r="F25"/>
  <c r="G24"/>
  <c r="F24"/>
  <c r="G23"/>
  <c r="F23"/>
  <c r="K12"/>
  <c r="J12"/>
  <c r="G15"/>
  <c r="F15"/>
  <c r="G13"/>
  <c r="F13"/>
  <c r="G12"/>
  <c r="F12"/>
  <c r="G10"/>
  <c r="P2" l="1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1"/>
  <c r="L8"/>
  <c r="K50"/>
  <c r="F50"/>
  <c r="K6"/>
  <c r="F6"/>
  <c r="A50" l="1"/>
  <c r="B12"/>
  <c r="B10"/>
  <c r="J24"/>
  <c r="B36"/>
  <c r="D57"/>
  <c r="B39"/>
  <c r="C40"/>
  <c r="B34"/>
  <c r="D67"/>
  <c r="D61"/>
  <c r="B37"/>
  <c r="B25"/>
  <c r="B13"/>
  <c r="B15"/>
  <c r="I12"/>
  <c r="B23"/>
  <c r="C16"/>
  <c r="C26"/>
  <c r="B24"/>
  <c r="A6"/>
  <c r="G85"/>
  <c r="D85"/>
  <c r="B83"/>
  <c r="J32"/>
  <c r="J30"/>
  <c r="BJ6" i="1" l="1"/>
  <c r="F44" i="8" l="1"/>
  <c r="A2"/>
  <c r="F1"/>
  <c r="F45"/>
  <c r="F46"/>
  <c r="F2"/>
  <c r="BP50" i="1" l="1"/>
  <c r="BA50" s="1"/>
  <c r="BP47"/>
  <c r="BA47" s="1"/>
  <c r="BP49"/>
  <c r="BA49" s="1"/>
  <c r="BP48"/>
  <c r="BA48" s="1"/>
  <c r="BF50" l="1"/>
  <c r="BB50"/>
  <c r="BC50"/>
  <c r="BC47"/>
  <c r="BF47"/>
  <c r="BB47"/>
  <c r="BF49"/>
  <c r="BB49"/>
  <c r="BC49"/>
  <c r="BF48"/>
  <c r="BB48"/>
  <c r="BC48"/>
  <c r="BP46"/>
  <c r="BA46" s="1"/>
  <c r="BF46" l="1"/>
  <c r="BB46"/>
  <c r="BC46"/>
  <c r="BP16"/>
  <c r="BA16" s="1"/>
  <c r="BP11"/>
  <c r="BA11" s="1"/>
  <c r="BP10"/>
  <c r="BA10" s="1"/>
  <c r="BC11" l="1"/>
  <c r="BF11"/>
  <c r="BF10"/>
  <c r="BC10"/>
  <c r="BC16"/>
  <c r="BF16"/>
  <c r="BP31"/>
  <c r="BA31" s="1"/>
  <c r="BP34"/>
  <c r="BA34" s="1"/>
  <c r="BP28"/>
  <c r="BA28" s="1"/>
  <c r="BP13"/>
  <c r="BA13" s="1"/>
  <c r="BP24"/>
  <c r="BA24" s="1"/>
  <c r="BP36"/>
  <c r="BA36" s="1"/>
  <c r="BP19"/>
  <c r="BA19" s="1"/>
  <c r="BP45"/>
  <c r="BA45" s="1"/>
  <c r="BP42"/>
  <c r="BA42" s="1"/>
  <c r="BP33"/>
  <c r="BA33" s="1"/>
  <c r="BP22"/>
  <c r="BA22" s="1"/>
  <c r="BP43"/>
  <c r="BA43" s="1"/>
  <c r="BP25"/>
  <c r="BA25" s="1"/>
  <c r="BP30"/>
  <c r="BA30" s="1"/>
  <c r="BP12"/>
  <c r="BA12" s="1"/>
  <c r="BP17"/>
  <c r="BA17" s="1"/>
  <c r="BP37"/>
  <c r="BA37" s="1"/>
  <c r="BP7"/>
  <c r="BA7" s="1"/>
  <c r="BP8"/>
  <c r="BA8" s="1"/>
  <c r="BP44"/>
  <c r="BA44" s="1"/>
  <c r="BP15"/>
  <c r="BA15" s="1"/>
  <c r="BP21"/>
  <c r="BA21" s="1"/>
  <c r="BP26"/>
  <c r="BA26" s="1"/>
  <c r="BP40"/>
  <c r="BA40" s="1"/>
  <c r="BP27"/>
  <c r="BA27" s="1"/>
  <c r="BP38"/>
  <c r="BA38" s="1"/>
  <c r="BP20"/>
  <c r="BA20" s="1"/>
  <c r="BP23"/>
  <c r="BA23" s="1"/>
  <c r="BP29"/>
  <c r="BA29" s="1"/>
  <c r="BP35"/>
  <c r="BA35" s="1"/>
  <c r="BP18"/>
  <c r="BA18" s="1"/>
  <c r="BP32"/>
  <c r="BA32" s="1"/>
  <c r="BP39"/>
  <c r="BA39" s="1"/>
  <c r="BP41"/>
  <c r="BA41" s="1"/>
  <c r="BP14"/>
  <c r="BA14" s="1"/>
  <c r="BP9"/>
  <c r="BA9" s="1"/>
  <c r="BF9" l="1"/>
  <c r="BC9"/>
  <c r="BC23"/>
  <c r="BF23"/>
  <c r="BF44"/>
  <c r="BB44"/>
  <c r="BC44"/>
  <c r="BC43"/>
  <c r="BF43"/>
  <c r="BB43"/>
  <c r="BF13"/>
  <c r="BC13"/>
  <c r="BC39"/>
  <c r="BF39"/>
  <c r="BB39"/>
  <c r="BC27"/>
  <c r="BF27"/>
  <c r="BF37"/>
  <c r="BB37"/>
  <c r="BC37"/>
  <c r="BF42"/>
  <c r="BB42"/>
  <c r="BC42"/>
  <c r="BC31"/>
  <c r="BF31"/>
  <c r="BF41"/>
  <c r="BB41"/>
  <c r="BC41"/>
  <c r="BC35"/>
  <c r="BF35"/>
  <c r="BB35"/>
  <c r="BF38"/>
  <c r="BB38"/>
  <c r="BC38"/>
  <c r="BF21"/>
  <c r="BC21"/>
  <c r="BC7"/>
  <c r="BF7"/>
  <c r="BF30"/>
  <c r="BC30"/>
  <c r="BF33"/>
  <c r="BC33"/>
  <c r="BF36"/>
  <c r="BB36"/>
  <c r="BC36"/>
  <c r="BF34"/>
  <c r="BB34"/>
  <c r="BC34"/>
  <c r="BF32"/>
  <c r="BC32"/>
  <c r="BF40"/>
  <c r="BB40"/>
  <c r="BC40"/>
  <c r="BF17"/>
  <c r="BC17"/>
  <c r="BF45"/>
  <c r="BB45"/>
  <c r="BC45"/>
  <c r="BF29"/>
  <c r="BC29"/>
  <c r="BC15"/>
  <c r="BF15"/>
  <c r="BF25"/>
  <c r="BC25"/>
  <c r="BC24"/>
  <c r="BF24"/>
  <c r="BF14"/>
  <c r="BC14"/>
  <c r="BF18"/>
  <c r="BC18"/>
  <c r="BC20"/>
  <c r="BF20"/>
  <c r="BF26"/>
  <c r="BC26"/>
  <c r="BF8"/>
  <c r="BC8"/>
  <c r="BC12"/>
  <c r="BF12"/>
  <c r="BF22"/>
  <c r="BC22"/>
  <c r="BC19"/>
  <c r="BF19"/>
  <c r="BC28"/>
  <c r="BF28"/>
  <c r="BP6"/>
  <c r="BA6" s="1"/>
  <c r="BB21" s="1"/>
  <c r="BB12" l="1"/>
  <c r="BB33"/>
  <c r="BB23"/>
  <c r="BB20"/>
  <c r="BB18"/>
  <c r="BB15"/>
  <c r="BB7"/>
  <c r="BB11"/>
  <c r="BB16"/>
  <c r="BB10"/>
  <c r="BB22"/>
  <c r="BB25"/>
  <c r="BB17"/>
  <c r="BB27"/>
  <c r="BB28"/>
  <c r="BB19"/>
  <c r="BB26"/>
  <c r="BB24"/>
  <c r="BB8"/>
  <c r="BB14"/>
  <c r="BB29"/>
  <c r="BB32"/>
  <c r="BB30"/>
  <c r="BB31"/>
  <c r="BB13"/>
  <c r="BB9"/>
  <c r="BA52"/>
  <c r="I60" i="8" s="1"/>
  <c r="BA63" i="1"/>
  <c r="BA53"/>
  <c r="J60" i="8" s="1"/>
  <c r="BA67" i="1"/>
  <c r="BA59"/>
  <c r="BF6"/>
  <c r="BA71" s="1"/>
  <c r="O116" i="15" s="1"/>
  <c r="BB6" i="1"/>
  <c r="BA74"/>
  <c r="G116" i="15" s="1"/>
  <c r="BC6" i="1"/>
  <c r="F61" i="8"/>
  <c r="BA61" i="1" l="1"/>
  <c r="BA72"/>
  <c r="BA73" l="1"/>
  <c r="J116" i="15" s="1"/>
  <c r="M116"/>
  <c r="BA65" i="1"/>
  <c r="BA62" s="1"/>
  <c r="E116" i="15" l="1"/>
  <c r="Q116"/>
  <c r="BA64" i="1"/>
  <c r="BA66"/>
  <c r="BA60"/>
  <c r="BA68"/>
  <c r="S116" i="15" l="1"/>
  <c r="H116"/>
  <c r="P116"/>
  <c r="K116"/>
  <c r="N116"/>
</calcChain>
</file>

<file path=xl/sharedStrings.xml><?xml version="1.0" encoding="utf-8"?>
<sst xmlns="http://schemas.openxmlformats.org/spreadsheetml/2006/main" count="1232" uniqueCount="183">
  <si>
    <t>الفراءة</t>
  </si>
  <si>
    <t>المجموع</t>
  </si>
  <si>
    <t>الإيقاظ العلمي</t>
  </si>
  <si>
    <t>القسم:</t>
  </si>
  <si>
    <t>قرار مجلس القسم</t>
  </si>
  <si>
    <t>أعلى عدد</t>
  </si>
  <si>
    <t>أدنى عدد</t>
  </si>
  <si>
    <t>القراءة</t>
  </si>
  <si>
    <t>العدد/20</t>
  </si>
  <si>
    <t>ختم المدرسة و الإمضاء</t>
  </si>
  <si>
    <t>يرسب</t>
  </si>
  <si>
    <t>ترسب</t>
  </si>
  <si>
    <t>الجنس</t>
  </si>
  <si>
    <t>تاريخ الولادة</t>
  </si>
  <si>
    <t>ذكور</t>
  </si>
  <si>
    <t>اناث</t>
  </si>
  <si>
    <t>المدرسة</t>
  </si>
  <si>
    <t>ذكر</t>
  </si>
  <si>
    <t>انثى</t>
  </si>
  <si>
    <t xml:space="preserve">SAMIR BEN BRAHIM </t>
  </si>
  <si>
    <t>INSPECTEUR DES ECOLES PRIMAIRES</t>
  </si>
  <si>
    <t>Version Microsoft Excel 2010</t>
  </si>
  <si>
    <t>مجال التنشئة (ضارب1)</t>
  </si>
  <si>
    <t>طباعة الدفتر</t>
  </si>
  <si>
    <t>طباعة كامل الدفاتر</t>
  </si>
  <si>
    <t>bbrahimsamir@gmail.com</t>
  </si>
  <si>
    <t>الأولى أ</t>
  </si>
  <si>
    <t>المرتقون بالإستحقاق</t>
  </si>
  <si>
    <t>المرتقون بالإسعاف</t>
  </si>
  <si>
    <t>يسعف بالنجاح</t>
  </si>
  <si>
    <t>تسعف بالنجاح</t>
  </si>
  <si>
    <t>مرتق بالإستحقاق</t>
  </si>
  <si>
    <t>مرتقاة بالإستحقاق</t>
  </si>
  <si>
    <t>غادر</t>
  </si>
  <si>
    <t>غادرت</t>
  </si>
  <si>
    <t>في</t>
  </si>
  <si>
    <t>المندوبيّة الجهويّة للتّربية</t>
  </si>
  <si>
    <t>بـ</t>
  </si>
  <si>
    <t xml:space="preserve">التّلمبذ(ة) : </t>
  </si>
  <si>
    <t>القسم :</t>
  </si>
  <si>
    <t>عدد التّلاميذ المرسّمين :</t>
  </si>
  <si>
    <t>مجال اللّغة العربيّة</t>
  </si>
  <si>
    <t>المـــادّة</t>
  </si>
  <si>
    <t>توصيّات المدرس(ـة)</t>
  </si>
  <si>
    <t>بالقسم</t>
  </si>
  <si>
    <t>التّواصل الشّفويّ</t>
  </si>
  <si>
    <t>معدّل</t>
  </si>
  <si>
    <t>أعلى معدّل</t>
  </si>
  <si>
    <t>أدنى معدّل</t>
  </si>
  <si>
    <t>و المحفوظات</t>
  </si>
  <si>
    <t>السّداسي</t>
  </si>
  <si>
    <t>الإنتاج الكتابيّ</t>
  </si>
  <si>
    <t>ملاحظات المدرّس(ـة) حول السلوك و المواظبة</t>
  </si>
  <si>
    <t>مجال العلوم</t>
  </si>
  <si>
    <t>الرّياضيّات</t>
  </si>
  <si>
    <t>الإيقاض العلميّ</t>
  </si>
  <si>
    <t>التّربية التّكنولوجيّة</t>
  </si>
  <si>
    <t>الشّهادة</t>
  </si>
  <si>
    <t>مجال التّنشئة</t>
  </si>
  <si>
    <r>
      <t xml:space="preserve">التّنشئة الإجتماعيّة </t>
    </r>
    <r>
      <rPr>
        <b/>
        <sz val="12"/>
        <color rgb="FF538DD5"/>
        <rFont val="Calibri"/>
        <family val="2"/>
      </rPr>
      <t>●</t>
    </r>
  </si>
  <si>
    <t>التّربية الإسلاميّة</t>
  </si>
  <si>
    <t>مدير(ة) المدرسة</t>
  </si>
  <si>
    <r>
      <t xml:space="preserve">التّنشئة الفنيّة </t>
    </r>
    <r>
      <rPr>
        <b/>
        <sz val="12"/>
        <color rgb="FF538DD5"/>
        <rFont val="Calibri"/>
        <family val="2"/>
      </rPr>
      <t>●</t>
    </r>
  </si>
  <si>
    <t>التّربية التّشكيليّة</t>
  </si>
  <si>
    <t>التّربية الموسيقيّة</t>
  </si>
  <si>
    <r>
      <t xml:space="preserve">التّنشئة البدنيّة </t>
    </r>
    <r>
      <rPr>
        <b/>
        <sz val="12"/>
        <color rgb="FF538DD5"/>
        <rFont val="Calibri"/>
        <family val="2"/>
      </rPr>
      <t>●</t>
    </r>
  </si>
  <si>
    <t>التّاريخ:</t>
  </si>
  <si>
    <t>التّربية البدنيّة</t>
  </si>
  <si>
    <t>(الختم و الإمضاء)</t>
  </si>
  <si>
    <t>إمضاء الولي</t>
  </si>
  <si>
    <t>الجمهوريّة التونسيّة</t>
  </si>
  <si>
    <t>وزارة التّربية</t>
  </si>
  <si>
    <t>الإسم و اللّقب</t>
  </si>
  <si>
    <t xml:space="preserve">المدرسة الابتدائيّة :  </t>
  </si>
  <si>
    <t xml:space="preserve">السّنة الدّراسيّة : </t>
  </si>
  <si>
    <t>المنـدوبيّـة الجهـويّـــة للتّربيـة بـ</t>
  </si>
  <si>
    <t>الخطّ   و الإملاء</t>
  </si>
  <si>
    <t>معدّل المجال</t>
  </si>
  <si>
    <t>النّتائج السّداسية</t>
  </si>
  <si>
    <t>المندوبيّة</t>
  </si>
  <si>
    <t>نتائج السّداسي الأوّل</t>
  </si>
  <si>
    <t xml:space="preserve">نتائج السّداسي الثّاني </t>
  </si>
  <si>
    <t>النّتائج النّهائيّة وقرار مجلس القسم</t>
  </si>
  <si>
    <t>السّنة الدراسيّة</t>
  </si>
  <si>
    <t>عدد التّلاميذ</t>
  </si>
  <si>
    <t>المعتمديّة</t>
  </si>
  <si>
    <t>مجال اللّغة العربيّة (ضارب2)</t>
  </si>
  <si>
    <t>مجال العلوم والتّكنولوجيا (ضارب2)</t>
  </si>
  <si>
    <t>معدّل السّداسي الأوّل</t>
  </si>
  <si>
    <t xml:space="preserve">معدّل السّداسي الثّاني </t>
  </si>
  <si>
    <t>المعدّل السّنويّ</t>
  </si>
  <si>
    <t>الرّتبة</t>
  </si>
  <si>
    <t>المعدّل السّنويّ لمادّة القراءة</t>
  </si>
  <si>
    <t>المعدّل السّنويّ لمادّة الرّياضيّات</t>
  </si>
  <si>
    <t>النّتيجة النّهائية</t>
  </si>
  <si>
    <t>القرار النّهائي</t>
  </si>
  <si>
    <t>العدد الرّتبي</t>
  </si>
  <si>
    <t>الإســـــم و اللّـــــقب</t>
  </si>
  <si>
    <t>التّواصل الشّفويّ  و المحفوظات</t>
  </si>
  <si>
    <t>الخطّ و الإملاء</t>
  </si>
  <si>
    <t>مجموع معدّلات المجالات بضواربها</t>
  </si>
  <si>
    <t>الشّهائد</t>
  </si>
  <si>
    <t>العدد الرّتبيّ</t>
  </si>
  <si>
    <t>الإيقاظ العلميّ</t>
  </si>
  <si>
    <t>معدّل السّداسي الثّاني</t>
  </si>
  <si>
    <t>أعلى معدّل بالقسم</t>
  </si>
  <si>
    <t>أعلى معدّل سنويّ بالقسم</t>
  </si>
  <si>
    <t>أدنى معدّل بالقسم</t>
  </si>
  <si>
    <t>أدنى معدّل سنويّ بالقسم</t>
  </si>
  <si>
    <t>احصائيّات السّداسي الأوّل</t>
  </si>
  <si>
    <t xml:space="preserve">احصائيّات السّداسي الثّاني </t>
  </si>
  <si>
    <t>عدد التّلاميذ اللّذين اعدادهم تتراوح بين 0 و5</t>
  </si>
  <si>
    <t>النّسبة المؤيّة</t>
  </si>
  <si>
    <t>عدد التّلاميذ اللّذين اعدادهم تتراوح بين 5 و10</t>
  </si>
  <si>
    <t>عدد التّلاميذ اللّذين اعدادهم تساوي 10</t>
  </si>
  <si>
    <t>عدد التّلاميذ اللّذين اعدادهم تتراوح بين 10 و 15</t>
  </si>
  <si>
    <t>عدد التّلاميذ اللّذين اعدادهم تفوق 15</t>
  </si>
  <si>
    <t>المعدّل دون 10</t>
  </si>
  <si>
    <t>الرّاسبون</t>
  </si>
  <si>
    <t>المعدّل من 10 إلى دون 15</t>
  </si>
  <si>
    <t>المعدّل من 15 إلى دون 16</t>
  </si>
  <si>
    <t>المعدّل من 16 إلى ما فوق</t>
  </si>
  <si>
    <t>المعدّل السّنوي</t>
  </si>
  <si>
    <t>2017/2016</t>
  </si>
  <si>
    <t/>
  </si>
  <si>
    <t>الجمهورية التونسية</t>
  </si>
  <si>
    <t>المندوبية الجهوية للتربية بـ</t>
  </si>
  <si>
    <t>وزارة التربية</t>
  </si>
  <si>
    <t xml:space="preserve">المدرسة الابتدائية : </t>
  </si>
  <si>
    <t>التواصل الشفوي</t>
  </si>
  <si>
    <t>مجموع المتحصلين  على معدل   دون 10من 20</t>
  </si>
  <si>
    <t xml:space="preserve">النسبة       </t>
  </si>
  <si>
    <t>مجموع المتحصلين على معدل يساوي أو يفوق 10من 20</t>
  </si>
  <si>
    <t xml:space="preserve">النسبة      </t>
  </si>
  <si>
    <t>المجموع للتثبت</t>
  </si>
  <si>
    <t>النسبة للتثبت</t>
  </si>
  <si>
    <t>عدد التلاميذ</t>
  </si>
  <si>
    <t>دون 5 من20</t>
  </si>
  <si>
    <t>من 5 الى دون 10 من 20</t>
  </si>
  <si>
    <t>10من 20</t>
  </si>
  <si>
    <t>يفوق10 الى 15 من 20</t>
  </si>
  <si>
    <t>يفوق 15</t>
  </si>
  <si>
    <t>المائوية</t>
  </si>
  <si>
    <t xml:space="preserve"> المائوية</t>
  </si>
  <si>
    <t>العدد</t>
  </si>
  <si>
    <t>النسبة%</t>
  </si>
  <si>
    <t>الإنتاج الكتابي</t>
  </si>
  <si>
    <t>التربية التكنولوجية</t>
  </si>
  <si>
    <t>عدد التلاميذ المتحصلين على معدل سداسي عام</t>
  </si>
  <si>
    <t>يساوي أو يفوق 16</t>
  </si>
  <si>
    <t>يتراوح بين 15 و 15,99</t>
  </si>
  <si>
    <t>يتراوح بين 10 و 14,99</t>
  </si>
  <si>
    <t>دون 10 من 20</t>
  </si>
  <si>
    <t xml:space="preserve">مجموع المتحصلين </t>
  </si>
  <si>
    <t>النسبة المائوية</t>
  </si>
  <si>
    <t>على معدّل</t>
  </si>
  <si>
    <t>مجال التنشئة</t>
  </si>
  <si>
    <t xml:space="preserve">نتائج تلاميذ القسم في جميع المواد خلال السداسي الأول للسنة الدراسية </t>
  </si>
  <si>
    <t>القسم</t>
  </si>
  <si>
    <t>عدد التلاميذ المتحصلين على معدل سنوي عام</t>
  </si>
  <si>
    <t>التربية الإسلامية</t>
  </si>
  <si>
    <t>التربية التشكيلية</t>
  </si>
  <si>
    <t>التربية الموسيقية</t>
  </si>
  <si>
    <t>التربية البدنية</t>
  </si>
  <si>
    <t>عدد تلاميذ</t>
  </si>
  <si>
    <t>مجال اللغة</t>
  </si>
  <si>
    <t xml:space="preserve">نتائج تلاميذ القسم في جميع المواد خلال السداسي الثاني للسنة الدراسية </t>
  </si>
  <si>
    <t>المواد</t>
  </si>
  <si>
    <t>الإملاء و الخط</t>
  </si>
  <si>
    <t>الرياضبات</t>
  </si>
  <si>
    <t>نتائج تلاميذ القسم في جميع المواد خلال السداسي الأول للسنة الدراسية 2017/2016</t>
  </si>
  <si>
    <t>نتائج تلاميذ القسم في جميع المواد خلال السداسي الثاني للسنة الدراسية 2017/2016</t>
  </si>
  <si>
    <t xml:space="preserve">النتائج النهائية لتلاميذ القسم  في نهاية السنة الدراسية </t>
  </si>
  <si>
    <t>النتائج النهائية لتلاميذ القسم  في نهاية السنة الدراسية 2017/2016</t>
  </si>
  <si>
    <t>يرسب مع مراعاة السن</t>
  </si>
  <si>
    <t>مهععغن</t>
  </si>
  <si>
    <t>المندوبية الجهوية للتربية بـالقصرين</t>
  </si>
  <si>
    <t>المدرسة الابتدائية : تلابت</t>
  </si>
  <si>
    <t>فريانة</t>
  </si>
  <si>
    <t>القصرين</t>
  </si>
  <si>
    <t>تلابت</t>
  </si>
  <si>
    <t>علي</t>
  </si>
  <si>
    <t>أحمد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</si>
</sst>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[$-1010000]yyyy/mm/dd;@"/>
  </numFmts>
  <fonts count="34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4"/>
      <color theme="0"/>
      <name val="Times New Roman"/>
      <family val="1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Times New Roman"/>
      <family val="1"/>
    </font>
    <font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2"/>
      <color theme="1"/>
      <name val="لإ÷"/>
    </font>
    <font>
      <b/>
      <sz val="12"/>
      <color theme="0"/>
      <name val="Times New Roman"/>
      <family val="1"/>
    </font>
    <font>
      <b/>
      <sz val="12"/>
      <color rgb="FF0070C0"/>
      <name val="Times New Roman"/>
      <family val="1"/>
    </font>
    <font>
      <b/>
      <sz val="11"/>
      <color rgb="FF0070C0"/>
      <name val="Times New Roman"/>
      <family val="1"/>
    </font>
    <font>
      <b/>
      <sz val="12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sz val="12"/>
      <color rgb="FF538DD5"/>
      <name val="Calibri"/>
      <family val="2"/>
    </font>
    <font>
      <sz val="26"/>
      <color theme="1"/>
      <name val="Traditional Arabic"/>
      <family val="1"/>
    </font>
    <font>
      <b/>
      <sz val="16"/>
      <color theme="1"/>
      <name val="Sakkal Majalla"/>
    </font>
    <font>
      <b/>
      <sz val="12"/>
      <color theme="1"/>
      <name val="Calibri"/>
      <family val="2"/>
      <scheme val="minor"/>
    </font>
    <font>
      <b/>
      <sz val="20"/>
      <color theme="1"/>
      <name val="Sakkal Majalla"/>
    </font>
    <font>
      <sz val="14"/>
      <color theme="1"/>
      <name val="Tahoma"/>
      <family val="2"/>
    </font>
    <font>
      <b/>
      <sz val="18"/>
      <color rgb="FFFF0000"/>
      <name val="Times New Roman"/>
      <family val="1"/>
    </font>
    <font>
      <sz val="18"/>
      <color theme="1"/>
      <name val="Times New Roman"/>
      <family val="1"/>
    </font>
    <font>
      <sz val="12"/>
      <color theme="0"/>
      <name val="Times New Roman"/>
      <family val="1"/>
    </font>
    <font>
      <sz val="12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9"/>
      <color theme="1"/>
      <name val="Times New Roman"/>
      <family val="1"/>
    </font>
    <font>
      <b/>
      <sz val="16"/>
      <color theme="1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FF99"/>
        </stop>
      </gradient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gradientFill type="path" left="0.5" right="0.5" top="0.5" bottom="0.5">
        <stop position="0">
          <color theme="0"/>
        </stop>
        <stop position="1">
          <color rgb="FF92D050"/>
        </stop>
      </gradientFill>
    </fill>
    <fill>
      <gradientFill type="path" left="0.5" right="0.5" top="0.5" bottom="0.5">
        <stop position="0">
          <color theme="0"/>
        </stop>
        <stop position="1">
          <color rgb="FF00B0F0"/>
        </stop>
      </gradientFill>
    </fill>
    <fill>
      <gradientFill type="path" left="0.5" right="0.5" top="0.5" bottom="0.5">
        <stop position="0">
          <color theme="0"/>
        </stop>
        <stop position="1">
          <color theme="3" tint="0.59999389629810485"/>
        </stop>
      </gradientFill>
    </fill>
    <fill>
      <gradientFill type="path" left="0.5" right="0.5" top="0.5" bottom="0.5">
        <stop position="0">
          <color theme="0"/>
        </stop>
        <stop position="1">
          <color rgb="FFFF99CC"/>
        </stop>
      </gradientFill>
    </fill>
    <fill>
      <gradientFill type="path" left="0.5" right="0.5" top="0.5" bottom="0.5">
        <stop position="0">
          <color theme="0"/>
        </stop>
        <stop position="1">
          <color theme="9" tint="0.40000610370189521"/>
        </stop>
      </gradientFill>
    </fill>
    <fill>
      <patternFill patternType="solid">
        <fgColor theme="9" tint="0.79998168889431442"/>
        <bgColor auto="1"/>
      </patternFill>
    </fill>
    <fill>
      <patternFill patternType="solid">
        <fgColor rgb="FF8297FE"/>
        <bgColor indexed="64"/>
      </patternFill>
    </fill>
    <fill>
      <patternFill patternType="solid">
        <fgColor rgb="FFC2F1FA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theme="0"/>
      </right>
      <top/>
      <bottom/>
      <diagonal/>
    </border>
    <border>
      <left/>
      <right/>
      <top style="thin">
        <color theme="0"/>
      </top>
      <bottom/>
      <diagonal/>
    </border>
    <border>
      <left style="thin">
        <color rgb="FF8297FE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8297FE"/>
      </left>
      <right style="thin">
        <color rgb="FF00B0F0"/>
      </right>
      <top style="thin">
        <color theme="0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C2F1FA"/>
      </bottom>
      <diagonal/>
    </border>
    <border>
      <left style="thin">
        <color rgb="FF8297FE"/>
      </left>
      <right style="thin">
        <color rgb="FF00B0F0"/>
      </right>
      <top/>
      <bottom style="thin">
        <color theme="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/>
      <diagonal/>
    </border>
    <border>
      <left style="thin">
        <color rgb="FF8297FE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rgb="FF00B0F0"/>
      </left>
      <right/>
      <top style="thin">
        <color rgb="FF00B0F0"/>
      </top>
      <bottom/>
      <diagonal/>
    </border>
    <border>
      <left style="thin">
        <color rgb="FF8297FE"/>
      </left>
      <right/>
      <top/>
      <bottom style="thin">
        <color theme="0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rgb="FF00B0F0"/>
      </left>
      <right/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/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8297FE"/>
      </left>
      <right/>
      <top style="thin">
        <color theme="3" tint="0.39997558519241921"/>
      </top>
      <bottom style="thin">
        <color theme="0"/>
      </bottom>
      <diagonal/>
    </border>
    <border>
      <left/>
      <right style="thin">
        <color rgb="FF00B0F0"/>
      </right>
      <top/>
      <bottom/>
      <diagonal/>
    </border>
    <border>
      <left style="thin">
        <color rgb="FF00B0F0"/>
      </left>
      <right/>
      <top/>
      <bottom/>
      <diagonal/>
    </border>
    <border>
      <left/>
      <right/>
      <top/>
      <bottom style="thin">
        <color rgb="FF00B0F0"/>
      </bottom>
      <diagonal/>
    </border>
    <border>
      <left/>
      <right style="thin">
        <color rgb="FF00B0F0"/>
      </right>
      <top/>
      <bottom style="thin">
        <color rgb="FF00B0F0"/>
      </bottom>
      <diagonal/>
    </border>
    <border>
      <left style="thin">
        <color rgb="FF51C8ED"/>
      </left>
      <right/>
      <top style="thin">
        <color rgb="FF00B0F0"/>
      </top>
      <bottom/>
      <diagonal/>
    </border>
    <border>
      <left/>
      <right/>
      <top style="thin">
        <color theme="3" tint="0.39997558519241921"/>
      </top>
      <bottom style="thin">
        <color rgb="FF00B0F0"/>
      </bottom>
      <diagonal/>
    </border>
    <border>
      <left style="thin">
        <color rgb="FF8297FE"/>
      </left>
      <right style="thin">
        <color rgb="FF00B0F0"/>
      </right>
      <top/>
      <bottom/>
      <diagonal/>
    </border>
    <border>
      <left style="thin">
        <color rgb="FF00B0F0"/>
      </left>
      <right style="thin">
        <color rgb="FF00B0F0"/>
      </right>
      <top style="thin">
        <color rgb="FFC2F1FA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/>
      <diagonal/>
    </border>
    <border>
      <left style="medium">
        <color theme="0"/>
      </left>
      <right/>
      <top/>
      <bottom/>
      <diagonal/>
    </border>
    <border>
      <left/>
      <right/>
      <top/>
      <bottom style="medium">
        <color theme="0"/>
      </bottom>
      <diagonal/>
    </border>
    <border>
      <left/>
      <right style="thin">
        <color rgb="FF00B0F0"/>
      </right>
      <top style="thin">
        <color theme="0"/>
      </top>
      <bottom/>
      <diagonal/>
    </border>
    <border>
      <left/>
      <right/>
      <top/>
      <bottom style="thin">
        <color rgb="FF8297FE"/>
      </bottom>
      <diagonal/>
    </border>
    <border>
      <left style="thin">
        <color rgb="FF8297FE"/>
      </left>
      <right/>
      <top/>
      <bottom style="thin">
        <color rgb="FF8297FE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00B0F0"/>
      </top>
      <bottom/>
      <diagonal/>
    </border>
    <border>
      <left style="thin">
        <color theme="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43" fontId="12" fillId="0" borderId="0" applyFont="0" applyFill="0" applyBorder="0" applyAlignment="0" applyProtection="0"/>
  </cellStyleXfs>
  <cellXfs count="461">
    <xf numFmtId="0" fontId="0" fillId="0" borderId="0" xfId="0"/>
    <xf numFmtId="0" fontId="4" fillId="0" borderId="0" xfId="0" applyFont="1"/>
    <xf numFmtId="0" fontId="0" fillId="0" borderId="0" xfId="0" applyBorder="1"/>
    <xf numFmtId="0" fontId="0" fillId="0" borderId="5" xfId="0" applyBorder="1"/>
    <xf numFmtId="0" fontId="8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/>
    <xf numFmtId="0" fontId="0" fillId="4" borderId="0" xfId="0" applyFill="1"/>
    <xf numFmtId="0" fontId="4" fillId="4" borderId="0" xfId="0" applyFont="1" applyFill="1"/>
    <xf numFmtId="0" fontId="4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vertical="center"/>
    </xf>
    <xf numFmtId="2" fontId="0" fillId="4" borderId="0" xfId="0" applyNumberFormat="1" applyFill="1" applyAlignment="1" applyProtection="1">
      <alignment horizontal="center"/>
    </xf>
    <xf numFmtId="2" fontId="0" fillId="4" borderId="0" xfId="0" applyNumberFormat="1" applyFill="1" applyProtection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3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 vertical="center"/>
    </xf>
    <xf numFmtId="10" fontId="0" fillId="4" borderId="1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0" fontId="3" fillId="4" borderId="1" xfId="0" applyFont="1" applyFill="1" applyBorder="1" applyAlignment="1">
      <alignment horizontal="right" vertical="center"/>
    </xf>
    <xf numFmtId="0" fontId="1" fillId="4" borderId="1" xfId="0" applyFont="1" applyFill="1" applyBorder="1"/>
    <xf numFmtId="0" fontId="0" fillId="0" borderId="1" xfId="0" applyBorder="1" applyProtection="1">
      <protection locked="0"/>
    </xf>
    <xf numFmtId="0" fontId="0" fillId="2" borderId="0" xfId="0" applyFill="1"/>
    <xf numFmtId="0" fontId="9" fillId="2" borderId="0" xfId="1" applyFill="1"/>
    <xf numFmtId="0" fontId="10" fillId="0" borderId="0" xfId="0" applyFont="1"/>
    <xf numFmtId="0" fontId="0" fillId="0" borderId="0" xfId="0"/>
    <xf numFmtId="2" fontId="1" fillId="0" borderId="6" xfId="0" applyNumberFormat="1" applyFont="1" applyBorder="1" applyAlignment="1" applyProtection="1">
      <alignment horizontal="center"/>
      <protection locked="0"/>
    </xf>
    <xf numFmtId="49" fontId="4" fillId="0" borderId="1" xfId="0" applyNumberFormat="1" applyFont="1" applyBorder="1" applyAlignment="1" applyProtection="1">
      <alignment horizontal="center" vertical="center"/>
    </xf>
    <xf numFmtId="0" fontId="0" fillId="0" borderId="0" xfId="0"/>
    <xf numFmtId="2" fontId="1" fillId="5" borderId="1" xfId="0" applyNumberFormat="1" applyFont="1" applyFill="1" applyBorder="1" applyAlignment="1" applyProtection="1">
      <alignment horizontal="center"/>
    </xf>
    <xf numFmtId="2" fontId="1" fillId="6" borderId="1" xfId="0" applyNumberFormat="1" applyFont="1" applyFill="1" applyBorder="1" applyAlignment="1" applyProtection="1">
      <alignment horizontal="center"/>
    </xf>
    <xf numFmtId="0" fontId="1" fillId="6" borderId="1" xfId="0" applyFont="1" applyFill="1" applyBorder="1" applyAlignment="1" applyProtection="1">
      <alignment horizontal="right" vertical="center"/>
    </xf>
    <xf numFmtId="0" fontId="4" fillId="10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2" fontId="1" fillId="6" borderId="1" xfId="0" applyNumberFormat="1" applyFont="1" applyFill="1" applyBorder="1" applyProtection="1"/>
    <xf numFmtId="2" fontId="1" fillId="5" borderId="1" xfId="0" applyNumberFormat="1" applyFont="1" applyFill="1" applyBorder="1" applyAlignment="1">
      <alignment horizontal="center"/>
    </xf>
    <xf numFmtId="0" fontId="1" fillId="5" borderId="1" xfId="0" applyFont="1" applyFill="1" applyBorder="1" applyProtection="1"/>
    <xf numFmtId="0" fontId="4" fillId="0" borderId="14" xfId="0" applyNumberFormat="1" applyFont="1" applyBorder="1" applyAlignment="1" applyProtection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5" xfId="0" applyFont="1" applyFill="1" applyBorder="1" applyAlignment="1" applyProtection="1">
      <alignment horizontal="center" vertical="center"/>
      <protection locked="0"/>
    </xf>
    <xf numFmtId="0" fontId="4" fillId="4" borderId="16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2" fontId="1" fillId="0" borderId="1" xfId="0" applyNumberFormat="1" applyFont="1" applyBorder="1" applyAlignment="1" applyProtection="1">
      <alignment horizontal="center"/>
      <protection locked="0"/>
    </xf>
    <xf numFmtId="0" fontId="4" fillId="3" borderId="14" xfId="0" applyNumberFormat="1" applyFont="1" applyFill="1" applyBorder="1" applyAlignment="1" applyProtection="1">
      <alignment horizontal="center" vertical="center" readingOrder="2"/>
    </xf>
    <xf numFmtId="49" fontId="4" fillId="0" borderId="1" xfId="0" applyNumberFormat="1" applyFont="1" applyFill="1" applyBorder="1" applyAlignment="1" applyProtection="1">
      <alignment horizontal="center" vertical="center"/>
    </xf>
    <xf numFmtId="164" fontId="4" fillId="0" borderId="1" xfId="0" applyNumberFormat="1" applyFont="1" applyFill="1" applyBorder="1" applyAlignment="1" applyProtection="1">
      <alignment horizontal="center" vertical="center"/>
    </xf>
    <xf numFmtId="0" fontId="4" fillId="13" borderId="1" xfId="0" applyFont="1" applyFill="1" applyBorder="1" applyAlignment="1" applyProtection="1">
      <alignment horizontal="right" vertical="center"/>
    </xf>
    <xf numFmtId="0" fontId="4" fillId="0" borderId="1" xfId="0" applyNumberFormat="1" applyFont="1" applyFill="1" applyBorder="1" applyAlignment="1" applyProtection="1">
      <alignment horizontal="right" vertical="center"/>
    </xf>
    <xf numFmtId="0" fontId="4" fillId="4" borderId="1" xfId="0" applyNumberFormat="1" applyFont="1" applyFill="1" applyBorder="1" applyAlignment="1" applyProtection="1">
      <alignment horizontal="center" vertical="center"/>
    </xf>
    <xf numFmtId="0" fontId="4" fillId="4" borderId="15" xfId="0" applyFont="1" applyFill="1" applyBorder="1" applyAlignment="1" applyProtection="1">
      <alignment horizontal="center" vertical="center"/>
    </xf>
    <xf numFmtId="0" fontId="4" fillId="4" borderId="16" xfId="0" applyFont="1" applyFill="1" applyBorder="1" applyAlignment="1" applyProtection="1">
      <alignment horizontal="center" vertical="center"/>
    </xf>
    <xf numFmtId="0" fontId="4" fillId="4" borderId="1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>
      <alignment horizontal="center" vertical="center"/>
    </xf>
    <xf numFmtId="0" fontId="4" fillId="10" borderId="1" xfId="0" applyFont="1" applyFill="1" applyBorder="1" applyAlignment="1" applyProtection="1">
      <alignment horizontal="center" vertical="center"/>
    </xf>
    <xf numFmtId="0" fontId="4" fillId="11" borderId="1" xfId="0" applyFont="1" applyFill="1" applyBorder="1" applyAlignment="1" applyProtection="1">
      <alignment horizontal="center" vertical="center"/>
    </xf>
    <xf numFmtId="0" fontId="2" fillId="3" borderId="7" xfId="0" applyNumberFormat="1" applyFont="1" applyFill="1" applyBorder="1" applyAlignment="1" applyProtection="1">
      <alignment horizontal="center" vertical="center"/>
    </xf>
    <xf numFmtId="0" fontId="4" fillId="12" borderId="1" xfId="0" applyFont="1" applyFill="1" applyBorder="1" applyAlignment="1" applyProtection="1">
      <alignment horizontal="center" vertical="center"/>
    </xf>
    <xf numFmtId="0" fontId="4" fillId="4" borderId="0" xfId="0" applyFont="1" applyFill="1" applyAlignment="1">
      <alignment horizontal="left"/>
    </xf>
    <xf numFmtId="1" fontId="1" fillId="6" borderId="1" xfId="0" applyNumberFormat="1" applyFont="1" applyFill="1" applyBorder="1" applyAlignment="1" applyProtection="1">
      <alignment horizontal="center" vertical="center"/>
    </xf>
    <xf numFmtId="0" fontId="4" fillId="4" borderId="2" xfId="0" applyFont="1" applyFill="1" applyBorder="1" applyAlignment="1">
      <alignment horizontal="center" vertical="top" textRotation="90"/>
    </xf>
    <xf numFmtId="0" fontId="4" fillId="5" borderId="2" xfId="0" applyFont="1" applyFill="1" applyBorder="1" applyAlignment="1">
      <alignment horizontal="center" vertical="top" textRotation="90"/>
    </xf>
    <xf numFmtId="1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/>
    <xf numFmtId="0" fontId="4" fillId="5" borderId="0" xfId="0" applyFont="1" applyFill="1" applyAlignment="1">
      <alignment vertical="center"/>
    </xf>
    <xf numFmtId="0" fontId="0" fillId="5" borderId="0" xfId="0" applyFill="1"/>
    <xf numFmtId="0" fontId="13" fillId="5" borderId="0" xfId="0" applyFont="1" applyFill="1"/>
    <xf numFmtId="0" fontId="1" fillId="5" borderId="0" xfId="0" applyFont="1" applyFill="1" applyAlignment="1">
      <alignment vertical="center"/>
    </xf>
    <xf numFmtId="0" fontId="4" fillId="5" borderId="0" xfId="0" applyFont="1" applyFill="1" applyAlignment="1">
      <alignment horizontal="center" vertical="center"/>
    </xf>
    <xf numFmtId="0" fontId="14" fillId="5" borderId="0" xfId="0" applyFont="1" applyFill="1" applyAlignment="1">
      <alignment horizontal="right" vertical="center"/>
    </xf>
    <xf numFmtId="0" fontId="0" fillId="0" borderId="0" xfId="0" applyFill="1"/>
    <xf numFmtId="0" fontId="1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7" fillId="14" borderId="27" xfId="0" applyFont="1" applyFill="1" applyBorder="1"/>
    <xf numFmtId="0" fontId="0" fillId="14" borderId="26" xfId="0" applyFill="1" applyBorder="1"/>
    <xf numFmtId="0" fontId="7" fillId="14" borderId="26" xfId="0" applyFont="1" applyFill="1" applyBorder="1" applyAlignment="1">
      <alignment horizontal="center" vertical="center"/>
    </xf>
    <xf numFmtId="0" fontId="0" fillId="14" borderId="28" xfId="0" applyFill="1" applyBorder="1"/>
    <xf numFmtId="0" fontId="0" fillId="0" borderId="28" xfId="0" applyBorder="1"/>
    <xf numFmtId="0" fontId="17" fillId="15" borderId="31" xfId="0" applyFont="1" applyFill="1" applyBorder="1" applyAlignment="1">
      <alignment vertical="center"/>
    </xf>
    <xf numFmtId="0" fontId="17" fillId="15" borderId="34" xfId="0" applyFont="1" applyFill="1" applyBorder="1" applyAlignment="1">
      <alignment horizontal="center" vertical="center"/>
    </xf>
    <xf numFmtId="0" fontId="15" fillId="14" borderId="35" xfId="0" applyFont="1" applyFill="1" applyBorder="1" applyAlignment="1">
      <alignment vertical="center"/>
    </xf>
    <xf numFmtId="0" fontId="15" fillId="14" borderId="37" xfId="0" applyFont="1" applyFill="1" applyBorder="1" applyAlignment="1">
      <alignment horizontal="center" vertical="center"/>
    </xf>
    <xf numFmtId="0" fontId="16" fillId="15" borderId="30" xfId="0" applyFont="1" applyFill="1" applyBorder="1" applyAlignment="1">
      <alignment horizontal="center" vertical="center"/>
    </xf>
    <xf numFmtId="0" fontId="15" fillId="14" borderId="38" xfId="0" applyFont="1" applyFill="1" applyBorder="1" applyAlignment="1">
      <alignment vertical="center"/>
    </xf>
    <xf numFmtId="0" fontId="15" fillId="14" borderId="40" xfId="0" applyFont="1" applyFill="1" applyBorder="1" applyAlignment="1">
      <alignment horizontal="center" vertical="center"/>
    </xf>
    <xf numFmtId="0" fontId="16" fillId="15" borderId="33" xfId="0" applyFont="1" applyFill="1" applyBorder="1" applyAlignment="1">
      <alignment horizontal="center" vertical="center"/>
    </xf>
    <xf numFmtId="0" fontId="15" fillId="14" borderId="27" xfId="0" applyFont="1" applyFill="1" applyBorder="1" applyAlignment="1">
      <alignment vertical="center"/>
    </xf>
    <xf numFmtId="2" fontId="4" fillId="0" borderId="41" xfId="0" applyNumberFormat="1" applyFont="1" applyBorder="1" applyAlignment="1">
      <alignment horizontal="center" vertical="center"/>
    </xf>
    <xf numFmtId="2" fontId="4" fillId="0" borderId="42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43" fontId="0" fillId="14" borderId="46" xfId="2" applyFont="1" applyFill="1" applyBorder="1" applyAlignment="1">
      <alignment horizontal="center"/>
    </xf>
    <xf numFmtId="43" fontId="0" fillId="14" borderId="0" xfId="2" applyFont="1" applyFill="1" applyAlignment="1">
      <alignment horizontal="center"/>
    </xf>
    <xf numFmtId="43" fontId="7" fillId="14" borderId="0" xfId="2" applyFont="1" applyFill="1" applyBorder="1" applyAlignment="1">
      <alignment horizontal="center" vertical="center"/>
    </xf>
    <xf numFmtId="43" fontId="0" fillId="0" borderId="37" xfId="2" applyFont="1" applyBorder="1"/>
    <xf numFmtId="43" fontId="0" fillId="0" borderId="0" xfId="2" applyFont="1" applyBorder="1"/>
    <xf numFmtId="43" fontId="0" fillId="0" borderId="47" xfId="2" applyFont="1" applyBorder="1"/>
    <xf numFmtId="43" fontId="0" fillId="0" borderId="0" xfId="2" applyFont="1" applyFill="1"/>
    <xf numFmtId="43" fontId="0" fillId="0" borderId="48" xfId="2" applyFont="1" applyBorder="1"/>
    <xf numFmtId="43" fontId="17" fillId="15" borderId="34" xfId="2" applyFont="1" applyFill="1" applyBorder="1" applyAlignment="1">
      <alignment horizontal="center" vertical="center"/>
    </xf>
    <xf numFmtId="43" fontId="0" fillId="0" borderId="0" xfId="2" applyFont="1"/>
    <xf numFmtId="43" fontId="15" fillId="14" borderId="27" xfId="2" applyFont="1" applyFill="1" applyBorder="1" applyAlignment="1">
      <alignment vertical="center"/>
    </xf>
    <xf numFmtId="2" fontId="4" fillId="0" borderId="41" xfId="2" applyNumberFormat="1" applyFont="1" applyBorder="1" applyAlignment="1">
      <alignment horizontal="center" vertical="center"/>
    </xf>
    <xf numFmtId="2" fontId="4" fillId="0" borderId="42" xfId="2" applyNumberFormat="1" applyFont="1" applyBorder="1" applyAlignment="1">
      <alignment horizontal="center" vertical="center"/>
    </xf>
    <xf numFmtId="43" fontId="0" fillId="0" borderId="40" xfId="2" applyFont="1" applyBorder="1"/>
    <xf numFmtId="43" fontId="0" fillId="0" borderId="49" xfId="2" applyFont="1" applyBorder="1"/>
    <xf numFmtId="43" fontId="0" fillId="0" borderId="50" xfId="2" applyFont="1" applyBorder="1"/>
    <xf numFmtId="43" fontId="4" fillId="0" borderId="0" xfId="2" applyFont="1" applyBorder="1" applyAlignment="1">
      <alignment horizontal="center" vertical="center"/>
    </xf>
    <xf numFmtId="43" fontId="0" fillId="0" borderId="51" xfId="2" applyFont="1" applyBorder="1"/>
    <xf numFmtId="43" fontId="0" fillId="14" borderId="46" xfId="2" applyFont="1" applyFill="1" applyBorder="1"/>
    <xf numFmtId="43" fontId="0" fillId="14" borderId="0" xfId="2" applyFont="1" applyFill="1"/>
    <xf numFmtId="43" fontId="7" fillId="14" borderId="52" xfId="2" applyFont="1" applyFill="1" applyBorder="1" applyAlignment="1">
      <alignment horizontal="center" vertical="center"/>
    </xf>
    <xf numFmtId="43" fontId="17" fillId="15" borderId="54" xfId="2" applyFont="1" applyFill="1" applyBorder="1" applyAlignment="1">
      <alignment horizontal="center" vertical="center"/>
    </xf>
    <xf numFmtId="43" fontId="4" fillId="0" borderId="35" xfId="2" applyFont="1" applyBorder="1" applyAlignment="1">
      <alignment vertical="center" readingOrder="1"/>
    </xf>
    <xf numFmtId="43" fontId="15" fillId="14" borderId="38" xfId="2" applyFont="1" applyFill="1" applyBorder="1" applyAlignment="1">
      <alignment vertical="center"/>
    </xf>
    <xf numFmtId="43" fontId="4" fillId="0" borderId="0" xfId="2" applyFont="1" applyAlignment="1">
      <alignment horizontal="center" vertical="center"/>
    </xf>
    <xf numFmtId="43" fontId="4" fillId="0" borderId="0" xfId="2" applyFont="1" applyAlignment="1">
      <alignment horizontal="right"/>
    </xf>
    <xf numFmtId="43" fontId="15" fillId="14" borderId="35" xfId="2" applyFont="1" applyFill="1" applyBorder="1" applyAlignment="1">
      <alignment vertical="center"/>
    </xf>
    <xf numFmtId="43" fontId="0" fillId="0" borderId="47" xfId="2" applyFont="1" applyBorder="1" applyAlignment="1">
      <alignment horizontal="left"/>
    </xf>
    <xf numFmtId="43" fontId="1" fillId="0" borderId="48" xfId="2" applyFont="1" applyBorder="1" applyAlignment="1">
      <alignment horizontal="center" vertical="center"/>
    </xf>
    <xf numFmtId="164" fontId="4" fillId="0" borderId="0" xfId="2" applyNumberFormat="1" applyFont="1" applyAlignment="1">
      <alignment vertical="center"/>
    </xf>
    <xf numFmtId="43" fontId="4" fillId="0" borderId="0" xfId="2" applyFont="1" applyAlignment="1">
      <alignment vertical="center"/>
    </xf>
    <xf numFmtId="43" fontId="1" fillId="0" borderId="47" xfId="2" applyFont="1" applyBorder="1" applyAlignment="1">
      <alignment horizontal="left" vertical="center"/>
    </xf>
    <xf numFmtId="43" fontId="0" fillId="0" borderId="55" xfId="2" applyFont="1" applyBorder="1"/>
    <xf numFmtId="43" fontId="0" fillId="5" borderId="0" xfId="2" applyFont="1" applyFill="1"/>
    <xf numFmtId="0" fontId="22" fillId="5" borderId="0" xfId="2" applyNumberFormat="1" applyFont="1" applyFill="1" applyAlignment="1">
      <alignment horizontal="right"/>
    </xf>
    <xf numFmtId="43" fontId="22" fillId="5" borderId="0" xfId="2" applyFont="1" applyFill="1" applyAlignment="1">
      <alignment horizontal="left"/>
    </xf>
    <xf numFmtId="43" fontId="5" fillId="5" borderId="0" xfId="2" applyFont="1" applyFill="1" applyAlignment="1">
      <alignment vertical="center"/>
    </xf>
    <xf numFmtId="0" fontId="4" fillId="5" borderId="0" xfId="2" applyNumberFormat="1" applyFont="1" applyFill="1" applyAlignment="1">
      <alignment horizontal="right" vertical="center"/>
    </xf>
    <xf numFmtId="43" fontId="23" fillId="5" borderId="0" xfId="2" applyFont="1" applyFill="1" applyAlignment="1">
      <alignment horizontal="right" vertical="center"/>
    </xf>
    <xf numFmtId="43" fontId="23" fillId="5" borderId="0" xfId="2" applyFont="1" applyFill="1" applyAlignment="1">
      <alignment vertical="center"/>
    </xf>
    <xf numFmtId="0" fontId="14" fillId="5" borderId="0" xfId="2" applyNumberFormat="1" applyFont="1" applyFill="1" applyAlignment="1">
      <alignment horizontal="right" vertical="center"/>
    </xf>
    <xf numFmtId="43" fontId="25" fillId="5" borderId="0" xfId="2" applyFont="1" applyFill="1" applyAlignment="1">
      <alignment horizontal="center" vertical="center"/>
    </xf>
    <xf numFmtId="0" fontId="4" fillId="0" borderId="0" xfId="2" applyNumberFormat="1" applyFont="1" applyAlignment="1">
      <alignment vertical="center"/>
    </xf>
    <xf numFmtId="0" fontId="4" fillId="0" borderId="0" xfId="2" applyNumberFormat="1" applyFont="1" applyAlignment="1">
      <alignment horizontal="left" vertical="center"/>
    </xf>
    <xf numFmtId="0" fontId="4" fillId="0" borderId="0" xfId="2" applyNumberFormat="1" applyFont="1" applyAlignment="1">
      <alignment horizontal="right" vertical="center"/>
    </xf>
    <xf numFmtId="2" fontId="26" fillId="0" borderId="0" xfId="2" applyNumberFormat="1" applyFont="1" applyAlignment="1">
      <alignment vertical="center"/>
    </xf>
    <xf numFmtId="43" fontId="26" fillId="0" borderId="0" xfId="2" applyFont="1" applyAlignment="1">
      <alignment vertical="center"/>
    </xf>
    <xf numFmtId="43" fontId="0" fillId="0" borderId="0" xfId="2" applyFont="1" applyFill="1" applyBorder="1"/>
    <xf numFmtId="43" fontId="0" fillId="0" borderId="56" xfId="2" applyFont="1" applyBorder="1"/>
    <xf numFmtId="43" fontId="0" fillId="0" borderId="57" xfId="2" applyFont="1" applyBorder="1"/>
    <xf numFmtId="43" fontId="0" fillId="0" borderId="25" xfId="2" applyFont="1" applyBorder="1"/>
    <xf numFmtId="43" fontId="4" fillId="0" borderId="0" xfId="2" applyFont="1" applyBorder="1" applyAlignment="1">
      <alignment vertical="center"/>
    </xf>
    <xf numFmtId="43" fontId="4" fillId="0" borderId="0" xfId="2" applyFont="1" applyBorder="1" applyAlignment="1">
      <alignment horizontal="left" vertical="center"/>
    </xf>
    <xf numFmtId="43" fontId="4" fillId="0" borderId="0" xfId="2" applyFont="1" applyBorder="1" applyAlignment="1">
      <alignment horizontal="right" vertical="center"/>
    </xf>
    <xf numFmtId="43" fontId="0" fillId="0" borderId="0" xfId="2" applyFont="1" applyBorder="1" applyAlignment="1">
      <alignment vertical="center"/>
    </xf>
    <xf numFmtId="0" fontId="4" fillId="0" borderId="0" xfId="2" applyNumberFormat="1" applyFont="1" applyBorder="1" applyAlignment="1">
      <alignment horizontal="left" vertical="center"/>
    </xf>
    <xf numFmtId="2" fontId="4" fillId="0" borderId="0" xfId="2" applyNumberFormat="1" applyFont="1" applyFill="1" applyBorder="1" applyAlignment="1">
      <alignment vertical="center"/>
    </xf>
    <xf numFmtId="2" fontId="18" fillId="0" borderId="0" xfId="2" applyNumberFormat="1" applyFont="1" applyFill="1" applyBorder="1" applyAlignment="1">
      <alignment vertical="center"/>
    </xf>
    <xf numFmtId="43" fontId="11" fillId="0" borderId="0" xfId="2" applyFont="1" applyFill="1" applyBorder="1" applyAlignment="1">
      <alignment vertical="center" wrapText="1"/>
    </xf>
    <xf numFmtId="0" fontId="0" fillId="0" borderId="26" xfId="0" applyBorder="1"/>
    <xf numFmtId="43" fontId="0" fillId="0" borderId="58" xfId="2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16" fillId="15" borderId="30" xfId="0" applyFont="1" applyFill="1" applyBorder="1" applyAlignment="1">
      <alignment horizontal="center" vertical="center"/>
    </xf>
    <xf numFmtId="0" fontId="16" fillId="15" borderId="33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28" fillId="0" borderId="0" xfId="0" applyFont="1" applyFill="1" applyAlignment="1">
      <alignment vertical="center"/>
    </xf>
    <xf numFmtId="2" fontId="4" fillId="0" borderId="64" xfId="2" applyNumberFormat="1" applyFont="1" applyBorder="1" applyAlignment="1">
      <alignment horizontal="center" vertical="center"/>
    </xf>
    <xf numFmtId="0" fontId="2" fillId="0" borderId="0" xfId="2" applyNumberFormat="1" applyFont="1" applyAlignment="1">
      <alignment horizontal="right" vertical="center"/>
    </xf>
    <xf numFmtId="0" fontId="3" fillId="0" borderId="1" xfId="0" applyFont="1" applyBorder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top" textRotation="90"/>
    </xf>
    <xf numFmtId="0" fontId="2" fillId="4" borderId="1" xfId="0" applyFont="1" applyFill="1" applyBorder="1" applyAlignment="1">
      <alignment horizontal="center" vertical="center"/>
    </xf>
    <xf numFmtId="0" fontId="22" fillId="0" borderId="0" xfId="2" applyNumberFormat="1" applyFont="1" applyFill="1" applyBorder="1" applyAlignment="1">
      <alignment horizontal="right"/>
    </xf>
    <xf numFmtId="43" fontId="22" fillId="0" borderId="0" xfId="2" applyFont="1" applyFill="1" applyBorder="1" applyAlignment="1">
      <alignment horizontal="left"/>
    </xf>
    <xf numFmtId="43" fontId="5" fillId="0" borderId="0" xfId="2" applyFont="1" applyFill="1" applyBorder="1" applyAlignment="1">
      <alignment vertical="center"/>
    </xf>
    <xf numFmtId="0" fontId="4" fillId="0" borderId="0" xfId="2" applyNumberFormat="1" applyFont="1" applyFill="1" applyBorder="1" applyAlignment="1">
      <alignment horizontal="right" vertical="center"/>
    </xf>
    <xf numFmtId="43" fontId="23" fillId="0" borderId="0" xfId="2" applyFont="1" applyFill="1" applyBorder="1" applyAlignment="1">
      <alignment horizontal="right" vertical="center"/>
    </xf>
    <xf numFmtId="43" fontId="23" fillId="0" borderId="0" xfId="2" applyFont="1" applyFill="1" applyBorder="1" applyAlignment="1">
      <alignment vertical="center"/>
    </xf>
    <xf numFmtId="0" fontId="14" fillId="0" borderId="0" xfId="2" applyNumberFormat="1" applyFont="1" applyFill="1" applyBorder="1" applyAlignment="1">
      <alignment horizontal="right" vertical="center"/>
    </xf>
    <xf numFmtId="43" fontId="25" fillId="0" borderId="0" xfId="2" applyFont="1" applyFill="1" applyBorder="1" applyAlignment="1">
      <alignment horizontal="center" vertical="center"/>
    </xf>
    <xf numFmtId="0" fontId="4" fillId="0" borderId="0" xfId="2" applyNumberFormat="1" applyFont="1" applyFill="1" applyBorder="1" applyAlignment="1">
      <alignment vertical="center"/>
    </xf>
    <xf numFmtId="43" fontId="4" fillId="0" borderId="0" xfId="2" applyFont="1" applyFill="1" applyBorder="1" applyAlignment="1">
      <alignment vertical="center"/>
    </xf>
    <xf numFmtId="0" fontId="4" fillId="0" borderId="0" xfId="2" applyNumberFormat="1" applyFont="1" applyFill="1" applyBorder="1" applyAlignment="1">
      <alignment horizontal="left" vertical="center"/>
    </xf>
    <xf numFmtId="49" fontId="4" fillId="0" borderId="0" xfId="2" applyNumberFormat="1" applyFont="1" applyFill="1" applyBorder="1" applyAlignment="1">
      <alignment vertical="center"/>
    </xf>
    <xf numFmtId="2" fontId="26" fillId="0" borderId="0" xfId="2" applyNumberFormat="1" applyFont="1" applyFill="1" applyBorder="1" applyAlignment="1">
      <alignment vertical="center"/>
    </xf>
    <xf numFmtId="43" fontId="26" fillId="0" borderId="0" xfId="2" applyFont="1" applyFill="1" applyBorder="1" applyAlignment="1">
      <alignment vertical="center"/>
    </xf>
    <xf numFmtId="43" fontId="21" fillId="0" borderId="0" xfId="2" applyFont="1" applyFill="1" applyBorder="1" applyAlignment="1">
      <alignment vertical="center"/>
    </xf>
    <xf numFmtId="43" fontId="24" fillId="0" borderId="0" xfId="2" applyFont="1" applyFill="1" applyBorder="1" applyAlignment="1">
      <alignment vertical="center"/>
    </xf>
    <xf numFmtId="43" fontId="27" fillId="0" borderId="0" xfId="2" applyFont="1" applyFill="1" applyBorder="1" applyAlignment="1">
      <alignment vertical="center"/>
    </xf>
    <xf numFmtId="164" fontId="4" fillId="0" borderId="0" xfId="2" applyNumberFormat="1" applyFont="1" applyBorder="1" applyAlignment="1">
      <alignment vertical="center"/>
    </xf>
    <xf numFmtId="0" fontId="4" fillId="6" borderId="65" xfId="0" applyFont="1" applyFill="1" applyBorder="1" applyAlignment="1">
      <alignment horizontal="center" vertical="top" textRotation="90"/>
    </xf>
    <xf numFmtId="0" fontId="6" fillId="0" borderId="1" xfId="0" applyFont="1" applyBorder="1" applyAlignment="1" applyProtection="1">
      <alignment horizontal="right" vertical="center" wrapText="1"/>
      <protection locked="0"/>
    </xf>
    <xf numFmtId="49" fontId="6" fillId="0" borderId="67" xfId="0" applyNumberFormat="1" applyFont="1" applyBorder="1" applyAlignment="1" applyProtection="1">
      <alignment horizontal="center" vertical="center"/>
      <protection locked="0"/>
    </xf>
    <xf numFmtId="164" fontId="6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/>
    <xf numFmtId="0" fontId="3" fillId="0" borderId="68" xfId="0" applyFont="1" applyBorder="1" applyAlignment="1"/>
    <xf numFmtId="0" fontId="3" fillId="0" borderId="67" xfId="0" applyFont="1" applyBorder="1" applyAlignment="1"/>
    <xf numFmtId="0" fontId="4" fillId="4" borderId="3" xfId="0" applyFont="1" applyFill="1" applyBorder="1" applyAlignment="1">
      <alignment horizontal="center" vertical="top" textRotation="90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  <protection locked="0"/>
    </xf>
    <xf numFmtId="0" fontId="4" fillId="0" borderId="1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top" textRotation="90"/>
    </xf>
    <xf numFmtId="0" fontId="4" fillId="0" borderId="2" xfId="0" applyFont="1" applyFill="1" applyBorder="1" applyAlignment="1">
      <alignment horizontal="center" vertical="top" textRotation="90"/>
    </xf>
    <xf numFmtId="0" fontId="4" fillId="0" borderId="65" xfId="0" applyFont="1" applyFill="1" applyBorder="1" applyAlignment="1">
      <alignment horizontal="center" vertical="top" textRotation="90"/>
    </xf>
    <xf numFmtId="0" fontId="4" fillId="0" borderId="17" xfId="0" applyFont="1" applyFill="1" applyBorder="1" applyAlignment="1">
      <alignment horizontal="center" vertical="top" textRotation="90"/>
    </xf>
    <xf numFmtId="0" fontId="1" fillId="0" borderId="1" xfId="0" applyFont="1" applyFill="1" applyBorder="1"/>
    <xf numFmtId="0" fontId="6" fillId="0" borderId="1" xfId="0" applyFont="1" applyFill="1" applyBorder="1" applyAlignment="1" applyProtection="1">
      <alignment horizontal="right" vertical="center" wrapText="1"/>
      <protection locked="0"/>
    </xf>
    <xf numFmtId="49" fontId="6" fillId="0" borderId="67" xfId="0" applyNumberFormat="1" applyFont="1" applyFill="1" applyBorder="1" applyAlignment="1" applyProtection="1">
      <alignment horizontal="center" vertical="center"/>
      <protection locked="0"/>
    </xf>
    <xf numFmtId="164" fontId="6" fillId="0" borderId="1" xfId="0" applyNumberFormat="1" applyFont="1" applyFill="1" applyBorder="1" applyAlignment="1" applyProtection="1">
      <alignment horizontal="center" vertical="center"/>
      <protection locked="0"/>
    </xf>
    <xf numFmtId="2" fontId="1" fillId="0" borderId="1" xfId="0" applyNumberFormat="1" applyFont="1" applyFill="1" applyBorder="1" applyAlignment="1" applyProtection="1">
      <alignment horizontal="center"/>
      <protection locked="0"/>
    </xf>
    <xf numFmtId="2" fontId="1" fillId="0" borderId="1" xfId="0" applyNumberFormat="1" applyFont="1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right" vertical="center"/>
    </xf>
    <xf numFmtId="1" fontId="1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vertical="center" wrapText="1"/>
      <protection locked="0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  <xf numFmtId="2" fontId="1" fillId="0" borderId="6" xfId="0" applyNumberFormat="1" applyFont="1" applyFill="1" applyBorder="1" applyAlignment="1" applyProtection="1">
      <alignment horizontal="center"/>
      <protection locked="0"/>
    </xf>
    <xf numFmtId="0" fontId="4" fillId="0" borderId="14" xfId="0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 vertical="center" readingOrder="2"/>
    </xf>
    <xf numFmtId="0" fontId="4" fillId="0" borderId="1" xfId="0" applyFont="1" applyFill="1" applyBorder="1" applyAlignment="1" applyProtection="1">
      <alignment horizontal="center" vertical="center"/>
      <protection locked="0"/>
    </xf>
    <xf numFmtId="2" fontId="10" fillId="0" borderId="0" xfId="0" applyNumberFormat="1" applyFont="1"/>
    <xf numFmtId="1" fontId="8" fillId="0" borderId="0" xfId="0" applyNumberFormat="1" applyFont="1"/>
    <xf numFmtId="1" fontId="0" fillId="0" borderId="0" xfId="0" applyNumberFormat="1"/>
    <xf numFmtId="0" fontId="6" fillId="0" borderId="0" xfId="0" applyFont="1" applyBorder="1" applyAlignment="1" applyProtection="1">
      <alignment vertical="center" wrapTex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164" fontId="4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Fill="1" applyBorder="1"/>
    <xf numFmtId="2" fontId="1" fillId="5" borderId="1" xfId="0" applyNumberFormat="1" applyFont="1" applyFill="1" applyBorder="1" applyAlignment="1" applyProtection="1">
      <alignment horizontal="right" vertical="center"/>
    </xf>
    <xf numFmtId="1" fontId="1" fillId="5" borderId="1" xfId="0" applyNumberFormat="1" applyFont="1" applyFill="1" applyBorder="1" applyAlignment="1" applyProtection="1">
      <alignment horizontal="right" vertical="center"/>
    </xf>
    <xf numFmtId="2" fontId="0" fillId="5" borderId="1" xfId="0" applyNumberFormat="1" applyFill="1" applyBorder="1" applyAlignment="1">
      <alignment horizontal="right" vertical="center"/>
    </xf>
    <xf numFmtId="2" fontId="29" fillId="0" borderId="1" xfId="0" applyNumberFormat="1" applyFont="1" applyFill="1" applyBorder="1" applyAlignment="1" applyProtection="1">
      <alignment horizontal="center" vertical="center"/>
      <protection locked="0"/>
    </xf>
    <xf numFmtId="1" fontId="29" fillId="0" borderId="1" xfId="0" applyNumberFormat="1" applyFont="1" applyFill="1" applyBorder="1" applyAlignment="1" applyProtection="1">
      <alignment horizontal="center" vertical="center"/>
      <protection locked="0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0" fontId="30" fillId="0" borderId="0" xfId="0" applyFont="1"/>
    <xf numFmtId="0" fontId="1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30" fillId="0" borderId="0" xfId="0" applyFont="1" applyAlignment="1" applyProtection="1">
      <alignment horizontal="right" vertical="center"/>
    </xf>
    <xf numFmtId="0" fontId="30" fillId="0" borderId="0" xfId="0" applyFont="1" applyAlignment="1" applyProtection="1">
      <alignment horizontal="center" vertical="center"/>
    </xf>
    <xf numFmtId="0" fontId="30" fillId="0" borderId="0" xfId="0" applyFont="1" applyAlignment="1">
      <alignment horizontal="right" vertical="center"/>
    </xf>
    <xf numFmtId="0" fontId="31" fillId="0" borderId="0" xfId="0" applyFont="1"/>
    <xf numFmtId="0" fontId="31" fillId="0" borderId="0" xfId="0" applyFont="1" applyAlignment="1">
      <alignment horizontal="center" vertical="center"/>
    </xf>
    <xf numFmtId="0" fontId="31" fillId="0" borderId="2" xfId="0" applyFont="1" applyBorder="1" applyAlignment="1">
      <alignment horizontal="center" vertical="center" wrapText="1"/>
    </xf>
    <xf numFmtId="10" fontId="31" fillId="0" borderId="1" xfId="0" applyNumberFormat="1" applyFont="1" applyBorder="1" applyAlignment="1">
      <alignment horizontal="center" vertical="center"/>
    </xf>
    <xf numFmtId="1" fontId="31" fillId="0" borderId="1" xfId="0" applyNumberFormat="1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49" fontId="30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2" fillId="4" borderId="12" xfId="0" applyFont="1" applyFill="1" applyBorder="1" applyAlignment="1">
      <alignment vertical="center"/>
    </xf>
    <xf numFmtId="0" fontId="2" fillId="4" borderId="7" xfId="0" applyFont="1" applyFill="1" applyBorder="1" applyAlignment="1">
      <alignment vertical="center"/>
    </xf>
    <xf numFmtId="0" fontId="2" fillId="4" borderId="9" xfId="0" applyFont="1" applyFill="1" applyBorder="1" applyAlignment="1">
      <alignment vertical="center"/>
    </xf>
    <xf numFmtId="0" fontId="2" fillId="4" borderId="8" xfId="0" applyFont="1" applyFill="1" applyBorder="1" applyAlignment="1">
      <alignment vertical="center"/>
    </xf>
    <xf numFmtId="0" fontId="2" fillId="4" borderId="0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2" fillId="4" borderId="10" xfId="0" applyFont="1" applyFill="1" applyBorder="1" applyAlignment="1">
      <alignment vertical="center"/>
    </xf>
    <xf numFmtId="0" fontId="2" fillId="4" borderId="11" xfId="0" applyFont="1" applyFill="1" applyBorder="1" applyAlignment="1">
      <alignment vertical="center"/>
    </xf>
    <xf numFmtId="0" fontId="2" fillId="4" borderId="13" xfId="0" applyFont="1" applyFill="1" applyBorder="1" applyAlignment="1">
      <alignment vertical="center"/>
    </xf>
    <xf numFmtId="0" fontId="29" fillId="0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1" fontId="0" fillId="0" borderId="0" xfId="0" applyNumberFormat="1" applyFont="1" applyBorder="1" applyAlignment="1">
      <alignment horizontal="center" vertical="center"/>
    </xf>
    <xf numFmtId="10" fontId="0" fillId="0" borderId="0" xfId="0" applyNumberFormat="1" applyFont="1" applyBorder="1" applyAlignment="1">
      <alignment horizontal="center" vertical="center"/>
    </xf>
    <xf numFmtId="0" fontId="30" fillId="0" borderId="0" xfId="0" applyFont="1" applyProtection="1">
      <protection locked="0"/>
    </xf>
    <xf numFmtId="0" fontId="2" fillId="4" borderId="16" xfId="0" applyFont="1" applyFill="1" applyBorder="1" applyAlignment="1">
      <alignment vertical="center"/>
    </xf>
    <xf numFmtId="0" fontId="2" fillId="4" borderId="24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6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24" xfId="0" applyFont="1" applyFill="1" applyBorder="1" applyAlignment="1">
      <alignment vertical="center"/>
    </xf>
    <xf numFmtId="0" fontId="2" fillId="0" borderId="7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71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70" xfId="0" applyFont="1" applyFill="1" applyBorder="1" applyAlignment="1">
      <alignment vertical="center"/>
    </xf>
    <xf numFmtId="0" fontId="2" fillId="0" borderId="72" xfId="0" applyFont="1" applyFill="1" applyBorder="1" applyAlignment="1">
      <alignment vertical="center"/>
    </xf>
    <xf numFmtId="0" fontId="2" fillId="0" borderId="73" xfId="0" applyFont="1" applyFill="1" applyBorder="1" applyAlignment="1">
      <alignment vertical="center"/>
    </xf>
    <xf numFmtId="0" fontId="30" fillId="0" borderId="0" xfId="0" applyFont="1" applyAlignment="1">
      <alignment horizontal="center" vertical="center"/>
    </xf>
    <xf numFmtId="0" fontId="32" fillId="0" borderId="6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1" fontId="0" fillId="0" borderId="70" xfId="0" applyNumberFormat="1" applyFont="1" applyBorder="1" applyAlignment="1">
      <alignment horizontal="center" vertical="center"/>
    </xf>
    <xf numFmtId="1" fontId="0" fillId="0" borderId="71" xfId="0" applyNumberFormat="1" applyFont="1" applyBorder="1" applyAlignment="1">
      <alignment horizontal="center" vertical="center"/>
    </xf>
    <xf numFmtId="1" fontId="0" fillId="0" borderId="73" xfId="0" applyNumberFormat="1" applyFont="1" applyBorder="1" applyAlignment="1">
      <alignment horizontal="center" vertical="center"/>
    </xf>
    <xf numFmtId="1" fontId="0" fillId="0" borderId="3" xfId="0" applyNumberFormat="1" applyFont="1" applyBorder="1" applyAlignment="1">
      <alignment horizontal="center" vertical="center"/>
    </xf>
    <xf numFmtId="10" fontId="0" fillId="0" borderId="6" xfId="0" applyNumberFormat="1" applyFont="1" applyBorder="1" applyAlignment="1">
      <alignment horizontal="center" vertical="center"/>
    </xf>
    <xf numFmtId="10" fontId="0" fillId="0" borderId="2" xfId="0" applyNumberFormat="1" applyFont="1" applyBorder="1" applyAlignment="1">
      <alignment horizontal="center" vertical="center"/>
    </xf>
    <xf numFmtId="0" fontId="23" fillId="0" borderId="7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1" fontId="0" fillId="0" borderId="6" xfId="0" applyNumberFormat="1" applyFont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 vertical="center"/>
    </xf>
    <xf numFmtId="10" fontId="0" fillId="0" borderId="70" xfId="0" applyNumberFormat="1" applyFont="1" applyBorder="1" applyAlignment="1">
      <alignment horizontal="center" vertical="center"/>
    </xf>
    <xf numFmtId="10" fontId="0" fillId="0" borderId="71" xfId="0" applyNumberFormat="1" applyFont="1" applyBorder="1" applyAlignment="1">
      <alignment horizontal="center" vertical="center"/>
    </xf>
    <xf numFmtId="10" fontId="0" fillId="0" borderId="73" xfId="0" applyNumberFormat="1" applyFont="1" applyBorder="1" applyAlignment="1">
      <alignment horizontal="center" vertical="center"/>
    </xf>
    <xf numFmtId="10" fontId="0" fillId="0" borderId="3" xfId="0" applyNumberFormat="1" applyFont="1" applyBorder="1" applyAlignment="1">
      <alignment horizontal="center" vertical="center"/>
    </xf>
    <xf numFmtId="0" fontId="23" fillId="0" borderId="70" xfId="0" applyFont="1" applyBorder="1" applyAlignment="1">
      <alignment horizontal="center" vertical="center"/>
    </xf>
    <xf numFmtId="0" fontId="23" fillId="0" borderId="71" xfId="0" applyFont="1" applyBorder="1" applyAlignment="1">
      <alignment horizontal="center" vertical="center"/>
    </xf>
    <xf numFmtId="0" fontId="23" fillId="0" borderId="72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73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74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0" borderId="70" xfId="0" applyFont="1" applyBorder="1" applyAlignment="1">
      <alignment horizontal="center" vertical="center" wrapText="1"/>
    </xf>
    <xf numFmtId="0" fontId="23" fillId="0" borderId="71" xfId="0" applyFont="1" applyBorder="1" applyAlignment="1">
      <alignment horizontal="center" vertical="center" wrapText="1"/>
    </xf>
    <xf numFmtId="0" fontId="23" fillId="0" borderId="72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1" fillId="0" borderId="0" xfId="0" applyFont="1" applyAlignment="1">
      <alignment horizontal="right"/>
    </xf>
    <xf numFmtId="0" fontId="33" fillId="0" borderId="70" xfId="0" applyFont="1" applyBorder="1" applyAlignment="1">
      <alignment horizontal="center"/>
    </xf>
    <xf numFmtId="0" fontId="33" fillId="0" borderId="74" xfId="0" applyFont="1" applyBorder="1" applyAlignment="1">
      <alignment horizontal="center"/>
    </xf>
    <xf numFmtId="0" fontId="33" fillId="0" borderId="71" xfId="0" applyFont="1" applyBorder="1" applyAlignment="1">
      <alignment horizontal="center"/>
    </xf>
    <xf numFmtId="0" fontId="33" fillId="0" borderId="73" xfId="0" applyFont="1" applyBorder="1" applyAlignment="1">
      <alignment horizontal="center"/>
    </xf>
    <xf numFmtId="0" fontId="33" fillId="0" borderId="5" xfId="0" applyFont="1" applyBorder="1" applyAlignment="1">
      <alignment horizontal="center"/>
    </xf>
    <xf numFmtId="0" fontId="33" fillId="0" borderId="3" xfId="0" applyFont="1" applyBorder="1" applyAlignment="1">
      <alignment horizontal="center"/>
    </xf>
    <xf numFmtId="0" fontId="32" fillId="0" borderId="14" xfId="0" applyFont="1" applyBorder="1" applyAlignment="1">
      <alignment horizontal="center" vertical="center"/>
    </xf>
    <xf numFmtId="0" fontId="32" fillId="0" borderId="6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67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31" fillId="0" borderId="68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70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top" textRotation="90"/>
    </xf>
    <xf numFmtId="0" fontId="3" fillId="0" borderId="2" xfId="0" applyFont="1" applyFill="1" applyBorder="1" applyAlignment="1">
      <alignment horizontal="center" vertical="top" textRotation="90"/>
    </xf>
    <xf numFmtId="0" fontId="4" fillId="0" borderId="61" xfId="0" applyFont="1" applyFill="1" applyBorder="1" applyAlignment="1">
      <alignment horizontal="center"/>
    </xf>
    <xf numFmtId="0" fontId="4" fillId="0" borderId="66" xfId="0" applyFont="1" applyFill="1" applyBorder="1" applyAlignment="1">
      <alignment horizontal="center"/>
    </xf>
    <xf numFmtId="0" fontId="4" fillId="0" borderId="62" xfId="0" applyFont="1" applyFill="1" applyBorder="1" applyAlignment="1">
      <alignment horizontal="center"/>
    </xf>
    <xf numFmtId="0" fontId="4" fillId="0" borderId="69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right"/>
    </xf>
    <xf numFmtId="0" fontId="4" fillId="4" borderId="0" xfId="0" applyFont="1" applyFill="1" applyAlignment="1">
      <alignment horizontal="right"/>
    </xf>
    <xf numFmtId="0" fontId="4" fillId="4" borderId="0" xfId="0" applyFont="1" applyFill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9" borderId="21" xfId="0" applyFont="1" applyFill="1" applyBorder="1" applyAlignment="1">
      <alignment horizontal="center"/>
    </xf>
    <xf numFmtId="0" fontId="4" fillId="9" borderId="22" xfId="0" applyFont="1" applyFill="1" applyBorder="1" applyAlignment="1">
      <alignment horizontal="center"/>
    </xf>
    <xf numFmtId="0" fontId="4" fillId="9" borderId="23" xfId="0" applyFont="1" applyFill="1" applyBorder="1" applyAlignment="1">
      <alignment horizontal="center"/>
    </xf>
    <xf numFmtId="0" fontId="4" fillId="8" borderId="21" xfId="0" applyFont="1" applyFill="1" applyBorder="1" applyAlignment="1">
      <alignment horizontal="center"/>
    </xf>
    <xf numFmtId="0" fontId="4" fillId="8" borderId="22" xfId="0" applyFont="1" applyFill="1" applyBorder="1" applyAlignment="1">
      <alignment horizontal="center"/>
    </xf>
    <xf numFmtId="0" fontId="4" fillId="8" borderId="23" xfId="0" applyFont="1" applyFill="1" applyBorder="1" applyAlignment="1">
      <alignment horizontal="center"/>
    </xf>
    <xf numFmtId="0" fontId="4" fillId="7" borderId="21" xfId="0" applyFont="1" applyFill="1" applyBorder="1" applyAlignment="1">
      <alignment horizontal="center"/>
    </xf>
    <xf numFmtId="0" fontId="4" fillId="7" borderId="22" xfId="0" applyFont="1" applyFill="1" applyBorder="1" applyAlignment="1">
      <alignment horizontal="center"/>
    </xf>
    <xf numFmtId="0" fontId="4" fillId="7" borderId="23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/>
    </xf>
    <xf numFmtId="0" fontId="4" fillId="7" borderId="19" xfId="0" applyFont="1" applyFill="1" applyBorder="1" applyAlignment="1">
      <alignment horizontal="center"/>
    </xf>
    <xf numFmtId="0" fontId="4" fillId="7" borderId="20" xfId="0" applyFont="1" applyFill="1" applyBorder="1" applyAlignment="1">
      <alignment horizontal="center"/>
    </xf>
    <xf numFmtId="0" fontId="4" fillId="9" borderId="18" xfId="0" applyFont="1" applyFill="1" applyBorder="1" applyAlignment="1">
      <alignment horizontal="center"/>
    </xf>
    <xf numFmtId="0" fontId="4" fillId="9" borderId="19" xfId="0" applyFont="1" applyFill="1" applyBorder="1" applyAlignment="1">
      <alignment horizontal="center"/>
    </xf>
    <xf numFmtId="0" fontId="4" fillId="9" borderId="20" xfId="0" applyFont="1" applyFill="1" applyBorder="1" applyAlignment="1">
      <alignment horizontal="center"/>
    </xf>
    <xf numFmtId="0" fontId="4" fillId="8" borderId="18" xfId="0" applyFont="1" applyFill="1" applyBorder="1" applyAlignment="1">
      <alignment horizontal="center"/>
    </xf>
    <xf numFmtId="0" fontId="4" fillId="8" borderId="19" xfId="0" applyFont="1" applyFill="1" applyBorder="1" applyAlignment="1">
      <alignment horizontal="center"/>
    </xf>
    <xf numFmtId="0" fontId="4" fillId="8" borderId="20" xfId="0" applyFont="1" applyFill="1" applyBorder="1" applyAlignment="1">
      <alignment horizontal="center"/>
    </xf>
    <xf numFmtId="0" fontId="4" fillId="6" borderId="61" xfId="0" applyFont="1" applyFill="1" applyBorder="1" applyAlignment="1">
      <alignment horizontal="center" vertical="center"/>
    </xf>
    <xf numFmtId="0" fontId="4" fillId="6" borderId="66" xfId="0" applyFont="1" applyFill="1" applyBorder="1" applyAlignment="1">
      <alignment horizontal="center" vertical="center"/>
    </xf>
    <xf numFmtId="0" fontId="4" fillId="6" borderId="6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top" textRotation="90"/>
    </xf>
    <xf numFmtId="0" fontId="3" fillId="5" borderId="1" xfId="0" applyFont="1" applyFill="1" applyBorder="1" applyAlignment="1">
      <alignment horizontal="center" vertical="top" textRotation="90"/>
    </xf>
    <xf numFmtId="0" fontId="3" fillId="0" borderId="14" xfId="0" applyFont="1" applyBorder="1" applyAlignment="1">
      <alignment horizontal="center"/>
    </xf>
    <xf numFmtId="0" fontId="3" fillId="0" borderId="68" xfId="0" applyFont="1" applyBorder="1" applyAlignment="1">
      <alignment horizontal="center"/>
    </xf>
    <xf numFmtId="0" fontId="3" fillId="0" borderId="67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5" borderId="17" xfId="0" applyFont="1" applyFill="1" applyBorder="1" applyAlignment="1">
      <alignment horizontal="center" vertical="top" textRotation="90"/>
    </xf>
    <xf numFmtId="0" fontId="3" fillId="0" borderId="1" xfId="0" applyFont="1" applyBorder="1" applyAlignment="1">
      <alignment horizontal="center"/>
    </xf>
    <xf numFmtId="2" fontId="4" fillId="0" borderId="30" xfId="0" applyNumberFormat="1" applyFont="1" applyBorder="1" applyAlignment="1">
      <alignment horizontal="center" vertical="center"/>
    </xf>
    <xf numFmtId="2" fontId="4" fillId="0" borderId="33" xfId="0" applyNumberFormat="1" applyFont="1" applyBorder="1" applyAlignment="1">
      <alignment horizontal="center" vertical="center"/>
    </xf>
    <xf numFmtId="2" fontId="18" fillId="0" borderId="37" xfId="0" applyNumberFormat="1" applyFont="1" applyBorder="1" applyAlignment="1">
      <alignment horizontal="center" vertical="center"/>
    </xf>
    <xf numFmtId="2" fontId="18" fillId="0" borderId="55" xfId="0" applyNumberFormat="1" applyFont="1" applyBorder="1" applyAlignment="1">
      <alignment horizontal="center" vertical="center"/>
    </xf>
    <xf numFmtId="2" fontId="18" fillId="0" borderId="48" xfId="0" applyNumberFormat="1" applyFont="1" applyBorder="1" applyAlignment="1">
      <alignment horizontal="center" vertical="center"/>
    </xf>
    <xf numFmtId="2" fontId="18" fillId="0" borderId="47" xfId="0" applyNumberFormat="1" applyFont="1" applyBorder="1" applyAlignment="1">
      <alignment horizontal="center" vertical="center"/>
    </xf>
    <xf numFmtId="2" fontId="18" fillId="0" borderId="40" xfId="0" applyNumberFormat="1" applyFont="1" applyBorder="1" applyAlignment="1">
      <alignment horizontal="center" vertical="center"/>
    </xf>
    <xf numFmtId="2" fontId="18" fillId="0" borderId="50" xfId="0" applyNumberFormat="1" applyFont="1" applyBorder="1" applyAlignment="1">
      <alignment horizontal="center" vertical="center"/>
    </xf>
    <xf numFmtId="2" fontId="4" fillId="0" borderId="36" xfId="0" applyNumberFormat="1" applyFont="1" applyBorder="1" applyAlignment="1">
      <alignment horizontal="center" vertical="center"/>
    </xf>
    <xf numFmtId="2" fontId="4" fillId="0" borderId="39" xfId="0" applyNumberFormat="1" applyFont="1" applyBorder="1" applyAlignment="1">
      <alignment horizontal="center" vertical="center"/>
    </xf>
    <xf numFmtId="2" fontId="19" fillId="15" borderId="30" xfId="0" applyNumberFormat="1" applyFont="1" applyFill="1" applyBorder="1" applyAlignment="1">
      <alignment horizontal="center" vertical="center"/>
    </xf>
    <xf numFmtId="2" fontId="19" fillId="15" borderId="34" xfId="0" applyNumberFormat="1" applyFont="1" applyFill="1" applyBorder="1" applyAlignment="1">
      <alignment horizontal="center" vertical="center"/>
    </xf>
    <xf numFmtId="2" fontId="19" fillId="15" borderId="3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14" borderId="29" xfId="0" applyFont="1" applyFill="1" applyBorder="1" applyAlignment="1">
      <alignment horizontal="center" vertical="center"/>
    </xf>
    <xf numFmtId="0" fontId="7" fillId="14" borderId="32" xfId="0" applyFont="1" applyFill="1" applyBorder="1" applyAlignment="1">
      <alignment horizontal="center" vertical="center"/>
    </xf>
    <xf numFmtId="0" fontId="16" fillId="15" borderId="30" xfId="0" applyFont="1" applyFill="1" applyBorder="1" applyAlignment="1">
      <alignment horizontal="center" vertical="center"/>
    </xf>
    <xf numFmtId="0" fontId="16" fillId="15" borderId="33" xfId="0" applyFont="1" applyFill="1" applyBorder="1" applyAlignment="1">
      <alignment horizontal="center" vertical="center"/>
    </xf>
    <xf numFmtId="0" fontId="16" fillId="15" borderId="37" xfId="0" applyFont="1" applyFill="1" applyBorder="1" applyAlignment="1">
      <alignment horizontal="center" vertical="center"/>
    </xf>
    <xf numFmtId="0" fontId="16" fillId="15" borderId="55" xfId="0" applyFont="1" applyFill="1" applyBorder="1" applyAlignment="1">
      <alignment horizontal="center" vertical="center"/>
    </xf>
    <xf numFmtId="0" fontId="16" fillId="15" borderId="40" xfId="0" applyFont="1" applyFill="1" applyBorder="1" applyAlignment="1">
      <alignment horizontal="center" vertical="center"/>
    </xf>
    <xf numFmtId="0" fontId="16" fillId="15" borderId="50" xfId="0" applyFont="1" applyFill="1" applyBorder="1" applyAlignment="1">
      <alignment horizontal="center" vertical="center"/>
    </xf>
    <xf numFmtId="0" fontId="4" fillId="3" borderId="61" xfId="0" applyFont="1" applyFill="1" applyBorder="1" applyAlignment="1" applyProtection="1">
      <alignment horizontal="center"/>
      <protection locked="0"/>
    </xf>
    <xf numFmtId="0" fontId="4" fillId="3" borderId="62" xfId="0" applyFont="1" applyFill="1" applyBorder="1" applyAlignment="1" applyProtection="1">
      <alignment horizontal="center"/>
      <protection locked="0"/>
    </xf>
    <xf numFmtId="2" fontId="19" fillId="0" borderId="30" xfId="0" applyNumberFormat="1" applyFont="1" applyBorder="1" applyAlignment="1">
      <alignment horizontal="center" vertical="center"/>
    </xf>
    <xf numFmtId="2" fontId="19" fillId="0" borderId="34" xfId="0" applyNumberFormat="1" applyFont="1" applyBorder="1" applyAlignment="1">
      <alignment horizontal="center" vertical="center"/>
    </xf>
    <xf numFmtId="2" fontId="19" fillId="0" borderId="33" xfId="0" applyNumberFormat="1" applyFont="1" applyBorder="1" applyAlignment="1">
      <alignment horizontal="center" vertical="center"/>
    </xf>
    <xf numFmtId="0" fontId="15" fillId="14" borderId="29" xfId="0" applyFont="1" applyFill="1" applyBorder="1" applyAlignment="1">
      <alignment horizontal="center" vertical="center"/>
    </xf>
    <xf numFmtId="0" fontId="15" fillId="14" borderId="32" xfId="0" applyFont="1" applyFill="1" applyBorder="1" applyAlignment="1">
      <alignment horizontal="center" vertical="center"/>
    </xf>
    <xf numFmtId="0" fontId="7" fillId="14" borderId="35" xfId="0" applyFont="1" applyFill="1" applyBorder="1" applyAlignment="1">
      <alignment horizontal="center" vertical="center"/>
    </xf>
    <xf numFmtId="0" fontId="7" fillId="14" borderId="0" xfId="0" applyFont="1" applyFill="1" applyBorder="1" applyAlignment="1">
      <alignment horizontal="center" vertical="center"/>
    </xf>
    <xf numFmtId="0" fontId="7" fillId="14" borderId="60" xfId="0" applyFont="1" applyFill="1" applyBorder="1" applyAlignment="1">
      <alignment horizontal="center" vertical="center"/>
    </xf>
    <xf numFmtId="0" fontId="7" fillId="14" borderId="59" xfId="0" applyFont="1" applyFill="1" applyBorder="1" applyAlignment="1">
      <alignment horizontal="center" vertical="center"/>
    </xf>
    <xf numFmtId="2" fontId="18" fillId="0" borderId="63" xfId="0" applyNumberFormat="1" applyFont="1" applyBorder="1" applyAlignment="1">
      <alignment horizontal="center" vertical="center"/>
    </xf>
    <xf numFmtId="2" fontId="18" fillId="0" borderId="49" xfId="0" applyNumberFormat="1" applyFont="1" applyBorder="1" applyAlignment="1">
      <alignment horizontal="center" vertical="center"/>
    </xf>
    <xf numFmtId="43" fontId="16" fillId="15" borderId="43" xfId="2" applyFont="1" applyFill="1" applyBorder="1" applyAlignment="1">
      <alignment horizontal="center"/>
    </xf>
    <xf numFmtId="43" fontId="16" fillId="15" borderId="44" xfId="2" applyFont="1" applyFill="1" applyBorder="1" applyAlignment="1">
      <alignment horizontal="center"/>
    </xf>
    <xf numFmtId="43" fontId="16" fillId="15" borderId="45" xfId="2" applyFont="1" applyFill="1" applyBorder="1" applyAlignment="1">
      <alignment horizontal="center"/>
    </xf>
    <xf numFmtId="43" fontId="7" fillId="14" borderId="29" xfId="2" applyFont="1" applyFill="1" applyBorder="1" applyAlignment="1">
      <alignment horizontal="center" vertical="center"/>
    </xf>
    <xf numFmtId="43" fontId="7" fillId="14" borderId="32" xfId="2" applyFont="1" applyFill="1" applyBorder="1" applyAlignment="1">
      <alignment horizontal="center" vertical="center"/>
    </xf>
    <xf numFmtId="43" fontId="16" fillId="15" borderId="30" xfId="2" applyFont="1" applyFill="1" applyBorder="1" applyAlignment="1">
      <alignment horizontal="center" vertical="center"/>
    </xf>
    <xf numFmtId="43" fontId="16" fillId="15" borderId="33" xfId="2" applyFont="1" applyFill="1" applyBorder="1" applyAlignment="1">
      <alignment horizontal="center" vertical="center"/>
    </xf>
    <xf numFmtId="2" fontId="18" fillId="0" borderId="37" xfId="2" applyNumberFormat="1" applyFont="1" applyBorder="1" applyAlignment="1">
      <alignment horizontal="center" vertical="center"/>
    </xf>
    <xf numFmtId="2" fontId="18" fillId="0" borderId="55" xfId="2" applyNumberFormat="1" applyFont="1" applyBorder="1" applyAlignment="1">
      <alignment horizontal="center" vertical="center"/>
    </xf>
    <xf numFmtId="2" fontId="18" fillId="0" borderId="48" xfId="2" applyNumberFormat="1" applyFont="1" applyBorder="1" applyAlignment="1">
      <alignment horizontal="center" vertical="center"/>
    </xf>
    <xf numFmtId="2" fontId="18" fillId="0" borderId="47" xfId="2" applyNumberFormat="1" applyFont="1" applyBorder="1" applyAlignment="1">
      <alignment horizontal="center" vertical="center"/>
    </xf>
    <xf numFmtId="2" fontId="18" fillId="0" borderId="40" xfId="2" applyNumberFormat="1" applyFont="1" applyBorder="1" applyAlignment="1">
      <alignment horizontal="center" vertical="center"/>
    </xf>
    <xf numFmtId="2" fontId="18" fillId="0" borderId="50" xfId="2" applyNumberFormat="1" applyFont="1" applyBorder="1" applyAlignment="1">
      <alignment horizontal="center" vertical="center"/>
    </xf>
    <xf numFmtId="2" fontId="18" fillId="0" borderId="63" xfId="2" applyNumberFormat="1" applyFont="1" applyFill="1" applyBorder="1" applyAlignment="1">
      <alignment horizontal="center" vertical="center"/>
    </xf>
    <xf numFmtId="2" fontId="18" fillId="0" borderId="55" xfId="2" applyNumberFormat="1" applyFont="1" applyFill="1" applyBorder="1" applyAlignment="1">
      <alignment horizontal="center" vertical="center"/>
    </xf>
    <xf numFmtId="2" fontId="18" fillId="0" borderId="49" xfId="2" applyNumberFormat="1" applyFont="1" applyFill="1" applyBorder="1" applyAlignment="1">
      <alignment horizontal="center" vertical="center"/>
    </xf>
    <xf numFmtId="2" fontId="18" fillId="0" borderId="50" xfId="2" applyNumberFormat="1" applyFont="1" applyFill="1" applyBorder="1" applyAlignment="1">
      <alignment horizontal="center" vertical="center"/>
    </xf>
    <xf numFmtId="43" fontId="7" fillId="14" borderId="53" xfId="2" applyFont="1" applyFill="1" applyBorder="1" applyAlignment="1">
      <alignment horizontal="center" vertical="center"/>
    </xf>
    <xf numFmtId="43" fontId="21" fillId="5" borderId="0" xfId="2" applyFont="1" applyFill="1" applyBorder="1" applyAlignment="1">
      <alignment horizontal="center" vertical="center"/>
    </xf>
    <xf numFmtId="43" fontId="24" fillId="5" borderId="0" xfId="2" applyFont="1" applyFill="1" applyAlignment="1">
      <alignment horizontal="center" vertical="center"/>
    </xf>
    <xf numFmtId="0" fontId="4" fillId="0" borderId="0" xfId="2" applyNumberFormat="1" applyFont="1" applyAlignment="1">
      <alignment horizontal="left" vertical="center"/>
    </xf>
    <xf numFmtId="2" fontId="26" fillId="0" borderId="0" xfId="2" applyNumberFormat="1" applyFont="1" applyAlignment="1">
      <alignment horizontal="left" vertical="center"/>
    </xf>
    <xf numFmtId="2" fontId="26" fillId="0" borderId="0" xfId="2" applyNumberFormat="1" applyFont="1" applyAlignment="1">
      <alignment horizontal="center" vertical="center"/>
    </xf>
    <xf numFmtId="2" fontId="26" fillId="0" borderId="0" xfId="2" applyNumberFormat="1" applyFont="1" applyAlignment="1">
      <alignment vertical="center"/>
    </xf>
    <xf numFmtId="43" fontId="27" fillId="0" borderId="0" xfId="2" applyFont="1" applyBorder="1" applyAlignment="1">
      <alignment horizontal="center" vertical="center"/>
    </xf>
    <xf numFmtId="164" fontId="4" fillId="0" borderId="0" xfId="2" applyNumberFormat="1" applyFont="1" applyBorder="1" applyAlignment="1">
      <alignment horizontal="right" vertical="center"/>
    </xf>
    <xf numFmtId="0" fontId="32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rgb="FFF69608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theme="3" tint="-0.24994659260841701"/>
      </font>
    </dxf>
    <dxf>
      <font>
        <color rgb="FFFF0000"/>
      </font>
    </dxf>
    <dxf>
      <font>
        <color theme="3" tint="-0.24994659260841701"/>
      </font>
    </dxf>
    <dxf>
      <font>
        <color rgb="FFFF0000"/>
      </font>
    </dxf>
    <dxf>
      <font>
        <color theme="3" tint="-0.24994659260841701"/>
      </font>
    </dxf>
    <dxf>
      <font>
        <color rgb="FFFF0000"/>
      </font>
    </dxf>
    <dxf>
      <font>
        <color theme="3" tint="-0.24994659260841701"/>
      </font>
    </dxf>
  </dxfs>
  <tableStyles count="0" defaultTableStyle="TableStyleMedium2" defaultPivotStyle="PivotStyleLight16"/>
  <colors>
    <mruColors>
      <color rgb="FFFB9BA2"/>
      <color rgb="FF9933FF"/>
      <color rgb="FFFF99CC"/>
      <color rgb="FFF69608"/>
      <color rgb="FF006600"/>
      <color rgb="FF8297FE"/>
      <color rgb="FFD9EEFB"/>
      <color rgb="FFFFFF99"/>
      <color rgb="FFFFFF66"/>
      <color rgb="FFB4FE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9525</xdr:colOff>
      <xdr:row>0</xdr:row>
      <xdr:rowOff>152400</xdr:rowOff>
    </xdr:from>
    <xdr:to>
      <xdr:col>24</xdr:col>
      <xdr:colOff>9525</xdr:colOff>
      <xdr:row>2</xdr:row>
      <xdr:rowOff>19050</xdr:rowOff>
    </xdr:to>
    <xdr:sp macro="[0]!copie" textlink="">
      <xdr:nvSpPr>
        <xdr:cNvPr id="8" name="Rectangle à coins arrondis 7"/>
        <xdr:cNvSpPr/>
      </xdr:nvSpPr>
      <xdr:spPr>
        <a:xfrm>
          <a:off x="12461967075" y="152400"/>
          <a:ext cx="1228725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 rtl="1"/>
          <a:r>
            <a:rPr lang="fr-FR" sz="1100">
              <a:solidFill>
                <a:srgbClr val="FF0000"/>
              </a:solidFill>
            </a:rPr>
            <a:t>COPIE</a:t>
          </a:r>
        </a:p>
      </xdr:txBody>
    </xdr:sp>
    <xdr:clientData/>
  </xdr:twoCellAnchor>
  <xdr:twoCellAnchor>
    <xdr:from>
      <xdr:col>47</xdr:col>
      <xdr:colOff>28575</xdr:colOff>
      <xdr:row>0</xdr:row>
      <xdr:rowOff>142875</xdr:rowOff>
    </xdr:from>
    <xdr:to>
      <xdr:col>49</xdr:col>
      <xdr:colOff>28575</xdr:colOff>
      <xdr:row>2</xdr:row>
      <xdr:rowOff>9525</xdr:rowOff>
    </xdr:to>
    <xdr:sp macro="[0]!copie2" textlink="">
      <xdr:nvSpPr>
        <xdr:cNvPr id="9" name="Rectangle à coins arrondis 8"/>
        <xdr:cNvSpPr/>
      </xdr:nvSpPr>
      <xdr:spPr>
        <a:xfrm>
          <a:off x="12445955550" y="142875"/>
          <a:ext cx="1228725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 rtl="1"/>
          <a:r>
            <a:rPr lang="fr-FR" sz="1100">
              <a:solidFill>
                <a:srgbClr val="FF0000"/>
              </a:solidFill>
            </a:rPr>
            <a:t>COPIE</a:t>
          </a:r>
        </a:p>
      </xdr:txBody>
    </xdr:sp>
    <xdr:clientData/>
  </xdr:twoCellAnchor>
  <xdr:twoCellAnchor>
    <xdr:from>
      <xdr:col>57</xdr:col>
      <xdr:colOff>1009650</xdr:colOff>
      <xdr:row>0</xdr:row>
      <xdr:rowOff>161925</xdr:rowOff>
    </xdr:from>
    <xdr:to>
      <xdr:col>58</xdr:col>
      <xdr:colOff>1019175</xdr:colOff>
      <xdr:row>2</xdr:row>
      <xdr:rowOff>28575</xdr:rowOff>
    </xdr:to>
    <xdr:sp macro="[0]!copie3" textlink="">
      <xdr:nvSpPr>
        <xdr:cNvPr id="4" name="Rectangle à coins arrondis 3"/>
        <xdr:cNvSpPr/>
      </xdr:nvSpPr>
      <xdr:spPr>
        <a:xfrm>
          <a:off x="12440059575" y="161925"/>
          <a:ext cx="1228725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 rtl="1"/>
          <a:r>
            <a:rPr lang="fr-FR" sz="1100">
              <a:solidFill>
                <a:srgbClr val="FF0000"/>
              </a:solidFill>
            </a:rPr>
            <a:t>COPIE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2</xdr:row>
      <xdr:rowOff>85725</xdr:rowOff>
    </xdr:from>
    <xdr:to>
      <xdr:col>5</xdr:col>
      <xdr:colOff>466725</xdr:colOff>
      <xdr:row>3</xdr:row>
      <xdr:rowOff>180975</xdr:rowOff>
    </xdr:to>
    <xdr:sp macro="" textlink="">
      <xdr:nvSpPr>
        <xdr:cNvPr id="35" name="Rectangle à coins arrondis 34"/>
        <xdr:cNvSpPr/>
      </xdr:nvSpPr>
      <xdr:spPr>
        <a:xfrm>
          <a:off x="13414905225" y="581025"/>
          <a:ext cx="1714500" cy="342900"/>
        </a:xfrm>
        <a:prstGeom prst="roundRect">
          <a:avLst/>
        </a:prstGeom>
        <a:solidFill>
          <a:schemeClr val="bg1"/>
        </a:solidFill>
        <a:ln w="1905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 rtl="1"/>
          <a:r>
            <a:rPr lang="ar-TN" sz="1600" b="0" cap="none" spc="0">
              <a:ln w="10160">
                <a:solidFill>
                  <a:srgbClr val="33CCFF"/>
                </a:solidFill>
                <a:prstDash val="solid"/>
              </a:ln>
              <a:solidFill>
                <a:srgbClr val="66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cs typeface="+mj-cs"/>
            </a:rPr>
            <a:t>السّداسي</a:t>
          </a:r>
          <a:r>
            <a:rPr lang="ar-TN" sz="1600" b="0" cap="none" spc="0" baseline="0">
              <a:ln w="10160">
                <a:solidFill>
                  <a:srgbClr val="33CCFF"/>
                </a:solidFill>
                <a:prstDash val="solid"/>
              </a:ln>
              <a:solidFill>
                <a:srgbClr val="66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cs typeface="+mj-cs"/>
            </a:rPr>
            <a:t> </a:t>
          </a:r>
          <a:r>
            <a:rPr lang="ar-SA" sz="1600" b="0" cap="none" spc="0" baseline="0">
              <a:ln w="10160">
                <a:solidFill>
                  <a:srgbClr val="33CCFF"/>
                </a:solidFill>
                <a:prstDash val="solid"/>
              </a:ln>
              <a:solidFill>
                <a:srgbClr val="66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cs typeface="+mj-cs"/>
            </a:rPr>
            <a:t>الأوّل</a:t>
          </a:r>
          <a:endParaRPr lang="fr-FR" sz="1600" b="0" cap="none" spc="0">
            <a:ln w="10160">
              <a:solidFill>
                <a:srgbClr val="33CCFF"/>
              </a:solidFill>
              <a:prstDash val="solid"/>
            </a:ln>
            <a:solidFill>
              <a:srgbClr val="66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cs typeface="+mj-cs"/>
          </a:endParaRPr>
        </a:p>
      </xdr:txBody>
    </xdr:sp>
    <xdr:clientData/>
  </xdr:twoCellAnchor>
  <xdr:twoCellAnchor>
    <xdr:from>
      <xdr:col>12</xdr:col>
      <xdr:colOff>76200</xdr:colOff>
      <xdr:row>13</xdr:row>
      <xdr:rowOff>47625</xdr:rowOff>
    </xdr:from>
    <xdr:to>
      <xdr:col>12</xdr:col>
      <xdr:colOff>419100</xdr:colOff>
      <xdr:row>13</xdr:row>
      <xdr:rowOff>207644</xdr:rowOff>
    </xdr:to>
    <xdr:sp macro="" textlink="">
      <xdr:nvSpPr>
        <xdr:cNvPr id="40" name="Flèche gauche 39"/>
        <xdr:cNvSpPr/>
      </xdr:nvSpPr>
      <xdr:spPr>
        <a:xfrm>
          <a:off x="13410704700" y="3267075"/>
          <a:ext cx="342900" cy="16001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endParaRPr lang="fr-FR" sz="1100"/>
        </a:p>
      </xdr:txBody>
    </xdr:sp>
    <xdr:clientData/>
  </xdr:twoCellAnchor>
  <xdr:twoCellAnchor>
    <xdr:from>
      <xdr:col>12</xdr:col>
      <xdr:colOff>285750</xdr:colOff>
      <xdr:row>17</xdr:row>
      <xdr:rowOff>38100</xdr:rowOff>
    </xdr:from>
    <xdr:to>
      <xdr:col>12</xdr:col>
      <xdr:colOff>628650</xdr:colOff>
      <xdr:row>17</xdr:row>
      <xdr:rowOff>198119</xdr:rowOff>
    </xdr:to>
    <xdr:sp macro="" textlink="">
      <xdr:nvSpPr>
        <xdr:cNvPr id="41" name="Flèche gauche 40"/>
        <xdr:cNvSpPr/>
      </xdr:nvSpPr>
      <xdr:spPr>
        <a:xfrm>
          <a:off x="13410495150" y="4248150"/>
          <a:ext cx="342900" cy="16001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endParaRPr lang="fr-FR" sz="1100"/>
        </a:p>
      </xdr:txBody>
    </xdr:sp>
    <xdr:clientData/>
  </xdr:twoCellAnchor>
  <xdr:twoCellAnchor editAs="oneCell">
    <xdr:from>
      <xdr:col>12</xdr:col>
      <xdr:colOff>800100</xdr:colOff>
      <xdr:row>12</xdr:row>
      <xdr:rowOff>114300</xdr:rowOff>
    </xdr:from>
    <xdr:to>
      <xdr:col>14</xdr:col>
      <xdr:colOff>495300</xdr:colOff>
      <xdr:row>14</xdr:row>
      <xdr:rowOff>200025</xdr:rowOff>
    </xdr:to>
    <xdr:pic macro="[0]!imprimun">
      <xdr:nvPicPr>
        <xdr:cNvPr id="42" name="Image 4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08990200" y="3086100"/>
          <a:ext cx="1333500" cy="581025"/>
        </a:xfrm>
        <a:prstGeom prst="rect">
          <a:avLst/>
        </a:prstGeom>
      </xdr:spPr>
    </xdr:pic>
    <xdr:clientData/>
  </xdr:twoCellAnchor>
  <xdr:twoCellAnchor editAs="oneCell">
    <xdr:from>
      <xdr:col>12</xdr:col>
      <xdr:colOff>800100</xdr:colOff>
      <xdr:row>16</xdr:row>
      <xdr:rowOff>123825</xdr:rowOff>
    </xdr:from>
    <xdr:to>
      <xdr:col>14</xdr:col>
      <xdr:colOff>495300</xdr:colOff>
      <xdr:row>18</xdr:row>
      <xdr:rowOff>209550</xdr:rowOff>
    </xdr:to>
    <xdr:pic macro="[0]!imprimTout">
      <xdr:nvPicPr>
        <xdr:cNvPr id="43" name="Image 4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08990200" y="4086225"/>
          <a:ext cx="1333500" cy="5810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51</xdr:row>
      <xdr:rowOff>0</xdr:rowOff>
    </xdr:from>
    <xdr:to>
      <xdr:col>10</xdr:col>
      <xdr:colOff>667800</xdr:colOff>
      <xdr:row>85</xdr:row>
      <xdr:rowOff>102375</xdr:rowOff>
    </xdr:to>
    <xdr:grpSp>
      <xdr:nvGrpSpPr>
        <xdr:cNvPr id="2" name="Groupe 1"/>
        <xdr:cNvGrpSpPr/>
      </xdr:nvGrpSpPr>
      <xdr:grpSpPr>
        <a:xfrm>
          <a:off x="13100160075" y="12630150"/>
          <a:ext cx="6716175" cy="8522475"/>
          <a:chOff x="13411942951" y="12639675"/>
          <a:chExt cx="7153273" cy="8629650"/>
        </a:xfrm>
      </xdr:grpSpPr>
      <xdr:grpSp>
        <xdr:nvGrpSpPr>
          <xdr:cNvPr id="3" name="Groupe 74"/>
          <xdr:cNvGrpSpPr/>
        </xdr:nvGrpSpPr>
        <xdr:grpSpPr>
          <a:xfrm>
            <a:off x="13411942951" y="13611225"/>
            <a:ext cx="7153273" cy="7658100"/>
            <a:chOff x="13411942951" y="13611225"/>
            <a:chExt cx="7153273" cy="7658100"/>
          </a:xfrm>
        </xdr:grpSpPr>
        <xdr:grpSp>
          <xdr:nvGrpSpPr>
            <xdr:cNvPr id="5" name="Groupe 73"/>
            <xdr:cNvGrpSpPr/>
          </xdr:nvGrpSpPr>
          <xdr:grpSpPr>
            <a:xfrm>
              <a:off x="13411991969" y="13611225"/>
              <a:ext cx="7075681" cy="2000251"/>
              <a:chOff x="13411991969" y="13611225"/>
              <a:chExt cx="7075681" cy="2000251"/>
            </a:xfrm>
          </xdr:grpSpPr>
          <xdr:grpSp>
            <xdr:nvGrpSpPr>
              <xdr:cNvPr id="17" name="Groupe 52"/>
              <xdr:cNvGrpSpPr/>
            </xdr:nvGrpSpPr>
            <xdr:grpSpPr>
              <a:xfrm>
                <a:off x="13416133950" y="13620750"/>
                <a:ext cx="2933700" cy="1971675"/>
                <a:chOff x="13416133950" y="13620750"/>
                <a:chExt cx="2933700" cy="1971675"/>
              </a:xfrm>
            </xdr:grpSpPr>
            <xdr:grpSp>
              <xdr:nvGrpSpPr>
                <xdr:cNvPr id="27" name="Groupe 44"/>
                <xdr:cNvGrpSpPr/>
              </xdr:nvGrpSpPr>
              <xdr:grpSpPr>
                <a:xfrm>
                  <a:off x="13416133950" y="13620750"/>
                  <a:ext cx="2933700" cy="981075"/>
                  <a:chOff x="13416133950" y="13620750"/>
                  <a:chExt cx="2933700" cy="981075"/>
                </a:xfrm>
              </xdr:grpSpPr>
              <xdr:sp macro="" textlink="">
                <xdr:nvSpPr>
                  <xdr:cNvPr id="31" name="Rectangle 4"/>
                  <xdr:cNvSpPr/>
                </xdr:nvSpPr>
                <xdr:spPr>
                  <a:xfrm>
                    <a:off x="13417600800" y="13620750"/>
                    <a:ext cx="1466850" cy="981075"/>
                  </a:xfrm>
                  <a:prstGeom prst="rect">
                    <a:avLst/>
                  </a:prstGeom>
                  <a:solidFill>
                    <a:srgbClr val="C2F1FA"/>
                  </a:solidFill>
                  <a:ln w="12700">
                    <a:solidFill>
                      <a:srgbClr val="00B0F0"/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ctr"/>
                  <a:lstStyle/>
                  <a:p>
                    <a:pPr algn="ctr" rtl="1"/>
                    <a:r>
                      <a:rPr lang="ar-TN" sz="1400" b="1">
                        <a:solidFill>
                          <a:srgbClr val="538DD5"/>
                        </a:solidFill>
                        <a:latin typeface="Times New Roman" pitchFamily="18" charset="0"/>
                        <a:cs typeface="Times New Roman" pitchFamily="18" charset="0"/>
                      </a:rPr>
                      <a:t>معدّل</a:t>
                    </a:r>
                  </a:p>
                  <a:p>
                    <a:pPr algn="ctr" rtl="1"/>
                    <a:r>
                      <a:rPr lang="ar-TN" sz="1400" b="1">
                        <a:solidFill>
                          <a:srgbClr val="538DD5"/>
                        </a:solidFill>
                        <a:latin typeface="Times New Roman" pitchFamily="18" charset="0"/>
                        <a:cs typeface="Times New Roman" pitchFamily="18" charset="0"/>
                      </a:rPr>
                      <a:t> السّداسي الأوّل</a:t>
                    </a:r>
                    <a:endParaRPr lang="fr-FR" sz="1400" b="1">
                      <a:solidFill>
                        <a:srgbClr val="538DD5"/>
                      </a:solidFill>
                      <a:latin typeface="Times New Roman" pitchFamily="18" charset="0"/>
                      <a:cs typeface="Times New Roman" pitchFamily="18" charset="0"/>
                    </a:endParaRPr>
                  </a:p>
                </xdr:txBody>
              </xdr:sp>
              <xdr:sp macro="" textlink="">
                <xdr:nvSpPr>
                  <xdr:cNvPr id="32" name="Rectangle 5"/>
                  <xdr:cNvSpPr/>
                </xdr:nvSpPr>
                <xdr:spPr>
                  <a:xfrm>
                    <a:off x="13416133950" y="13620750"/>
                    <a:ext cx="1466850" cy="981075"/>
                  </a:xfrm>
                  <a:prstGeom prst="rect">
                    <a:avLst/>
                  </a:prstGeom>
                  <a:noFill/>
                  <a:ln w="12700">
                    <a:solidFill>
                      <a:srgbClr val="00B0F0"/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ctr"/>
                  <a:lstStyle/>
                  <a:p>
                    <a:pPr algn="r" rtl="1"/>
                    <a:endParaRPr lang="fr-FR" sz="1100"/>
                  </a:p>
                </xdr:txBody>
              </xdr:sp>
            </xdr:grpSp>
            <xdr:grpSp>
              <xdr:nvGrpSpPr>
                <xdr:cNvPr id="28" name="Groupe 45"/>
                <xdr:cNvGrpSpPr/>
              </xdr:nvGrpSpPr>
              <xdr:grpSpPr>
                <a:xfrm>
                  <a:off x="13416133950" y="14611350"/>
                  <a:ext cx="2933700" cy="981075"/>
                  <a:chOff x="13416133950" y="14611350"/>
                  <a:chExt cx="2933700" cy="981075"/>
                </a:xfrm>
              </xdr:grpSpPr>
              <xdr:sp macro="" textlink="">
                <xdr:nvSpPr>
                  <xdr:cNvPr id="29" name="Rectangle 28"/>
                  <xdr:cNvSpPr/>
                </xdr:nvSpPr>
                <xdr:spPr>
                  <a:xfrm>
                    <a:off x="13417600800" y="14611350"/>
                    <a:ext cx="1466850" cy="981075"/>
                  </a:xfrm>
                  <a:prstGeom prst="rect">
                    <a:avLst/>
                  </a:prstGeom>
                  <a:solidFill>
                    <a:srgbClr val="C2F1FA"/>
                  </a:solidFill>
                  <a:ln w="12700">
                    <a:solidFill>
                      <a:srgbClr val="00B0F0"/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ctr"/>
                  <a:lstStyle/>
                  <a:p>
                    <a:pPr algn="ctr" rtl="1"/>
                    <a:r>
                      <a:rPr lang="ar-TN" sz="1400" b="1">
                        <a:solidFill>
                          <a:srgbClr val="538DD5"/>
                        </a:solidFill>
                        <a:latin typeface="Times New Roman" pitchFamily="18" charset="0"/>
                        <a:cs typeface="Times New Roman" pitchFamily="18" charset="0"/>
                      </a:rPr>
                      <a:t>معدّل</a:t>
                    </a:r>
                  </a:p>
                  <a:p>
                    <a:pPr algn="ctr" rtl="1"/>
                    <a:r>
                      <a:rPr lang="ar-TN" sz="1400" b="1">
                        <a:solidFill>
                          <a:srgbClr val="538DD5"/>
                        </a:solidFill>
                        <a:latin typeface="Times New Roman" pitchFamily="18" charset="0"/>
                        <a:cs typeface="Times New Roman" pitchFamily="18" charset="0"/>
                      </a:rPr>
                      <a:t> السّداسي الثّاني</a:t>
                    </a:r>
                    <a:endParaRPr lang="fr-FR" sz="1400" b="1">
                      <a:solidFill>
                        <a:srgbClr val="538DD5"/>
                      </a:solidFill>
                      <a:latin typeface="Times New Roman" pitchFamily="18" charset="0"/>
                      <a:cs typeface="Times New Roman" pitchFamily="18" charset="0"/>
                    </a:endParaRPr>
                  </a:p>
                </xdr:txBody>
              </xdr:sp>
              <xdr:sp macro="" textlink="">
                <xdr:nvSpPr>
                  <xdr:cNvPr id="30" name="Rectangle 7"/>
                  <xdr:cNvSpPr/>
                </xdr:nvSpPr>
                <xdr:spPr>
                  <a:xfrm>
                    <a:off x="13416133950" y="14611350"/>
                    <a:ext cx="1466850" cy="981075"/>
                  </a:xfrm>
                  <a:prstGeom prst="rect">
                    <a:avLst/>
                  </a:prstGeom>
                  <a:noFill/>
                  <a:ln w="12700">
                    <a:solidFill>
                      <a:srgbClr val="00B0F0"/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ctr"/>
                  <a:lstStyle/>
                  <a:p>
                    <a:pPr algn="r" rtl="1"/>
                    <a:endParaRPr lang="fr-FR" sz="1400" b="1">
                      <a:solidFill>
                        <a:srgbClr val="538DD5"/>
                      </a:solidFill>
                      <a:latin typeface="Times New Roman" pitchFamily="18" charset="0"/>
                      <a:cs typeface="Times New Roman" pitchFamily="18" charset="0"/>
                    </a:endParaRPr>
                  </a:p>
                </xdr:txBody>
              </xdr:sp>
            </xdr:grpSp>
          </xdr:grpSp>
          <xdr:grpSp>
            <xdr:nvGrpSpPr>
              <xdr:cNvPr id="18" name="Groupe 46"/>
              <xdr:cNvGrpSpPr/>
            </xdr:nvGrpSpPr>
            <xdr:grpSpPr>
              <a:xfrm>
                <a:off x="13414552800" y="13611225"/>
                <a:ext cx="1419225" cy="2000251"/>
                <a:chOff x="13414552800" y="13611225"/>
                <a:chExt cx="1419225" cy="2000251"/>
              </a:xfrm>
            </xdr:grpSpPr>
            <xdr:sp macro="" textlink="">
              <xdr:nvSpPr>
                <xdr:cNvPr id="25" name="Arrondir un rectangle à un seul coin 8"/>
                <xdr:cNvSpPr/>
              </xdr:nvSpPr>
              <xdr:spPr>
                <a:xfrm>
                  <a:off x="13414552800" y="13611225"/>
                  <a:ext cx="1418400" cy="741878"/>
                </a:xfrm>
                <a:prstGeom prst="round1Rect">
                  <a:avLst>
                    <a:gd name="adj" fmla="val 50000"/>
                  </a:avLst>
                </a:prstGeom>
                <a:solidFill>
                  <a:srgbClr val="538DD5"/>
                </a:solidFill>
                <a:ln w="12700">
                  <a:solidFill>
                    <a:srgbClr val="00B0F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 rtl="1"/>
                  <a:r>
                    <a:rPr lang="ar-TN" sz="1400" b="1">
                      <a:latin typeface="Times New Roman" pitchFamily="18" charset="0"/>
                      <a:cs typeface="Times New Roman" pitchFamily="18" charset="0"/>
                    </a:rPr>
                    <a:t>المعدّل السّنويّ</a:t>
                  </a:r>
                  <a:endParaRPr lang="fr-FR" sz="1400" b="1">
                    <a:latin typeface="Times New Roman" pitchFamily="18" charset="0"/>
                    <a:cs typeface="Times New Roman" pitchFamily="18" charset="0"/>
                  </a:endParaRPr>
                </a:p>
              </xdr:txBody>
            </xdr:sp>
            <xdr:sp macro="" textlink="">
              <xdr:nvSpPr>
                <xdr:cNvPr id="26" name="Rectangle 25"/>
                <xdr:cNvSpPr/>
              </xdr:nvSpPr>
              <xdr:spPr>
                <a:xfrm>
                  <a:off x="13414552800" y="14400056"/>
                  <a:ext cx="1419225" cy="1211420"/>
                </a:xfrm>
                <a:prstGeom prst="rect">
                  <a:avLst/>
                </a:prstGeom>
                <a:noFill/>
                <a:ln w="12700">
                  <a:solidFill>
                    <a:srgbClr val="00B0F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r" rtl="1"/>
                  <a:endParaRPr lang="fr-FR" sz="1100"/>
                </a:p>
              </xdr:txBody>
            </xdr:sp>
          </xdr:grpSp>
          <xdr:grpSp>
            <xdr:nvGrpSpPr>
              <xdr:cNvPr id="19" name="Groupe 47"/>
              <xdr:cNvGrpSpPr/>
            </xdr:nvGrpSpPr>
            <xdr:grpSpPr>
              <a:xfrm>
                <a:off x="13413257400" y="13620885"/>
                <a:ext cx="1179706" cy="1990451"/>
                <a:chOff x="13413246018" y="13630410"/>
                <a:chExt cx="1095838" cy="1990451"/>
              </a:xfrm>
            </xdr:grpSpPr>
            <xdr:sp macro="" textlink="">
              <xdr:nvSpPr>
                <xdr:cNvPr id="23" name="Rectangle 10"/>
                <xdr:cNvSpPr/>
              </xdr:nvSpPr>
              <xdr:spPr>
                <a:xfrm>
                  <a:off x="13413246018" y="13630410"/>
                  <a:ext cx="1095838" cy="724680"/>
                </a:xfrm>
                <a:prstGeom prst="rect">
                  <a:avLst/>
                </a:prstGeom>
                <a:solidFill>
                  <a:srgbClr val="C2F1FA"/>
                </a:solidFill>
                <a:ln w="12700">
                  <a:solidFill>
                    <a:srgbClr val="00B0F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 rtl="1"/>
                  <a:r>
                    <a:rPr lang="ar-TN" sz="1200" b="1">
                      <a:solidFill>
                        <a:srgbClr val="538DD5"/>
                      </a:solidFill>
                      <a:latin typeface="Times New Roman" pitchFamily="18" charset="0"/>
                      <a:cs typeface="Times New Roman" pitchFamily="18" charset="0"/>
                    </a:rPr>
                    <a:t>أعلى</a:t>
                  </a:r>
                </a:p>
                <a:p>
                  <a:pPr algn="ctr" rtl="1"/>
                  <a:r>
                    <a:rPr lang="ar-TN" sz="1200" b="1">
                      <a:solidFill>
                        <a:srgbClr val="538DD5"/>
                      </a:solidFill>
                      <a:latin typeface="Times New Roman" pitchFamily="18" charset="0"/>
                      <a:cs typeface="Times New Roman" pitchFamily="18" charset="0"/>
                    </a:rPr>
                    <a:t>معدّل سنوي بالقسم</a:t>
                  </a:r>
                </a:p>
              </xdr:txBody>
            </xdr:sp>
            <xdr:sp macro="" textlink="">
              <xdr:nvSpPr>
                <xdr:cNvPr id="24" name="Rectangle 23"/>
                <xdr:cNvSpPr>
                  <a:spLocks noChangeAspect="1"/>
                </xdr:cNvSpPr>
              </xdr:nvSpPr>
              <xdr:spPr>
                <a:xfrm>
                  <a:off x="13413246018" y="14384077"/>
                  <a:ext cx="1095838" cy="1236784"/>
                </a:xfrm>
                <a:prstGeom prst="rect">
                  <a:avLst/>
                </a:prstGeom>
                <a:noFill/>
                <a:ln w="12700">
                  <a:solidFill>
                    <a:srgbClr val="00B0F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 rtl="1"/>
                  <a:endParaRPr lang="fr-FR" sz="1100"/>
                </a:p>
              </xdr:txBody>
            </xdr:sp>
          </xdr:grpSp>
          <xdr:grpSp>
            <xdr:nvGrpSpPr>
              <xdr:cNvPr id="20" name="Groupe 48"/>
              <xdr:cNvGrpSpPr/>
            </xdr:nvGrpSpPr>
            <xdr:grpSpPr>
              <a:xfrm>
                <a:off x="13411991969" y="13620885"/>
                <a:ext cx="1179706" cy="1990451"/>
                <a:chOff x="13413246018" y="13630410"/>
                <a:chExt cx="1095838" cy="1990451"/>
              </a:xfrm>
            </xdr:grpSpPr>
            <xdr:sp macro="" textlink="">
              <xdr:nvSpPr>
                <xdr:cNvPr id="21" name="Rectangle 20"/>
                <xdr:cNvSpPr/>
              </xdr:nvSpPr>
              <xdr:spPr>
                <a:xfrm>
                  <a:off x="13413246018" y="13630410"/>
                  <a:ext cx="1095838" cy="724680"/>
                </a:xfrm>
                <a:prstGeom prst="rect">
                  <a:avLst/>
                </a:prstGeom>
                <a:solidFill>
                  <a:srgbClr val="C2F1FA"/>
                </a:solidFill>
                <a:ln w="12700">
                  <a:solidFill>
                    <a:srgbClr val="00B0F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 rtl="1"/>
                  <a:r>
                    <a:rPr lang="ar-TN" sz="1200" b="1">
                      <a:solidFill>
                        <a:srgbClr val="538DD5"/>
                      </a:solidFill>
                      <a:latin typeface="Times New Roman" pitchFamily="18" charset="0"/>
                      <a:cs typeface="Times New Roman" pitchFamily="18" charset="0"/>
                    </a:rPr>
                    <a:t>أدنى</a:t>
                  </a:r>
                </a:p>
                <a:p>
                  <a:pPr algn="ctr" rtl="1"/>
                  <a:r>
                    <a:rPr lang="ar-TN" sz="1200" b="1">
                      <a:solidFill>
                        <a:srgbClr val="538DD5"/>
                      </a:solidFill>
                      <a:latin typeface="Times New Roman" pitchFamily="18" charset="0"/>
                      <a:cs typeface="Times New Roman" pitchFamily="18" charset="0"/>
                    </a:rPr>
                    <a:t>معدّل سنوي بالقسم</a:t>
                  </a:r>
                </a:p>
              </xdr:txBody>
            </xdr:sp>
            <xdr:sp macro="" textlink="">
              <xdr:nvSpPr>
                <xdr:cNvPr id="22" name="Rectangle 21"/>
                <xdr:cNvSpPr>
                  <a:spLocks noChangeAspect="1"/>
                </xdr:cNvSpPr>
              </xdr:nvSpPr>
              <xdr:spPr>
                <a:xfrm>
                  <a:off x="13413246018" y="14384077"/>
                  <a:ext cx="1095838" cy="1236784"/>
                </a:xfrm>
                <a:prstGeom prst="rect">
                  <a:avLst/>
                </a:prstGeom>
                <a:noFill/>
                <a:ln w="12700">
                  <a:solidFill>
                    <a:srgbClr val="00B0F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 rtl="1"/>
                  <a:endParaRPr lang="fr-FR" sz="1100"/>
                </a:p>
              </xdr:txBody>
            </xdr:sp>
          </xdr:grpSp>
        </xdr:grpSp>
        <xdr:grpSp>
          <xdr:nvGrpSpPr>
            <xdr:cNvPr id="6" name="Groupe 72"/>
            <xdr:cNvGrpSpPr/>
          </xdr:nvGrpSpPr>
          <xdr:grpSpPr>
            <a:xfrm>
              <a:off x="13411942951" y="16097250"/>
              <a:ext cx="7153273" cy="5172075"/>
              <a:chOff x="13411942950" y="16106775"/>
              <a:chExt cx="7153274" cy="5172075"/>
            </a:xfrm>
          </xdr:grpSpPr>
          <xdr:sp macro="" textlink="">
            <xdr:nvSpPr>
              <xdr:cNvPr id="7" name="Rectangle 6"/>
              <xdr:cNvSpPr/>
            </xdr:nvSpPr>
            <xdr:spPr>
              <a:xfrm>
                <a:off x="13411967963" y="16106775"/>
                <a:ext cx="7128261" cy="942975"/>
              </a:xfrm>
              <a:prstGeom prst="rect">
                <a:avLst/>
              </a:prstGeom>
              <a:noFill/>
              <a:ln w="12700">
                <a:solidFill>
                  <a:srgbClr val="00B0F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r" rtl="1"/>
                <a:endParaRPr lang="fr-FR" sz="1100"/>
              </a:p>
            </xdr:txBody>
          </xdr:sp>
          <xdr:grpSp>
            <xdr:nvGrpSpPr>
              <xdr:cNvPr id="8" name="Groupe 71"/>
              <xdr:cNvGrpSpPr/>
            </xdr:nvGrpSpPr>
            <xdr:grpSpPr>
              <a:xfrm>
                <a:off x="13411942950" y="17335500"/>
                <a:ext cx="7134225" cy="3943350"/>
                <a:chOff x="13411942950" y="17335500"/>
                <a:chExt cx="7134225" cy="3943350"/>
              </a:xfrm>
            </xdr:grpSpPr>
            <xdr:grpSp>
              <xdr:nvGrpSpPr>
                <xdr:cNvPr id="9" name="Groupe 68"/>
                <xdr:cNvGrpSpPr/>
              </xdr:nvGrpSpPr>
              <xdr:grpSpPr>
                <a:xfrm>
                  <a:off x="13411942950" y="17335500"/>
                  <a:ext cx="7134225" cy="1991625"/>
                  <a:chOff x="13411942950" y="17335500"/>
                  <a:chExt cx="7134225" cy="1991625"/>
                </a:xfrm>
              </xdr:grpSpPr>
              <xdr:grpSp>
                <xdr:nvGrpSpPr>
                  <xdr:cNvPr id="11" name="Groupe 67"/>
                  <xdr:cNvGrpSpPr/>
                </xdr:nvGrpSpPr>
                <xdr:grpSpPr>
                  <a:xfrm>
                    <a:off x="13411942950" y="17335500"/>
                    <a:ext cx="2419350" cy="1991625"/>
                    <a:chOff x="13411942950" y="17335500"/>
                    <a:chExt cx="2419350" cy="1991625"/>
                  </a:xfrm>
                </xdr:grpSpPr>
                <xdr:sp macro="" textlink="">
                  <xdr:nvSpPr>
                    <xdr:cNvPr id="15" name="Arrondir un rectangle à un seul coin 14"/>
                    <xdr:cNvSpPr/>
                  </xdr:nvSpPr>
                  <xdr:spPr>
                    <a:xfrm>
                      <a:off x="13411942950" y="17335500"/>
                      <a:ext cx="2419350" cy="486000"/>
                    </a:xfrm>
                    <a:prstGeom prst="round1Rect">
                      <a:avLst>
                        <a:gd name="adj" fmla="val 50000"/>
                      </a:avLst>
                    </a:prstGeom>
                    <a:solidFill>
                      <a:srgbClr val="C2F1FA"/>
                    </a:solidFill>
                    <a:ln w="12700">
                      <a:solidFill>
                        <a:srgbClr val="00B0F0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rtlCol="0" anchor="ctr"/>
                    <a:lstStyle/>
                    <a:p>
                      <a:pPr algn="ctr" rtl="1"/>
                      <a:r>
                        <a:rPr lang="ar-TN" sz="1600" b="1">
                          <a:solidFill>
                            <a:srgbClr val="538DD5"/>
                          </a:solidFill>
                          <a:latin typeface="Times New Roman" pitchFamily="18" charset="0"/>
                          <a:cs typeface="Times New Roman" pitchFamily="18" charset="0"/>
                        </a:rPr>
                        <a:t>الإمضاء</a:t>
                      </a:r>
                      <a:endParaRPr lang="fr-FR" sz="1600" b="1">
                        <a:solidFill>
                          <a:srgbClr val="538DD5"/>
                        </a:solidFill>
                        <a:latin typeface="Times New Roman" pitchFamily="18" charset="0"/>
                        <a:cs typeface="Times New Roman" pitchFamily="18" charset="0"/>
                      </a:endParaRPr>
                    </a:p>
                  </xdr:txBody>
                </xdr:sp>
                <xdr:sp macro="" textlink="">
                  <xdr:nvSpPr>
                    <xdr:cNvPr id="16" name="Rectangle 15"/>
                    <xdr:cNvSpPr/>
                  </xdr:nvSpPr>
                  <xdr:spPr>
                    <a:xfrm>
                      <a:off x="13411942950" y="17840325"/>
                      <a:ext cx="2409825" cy="1486800"/>
                    </a:xfrm>
                    <a:prstGeom prst="rect">
                      <a:avLst/>
                    </a:prstGeom>
                    <a:noFill/>
                    <a:ln w="12700">
                      <a:solidFill>
                        <a:srgbClr val="00B0F0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rtlCol="0" anchor="ctr"/>
                    <a:lstStyle/>
                    <a:p>
                      <a:pPr algn="r" rtl="1"/>
                      <a:r>
                        <a:rPr lang="fr-FR" sz="1100"/>
                        <a:t>........ll45mm...</a:t>
                      </a:r>
                    </a:p>
                  </xdr:txBody>
                </xdr:sp>
              </xdr:grpSp>
              <xdr:grpSp>
                <xdr:nvGrpSpPr>
                  <xdr:cNvPr id="12" name="Groupe 66"/>
                  <xdr:cNvGrpSpPr/>
                </xdr:nvGrpSpPr>
                <xdr:grpSpPr>
                  <a:xfrm>
                    <a:off x="13414390875" y="17335500"/>
                    <a:ext cx="4686300" cy="1981200"/>
                    <a:chOff x="13414390875" y="17335500"/>
                    <a:chExt cx="4686300" cy="1981200"/>
                  </a:xfrm>
                </xdr:grpSpPr>
                <xdr:sp macro="" textlink="">
                  <xdr:nvSpPr>
                    <xdr:cNvPr id="13" name="Arrondir un rectangle à un seul coin 12"/>
                    <xdr:cNvSpPr/>
                  </xdr:nvSpPr>
                  <xdr:spPr>
                    <a:xfrm>
                      <a:off x="13414390875" y="17335500"/>
                      <a:ext cx="4686300" cy="485775"/>
                    </a:xfrm>
                    <a:prstGeom prst="round1Rect">
                      <a:avLst>
                        <a:gd name="adj" fmla="val 50000"/>
                      </a:avLst>
                    </a:prstGeom>
                    <a:solidFill>
                      <a:srgbClr val="C2F1FA"/>
                    </a:solidFill>
                    <a:ln w="12700">
                      <a:solidFill>
                        <a:srgbClr val="00B0F0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rtlCol="0" anchor="ctr"/>
                    <a:lstStyle/>
                    <a:p>
                      <a:pPr algn="ctr" rtl="1"/>
                      <a:r>
                        <a:rPr lang="ar-TN" sz="1600" b="1">
                          <a:solidFill>
                            <a:srgbClr val="538DD5"/>
                          </a:solidFill>
                          <a:latin typeface="Times New Roman" pitchFamily="18" charset="0"/>
                          <a:cs typeface="Times New Roman" pitchFamily="18" charset="0"/>
                        </a:rPr>
                        <a:t>المــدرّســـــــون</a:t>
                      </a:r>
                      <a:endParaRPr lang="fr-FR" sz="1600" b="1">
                        <a:solidFill>
                          <a:srgbClr val="538DD5"/>
                        </a:solidFill>
                        <a:latin typeface="Times New Roman" pitchFamily="18" charset="0"/>
                        <a:cs typeface="Times New Roman" pitchFamily="18" charset="0"/>
                      </a:endParaRPr>
                    </a:p>
                  </xdr:txBody>
                </xdr:sp>
                <xdr:sp macro="" textlink="">
                  <xdr:nvSpPr>
                    <xdr:cNvPr id="14" name="Rectangle 13"/>
                    <xdr:cNvSpPr/>
                  </xdr:nvSpPr>
                  <xdr:spPr>
                    <a:xfrm>
                      <a:off x="13414390875" y="17830800"/>
                      <a:ext cx="4676775" cy="1485900"/>
                    </a:xfrm>
                    <a:prstGeom prst="rect">
                      <a:avLst/>
                    </a:prstGeom>
                    <a:noFill/>
                    <a:ln w="12700">
                      <a:solidFill>
                        <a:srgbClr val="00B0F0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rtlCol="0" anchor="ctr"/>
                    <a:lstStyle/>
                    <a:p>
                      <a:pPr algn="r" rtl="1"/>
                      <a:endParaRPr lang="fr-FR" sz="1100"/>
                    </a:p>
                  </xdr:txBody>
                </xdr:sp>
              </xdr:grpSp>
            </xdr:grpSp>
            <xdr:sp macro="" textlink="">
              <xdr:nvSpPr>
                <xdr:cNvPr id="10" name="Rectangle 9"/>
                <xdr:cNvSpPr/>
              </xdr:nvSpPr>
              <xdr:spPr>
                <a:xfrm>
                  <a:off x="13411962000" y="19812000"/>
                  <a:ext cx="7115175" cy="1466850"/>
                </a:xfrm>
                <a:prstGeom prst="rect">
                  <a:avLst/>
                </a:prstGeom>
                <a:noFill/>
                <a:ln w="12700">
                  <a:solidFill>
                    <a:srgbClr val="00B0F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r" rtl="1"/>
                  <a:endParaRPr lang="fr-FR" sz="1100"/>
                </a:p>
              </xdr:txBody>
            </xdr:sp>
          </xdr:grpSp>
        </xdr:grpSp>
      </xdr:grpSp>
      <xdr:sp macro="" textlink="">
        <xdr:nvSpPr>
          <xdr:cNvPr id="4" name="Arrondir un rectangle à un seul coin 3"/>
          <xdr:cNvSpPr/>
        </xdr:nvSpPr>
        <xdr:spPr>
          <a:xfrm>
            <a:off x="13411992409" y="12639675"/>
            <a:ext cx="7093944" cy="733425"/>
          </a:xfrm>
          <a:prstGeom prst="round1Rect">
            <a:avLst>
              <a:gd name="adj" fmla="val 50000"/>
            </a:avLst>
          </a:prstGeom>
          <a:solidFill>
            <a:srgbClr val="C2F1FA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 rtl="1"/>
            <a:r>
              <a:rPr lang="ar-TN" sz="4000" b="1">
                <a:solidFill>
                  <a:srgbClr val="538DD5"/>
                </a:solidFill>
                <a:latin typeface="Sakkal Majalla" pitchFamily="2" charset="-78"/>
                <a:cs typeface="Sakkal Majalla" pitchFamily="2" charset="-78"/>
              </a:rPr>
              <a:t>النّـــتــــائج</a:t>
            </a:r>
            <a:r>
              <a:rPr lang="ar-TN" sz="4000" b="1" baseline="0">
                <a:solidFill>
                  <a:srgbClr val="538DD5"/>
                </a:solidFill>
                <a:latin typeface="Sakkal Majalla" pitchFamily="2" charset="-78"/>
                <a:cs typeface="Sakkal Majalla" pitchFamily="2" charset="-78"/>
              </a:rPr>
              <a:t> النّــهــائــيّــة</a:t>
            </a:r>
            <a:endParaRPr lang="fr-FR" sz="4000" b="1">
              <a:solidFill>
                <a:srgbClr val="538DD5"/>
              </a:solidFill>
              <a:latin typeface="Sakkal Majalla" pitchFamily="2" charset="-78"/>
              <a:cs typeface="Sakkal Majalla" pitchFamily="2" charset="-78"/>
            </a:endParaRPr>
          </a:p>
        </xdr:txBody>
      </xdr:sp>
    </xdr:grpSp>
    <xdr:clientData/>
  </xdr:twoCellAnchor>
  <xdr:twoCellAnchor>
    <xdr:from>
      <xdr:col>2</xdr:col>
      <xdr:colOff>438150</xdr:colOff>
      <xdr:row>63</xdr:row>
      <xdr:rowOff>219075</xdr:rowOff>
    </xdr:from>
    <xdr:to>
      <xdr:col>6</xdr:col>
      <xdr:colOff>466725</xdr:colOff>
      <xdr:row>65</xdr:row>
      <xdr:rowOff>190500</xdr:rowOff>
    </xdr:to>
    <xdr:sp macro="" textlink="">
      <xdr:nvSpPr>
        <xdr:cNvPr id="33" name="Arrondir un rectangle à un seul coin 32"/>
        <xdr:cNvSpPr/>
      </xdr:nvSpPr>
      <xdr:spPr>
        <a:xfrm>
          <a:off x="13414419450" y="15821025"/>
          <a:ext cx="2762250" cy="466725"/>
        </a:xfrm>
        <a:prstGeom prst="round1Rect">
          <a:avLst>
            <a:gd name="adj" fmla="val 50000"/>
          </a:avLst>
        </a:prstGeom>
        <a:solidFill>
          <a:srgbClr val="C2F1FA"/>
        </a:solidFill>
        <a:ln w="12700">
          <a:solidFill>
            <a:srgbClr val="33CC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r-FR" sz="1100"/>
            <a:t>r</a:t>
          </a:r>
          <a:r>
            <a:rPr lang="ar-SA" sz="1600">
              <a:solidFill>
                <a:srgbClr val="538DD5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قرار</a:t>
          </a:r>
          <a:r>
            <a:rPr lang="ar-SA" sz="1600" baseline="0">
              <a:solidFill>
                <a:srgbClr val="538DD5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مجلس القسم</a:t>
          </a:r>
          <a:endParaRPr lang="fr-FR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447675</xdr:colOff>
      <xdr:row>78</xdr:row>
      <xdr:rowOff>142875</xdr:rowOff>
    </xdr:from>
    <xdr:to>
      <xdr:col>6</xdr:col>
      <xdr:colOff>476250</xdr:colOff>
      <xdr:row>80</xdr:row>
      <xdr:rowOff>114300</xdr:rowOff>
    </xdr:to>
    <xdr:sp macro="" textlink="">
      <xdr:nvSpPr>
        <xdr:cNvPr id="34" name="Arrondir un rectangle à un seul coin 33"/>
        <xdr:cNvSpPr/>
      </xdr:nvSpPr>
      <xdr:spPr>
        <a:xfrm>
          <a:off x="13414409925" y="19459575"/>
          <a:ext cx="2762250" cy="466725"/>
        </a:xfrm>
        <a:prstGeom prst="round1Rect">
          <a:avLst>
            <a:gd name="adj" fmla="val 50000"/>
          </a:avLst>
        </a:prstGeom>
        <a:solidFill>
          <a:srgbClr val="C2F1FA"/>
        </a:solidFill>
        <a:ln w="12700">
          <a:solidFill>
            <a:srgbClr val="33CC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r-FR" sz="1100"/>
            <a:t>r</a:t>
          </a:r>
          <a:r>
            <a:rPr lang="ar-SA" sz="1600">
              <a:solidFill>
                <a:srgbClr val="538DD5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المدير(ة)</a:t>
          </a:r>
          <a:endParaRPr lang="fr-FR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514350</xdr:colOff>
      <xdr:row>2</xdr:row>
      <xdr:rowOff>66675</xdr:rowOff>
    </xdr:from>
    <xdr:to>
      <xdr:col>5</xdr:col>
      <xdr:colOff>476250</xdr:colOff>
      <xdr:row>3</xdr:row>
      <xdr:rowOff>161925</xdr:rowOff>
    </xdr:to>
    <xdr:sp macro="" textlink="">
      <xdr:nvSpPr>
        <xdr:cNvPr id="35" name="Rectangle à coins arrondis 34"/>
        <xdr:cNvSpPr/>
      </xdr:nvSpPr>
      <xdr:spPr>
        <a:xfrm>
          <a:off x="13414895700" y="561975"/>
          <a:ext cx="1714500" cy="342900"/>
        </a:xfrm>
        <a:prstGeom prst="roundRect">
          <a:avLst/>
        </a:prstGeom>
        <a:solidFill>
          <a:schemeClr val="bg1"/>
        </a:solidFill>
        <a:ln w="1905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 rtl="1"/>
          <a:r>
            <a:rPr lang="ar-TN" sz="1600" b="0" cap="none" spc="0">
              <a:ln w="10160">
                <a:solidFill>
                  <a:srgbClr val="33CCFF"/>
                </a:solidFill>
                <a:prstDash val="solid"/>
              </a:ln>
              <a:solidFill>
                <a:srgbClr val="66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cs typeface="+mj-cs"/>
            </a:rPr>
            <a:t>السّداسي</a:t>
          </a:r>
          <a:r>
            <a:rPr lang="ar-TN" sz="1600" b="0" cap="none" spc="0" baseline="0">
              <a:ln w="10160">
                <a:solidFill>
                  <a:srgbClr val="33CCFF"/>
                </a:solidFill>
                <a:prstDash val="solid"/>
              </a:ln>
              <a:solidFill>
                <a:srgbClr val="66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cs typeface="+mj-cs"/>
            </a:rPr>
            <a:t> الثّاني</a:t>
          </a:r>
          <a:endParaRPr lang="fr-FR" sz="1600" b="0" cap="none" spc="0">
            <a:ln w="10160">
              <a:solidFill>
                <a:srgbClr val="33CCFF"/>
              </a:solidFill>
              <a:prstDash val="solid"/>
            </a:ln>
            <a:solidFill>
              <a:srgbClr val="66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cs typeface="+mj-cs"/>
          </a:endParaRPr>
        </a:p>
      </xdr:txBody>
    </xdr:sp>
    <xdr:clientData/>
  </xdr:twoCellAnchor>
  <xdr:twoCellAnchor>
    <xdr:from>
      <xdr:col>0</xdr:col>
      <xdr:colOff>276225</xdr:colOff>
      <xdr:row>73</xdr:row>
      <xdr:rowOff>171450</xdr:rowOff>
    </xdr:from>
    <xdr:to>
      <xdr:col>6</xdr:col>
      <xdr:colOff>390525</xdr:colOff>
      <xdr:row>73</xdr:row>
      <xdr:rowOff>171451</xdr:rowOff>
    </xdr:to>
    <xdr:cxnSp macro="">
      <xdr:nvCxnSpPr>
        <xdr:cNvPr id="36" name="Connecteur droit 35"/>
        <xdr:cNvCxnSpPr/>
      </xdr:nvCxnSpPr>
      <xdr:spPr>
        <a:xfrm>
          <a:off x="13414495650" y="18249900"/>
          <a:ext cx="4343400" cy="1"/>
        </a:xfrm>
        <a:prstGeom prst="line">
          <a:avLst/>
        </a:prstGeom>
        <a:ln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257175</xdr:colOff>
      <xdr:row>75</xdr:row>
      <xdr:rowOff>161926</xdr:rowOff>
    </xdr:from>
    <xdr:to>
      <xdr:col>6</xdr:col>
      <xdr:colOff>400050</xdr:colOff>
      <xdr:row>75</xdr:row>
      <xdr:rowOff>171450</xdr:rowOff>
    </xdr:to>
    <xdr:cxnSp macro="">
      <xdr:nvCxnSpPr>
        <xdr:cNvPr id="37" name="Connecteur droit 36"/>
        <xdr:cNvCxnSpPr/>
      </xdr:nvCxnSpPr>
      <xdr:spPr>
        <a:xfrm flipV="1">
          <a:off x="13414486125" y="18735676"/>
          <a:ext cx="4371975" cy="9524"/>
        </a:xfrm>
        <a:prstGeom prst="line">
          <a:avLst/>
        </a:prstGeom>
        <a:ln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73</xdr:row>
      <xdr:rowOff>171450</xdr:rowOff>
    </xdr:from>
    <xdr:to>
      <xdr:col>10</xdr:col>
      <xdr:colOff>638175</xdr:colOff>
      <xdr:row>73</xdr:row>
      <xdr:rowOff>171451</xdr:rowOff>
    </xdr:to>
    <xdr:cxnSp macro="">
      <xdr:nvCxnSpPr>
        <xdr:cNvPr id="38" name="Connecteur droit 37"/>
        <xdr:cNvCxnSpPr/>
      </xdr:nvCxnSpPr>
      <xdr:spPr>
        <a:xfrm>
          <a:off x="13412114400" y="18249900"/>
          <a:ext cx="2247900" cy="1"/>
        </a:xfrm>
        <a:prstGeom prst="line">
          <a:avLst/>
        </a:prstGeom>
        <a:ln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75</xdr:row>
      <xdr:rowOff>171451</xdr:rowOff>
    </xdr:from>
    <xdr:to>
      <xdr:col>10</xdr:col>
      <xdr:colOff>638175</xdr:colOff>
      <xdr:row>75</xdr:row>
      <xdr:rowOff>180975</xdr:rowOff>
    </xdr:to>
    <xdr:cxnSp macro="">
      <xdr:nvCxnSpPr>
        <xdr:cNvPr id="39" name="Connecteur droit 38"/>
        <xdr:cNvCxnSpPr/>
      </xdr:nvCxnSpPr>
      <xdr:spPr>
        <a:xfrm flipV="1">
          <a:off x="13412114400" y="18745201"/>
          <a:ext cx="2247900" cy="9524"/>
        </a:xfrm>
        <a:prstGeom prst="line">
          <a:avLst/>
        </a:prstGeom>
        <a:ln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76200</xdr:colOff>
      <xdr:row>13</xdr:row>
      <xdr:rowOff>47625</xdr:rowOff>
    </xdr:from>
    <xdr:to>
      <xdr:col>12</xdr:col>
      <xdr:colOff>419100</xdr:colOff>
      <xdr:row>13</xdr:row>
      <xdr:rowOff>207644</xdr:rowOff>
    </xdr:to>
    <xdr:sp macro="" textlink="">
      <xdr:nvSpPr>
        <xdr:cNvPr id="40" name="Flèche gauche 39"/>
        <xdr:cNvSpPr/>
      </xdr:nvSpPr>
      <xdr:spPr>
        <a:xfrm>
          <a:off x="13410704700" y="3267075"/>
          <a:ext cx="342900" cy="16001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endParaRPr lang="fr-FR" sz="1100"/>
        </a:p>
      </xdr:txBody>
    </xdr:sp>
    <xdr:clientData/>
  </xdr:twoCellAnchor>
  <xdr:twoCellAnchor>
    <xdr:from>
      <xdr:col>12</xdr:col>
      <xdr:colOff>285750</xdr:colOff>
      <xdr:row>17</xdr:row>
      <xdr:rowOff>38100</xdr:rowOff>
    </xdr:from>
    <xdr:to>
      <xdr:col>12</xdr:col>
      <xdr:colOff>628650</xdr:colOff>
      <xdr:row>17</xdr:row>
      <xdr:rowOff>198119</xdr:rowOff>
    </xdr:to>
    <xdr:sp macro="" textlink="">
      <xdr:nvSpPr>
        <xdr:cNvPr id="41" name="Flèche gauche 40"/>
        <xdr:cNvSpPr/>
      </xdr:nvSpPr>
      <xdr:spPr>
        <a:xfrm>
          <a:off x="13410495150" y="4248150"/>
          <a:ext cx="342900" cy="16001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endParaRPr lang="fr-FR" sz="1100"/>
        </a:p>
      </xdr:txBody>
    </xdr:sp>
    <xdr:clientData/>
  </xdr:twoCellAnchor>
  <xdr:twoCellAnchor editAs="oneCell">
    <xdr:from>
      <xdr:col>12</xdr:col>
      <xdr:colOff>800100</xdr:colOff>
      <xdr:row>12</xdr:row>
      <xdr:rowOff>114300</xdr:rowOff>
    </xdr:from>
    <xdr:to>
      <xdr:col>14</xdr:col>
      <xdr:colOff>495300</xdr:colOff>
      <xdr:row>14</xdr:row>
      <xdr:rowOff>200025</xdr:rowOff>
    </xdr:to>
    <xdr:pic macro="[0]!imprimun">
      <xdr:nvPicPr>
        <xdr:cNvPr id="42" name="Image 4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08990200" y="3086100"/>
          <a:ext cx="1333500" cy="581025"/>
        </a:xfrm>
        <a:prstGeom prst="rect">
          <a:avLst/>
        </a:prstGeom>
      </xdr:spPr>
    </xdr:pic>
    <xdr:clientData/>
  </xdr:twoCellAnchor>
  <xdr:twoCellAnchor editAs="oneCell">
    <xdr:from>
      <xdr:col>12</xdr:col>
      <xdr:colOff>800100</xdr:colOff>
      <xdr:row>16</xdr:row>
      <xdr:rowOff>123825</xdr:rowOff>
    </xdr:from>
    <xdr:to>
      <xdr:col>14</xdr:col>
      <xdr:colOff>495300</xdr:colOff>
      <xdr:row>18</xdr:row>
      <xdr:rowOff>209550</xdr:rowOff>
    </xdr:to>
    <xdr:pic macro="[0]!imprimTout">
      <xdr:nvPicPr>
        <xdr:cNvPr id="43" name="Image 4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08990200" y="4086225"/>
          <a:ext cx="1333500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19050</xdr:colOff>
      <xdr:row>126</xdr:row>
      <xdr:rowOff>9525</xdr:rowOff>
    </xdr:from>
    <xdr:to>
      <xdr:col>18</xdr:col>
      <xdr:colOff>9525</xdr:colOff>
      <xdr:row>128</xdr:row>
      <xdr:rowOff>28575</xdr:rowOff>
    </xdr:to>
    <xdr:sp macro="[0]!copie4" textlink="">
      <xdr:nvSpPr>
        <xdr:cNvPr id="3" name="Rectangle à coins arrondis 2"/>
        <xdr:cNvSpPr/>
      </xdr:nvSpPr>
      <xdr:spPr>
        <a:xfrm>
          <a:off x="8574052575" y="20593050"/>
          <a:ext cx="139065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 rtl="1"/>
          <a:r>
            <a:rPr lang="fr-FR" sz="1100">
              <a:solidFill>
                <a:srgbClr val="FF0000"/>
              </a:solidFill>
            </a:rPr>
            <a:t>COPIE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2028825</xdr:colOff>
      <xdr:row>3</xdr:row>
      <xdr:rowOff>161926</xdr:rowOff>
    </xdr:from>
    <xdr:to>
      <xdr:col>1</xdr:col>
      <xdr:colOff>0</xdr:colOff>
      <xdr:row>7</xdr:row>
      <xdr:rowOff>47626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32487775" y="704851"/>
          <a:ext cx="447675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dministrati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ersonnel%20ecole%201h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الرئيسية"/>
      <sheetName val="دفاتر الأعداد"/>
      <sheetName val="السجلات"/>
    </sheetNames>
    <sheetDataSet>
      <sheetData sheetId="0">
        <row r="35">
          <cell r="D35" t="str">
            <v>مدنين</v>
          </cell>
        </row>
        <row r="36">
          <cell r="D36" t="str">
            <v>ميدون</v>
          </cell>
        </row>
        <row r="37">
          <cell r="D37" t="str">
            <v xml:space="preserve">بني معقل </v>
          </cell>
        </row>
        <row r="39">
          <cell r="D39" t="str">
            <v>2018/ 2017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opie ET maitre"/>
      <sheetName val="Copie ET Classes"/>
      <sheetName val="CopieOP1"/>
      <sheetName val="Données Ecole"/>
      <sheetName val="Données Personnel"/>
      <sheetName val="O.P1"/>
      <sheetName val="ET Classes"/>
      <sheetName val="Fiche individuelle"/>
      <sheetName val="Attestation"/>
      <sheetName val="Absences"/>
      <sheetName val="Prime rend"/>
      <sheetName val="Heures Sup"/>
      <sheetName val="Stat2"/>
      <sheetName val="Stat3"/>
      <sheetName val="Stat4"/>
      <sheetName val="Signatur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">
          <cell r="B4" t="str">
            <v>ناجية بن يونس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hyperlink" Target="mailto:bbrahimsami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>
    <tabColor rgb="FFFB9BA2"/>
    <pageSetUpPr fitToPage="1"/>
  </sheetPr>
  <dimension ref="A1:T213"/>
  <sheetViews>
    <sheetView rightToLeft="1" view="pageLayout" zoomScaleNormal="80" workbookViewId="0">
      <selection activeCell="L19" sqref="L19"/>
    </sheetView>
  </sheetViews>
  <sheetFormatPr baseColWidth="10" defaultColWidth="7.28515625" defaultRowHeight="15"/>
  <cols>
    <col min="1" max="1" width="3.5703125" style="36" customWidth="1"/>
    <col min="2" max="2" width="7.85546875" style="5" customWidth="1"/>
    <col min="3" max="3" width="6.85546875" style="5" customWidth="1"/>
    <col min="4" max="4" width="7.42578125" style="5" bestFit="1" customWidth="1"/>
    <col min="5" max="5" width="7.5703125" style="5" bestFit="1" customWidth="1"/>
    <col min="6" max="6" width="7.42578125" style="5" bestFit="1" customWidth="1"/>
    <col min="7" max="7" width="7.5703125" style="5" bestFit="1" customWidth="1"/>
    <col min="8" max="8" width="7.7109375" style="5" bestFit="1" customWidth="1"/>
    <col min="9" max="9" width="8.7109375" style="5" bestFit="1" customWidth="1"/>
    <col min="10" max="10" width="7.42578125" style="5" bestFit="1" customWidth="1"/>
    <col min="11" max="11" width="7.7109375" style="5" bestFit="1" customWidth="1"/>
    <col min="12" max="12" width="7.42578125" style="5" bestFit="1" customWidth="1"/>
    <col min="13" max="13" width="8.7109375" style="5" bestFit="1" customWidth="1"/>
    <col min="14" max="14" width="14.42578125" style="5" customWidth="1"/>
    <col min="15" max="15" width="7.5703125" style="5" bestFit="1" customWidth="1"/>
    <col min="16" max="16" width="12.5703125" style="5" customWidth="1"/>
    <col min="17" max="17" width="8.7109375" style="5" bestFit="1" customWidth="1"/>
    <col min="18" max="18" width="11" style="5" customWidth="1"/>
    <col min="19" max="19" width="11.85546875" style="5" bestFit="1" customWidth="1"/>
    <col min="20" max="16384" width="7.28515625" style="36"/>
  </cols>
  <sheetData>
    <row r="1" spans="1:19" s="240" customFormat="1" ht="12.75" customHeight="1">
      <c r="A1" s="237"/>
      <c r="B1" s="290"/>
      <c r="C1" s="329" t="s">
        <v>125</v>
      </c>
      <c r="D1" s="329"/>
      <c r="E1" s="290"/>
      <c r="F1" s="290"/>
      <c r="G1" s="238" t="s">
        <v>126</v>
      </c>
      <c r="H1" s="290"/>
      <c r="I1" s="330" t="s">
        <v>157</v>
      </c>
      <c r="J1" s="330"/>
      <c r="K1" s="330"/>
      <c r="L1" s="330"/>
      <c r="M1" s="330"/>
      <c r="N1" s="330"/>
      <c r="O1" s="290"/>
      <c r="P1" s="290"/>
      <c r="Q1" s="290"/>
      <c r="R1" s="239"/>
      <c r="S1" s="290"/>
    </row>
    <row r="2" spans="1:19" s="240" customFormat="1" ht="12.75" customHeight="1">
      <c r="A2" s="237"/>
      <c r="B2" s="290"/>
      <c r="C2" s="329" t="s">
        <v>127</v>
      </c>
      <c r="D2" s="329"/>
      <c r="E2" s="290"/>
      <c r="F2" s="290"/>
      <c r="G2" s="238" t="s">
        <v>128</v>
      </c>
      <c r="H2" s="290"/>
      <c r="I2" s="290"/>
      <c r="J2" s="241" t="s">
        <v>170</v>
      </c>
      <c r="K2" s="242"/>
      <c r="L2" s="290"/>
      <c r="M2" s="290"/>
      <c r="N2" s="290"/>
      <c r="O2" s="239"/>
      <c r="P2" s="239"/>
      <c r="Q2" s="239"/>
      <c r="R2" s="290"/>
      <c r="S2" s="290"/>
    </row>
    <row r="3" spans="1:19" s="240" customFormat="1" ht="12.75" customHeight="1">
      <c r="A3" s="237"/>
      <c r="B3" s="243"/>
      <c r="C3" s="242" t="s">
        <v>176</v>
      </c>
      <c r="D3" s="242"/>
      <c r="E3" s="239"/>
      <c r="F3" s="239"/>
      <c r="G3" s="290"/>
      <c r="H3" s="290"/>
      <c r="I3" s="290"/>
      <c r="J3" s="243"/>
      <c r="K3" s="290"/>
      <c r="L3" s="290"/>
      <c r="M3" s="290"/>
      <c r="N3" s="290"/>
      <c r="O3" s="290"/>
      <c r="P3" s="290"/>
      <c r="Q3" s="290"/>
      <c r="R3" s="290"/>
      <c r="S3" s="290"/>
    </row>
    <row r="4" spans="1:19" s="240" customFormat="1">
      <c r="A4" s="237"/>
      <c r="B4" s="243" t="s">
        <v>177</v>
      </c>
      <c r="C4" s="290"/>
      <c r="D4" s="290"/>
      <c r="E4" s="290"/>
      <c r="F4" s="290"/>
      <c r="G4" s="290"/>
      <c r="H4" s="290"/>
      <c r="I4" s="290"/>
      <c r="K4" s="290"/>
      <c r="L4" s="290"/>
      <c r="M4" s="290" t="s">
        <v>158</v>
      </c>
      <c r="N4" s="252" t="s">
        <v>26</v>
      </c>
      <c r="O4" s="290"/>
      <c r="P4" s="290"/>
      <c r="Q4" s="290"/>
      <c r="R4" s="290"/>
      <c r="S4" s="290"/>
    </row>
    <row r="5" spans="1:19" s="240" customFormat="1" ht="12.75" customHeight="1">
      <c r="A5" s="237"/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0"/>
    </row>
    <row r="6" spans="1:19" s="240" customFormat="1" ht="12.75" customHeight="1">
      <c r="A6" s="244"/>
      <c r="B6" s="245"/>
      <c r="C6" s="245"/>
      <c r="D6" s="341" t="s">
        <v>165</v>
      </c>
      <c r="E6" s="344"/>
      <c r="F6" s="344"/>
      <c r="G6" s="344"/>
      <c r="H6" s="344"/>
      <c r="I6" s="344"/>
      <c r="J6" s="344"/>
      <c r="K6" s="344"/>
      <c r="L6" s="344"/>
      <c r="M6" s="342"/>
      <c r="N6" s="345" t="s">
        <v>130</v>
      </c>
      <c r="O6" s="291" t="s">
        <v>131</v>
      </c>
      <c r="P6" s="345" t="s">
        <v>132</v>
      </c>
      <c r="Q6" s="291" t="s">
        <v>133</v>
      </c>
      <c r="R6" s="345" t="s">
        <v>134</v>
      </c>
      <c r="S6" s="345" t="s">
        <v>135</v>
      </c>
    </row>
    <row r="7" spans="1:19" s="240" customFormat="1" ht="12.75" customHeight="1">
      <c r="A7" s="348" t="s">
        <v>167</v>
      </c>
      <c r="B7" s="349"/>
      <c r="C7" s="352" t="s">
        <v>136</v>
      </c>
      <c r="D7" s="337" t="s">
        <v>137</v>
      </c>
      <c r="E7" s="338"/>
      <c r="F7" s="337" t="s">
        <v>138</v>
      </c>
      <c r="G7" s="338"/>
      <c r="H7" s="337" t="s">
        <v>139</v>
      </c>
      <c r="I7" s="338"/>
      <c r="J7" s="337" t="s">
        <v>140</v>
      </c>
      <c r="K7" s="338"/>
      <c r="L7" s="337" t="s">
        <v>141</v>
      </c>
      <c r="M7" s="338"/>
      <c r="N7" s="346"/>
      <c r="O7" s="292" t="s">
        <v>142</v>
      </c>
      <c r="P7" s="346"/>
      <c r="Q7" s="292" t="s">
        <v>143</v>
      </c>
      <c r="R7" s="346"/>
      <c r="S7" s="346"/>
    </row>
    <row r="8" spans="1:19" s="240" customFormat="1" ht="12.75" customHeight="1">
      <c r="A8" s="350"/>
      <c r="B8" s="351"/>
      <c r="C8" s="353"/>
      <c r="D8" s="297" t="s">
        <v>144</v>
      </c>
      <c r="E8" s="297" t="s">
        <v>145</v>
      </c>
      <c r="F8" s="297" t="s">
        <v>144</v>
      </c>
      <c r="G8" s="297" t="s">
        <v>145</v>
      </c>
      <c r="H8" s="297" t="s">
        <v>144</v>
      </c>
      <c r="I8" s="297" t="s">
        <v>145</v>
      </c>
      <c r="J8" s="297" t="s">
        <v>144</v>
      </c>
      <c r="K8" s="297" t="s">
        <v>145</v>
      </c>
      <c r="L8" s="297" t="s">
        <v>144</v>
      </c>
      <c r="M8" s="297" t="s">
        <v>145</v>
      </c>
      <c r="N8" s="347"/>
      <c r="O8" s="246"/>
      <c r="P8" s="347"/>
      <c r="Q8" s="293"/>
      <c r="R8" s="347"/>
      <c r="S8" s="347"/>
    </row>
    <row r="9" spans="1:19" s="240" customFormat="1" ht="12.75" customHeight="1">
      <c r="A9" s="341" t="s">
        <v>129</v>
      </c>
      <c r="B9" s="342"/>
      <c r="C9" s="295">
        <v>1</v>
      </c>
      <c r="D9" s="295">
        <v>0</v>
      </c>
      <c r="E9" s="247">
        <v>0</v>
      </c>
      <c r="F9" s="248">
        <v>1</v>
      </c>
      <c r="G9" s="247">
        <v>1</v>
      </c>
      <c r="H9" s="295">
        <v>0</v>
      </c>
      <c r="I9" s="247">
        <v>0</v>
      </c>
      <c r="J9" s="248">
        <v>0</v>
      </c>
      <c r="K9" s="247">
        <v>0</v>
      </c>
      <c r="L9" s="295">
        <v>0</v>
      </c>
      <c r="M9" s="247">
        <v>0</v>
      </c>
      <c r="N9" s="295">
        <v>1</v>
      </c>
      <c r="O9" s="247">
        <v>1</v>
      </c>
      <c r="P9" s="295">
        <v>0</v>
      </c>
      <c r="Q9" s="247">
        <v>0</v>
      </c>
      <c r="R9" s="295">
        <v>1</v>
      </c>
      <c r="S9" s="247">
        <v>1</v>
      </c>
    </row>
    <row r="10" spans="1:19" s="240" customFormat="1" ht="12.75" customHeight="1">
      <c r="A10" s="341" t="s">
        <v>7</v>
      </c>
      <c r="B10" s="342"/>
      <c r="C10" s="295">
        <v>1</v>
      </c>
      <c r="D10" s="248">
        <v>0</v>
      </c>
      <c r="E10" s="247">
        <v>0</v>
      </c>
      <c r="F10" s="248">
        <v>1</v>
      </c>
      <c r="G10" s="247">
        <v>1</v>
      </c>
      <c r="H10" s="295">
        <v>0</v>
      </c>
      <c r="I10" s="247">
        <v>0</v>
      </c>
      <c r="J10" s="248">
        <v>0</v>
      </c>
      <c r="K10" s="247">
        <v>0</v>
      </c>
      <c r="L10" s="295">
        <v>0</v>
      </c>
      <c r="M10" s="247">
        <v>0</v>
      </c>
      <c r="N10" s="295">
        <v>1</v>
      </c>
      <c r="O10" s="247">
        <v>1</v>
      </c>
      <c r="P10" s="295">
        <v>0</v>
      </c>
      <c r="Q10" s="247">
        <v>0</v>
      </c>
      <c r="R10" s="295">
        <v>1</v>
      </c>
      <c r="S10" s="247">
        <v>1</v>
      </c>
    </row>
    <row r="11" spans="1:19" s="240" customFormat="1" ht="12.75" customHeight="1">
      <c r="A11" s="341" t="s">
        <v>168</v>
      </c>
      <c r="B11" s="342"/>
      <c r="C11" s="295">
        <v>1</v>
      </c>
      <c r="D11" s="295">
        <v>0</v>
      </c>
      <c r="E11" s="247">
        <v>0</v>
      </c>
      <c r="F11" s="248">
        <v>1</v>
      </c>
      <c r="G11" s="247">
        <v>1</v>
      </c>
      <c r="H11" s="295">
        <v>0</v>
      </c>
      <c r="I11" s="247">
        <v>0</v>
      </c>
      <c r="J11" s="248">
        <v>0</v>
      </c>
      <c r="K11" s="247">
        <v>0</v>
      </c>
      <c r="L11" s="295">
        <v>0</v>
      </c>
      <c r="M11" s="247">
        <v>0</v>
      </c>
      <c r="N11" s="295">
        <v>1</v>
      </c>
      <c r="O11" s="247">
        <v>1</v>
      </c>
      <c r="P11" s="295">
        <v>0</v>
      </c>
      <c r="Q11" s="247">
        <v>0</v>
      </c>
      <c r="R11" s="295">
        <v>1</v>
      </c>
      <c r="S11" s="247">
        <v>1</v>
      </c>
    </row>
    <row r="12" spans="1:19" s="240" customFormat="1" ht="12.75" customHeight="1">
      <c r="A12" s="341" t="s">
        <v>146</v>
      </c>
      <c r="B12" s="342"/>
      <c r="C12" s="295">
        <v>1</v>
      </c>
      <c r="D12" s="295">
        <v>0</v>
      </c>
      <c r="E12" s="247">
        <v>0</v>
      </c>
      <c r="F12" s="248">
        <v>1</v>
      </c>
      <c r="G12" s="247">
        <v>1</v>
      </c>
      <c r="H12" s="295">
        <v>0</v>
      </c>
      <c r="I12" s="247">
        <v>0</v>
      </c>
      <c r="J12" s="248">
        <v>0</v>
      </c>
      <c r="K12" s="247">
        <v>0</v>
      </c>
      <c r="L12" s="295">
        <v>0</v>
      </c>
      <c r="M12" s="247">
        <v>0</v>
      </c>
      <c r="N12" s="295">
        <v>1</v>
      </c>
      <c r="O12" s="247">
        <v>1</v>
      </c>
      <c r="P12" s="295">
        <v>0</v>
      </c>
      <c r="Q12" s="247">
        <v>0</v>
      </c>
      <c r="R12" s="295">
        <v>1</v>
      </c>
      <c r="S12" s="247">
        <v>1</v>
      </c>
    </row>
    <row r="13" spans="1:19" s="240" customFormat="1" ht="12.75" customHeight="1">
      <c r="A13" s="244"/>
      <c r="B13" s="245"/>
      <c r="C13" s="245"/>
      <c r="D13" s="245"/>
      <c r="E13" s="245"/>
      <c r="F13" s="245"/>
      <c r="G13" s="245"/>
      <c r="H13" s="245"/>
      <c r="I13" s="245"/>
      <c r="J13" s="245"/>
      <c r="K13" s="245"/>
      <c r="L13" s="245"/>
      <c r="M13" s="245"/>
      <c r="N13" s="245"/>
      <c r="O13" s="245"/>
      <c r="P13" s="245"/>
      <c r="Q13" s="245"/>
      <c r="R13" s="245"/>
      <c r="S13" s="245"/>
    </row>
    <row r="14" spans="1:19" s="240" customFormat="1" ht="12.75" customHeight="1">
      <c r="A14" s="244"/>
      <c r="B14" s="245"/>
      <c r="C14" s="245"/>
      <c r="D14" s="341" t="s">
        <v>53</v>
      </c>
      <c r="E14" s="344"/>
      <c r="F14" s="344"/>
      <c r="G14" s="344"/>
      <c r="H14" s="344"/>
      <c r="I14" s="344"/>
      <c r="J14" s="344"/>
      <c r="K14" s="344"/>
      <c r="L14" s="344"/>
      <c r="M14" s="342"/>
      <c r="N14" s="345" t="s">
        <v>130</v>
      </c>
      <c r="O14" s="291" t="s">
        <v>131</v>
      </c>
      <c r="P14" s="345" t="s">
        <v>132</v>
      </c>
      <c r="Q14" s="291" t="s">
        <v>133</v>
      </c>
      <c r="R14" s="345" t="s">
        <v>134</v>
      </c>
      <c r="S14" s="345" t="s">
        <v>135</v>
      </c>
    </row>
    <row r="15" spans="1:19" s="240" customFormat="1" ht="12.75" customHeight="1">
      <c r="A15" s="348" t="s">
        <v>167</v>
      </c>
      <c r="B15" s="349"/>
      <c r="C15" s="352" t="s">
        <v>136</v>
      </c>
      <c r="D15" s="337" t="s">
        <v>137</v>
      </c>
      <c r="E15" s="338"/>
      <c r="F15" s="337" t="s">
        <v>138</v>
      </c>
      <c r="G15" s="338"/>
      <c r="H15" s="337" t="s">
        <v>139</v>
      </c>
      <c r="I15" s="338"/>
      <c r="J15" s="337" t="s">
        <v>140</v>
      </c>
      <c r="K15" s="338"/>
      <c r="L15" s="337" t="s">
        <v>141</v>
      </c>
      <c r="M15" s="338"/>
      <c r="N15" s="346"/>
      <c r="O15" s="292" t="s">
        <v>142</v>
      </c>
      <c r="P15" s="346"/>
      <c r="Q15" s="292" t="s">
        <v>143</v>
      </c>
      <c r="R15" s="346"/>
      <c r="S15" s="346"/>
    </row>
    <row r="16" spans="1:19" s="240" customFormat="1" ht="12.75" customHeight="1">
      <c r="A16" s="350"/>
      <c r="B16" s="351"/>
      <c r="C16" s="353"/>
      <c r="D16" s="297" t="s">
        <v>144</v>
      </c>
      <c r="E16" s="297" t="s">
        <v>145</v>
      </c>
      <c r="F16" s="297" t="s">
        <v>144</v>
      </c>
      <c r="G16" s="297" t="s">
        <v>145</v>
      </c>
      <c r="H16" s="297" t="s">
        <v>144</v>
      </c>
      <c r="I16" s="297" t="s">
        <v>145</v>
      </c>
      <c r="J16" s="297" t="s">
        <v>144</v>
      </c>
      <c r="K16" s="297" t="s">
        <v>145</v>
      </c>
      <c r="L16" s="297" t="s">
        <v>144</v>
      </c>
      <c r="M16" s="297" t="s">
        <v>145</v>
      </c>
      <c r="N16" s="347"/>
      <c r="O16" s="246"/>
      <c r="P16" s="347"/>
      <c r="Q16" s="293"/>
      <c r="R16" s="347"/>
      <c r="S16" s="347"/>
    </row>
    <row r="17" spans="1:19" s="240" customFormat="1" ht="12.75" customHeight="1">
      <c r="A17" s="341" t="s">
        <v>169</v>
      </c>
      <c r="B17" s="342"/>
      <c r="C17" s="295">
        <v>1</v>
      </c>
      <c r="D17" s="295">
        <v>0</v>
      </c>
      <c r="E17" s="247">
        <v>0</v>
      </c>
      <c r="F17" s="248">
        <v>1</v>
      </c>
      <c r="G17" s="247">
        <v>1</v>
      </c>
      <c r="H17" s="295">
        <v>0</v>
      </c>
      <c r="I17" s="247">
        <v>0</v>
      </c>
      <c r="J17" s="248">
        <v>0</v>
      </c>
      <c r="K17" s="247">
        <v>0</v>
      </c>
      <c r="L17" s="295">
        <v>0</v>
      </c>
      <c r="M17" s="247">
        <v>0</v>
      </c>
      <c r="N17" s="295">
        <v>1</v>
      </c>
      <c r="O17" s="247">
        <v>1</v>
      </c>
      <c r="P17" s="295">
        <v>0</v>
      </c>
      <c r="Q17" s="247">
        <v>0</v>
      </c>
      <c r="R17" s="295">
        <v>1</v>
      </c>
      <c r="S17" s="247">
        <v>1</v>
      </c>
    </row>
    <row r="18" spans="1:19" s="240" customFormat="1" ht="12.75" customHeight="1">
      <c r="A18" s="341" t="s">
        <v>2</v>
      </c>
      <c r="B18" s="342"/>
      <c r="C18" s="295">
        <v>1</v>
      </c>
      <c r="D18" s="295">
        <v>0</v>
      </c>
      <c r="E18" s="247">
        <v>0</v>
      </c>
      <c r="F18" s="248">
        <v>1</v>
      </c>
      <c r="G18" s="247">
        <v>1</v>
      </c>
      <c r="H18" s="295">
        <v>0</v>
      </c>
      <c r="I18" s="247">
        <v>0</v>
      </c>
      <c r="J18" s="248">
        <v>0</v>
      </c>
      <c r="K18" s="247">
        <v>0</v>
      </c>
      <c r="L18" s="295">
        <v>0</v>
      </c>
      <c r="M18" s="247">
        <v>0</v>
      </c>
      <c r="N18" s="295">
        <v>1</v>
      </c>
      <c r="O18" s="247">
        <v>1</v>
      </c>
      <c r="P18" s="295">
        <v>0</v>
      </c>
      <c r="Q18" s="247">
        <v>0</v>
      </c>
      <c r="R18" s="295">
        <v>1</v>
      </c>
      <c r="S18" s="247">
        <v>1</v>
      </c>
    </row>
    <row r="19" spans="1:19" s="240" customFormat="1" ht="12.75" customHeight="1">
      <c r="A19" s="341" t="s">
        <v>147</v>
      </c>
      <c r="B19" s="342"/>
      <c r="C19" s="295">
        <v>1</v>
      </c>
      <c r="D19" s="295">
        <v>0</v>
      </c>
      <c r="E19" s="247">
        <v>0</v>
      </c>
      <c r="F19" s="248">
        <v>1</v>
      </c>
      <c r="G19" s="247">
        <v>1</v>
      </c>
      <c r="H19" s="295">
        <v>0</v>
      </c>
      <c r="I19" s="247">
        <v>0</v>
      </c>
      <c r="J19" s="248">
        <v>0</v>
      </c>
      <c r="K19" s="247">
        <v>0</v>
      </c>
      <c r="L19" s="295">
        <v>0</v>
      </c>
      <c r="M19" s="247">
        <v>0</v>
      </c>
      <c r="N19" s="295">
        <v>1</v>
      </c>
      <c r="O19" s="247">
        <v>1</v>
      </c>
      <c r="P19" s="295">
        <v>0</v>
      </c>
      <c r="Q19" s="247">
        <v>0</v>
      </c>
      <c r="R19" s="295">
        <v>1</v>
      </c>
      <c r="S19" s="247">
        <v>1</v>
      </c>
    </row>
    <row r="20" spans="1:19" s="240" customFormat="1" ht="12.75" customHeight="1">
      <c r="A20" s="244"/>
      <c r="B20" s="245"/>
      <c r="C20" s="245"/>
      <c r="D20" s="245"/>
      <c r="E20" s="245"/>
      <c r="F20" s="245"/>
      <c r="G20" s="245"/>
      <c r="H20" s="245"/>
      <c r="I20" s="245"/>
      <c r="J20" s="245"/>
      <c r="K20" s="245"/>
      <c r="L20" s="245"/>
      <c r="M20" s="245"/>
      <c r="N20" s="245"/>
      <c r="O20" s="245"/>
      <c r="P20" s="245"/>
      <c r="Q20" s="245"/>
      <c r="R20" s="245"/>
      <c r="S20" s="245"/>
    </row>
    <row r="21" spans="1:19" s="240" customFormat="1" ht="12.75" customHeight="1">
      <c r="A21" s="244"/>
      <c r="B21" s="249"/>
      <c r="C21" s="249"/>
      <c r="D21" s="341" t="s">
        <v>156</v>
      </c>
      <c r="E21" s="344"/>
      <c r="F21" s="344"/>
      <c r="G21" s="344"/>
      <c r="H21" s="344"/>
      <c r="I21" s="344"/>
      <c r="J21" s="344"/>
      <c r="K21" s="344"/>
      <c r="L21" s="344"/>
      <c r="M21" s="342"/>
      <c r="N21" s="345" t="s">
        <v>130</v>
      </c>
      <c r="O21" s="291" t="s">
        <v>131</v>
      </c>
      <c r="P21" s="345" t="s">
        <v>132</v>
      </c>
      <c r="Q21" s="291" t="s">
        <v>131</v>
      </c>
      <c r="R21" s="345" t="s">
        <v>134</v>
      </c>
      <c r="S21" s="345" t="s">
        <v>135</v>
      </c>
    </row>
    <row r="22" spans="1:19" s="240" customFormat="1" ht="12.75" customHeight="1">
      <c r="A22" s="348" t="s">
        <v>167</v>
      </c>
      <c r="B22" s="349"/>
      <c r="C22" s="352" t="s">
        <v>164</v>
      </c>
      <c r="D22" s="337" t="s">
        <v>137</v>
      </c>
      <c r="E22" s="338"/>
      <c r="F22" s="337" t="s">
        <v>138</v>
      </c>
      <c r="G22" s="338"/>
      <c r="H22" s="337" t="s">
        <v>139</v>
      </c>
      <c r="I22" s="338"/>
      <c r="J22" s="337" t="s">
        <v>140</v>
      </c>
      <c r="K22" s="338"/>
      <c r="L22" s="337" t="s">
        <v>141</v>
      </c>
      <c r="M22" s="338"/>
      <c r="N22" s="346"/>
      <c r="O22" s="292" t="s">
        <v>142</v>
      </c>
      <c r="P22" s="346"/>
      <c r="Q22" s="292" t="s">
        <v>142</v>
      </c>
      <c r="R22" s="346"/>
      <c r="S22" s="346"/>
    </row>
    <row r="23" spans="1:19" s="240" customFormat="1" ht="12.75" customHeight="1">
      <c r="A23" s="350"/>
      <c r="B23" s="351"/>
      <c r="C23" s="353"/>
      <c r="D23" s="297" t="s">
        <v>144</v>
      </c>
      <c r="E23" s="297" t="s">
        <v>145</v>
      </c>
      <c r="F23" s="297" t="s">
        <v>144</v>
      </c>
      <c r="G23" s="297" t="s">
        <v>145</v>
      </c>
      <c r="H23" s="297" t="s">
        <v>144</v>
      </c>
      <c r="I23" s="297" t="s">
        <v>145</v>
      </c>
      <c r="J23" s="297" t="s">
        <v>144</v>
      </c>
      <c r="K23" s="297" t="s">
        <v>145</v>
      </c>
      <c r="L23" s="297" t="s">
        <v>144</v>
      </c>
      <c r="M23" s="297" t="s">
        <v>145</v>
      </c>
      <c r="N23" s="347"/>
      <c r="O23" s="246"/>
      <c r="P23" s="347"/>
      <c r="Q23" s="246"/>
      <c r="R23" s="347"/>
      <c r="S23" s="347"/>
    </row>
    <row r="24" spans="1:19" s="240" customFormat="1" ht="12.75" customHeight="1">
      <c r="A24" s="341" t="s">
        <v>160</v>
      </c>
      <c r="B24" s="342"/>
      <c r="C24" s="248">
        <v>1</v>
      </c>
      <c r="D24" s="295">
        <v>0</v>
      </c>
      <c r="E24" s="247">
        <v>0</v>
      </c>
      <c r="F24" s="248">
        <v>1</v>
      </c>
      <c r="G24" s="247">
        <v>1</v>
      </c>
      <c r="H24" s="295">
        <v>0</v>
      </c>
      <c r="I24" s="247">
        <v>0</v>
      </c>
      <c r="J24" s="248">
        <v>0</v>
      </c>
      <c r="K24" s="247">
        <v>0</v>
      </c>
      <c r="L24" s="295">
        <v>0</v>
      </c>
      <c r="M24" s="247">
        <v>0</v>
      </c>
      <c r="N24" s="248">
        <v>1</v>
      </c>
      <c r="O24" s="247">
        <v>1</v>
      </c>
      <c r="P24" s="295">
        <v>0</v>
      </c>
      <c r="Q24" s="247">
        <v>0</v>
      </c>
      <c r="R24" s="295">
        <v>1</v>
      </c>
      <c r="S24" s="247">
        <v>1</v>
      </c>
    </row>
    <row r="25" spans="1:19" s="240" customFormat="1" ht="12.75" customHeight="1">
      <c r="A25" s="341" t="s">
        <v>161</v>
      </c>
      <c r="B25" s="342"/>
      <c r="C25" s="248">
        <v>1</v>
      </c>
      <c r="D25" s="295">
        <v>0</v>
      </c>
      <c r="E25" s="247">
        <v>0</v>
      </c>
      <c r="F25" s="248">
        <v>1</v>
      </c>
      <c r="G25" s="247">
        <v>1</v>
      </c>
      <c r="H25" s="295">
        <v>0</v>
      </c>
      <c r="I25" s="247">
        <v>0</v>
      </c>
      <c r="J25" s="248">
        <v>0</v>
      </c>
      <c r="K25" s="247">
        <v>0</v>
      </c>
      <c r="L25" s="295">
        <v>0</v>
      </c>
      <c r="M25" s="247">
        <v>0</v>
      </c>
      <c r="N25" s="248">
        <v>1</v>
      </c>
      <c r="O25" s="247">
        <v>1</v>
      </c>
      <c r="P25" s="295">
        <v>0</v>
      </c>
      <c r="Q25" s="247">
        <v>0</v>
      </c>
      <c r="R25" s="295">
        <v>1</v>
      </c>
      <c r="S25" s="247">
        <v>1</v>
      </c>
    </row>
    <row r="26" spans="1:19" s="240" customFormat="1" ht="12.75" customHeight="1">
      <c r="A26" s="341" t="s">
        <v>162</v>
      </c>
      <c r="B26" s="342"/>
      <c r="C26" s="295">
        <v>1</v>
      </c>
      <c r="D26" s="295">
        <v>0</v>
      </c>
      <c r="E26" s="247">
        <v>0</v>
      </c>
      <c r="F26" s="248">
        <v>1</v>
      </c>
      <c r="G26" s="247">
        <v>1</v>
      </c>
      <c r="H26" s="295">
        <v>0</v>
      </c>
      <c r="I26" s="247">
        <v>0</v>
      </c>
      <c r="J26" s="248">
        <v>0</v>
      </c>
      <c r="K26" s="247">
        <v>0</v>
      </c>
      <c r="L26" s="295">
        <v>0</v>
      </c>
      <c r="M26" s="247">
        <v>0</v>
      </c>
      <c r="N26" s="248">
        <v>1</v>
      </c>
      <c r="O26" s="247">
        <v>1</v>
      </c>
      <c r="P26" s="295">
        <v>0</v>
      </c>
      <c r="Q26" s="247">
        <v>0</v>
      </c>
      <c r="R26" s="295">
        <v>1</v>
      </c>
      <c r="S26" s="247">
        <v>1</v>
      </c>
    </row>
    <row r="27" spans="1:19" s="240" customFormat="1" ht="12.75" customHeight="1">
      <c r="A27" s="341" t="s">
        <v>163</v>
      </c>
      <c r="B27" s="342"/>
      <c r="C27" s="295">
        <v>1</v>
      </c>
      <c r="D27" s="295">
        <v>0</v>
      </c>
      <c r="E27" s="247">
        <v>0</v>
      </c>
      <c r="F27" s="248">
        <v>1</v>
      </c>
      <c r="G27" s="247">
        <v>1</v>
      </c>
      <c r="H27" s="295">
        <v>0</v>
      </c>
      <c r="I27" s="247">
        <v>0</v>
      </c>
      <c r="J27" s="248">
        <v>0</v>
      </c>
      <c r="K27" s="247">
        <v>0</v>
      </c>
      <c r="L27" s="295">
        <v>0</v>
      </c>
      <c r="M27" s="247">
        <v>0</v>
      </c>
      <c r="N27" s="248">
        <v>1</v>
      </c>
      <c r="O27" s="247">
        <v>1</v>
      </c>
      <c r="P27" s="295">
        <v>0</v>
      </c>
      <c r="Q27" s="247">
        <v>0</v>
      </c>
      <c r="R27" s="295">
        <v>1</v>
      </c>
      <c r="S27" s="247">
        <v>1</v>
      </c>
    </row>
    <row r="28" spans="1:19" s="240" customFormat="1" ht="12.75" customHeight="1"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</row>
    <row r="29" spans="1:19" s="240" customFormat="1" ht="12.75" customHeight="1">
      <c r="B29" s="239"/>
      <c r="C29" s="239"/>
      <c r="D29" s="239"/>
      <c r="E29" s="239"/>
      <c r="F29" s="239"/>
      <c r="G29" s="331" t="s">
        <v>148</v>
      </c>
      <c r="H29" s="332"/>
      <c r="I29" s="332"/>
      <c r="J29" s="332"/>
      <c r="K29" s="332"/>
      <c r="L29" s="332"/>
      <c r="M29" s="332"/>
      <c r="N29" s="332"/>
      <c r="O29" s="332"/>
      <c r="P29" s="332"/>
      <c r="Q29" s="332"/>
      <c r="R29" s="332"/>
      <c r="S29" s="333"/>
    </row>
    <row r="30" spans="1:19" s="240" customFormat="1" ht="12.75" customHeight="1">
      <c r="B30" s="239"/>
      <c r="C30" s="239"/>
      <c r="D30" s="239"/>
      <c r="E30" s="239"/>
      <c r="F30" s="239"/>
      <c r="G30" s="334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</row>
    <row r="31" spans="1:19" s="240" customFormat="1" ht="12.75" customHeight="1">
      <c r="B31" s="239"/>
      <c r="C31" s="343"/>
      <c r="D31" s="315"/>
      <c r="E31" s="312" t="s">
        <v>136</v>
      </c>
      <c r="F31" s="313"/>
      <c r="G31" s="312" t="s">
        <v>149</v>
      </c>
      <c r="H31" s="318"/>
      <c r="I31" s="313"/>
      <c r="J31" s="312" t="s">
        <v>150</v>
      </c>
      <c r="K31" s="318"/>
      <c r="L31" s="313"/>
      <c r="M31" s="312" t="s">
        <v>151</v>
      </c>
      <c r="N31" s="313"/>
      <c r="O31" s="312" t="s">
        <v>152</v>
      </c>
      <c r="P31" s="313"/>
      <c r="Q31" s="320" t="s">
        <v>153</v>
      </c>
      <c r="R31" s="321"/>
      <c r="S31" s="324" t="s">
        <v>154</v>
      </c>
    </row>
    <row r="32" spans="1:19" s="240" customFormat="1" ht="12.75" customHeight="1">
      <c r="B32" s="239"/>
      <c r="C32" s="343"/>
      <c r="D32" s="315"/>
      <c r="E32" s="314"/>
      <c r="F32" s="315"/>
      <c r="G32" s="316"/>
      <c r="H32" s="319"/>
      <c r="I32" s="317"/>
      <c r="J32" s="316"/>
      <c r="K32" s="319"/>
      <c r="L32" s="317"/>
      <c r="M32" s="316"/>
      <c r="N32" s="317"/>
      <c r="O32" s="316"/>
      <c r="P32" s="317"/>
      <c r="Q32" s="322"/>
      <c r="R32" s="323"/>
      <c r="S32" s="325"/>
    </row>
    <row r="33" spans="1:20" s="240" customFormat="1" ht="22.5" customHeight="1">
      <c r="B33" s="239"/>
      <c r="C33" s="343"/>
      <c r="D33" s="315"/>
      <c r="E33" s="316"/>
      <c r="F33" s="317"/>
      <c r="G33" s="296" t="s">
        <v>144</v>
      </c>
      <c r="H33" s="327" t="s">
        <v>145</v>
      </c>
      <c r="I33" s="328"/>
      <c r="J33" s="296" t="s">
        <v>144</v>
      </c>
      <c r="K33" s="327" t="s">
        <v>145</v>
      </c>
      <c r="L33" s="328"/>
      <c r="M33" s="296" t="s">
        <v>144</v>
      </c>
      <c r="N33" s="296" t="s">
        <v>145</v>
      </c>
      <c r="O33" s="296" t="s">
        <v>144</v>
      </c>
      <c r="P33" s="296" t="s">
        <v>145</v>
      </c>
      <c r="Q33" s="304" t="s">
        <v>155</v>
      </c>
      <c r="R33" s="305"/>
      <c r="S33" s="326"/>
    </row>
    <row r="34" spans="1:20" s="240" customFormat="1" ht="12.75" customHeight="1">
      <c r="B34" s="239"/>
      <c r="C34" s="339"/>
      <c r="D34" s="340"/>
      <c r="E34" s="298">
        <v>1</v>
      </c>
      <c r="F34" s="299"/>
      <c r="G34" s="306">
        <v>0</v>
      </c>
      <c r="H34" s="308">
        <v>0</v>
      </c>
      <c r="I34" s="309"/>
      <c r="J34" s="306">
        <v>0</v>
      </c>
      <c r="K34" s="308">
        <v>0</v>
      </c>
      <c r="L34" s="309"/>
      <c r="M34" s="306">
        <v>0</v>
      </c>
      <c r="N34" s="302">
        <v>0</v>
      </c>
      <c r="O34" s="306">
        <v>1</v>
      </c>
      <c r="P34" s="302">
        <v>1</v>
      </c>
      <c r="Q34" s="298">
        <v>0</v>
      </c>
      <c r="R34" s="299"/>
      <c r="S34" s="302">
        <v>0</v>
      </c>
    </row>
    <row r="35" spans="1:20" s="240" customFormat="1" ht="12.75" customHeight="1">
      <c r="B35" s="239"/>
      <c r="C35" s="339"/>
      <c r="D35" s="340"/>
      <c r="E35" s="300"/>
      <c r="F35" s="301"/>
      <c r="G35" s="307"/>
      <c r="H35" s="310"/>
      <c r="I35" s="311"/>
      <c r="J35" s="307"/>
      <c r="K35" s="310"/>
      <c r="L35" s="311"/>
      <c r="M35" s="307"/>
      <c r="N35" s="303"/>
      <c r="O35" s="307"/>
      <c r="P35" s="303"/>
      <c r="Q35" s="300"/>
      <c r="R35" s="301"/>
      <c r="S35" s="303"/>
    </row>
    <row r="36" spans="1:20" s="240" customFormat="1" ht="12.75" customHeight="1"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39"/>
    </row>
    <row r="37" spans="1:20" s="5" customFormat="1" ht="12.75" customHeight="1">
      <c r="A37" s="36"/>
      <c r="T37" s="36"/>
    </row>
    <row r="38" spans="1:20" s="5" customFormat="1" ht="12.75" customHeight="1">
      <c r="A38" s="36"/>
      <c r="T38" s="36"/>
    </row>
    <row r="39" spans="1:20" s="5" customFormat="1" ht="12.75" customHeight="1">
      <c r="A39" s="36"/>
      <c r="T39" s="36"/>
    </row>
    <row r="40" spans="1:20" s="5" customFormat="1" ht="12.75" customHeight="1">
      <c r="A40" s="36"/>
      <c r="T40" s="36"/>
    </row>
    <row r="41" spans="1:20" s="5" customFormat="1" ht="12.75" customHeight="1">
      <c r="A41" s="36"/>
      <c r="T41" s="36"/>
    </row>
    <row r="42" spans="1:20" s="5" customFormat="1" ht="12.75" customHeight="1">
      <c r="A42" s="36"/>
      <c r="T42" s="36"/>
    </row>
    <row r="43" spans="1:20" s="5" customFormat="1" ht="12.75" customHeight="1">
      <c r="A43" s="36"/>
      <c r="T43" s="36"/>
    </row>
    <row r="44" spans="1:20" s="5" customFormat="1" ht="12.75" customHeight="1">
      <c r="A44" s="36"/>
      <c r="T44" s="36"/>
    </row>
    <row r="45" spans="1:20" s="5" customFormat="1" ht="12.75" customHeight="1">
      <c r="A45" s="36"/>
      <c r="T45" s="36"/>
    </row>
    <row r="46" spans="1:20" s="5" customFormat="1" ht="12.75" customHeight="1">
      <c r="A46" s="36"/>
      <c r="T46" s="36"/>
    </row>
    <row r="47" spans="1:20" s="5" customFormat="1" ht="12.75" customHeight="1">
      <c r="A47" s="36"/>
      <c r="T47" s="36"/>
    </row>
    <row r="48" spans="1:20" s="5" customFormat="1" ht="12.75" customHeight="1">
      <c r="A48" s="36"/>
      <c r="T48" s="36"/>
    </row>
    <row r="49" spans="1:20" s="5" customFormat="1" ht="12.75" customHeight="1">
      <c r="A49" s="36"/>
      <c r="T49" s="36"/>
    </row>
    <row r="50" spans="1:20" s="5" customFormat="1" ht="12.75" customHeight="1">
      <c r="A50" s="36"/>
      <c r="N50" s="250" t="s">
        <v>178</v>
      </c>
      <c r="O50" s="250" t="s">
        <v>35</v>
      </c>
      <c r="P50" s="251">
        <v>42899</v>
      </c>
      <c r="T50" s="36"/>
    </row>
    <row r="51" spans="1:20" s="5" customFormat="1" ht="12.75" customHeight="1">
      <c r="A51" s="36"/>
      <c r="T51" s="36"/>
    </row>
    <row r="52" spans="1:20" s="5" customFormat="1" ht="12.75" customHeight="1">
      <c r="A52" s="237"/>
      <c r="B52" s="290"/>
      <c r="C52" s="329" t="s">
        <v>125</v>
      </c>
      <c r="D52" s="329"/>
      <c r="E52" s="290"/>
      <c r="F52" s="290"/>
      <c r="G52" s="238" t="s">
        <v>126</v>
      </c>
      <c r="H52" s="290"/>
      <c r="I52" s="330" t="s">
        <v>166</v>
      </c>
      <c r="J52" s="330"/>
      <c r="K52" s="330"/>
      <c r="L52" s="330"/>
      <c r="M52" s="330"/>
      <c r="N52" s="330"/>
      <c r="O52" s="290"/>
      <c r="P52" s="290"/>
      <c r="Q52" s="290"/>
      <c r="R52" s="239"/>
      <c r="S52" s="290"/>
      <c r="T52" s="36"/>
    </row>
    <row r="53" spans="1:20" ht="12.75" customHeight="1">
      <c r="A53" s="237"/>
      <c r="B53" s="290"/>
      <c r="C53" s="329" t="s">
        <v>127</v>
      </c>
      <c r="D53" s="329"/>
      <c r="E53" s="290"/>
      <c r="F53" s="290"/>
      <c r="G53" s="238" t="s">
        <v>128</v>
      </c>
      <c r="H53" s="290"/>
      <c r="I53" s="290"/>
      <c r="J53" s="241" t="s">
        <v>171</v>
      </c>
      <c r="K53" s="242"/>
      <c r="L53" s="290"/>
      <c r="M53" s="290"/>
      <c r="N53" s="290"/>
      <c r="O53" s="239"/>
      <c r="P53" s="239"/>
      <c r="Q53" s="239"/>
      <c r="R53" s="290"/>
      <c r="S53" s="290"/>
    </row>
    <row r="54" spans="1:20" ht="12.75" customHeight="1">
      <c r="A54" s="237"/>
      <c r="B54" s="243"/>
      <c r="C54" s="242" t="s">
        <v>176</v>
      </c>
      <c r="D54" s="242"/>
      <c r="E54" s="239"/>
      <c r="F54" s="239"/>
      <c r="G54" s="290"/>
      <c r="H54" s="290"/>
      <c r="I54" s="290"/>
      <c r="J54" s="243"/>
      <c r="K54" s="290"/>
      <c r="L54" s="290"/>
      <c r="M54" s="290"/>
      <c r="N54" s="290"/>
      <c r="O54" s="290"/>
      <c r="P54" s="290"/>
      <c r="Q54" s="290"/>
      <c r="R54" s="290"/>
      <c r="S54" s="290"/>
    </row>
    <row r="55" spans="1:20">
      <c r="A55" s="237"/>
      <c r="B55" s="243" t="s">
        <v>177</v>
      </c>
      <c r="C55" s="290"/>
      <c r="D55" s="290"/>
      <c r="E55" s="290"/>
      <c r="F55" s="290"/>
      <c r="G55" s="290"/>
      <c r="H55" s="290"/>
      <c r="I55" s="290"/>
      <c r="J55" s="240"/>
      <c r="K55" s="290"/>
      <c r="L55" s="290"/>
      <c r="M55" s="290" t="s">
        <v>158</v>
      </c>
      <c r="N55" s="252" t="s">
        <v>26</v>
      </c>
      <c r="O55" s="290"/>
      <c r="P55" s="290"/>
      <c r="Q55" s="290"/>
      <c r="R55" s="290"/>
      <c r="S55" s="290"/>
    </row>
    <row r="56" spans="1:20" ht="12.75" customHeight="1">
      <c r="A56" s="237"/>
      <c r="B56" s="290"/>
      <c r="C56" s="290"/>
      <c r="D56" s="290"/>
      <c r="E56" s="290"/>
      <c r="F56" s="290"/>
      <c r="G56" s="290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</row>
    <row r="57" spans="1:20" ht="12.75" customHeight="1">
      <c r="A57" s="244"/>
      <c r="B57" s="245"/>
      <c r="C57" s="245"/>
      <c r="D57" s="341" t="s">
        <v>165</v>
      </c>
      <c r="E57" s="344"/>
      <c r="F57" s="344"/>
      <c r="G57" s="344"/>
      <c r="H57" s="344"/>
      <c r="I57" s="344"/>
      <c r="J57" s="344"/>
      <c r="K57" s="344"/>
      <c r="L57" s="344"/>
      <c r="M57" s="342"/>
      <c r="N57" s="345" t="s">
        <v>130</v>
      </c>
      <c r="O57" s="291" t="s">
        <v>131</v>
      </c>
      <c r="P57" s="345" t="s">
        <v>132</v>
      </c>
      <c r="Q57" s="291" t="s">
        <v>133</v>
      </c>
      <c r="R57" s="345" t="s">
        <v>134</v>
      </c>
      <c r="S57" s="345" t="s">
        <v>135</v>
      </c>
    </row>
    <row r="58" spans="1:20" ht="12.75" customHeight="1">
      <c r="A58" s="348" t="s">
        <v>167</v>
      </c>
      <c r="B58" s="349"/>
      <c r="C58" s="352" t="s">
        <v>136</v>
      </c>
      <c r="D58" s="337" t="s">
        <v>137</v>
      </c>
      <c r="E58" s="338"/>
      <c r="F58" s="337" t="s">
        <v>138</v>
      </c>
      <c r="G58" s="338"/>
      <c r="H58" s="337" t="s">
        <v>139</v>
      </c>
      <c r="I58" s="338"/>
      <c r="J58" s="337" t="s">
        <v>140</v>
      </c>
      <c r="K58" s="338"/>
      <c r="L58" s="337" t="s">
        <v>141</v>
      </c>
      <c r="M58" s="338"/>
      <c r="N58" s="346"/>
      <c r="O58" s="292" t="s">
        <v>142</v>
      </c>
      <c r="P58" s="346"/>
      <c r="Q58" s="292" t="s">
        <v>143</v>
      </c>
      <c r="R58" s="346"/>
      <c r="S58" s="346"/>
    </row>
    <row r="59" spans="1:20" ht="12.75" customHeight="1">
      <c r="A59" s="350"/>
      <c r="B59" s="351"/>
      <c r="C59" s="353"/>
      <c r="D59" s="297" t="s">
        <v>144</v>
      </c>
      <c r="E59" s="297" t="s">
        <v>145</v>
      </c>
      <c r="F59" s="297" t="s">
        <v>144</v>
      </c>
      <c r="G59" s="297" t="s">
        <v>145</v>
      </c>
      <c r="H59" s="297" t="s">
        <v>144</v>
      </c>
      <c r="I59" s="297" t="s">
        <v>145</v>
      </c>
      <c r="J59" s="297" t="s">
        <v>144</v>
      </c>
      <c r="K59" s="297" t="s">
        <v>145</v>
      </c>
      <c r="L59" s="297" t="s">
        <v>144</v>
      </c>
      <c r="M59" s="297" t="s">
        <v>145</v>
      </c>
      <c r="N59" s="347"/>
      <c r="O59" s="246"/>
      <c r="P59" s="347"/>
      <c r="Q59" s="293"/>
      <c r="R59" s="347"/>
      <c r="S59" s="347"/>
    </row>
    <row r="60" spans="1:20" ht="12.75" customHeight="1">
      <c r="A60" s="341" t="s">
        <v>129</v>
      </c>
      <c r="B60" s="342"/>
      <c r="C60" s="295">
        <v>1</v>
      </c>
      <c r="D60" s="295">
        <v>0</v>
      </c>
      <c r="E60" s="247">
        <v>0</v>
      </c>
      <c r="F60" s="248">
        <v>1</v>
      </c>
      <c r="G60" s="247">
        <v>1</v>
      </c>
      <c r="H60" s="295">
        <v>0</v>
      </c>
      <c r="I60" s="247">
        <v>0</v>
      </c>
      <c r="J60" s="248">
        <v>0</v>
      </c>
      <c r="K60" s="247">
        <v>0</v>
      </c>
      <c r="L60" s="295">
        <v>0</v>
      </c>
      <c r="M60" s="247">
        <v>0</v>
      </c>
      <c r="N60" s="295">
        <v>1</v>
      </c>
      <c r="O60" s="247">
        <v>1</v>
      </c>
      <c r="P60" s="295">
        <v>0</v>
      </c>
      <c r="Q60" s="247">
        <v>0</v>
      </c>
      <c r="R60" s="295">
        <v>1</v>
      </c>
      <c r="S60" s="247">
        <v>1</v>
      </c>
    </row>
    <row r="61" spans="1:20" ht="12.75" customHeight="1">
      <c r="A61" s="341" t="s">
        <v>7</v>
      </c>
      <c r="B61" s="342"/>
      <c r="C61" s="295">
        <v>1</v>
      </c>
      <c r="D61" s="295">
        <v>0</v>
      </c>
      <c r="E61" s="247">
        <v>0</v>
      </c>
      <c r="F61" s="248">
        <v>1</v>
      </c>
      <c r="G61" s="247">
        <v>1</v>
      </c>
      <c r="H61" s="295">
        <v>0</v>
      </c>
      <c r="I61" s="247">
        <v>0</v>
      </c>
      <c r="J61" s="248">
        <v>0</v>
      </c>
      <c r="K61" s="247">
        <v>0</v>
      </c>
      <c r="L61" s="295">
        <v>0</v>
      </c>
      <c r="M61" s="247">
        <v>0</v>
      </c>
      <c r="N61" s="295">
        <v>1</v>
      </c>
      <c r="O61" s="247">
        <v>1</v>
      </c>
      <c r="P61" s="295">
        <v>0</v>
      </c>
      <c r="Q61" s="247">
        <v>0</v>
      </c>
      <c r="R61" s="295">
        <v>1</v>
      </c>
      <c r="S61" s="247">
        <v>1</v>
      </c>
    </row>
    <row r="62" spans="1:20" ht="12.75" customHeight="1">
      <c r="A62" s="341" t="s">
        <v>168</v>
      </c>
      <c r="B62" s="342"/>
      <c r="C62" s="295">
        <v>1</v>
      </c>
      <c r="D62" s="295">
        <v>0</v>
      </c>
      <c r="E62" s="247">
        <v>0</v>
      </c>
      <c r="F62" s="248">
        <v>1</v>
      </c>
      <c r="G62" s="247">
        <v>1</v>
      </c>
      <c r="H62" s="295">
        <v>0</v>
      </c>
      <c r="I62" s="247">
        <v>0</v>
      </c>
      <c r="J62" s="248">
        <v>0</v>
      </c>
      <c r="K62" s="247">
        <v>0</v>
      </c>
      <c r="L62" s="295">
        <v>0</v>
      </c>
      <c r="M62" s="247">
        <v>0</v>
      </c>
      <c r="N62" s="295">
        <v>1</v>
      </c>
      <c r="O62" s="247">
        <v>1</v>
      </c>
      <c r="P62" s="295">
        <v>0</v>
      </c>
      <c r="Q62" s="247">
        <v>0</v>
      </c>
      <c r="R62" s="295">
        <v>1</v>
      </c>
      <c r="S62" s="247">
        <v>1</v>
      </c>
    </row>
    <row r="63" spans="1:20" ht="12.75" customHeight="1">
      <c r="A63" s="341" t="s">
        <v>146</v>
      </c>
      <c r="B63" s="342"/>
      <c r="C63" s="295">
        <v>1</v>
      </c>
      <c r="D63" s="295">
        <v>0</v>
      </c>
      <c r="E63" s="247">
        <v>0</v>
      </c>
      <c r="F63" s="248">
        <v>1</v>
      </c>
      <c r="G63" s="247">
        <v>1</v>
      </c>
      <c r="H63" s="295">
        <v>0</v>
      </c>
      <c r="I63" s="247">
        <v>0</v>
      </c>
      <c r="J63" s="248">
        <v>0</v>
      </c>
      <c r="K63" s="247">
        <v>0</v>
      </c>
      <c r="L63" s="295">
        <v>0</v>
      </c>
      <c r="M63" s="247">
        <v>0</v>
      </c>
      <c r="N63" s="295">
        <v>1</v>
      </c>
      <c r="O63" s="247">
        <v>1</v>
      </c>
      <c r="P63" s="295">
        <v>0</v>
      </c>
      <c r="Q63" s="247">
        <v>0</v>
      </c>
      <c r="R63" s="295">
        <v>1</v>
      </c>
      <c r="S63" s="247">
        <v>1</v>
      </c>
    </row>
    <row r="64" spans="1:20" ht="12.75" customHeight="1">
      <c r="A64" s="244"/>
      <c r="B64" s="245"/>
      <c r="C64" s="245"/>
      <c r="D64" s="245"/>
      <c r="E64" s="245"/>
      <c r="F64" s="245"/>
      <c r="G64" s="245"/>
      <c r="H64" s="245"/>
      <c r="I64" s="245"/>
      <c r="J64" s="245"/>
      <c r="K64" s="245"/>
      <c r="L64" s="245"/>
      <c r="M64" s="245"/>
      <c r="N64" s="245"/>
      <c r="O64" s="245"/>
      <c r="P64" s="245"/>
      <c r="Q64" s="245"/>
      <c r="R64" s="245"/>
      <c r="S64" s="245"/>
    </row>
    <row r="65" spans="1:19" ht="12.75" customHeight="1">
      <c r="A65" s="244"/>
      <c r="B65" s="245"/>
      <c r="C65" s="245"/>
      <c r="D65" s="341" t="s">
        <v>53</v>
      </c>
      <c r="E65" s="344"/>
      <c r="F65" s="344"/>
      <c r="G65" s="344"/>
      <c r="H65" s="344"/>
      <c r="I65" s="344"/>
      <c r="J65" s="344"/>
      <c r="K65" s="344"/>
      <c r="L65" s="344"/>
      <c r="M65" s="342"/>
      <c r="N65" s="345" t="s">
        <v>130</v>
      </c>
      <c r="O65" s="291" t="s">
        <v>131</v>
      </c>
      <c r="P65" s="345" t="s">
        <v>132</v>
      </c>
      <c r="Q65" s="291" t="s">
        <v>133</v>
      </c>
      <c r="R65" s="345" t="s">
        <v>134</v>
      </c>
      <c r="S65" s="345" t="s">
        <v>135</v>
      </c>
    </row>
    <row r="66" spans="1:19" ht="12.75" customHeight="1">
      <c r="A66" s="348" t="s">
        <v>167</v>
      </c>
      <c r="B66" s="349"/>
      <c r="C66" s="352" t="s">
        <v>136</v>
      </c>
      <c r="D66" s="337" t="s">
        <v>137</v>
      </c>
      <c r="E66" s="338"/>
      <c r="F66" s="337" t="s">
        <v>138</v>
      </c>
      <c r="G66" s="338"/>
      <c r="H66" s="337" t="s">
        <v>139</v>
      </c>
      <c r="I66" s="338"/>
      <c r="J66" s="337" t="s">
        <v>140</v>
      </c>
      <c r="K66" s="338"/>
      <c r="L66" s="337" t="s">
        <v>141</v>
      </c>
      <c r="M66" s="338"/>
      <c r="N66" s="346"/>
      <c r="O66" s="292" t="s">
        <v>142</v>
      </c>
      <c r="P66" s="346"/>
      <c r="Q66" s="292" t="s">
        <v>143</v>
      </c>
      <c r="R66" s="346"/>
      <c r="S66" s="346"/>
    </row>
    <row r="67" spans="1:19" ht="12.75" customHeight="1">
      <c r="A67" s="350"/>
      <c r="B67" s="351"/>
      <c r="C67" s="353"/>
      <c r="D67" s="297" t="s">
        <v>144</v>
      </c>
      <c r="E67" s="297" t="s">
        <v>145</v>
      </c>
      <c r="F67" s="297" t="s">
        <v>144</v>
      </c>
      <c r="G67" s="297" t="s">
        <v>145</v>
      </c>
      <c r="H67" s="297" t="s">
        <v>144</v>
      </c>
      <c r="I67" s="297" t="s">
        <v>145</v>
      </c>
      <c r="J67" s="297" t="s">
        <v>144</v>
      </c>
      <c r="K67" s="297" t="s">
        <v>145</v>
      </c>
      <c r="L67" s="297" t="s">
        <v>144</v>
      </c>
      <c r="M67" s="297" t="s">
        <v>145</v>
      </c>
      <c r="N67" s="347"/>
      <c r="O67" s="246"/>
      <c r="P67" s="347"/>
      <c r="Q67" s="293"/>
      <c r="R67" s="347"/>
      <c r="S67" s="347"/>
    </row>
    <row r="68" spans="1:19" ht="12.75" customHeight="1">
      <c r="A68" s="341" t="s">
        <v>169</v>
      </c>
      <c r="B68" s="342"/>
      <c r="C68" s="295">
        <v>1</v>
      </c>
      <c r="D68" s="295">
        <v>0</v>
      </c>
      <c r="E68" s="247">
        <v>0</v>
      </c>
      <c r="F68" s="248">
        <v>1</v>
      </c>
      <c r="G68" s="247">
        <v>1</v>
      </c>
      <c r="H68" s="295">
        <v>0</v>
      </c>
      <c r="I68" s="247">
        <v>0</v>
      </c>
      <c r="J68" s="248">
        <v>0</v>
      </c>
      <c r="K68" s="247">
        <v>0</v>
      </c>
      <c r="L68" s="295">
        <v>0</v>
      </c>
      <c r="M68" s="247">
        <v>0</v>
      </c>
      <c r="N68" s="295">
        <v>1</v>
      </c>
      <c r="O68" s="247">
        <v>1</v>
      </c>
      <c r="P68" s="295">
        <v>0</v>
      </c>
      <c r="Q68" s="247">
        <v>0</v>
      </c>
      <c r="R68" s="295">
        <v>1</v>
      </c>
      <c r="S68" s="247">
        <v>1</v>
      </c>
    </row>
    <row r="69" spans="1:19" ht="12.75" customHeight="1">
      <c r="A69" s="341" t="s">
        <v>2</v>
      </c>
      <c r="B69" s="342"/>
      <c r="C69" s="295">
        <v>1</v>
      </c>
      <c r="D69" s="295">
        <v>0</v>
      </c>
      <c r="E69" s="247">
        <v>0</v>
      </c>
      <c r="F69" s="248">
        <v>1</v>
      </c>
      <c r="G69" s="247">
        <v>1</v>
      </c>
      <c r="H69" s="295">
        <v>0</v>
      </c>
      <c r="I69" s="247">
        <v>0</v>
      </c>
      <c r="J69" s="248">
        <v>0</v>
      </c>
      <c r="K69" s="247">
        <v>0</v>
      </c>
      <c r="L69" s="295">
        <v>0</v>
      </c>
      <c r="M69" s="247">
        <v>0</v>
      </c>
      <c r="N69" s="295">
        <v>1</v>
      </c>
      <c r="O69" s="247">
        <v>1</v>
      </c>
      <c r="P69" s="295">
        <v>0</v>
      </c>
      <c r="Q69" s="247">
        <v>0</v>
      </c>
      <c r="R69" s="295">
        <v>1</v>
      </c>
      <c r="S69" s="247">
        <v>1</v>
      </c>
    </row>
    <row r="70" spans="1:19" ht="12.75" customHeight="1">
      <c r="A70" s="341" t="s">
        <v>147</v>
      </c>
      <c r="B70" s="342"/>
      <c r="C70" s="295">
        <v>1</v>
      </c>
      <c r="D70" s="295">
        <v>0</v>
      </c>
      <c r="E70" s="247">
        <v>0</v>
      </c>
      <c r="F70" s="248">
        <v>1</v>
      </c>
      <c r="G70" s="247">
        <v>1</v>
      </c>
      <c r="H70" s="295">
        <v>0</v>
      </c>
      <c r="I70" s="247">
        <v>0</v>
      </c>
      <c r="J70" s="248">
        <v>0</v>
      </c>
      <c r="K70" s="247">
        <v>0</v>
      </c>
      <c r="L70" s="295">
        <v>0</v>
      </c>
      <c r="M70" s="247">
        <v>0</v>
      </c>
      <c r="N70" s="295">
        <v>1</v>
      </c>
      <c r="O70" s="247">
        <v>1</v>
      </c>
      <c r="P70" s="295">
        <v>0</v>
      </c>
      <c r="Q70" s="247">
        <v>0</v>
      </c>
      <c r="R70" s="295">
        <v>1</v>
      </c>
      <c r="S70" s="247">
        <v>1</v>
      </c>
    </row>
    <row r="71" spans="1:19" ht="12.75" customHeight="1">
      <c r="A71" s="244"/>
      <c r="B71" s="245"/>
      <c r="C71" s="245"/>
      <c r="D71" s="245"/>
      <c r="E71" s="245"/>
      <c r="F71" s="245"/>
      <c r="G71" s="245"/>
      <c r="H71" s="245"/>
      <c r="I71" s="245"/>
      <c r="J71" s="245"/>
      <c r="K71" s="245"/>
      <c r="L71" s="245"/>
      <c r="M71" s="245"/>
      <c r="N71" s="245"/>
      <c r="O71" s="245"/>
      <c r="P71" s="245"/>
      <c r="Q71" s="245"/>
      <c r="R71" s="245"/>
      <c r="S71" s="245"/>
    </row>
    <row r="72" spans="1:19" ht="12.75" customHeight="1">
      <c r="A72" s="244"/>
      <c r="B72" s="249"/>
      <c r="C72" s="249"/>
      <c r="D72" s="341" t="s">
        <v>156</v>
      </c>
      <c r="E72" s="344"/>
      <c r="F72" s="344"/>
      <c r="G72" s="344"/>
      <c r="H72" s="344"/>
      <c r="I72" s="344"/>
      <c r="J72" s="344"/>
      <c r="K72" s="344"/>
      <c r="L72" s="344"/>
      <c r="M72" s="342"/>
      <c r="N72" s="345" t="s">
        <v>130</v>
      </c>
      <c r="O72" s="291" t="s">
        <v>131</v>
      </c>
      <c r="P72" s="345" t="s">
        <v>132</v>
      </c>
      <c r="Q72" s="291" t="s">
        <v>131</v>
      </c>
      <c r="R72" s="345" t="s">
        <v>134</v>
      </c>
      <c r="S72" s="345" t="s">
        <v>135</v>
      </c>
    </row>
    <row r="73" spans="1:19" ht="12.75" customHeight="1">
      <c r="A73" s="348" t="s">
        <v>167</v>
      </c>
      <c r="B73" s="349"/>
      <c r="C73" s="352" t="s">
        <v>164</v>
      </c>
      <c r="D73" s="337" t="s">
        <v>137</v>
      </c>
      <c r="E73" s="338"/>
      <c r="F73" s="337" t="s">
        <v>138</v>
      </c>
      <c r="G73" s="338"/>
      <c r="H73" s="337" t="s">
        <v>139</v>
      </c>
      <c r="I73" s="338"/>
      <c r="J73" s="337" t="s">
        <v>140</v>
      </c>
      <c r="K73" s="338"/>
      <c r="L73" s="337" t="s">
        <v>141</v>
      </c>
      <c r="M73" s="338"/>
      <c r="N73" s="346"/>
      <c r="O73" s="292" t="s">
        <v>142</v>
      </c>
      <c r="P73" s="346"/>
      <c r="Q73" s="292" t="s">
        <v>142</v>
      </c>
      <c r="R73" s="346"/>
      <c r="S73" s="346"/>
    </row>
    <row r="74" spans="1:19" ht="12.75" customHeight="1">
      <c r="A74" s="350"/>
      <c r="B74" s="351"/>
      <c r="C74" s="353"/>
      <c r="D74" s="297" t="s">
        <v>144</v>
      </c>
      <c r="E74" s="297" t="s">
        <v>145</v>
      </c>
      <c r="F74" s="297" t="s">
        <v>144</v>
      </c>
      <c r="G74" s="297" t="s">
        <v>145</v>
      </c>
      <c r="H74" s="297" t="s">
        <v>144</v>
      </c>
      <c r="I74" s="297" t="s">
        <v>145</v>
      </c>
      <c r="J74" s="297" t="s">
        <v>144</v>
      </c>
      <c r="K74" s="297" t="s">
        <v>145</v>
      </c>
      <c r="L74" s="297" t="s">
        <v>144</v>
      </c>
      <c r="M74" s="297" t="s">
        <v>145</v>
      </c>
      <c r="N74" s="347"/>
      <c r="O74" s="246"/>
      <c r="P74" s="347"/>
      <c r="Q74" s="246"/>
      <c r="R74" s="347"/>
      <c r="S74" s="347"/>
    </row>
    <row r="75" spans="1:19" ht="12.75" customHeight="1">
      <c r="A75" s="341" t="s">
        <v>160</v>
      </c>
      <c r="B75" s="342"/>
      <c r="C75" s="248">
        <v>1</v>
      </c>
      <c r="D75" s="295">
        <v>0</v>
      </c>
      <c r="E75" s="247">
        <v>0</v>
      </c>
      <c r="F75" s="248">
        <v>1</v>
      </c>
      <c r="G75" s="247">
        <v>1</v>
      </c>
      <c r="H75" s="295">
        <v>0</v>
      </c>
      <c r="I75" s="247">
        <v>0</v>
      </c>
      <c r="J75" s="248">
        <v>0</v>
      </c>
      <c r="K75" s="247">
        <v>0</v>
      </c>
      <c r="L75" s="295">
        <v>0</v>
      </c>
      <c r="M75" s="247">
        <v>0</v>
      </c>
      <c r="N75" s="248">
        <v>1</v>
      </c>
      <c r="O75" s="247">
        <v>1</v>
      </c>
      <c r="P75" s="295">
        <v>0</v>
      </c>
      <c r="Q75" s="247">
        <v>0</v>
      </c>
      <c r="R75" s="295">
        <v>1</v>
      </c>
      <c r="S75" s="247">
        <v>1</v>
      </c>
    </row>
    <row r="76" spans="1:19" ht="12.75" customHeight="1">
      <c r="A76" s="341" t="s">
        <v>161</v>
      </c>
      <c r="B76" s="342"/>
      <c r="C76" s="248">
        <v>1</v>
      </c>
      <c r="D76" s="295">
        <v>0</v>
      </c>
      <c r="E76" s="247">
        <v>0</v>
      </c>
      <c r="F76" s="248">
        <v>1</v>
      </c>
      <c r="G76" s="247">
        <v>1</v>
      </c>
      <c r="H76" s="295">
        <v>0</v>
      </c>
      <c r="I76" s="247">
        <v>0</v>
      </c>
      <c r="J76" s="248">
        <v>0</v>
      </c>
      <c r="K76" s="247">
        <v>0</v>
      </c>
      <c r="L76" s="295">
        <v>0</v>
      </c>
      <c r="M76" s="247">
        <v>0</v>
      </c>
      <c r="N76" s="248">
        <v>1</v>
      </c>
      <c r="O76" s="247">
        <v>1</v>
      </c>
      <c r="P76" s="295">
        <v>0</v>
      </c>
      <c r="Q76" s="247">
        <v>0</v>
      </c>
      <c r="R76" s="295">
        <v>1</v>
      </c>
      <c r="S76" s="247">
        <v>1</v>
      </c>
    </row>
    <row r="77" spans="1:19" ht="12.75" customHeight="1">
      <c r="A77" s="341" t="s">
        <v>162</v>
      </c>
      <c r="B77" s="342"/>
      <c r="C77" s="295">
        <v>1</v>
      </c>
      <c r="D77" s="295">
        <v>0</v>
      </c>
      <c r="E77" s="247">
        <v>0</v>
      </c>
      <c r="F77" s="248">
        <v>1</v>
      </c>
      <c r="G77" s="247">
        <v>1</v>
      </c>
      <c r="H77" s="295">
        <v>0</v>
      </c>
      <c r="I77" s="247">
        <v>0</v>
      </c>
      <c r="J77" s="248">
        <v>0</v>
      </c>
      <c r="K77" s="247">
        <v>0</v>
      </c>
      <c r="L77" s="295">
        <v>0</v>
      </c>
      <c r="M77" s="247">
        <v>0</v>
      </c>
      <c r="N77" s="248">
        <v>1</v>
      </c>
      <c r="O77" s="247">
        <v>1</v>
      </c>
      <c r="P77" s="295">
        <v>0</v>
      </c>
      <c r="Q77" s="247">
        <v>0</v>
      </c>
      <c r="R77" s="295">
        <v>1</v>
      </c>
      <c r="S77" s="247">
        <v>1</v>
      </c>
    </row>
    <row r="78" spans="1:19" ht="12.75" customHeight="1">
      <c r="A78" s="341" t="s">
        <v>163</v>
      </c>
      <c r="B78" s="342"/>
      <c r="C78" s="295">
        <v>1</v>
      </c>
      <c r="D78" s="295">
        <v>0</v>
      </c>
      <c r="E78" s="247">
        <v>0</v>
      </c>
      <c r="F78" s="248">
        <v>1</v>
      </c>
      <c r="G78" s="247">
        <v>1</v>
      </c>
      <c r="H78" s="295">
        <v>0</v>
      </c>
      <c r="I78" s="247">
        <v>0</v>
      </c>
      <c r="J78" s="248">
        <v>0</v>
      </c>
      <c r="K78" s="247">
        <v>0</v>
      </c>
      <c r="L78" s="295">
        <v>0</v>
      </c>
      <c r="M78" s="247">
        <v>0</v>
      </c>
      <c r="N78" s="248">
        <v>1</v>
      </c>
      <c r="O78" s="247">
        <v>1</v>
      </c>
      <c r="P78" s="295">
        <v>0</v>
      </c>
      <c r="Q78" s="247">
        <v>0</v>
      </c>
      <c r="R78" s="295">
        <v>1</v>
      </c>
      <c r="S78" s="247">
        <v>1</v>
      </c>
    </row>
    <row r="79" spans="1:19" ht="12.75" customHeight="1">
      <c r="A79" s="240"/>
      <c r="B79" s="239"/>
      <c r="C79" s="239"/>
      <c r="D79" s="239"/>
      <c r="E79" s="239"/>
      <c r="F79" s="239"/>
      <c r="G79" s="239"/>
      <c r="H79" s="239"/>
      <c r="I79" s="239"/>
      <c r="J79" s="239"/>
      <c r="K79" s="239"/>
      <c r="L79" s="239"/>
      <c r="M79" s="239"/>
      <c r="N79" s="239"/>
      <c r="O79" s="239"/>
      <c r="P79" s="239"/>
      <c r="Q79" s="239"/>
      <c r="R79" s="239"/>
      <c r="S79" s="239"/>
    </row>
    <row r="80" spans="1:19" ht="12.75" customHeight="1">
      <c r="A80" s="240"/>
      <c r="B80" s="239"/>
      <c r="C80" s="239"/>
      <c r="D80" s="239"/>
      <c r="E80" s="239"/>
      <c r="F80" s="239"/>
      <c r="G80" s="331" t="s">
        <v>148</v>
      </c>
      <c r="H80" s="332"/>
      <c r="I80" s="332"/>
      <c r="J80" s="332"/>
      <c r="K80" s="332"/>
      <c r="L80" s="332"/>
      <c r="M80" s="332"/>
      <c r="N80" s="332"/>
      <c r="O80" s="332"/>
      <c r="P80" s="332"/>
      <c r="Q80" s="332"/>
      <c r="R80" s="332"/>
      <c r="S80" s="333"/>
    </row>
    <row r="81" spans="1:19" ht="12.75" customHeight="1">
      <c r="A81" s="240"/>
      <c r="B81" s="239"/>
      <c r="C81" s="239"/>
      <c r="D81" s="239"/>
      <c r="E81" s="239"/>
      <c r="F81" s="239"/>
      <c r="G81" s="334"/>
      <c r="H81" s="335"/>
      <c r="I81" s="335"/>
      <c r="J81" s="335"/>
      <c r="K81" s="335"/>
      <c r="L81" s="335"/>
      <c r="M81" s="335"/>
      <c r="N81" s="335"/>
      <c r="O81" s="335"/>
      <c r="P81" s="335"/>
      <c r="Q81" s="335"/>
      <c r="R81" s="335"/>
      <c r="S81" s="336"/>
    </row>
    <row r="82" spans="1:19" ht="12.75" customHeight="1">
      <c r="A82" s="240"/>
      <c r="B82" s="239"/>
      <c r="C82" s="343"/>
      <c r="D82" s="315"/>
      <c r="E82" s="312" t="s">
        <v>136</v>
      </c>
      <c r="F82" s="313"/>
      <c r="G82" s="312" t="s">
        <v>149</v>
      </c>
      <c r="H82" s="318"/>
      <c r="I82" s="313"/>
      <c r="J82" s="312" t="s">
        <v>150</v>
      </c>
      <c r="K82" s="318"/>
      <c r="L82" s="313"/>
      <c r="M82" s="312" t="s">
        <v>151</v>
      </c>
      <c r="N82" s="313"/>
      <c r="O82" s="312" t="s">
        <v>152</v>
      </c>
      <c r="P82" s="313"/>
      <c r="Q82" s="320" t="s">
        <v>153</v>
      </c>
      <c r="R82" s="321"/>
      <c r="S82" s="324" t="s">
        <v>154</v>
      </c>
    </row>
    <row r="83" spans="1:19" ht="12.75" customHeight="1">
      <c r="A83" s="240"/>
      <c r="B83" s="239"/>
      <c r="C83" s="343"/>
      <c r="D83" s="315"/>
      <c r="E83" s="314"/>
      <c r="F83" s="315"/>
      <c r="G83" s="316"/>
      <c r="H83" s="319"/>
      <c r="I83" s="317"/>
      <c r="J83" s="316"/>
      <c r="K83" s="319"/>
      <c r="L83" s="317"/>
      <c r="M83" s="316"/>
      <c r="N83" s="317"/>
      <c r="O83" s="316"/>
      <c r="P83" s="317"/>
      <c r="Q83" s="322"/>
      <c r="R83" s="323"/>
      <c r="S83" s="325"/>
    </row>
    <row r="84" spans="1:19" ht="12.75" customHeight="1">
      <c r="A84" s="240"/>
      <c r="B84" s="239"/>
      <c r="C84" s="343"/>
      <c r="D84" s="315"/>
      <c r="E84" s="316"/>
      <c r="F84" s="317"/>
      <c r="G84" s="296" t="s">
        <v>144</v>
      </c>
      <c r="H84" s="327" t="s">
        <v>145</v>
      </c>
      <c r="I84" s="328"/>
      <c r="J84" s="296" t="s">
        <v>144</v>
      </c>
      <c r="K84" s="327" t="s">
        <v>145</v>
      </c>
      <c r="L84" s="328"/>
      <c r="M84" s="296" t="s">
        <v>144</v>
      </c>
      <c r="N84" s="296" t="s">
        <v>145</v>
      </c>
      <c r="O84" s="296" t="s">
        <v>144</v>
      </c>
      <c r="P84" s="296" t="s">
        <v>145</v>
      </c>
      <c r="Q84" s="304" t="s">
        <v>155</v>
      </c>
      <c r="R84" s="305"/>
      <c r="S84" s="326"/>
    </row>
    <row r="85" spans="1:19" ht="12.75" customHeight="1">
      <c r="A85" s="240"/>
      <c r="B85" s="239"/>
      <c r="C85" s="339"/>
      <c r="D85" s="340"/>
      <c r="E85" s="298">
        <v>1</v>
      </c>
      <c r="F85" s="299"/>
      <c r="G85" s="306">
        <v>0</v>
      </c>
      <c r="H85" s="308">
        <v>0</v>
      </c>
      <c r="I85" s="309"/>
      <c r="J85" s="306">
        <v>0</v>
      </c>
      <c r="K85" s="308">
        <v>0</v>
      </c>
      <c r="L85" s="309"/>
      <c r="M85" s="306">
        <v>0</v>
      </c>
      <c r="N85" s="302">
        <v>0</v>
      </c>
      <c r="O85" s="306">
        <v>1</v>
      </c>
      <c r="P85" s="302">
        <v>1</v>
      </c>
      <c r="Q85" s="298">
        <v>0</v>
      </c>
      <c r="R85" s="299"/>
      <c r="S85" s="302">
        <v>0</v>
      </c>
    </row>
    <row r="86" spans="1:19" ht="12.75" customHeight="1">
      <c r="A86" s="240"/>
      <c r="B86" s="239"/>
      <c r="C86" s="339"/>
      <c r="D86" s="340"/>
      <c r="E86" s="300"/>
      <c r="F86" s="301"/>
      <c r="G86" s="307"/>
      <c r="H86" s="310"/>
      <c r="I86" s="311"/>
      <c r="J86" s="307"/>
      <c r="K86" s="310"/>
      <c r="L86" s="311"/>
      <c r="M86" s="307"/>
      <c r="N86" s="303"/>
      <c r="O86" s="307"/>
      <c r="P86" s="303"/>
      <c r="Q86" s="300"/>
      <c r="R86" s="301"/>
      <c r="S86" s="303"/>
    </row>
    <row r="87" spans="1:19" ht="12.75" customHeight="1">
      <c r="A87" s="240"/>
      <c r="B87" s="239"/>
      <c r="C87" s="294"/>
      <c r="D87" s="294"/>
      <c r="E87" s="272"/>
      <c r="F87" s="272"/>
      <c r="G87" s="272"/>
      <c r="H87" s="273"/>
      <c r="I87" s="273"/>
      <c r="J87" s="272"/>
      <c r="K87" s="273"/>
      <c r="L87" s="273"/>
      <c r="M87" s="272"/>
      <c r="N87" s="273"/>
      <c r="O87" s="272"/>
      <c r="P87" s="273"/>
      <c r="Q87" s="272"/>
      <c r="R87" s="272"/>
      <c r="S87" s="273"/>
    </row>
    <row r="88" spans="1:19" ht="12.75" customHeight="1">
      <c r="A88" s="240"/>
      <c r="B88" s="239"/>
      <c r="C88" s="294"/>
      <c r="D88" s="294"/>
      <c r="E88" s="272"/>
      <c r="F88" s="272"/>
      <c r="G88" s="272"/>
      <c r="H88" s="273"/>
      <c r="I88" s="273"/>
      <c r="J88" s="272"/>
      <c r="K88" s="273"/>
      <c r="L88" s="273"/>
      <c r="M88" s="272"/>
      <c r="N88" s="273"/>
      <c r="O88" s="272"/>
      <c r="P88" s="273"/>
      <c r="Q88" s="272"/>
      <c r="R88" s="272"/>
      <c r="S88" s="273"/>
    </row>
    <row r="89" spans="1:19" ht="12.75" customHeight="1">
      <c r="A89" s="240"/>
      <c r="B89" s="239"/>
      <c r="C89" s="294"/>
      <c r="D89" s="294"/>
      <c r="E89" s="272"/>
      <c r="F89" s="272"/>
      <c r="G89" s="272"/>
      <c r="H89" s="273"/>
      <c r="I89" s="273"/>
      <c r="J89" s="272"/>
      <c r="K89" s="273"/>
      <c r="L89" s="273"/>
      <c r="M89" s="272"/>
      <c r="N89" s="273"/>
      <c r="O89" s="272"/>
      <c r="P89" s="273"/>
      <c r="Q89" s="272"/>
      <c r="R89" s="272"/>
      <c r="S89" s="273"/>
    </row>
    <row r="90" spans="1:19" ht="12.75" customHeight="1">
      <c r="A90" s="240"/>
      <c r="B90" s="239"/>
      <c r="C90" s="294"/>
      <c r="D90" s="294"/>
      <c r="E90" s="272"/>
      <c r="F90" s="272"/>
      <c r="G90" s="272"/>
      <c r="H90" s="273"/>
      <c r="I90" s="273"/>
      <c r="J90" s="272"/>
      <c r="K90" s="273"/>
      <c r="L90" s="273"/>
      <c r="M90" s="272"/>
      <c r="N90" s="273"/>
      <c r="O90" s="272"/>
      <c r="P90" s="273"/>
      <c r="Q90" s="272"/>
      <c r="R90" s="272"/>
      <c r="S90" s="273"/>
    </row>
    <row r="91" spans="1:19" ht="12.75" customHeight="1">
      <c r="A91" s="240"/>
      <c r="B91" s="239"/>
      <c r="C91" s="294"/>
      <c r="D91" s="294"/>
      <c r="E91" s="272"/>
      <c r="F91" s="272"/>
      <c r="G91" s="272"/>
      <c r="H91" s="273"/>
      <c r="I91" s="273"/>
      <c r="J91" s="272"/>
      <c r="K91" s="273"/>
      <c r="L91" s="273"/>
      <c r="M91" s="272"/>
      <c r="N91" s="273"/>
      <c r="O91" s="272"/>
      <c r="P91" s="273"/>
      <c r="Q91" s="272"/>
      <c r="R91" s="272"/>
      <c r="S91" s="273"/>
    </row>
    <row r="92" spans="1:19" ht="12.75" customHeight="1">
      <c r="A92" s="240"/>
      <c r="B92" s="239"/>
      <c r="C92" s="294"/>
      <c r="D92" s="294"/>
      <c r="E92" s="272"/>
      <c r="F92" s="272"/>
      <c r="G92" s="272"/>
      <c r="H92" s="273"/>
      <c r="I92" s="273"/>
      <c r="J92" s="272"/>
      <c r="K92" s="273"/>
      <c r="L92" s="273"/>
      <c r="M92" s="272"/>
      <c r="N92" s="273"/>
      <c r="O92" s="272"/>
      <c r="P92" s="273"/>
      <c r="Q92" s="272"/>
      <c r="R92" s="272"/>
      <c r="S92" s="273"/>
    </row>
    <row r="93" spans="1:19" ht="12.75" customHeight="1">
      <c r="A93" s="240"/>
      <c r="B93" s="239"/>
      <c r="C93" s="294"/>
      <c r="D93" s="294"/>
      <c r="E93" s="272"/>
      <c r="F93" s="272"/>
      <c r="G93" s="272"/>
      <c r="H93" s="273"/>
      <c r="I93" s="273"/>
      <c r="J93" s="272"/>
      <c r="K93" s="273"/>
      <c r="L93" s="273"/>
      <c r="M93" s="272"/>
      <c r="N93" s="273"/>
      <c r="O93" s="272"/>
      <c r="P93" s="273"/>
      <c r="Q93" s="272"/>
      <c r="R93" s="272"/>
      <c r="S93" s="273"/>
    </row>
    <row r="94" spans="1:19" ht="12.75" customHeight="1">
      <c r="A94" s="240"/>
      <c r="B94" s="239"/>
      <c r="C94" s="294"/>
      <c r="D94" s="294"/>
      <c r="E94" s="272"/>
      <c r="F94" s="272"/>
      <c r="G94" s="272"/>
      <c r="H94" s="273"/>
      <c r="I94" s="273"/>
      <c r="J94" s="272"/>
      <c r="K94" s="273"/>
      <c r="L94" s="273"/>
      <c r="M94" s="272"/>
      <c r="N94" s="273"/>
      <c r="O94" s="272"/>
      <c r="P94" s="273"/>
      <c r="Q94" s="272"/>
      <c r="R94" s="272"/>
      <c r="S94" s="273"/>
    </row>
    <row r="95" spans="1:19" ht="12.75" customHeight="1">
      <c r="A95" s="240"/>
      <c r="B95" s="239"/>
      <c r="C95" s="294"/>
      <c r="D95" s="294"/>
      <c r="E95" s="272"/>
      <c r="F95" s="272"/>
      <c r="G95" s="272"/>
      <c r="H95" s="273"/>
      <c r="I95" s="273"/>
      <c r="J95" s="272"/>
      <c r="K95" s="273"/>
      <c r="L95" s="273"/>
      <c r="M95" s="272"/>
      <c r="N95" s="273"/>
      <c r="O95" s="272"/>
      <c r="P95" s="273"/>
      <c r="Q95" s="272"/>
      <c r="R95" s="272"/>
      <c r="S95" s="273"/>
    </row>
    <row r="96" spans="1:19" ht="12.75" customHeight="1">
      <c r="A96" s="240"/>
      <c r="B96" s="239"/>
      <c r="C96" s="294"/>
      <c r="D96" s="294"/>
      <c r="E96" s="272"/>
      <c r="F96" s="272"/>
      <c r="G96" s="272"/>
      <c r="H96" s="273"/>
      <c r="I96" s="273"/>
      <c r="J96" s="272"/>
      <c r="K96" s="273"/>
      <c r="L96" s="273"/>
      <c r="M96" s="272"/>
      <c r="N96" s="273"/>
      <c r="O96" s="272"/>
      <c r="P96" s="273"/>
      <c r="Q96" s="272"/>
      <c r="R96" s="272"/>
      <c r="S96" s="273"/>
    </row>
    <row r="97" spans="1:19" ht="12.75" customHeight="1">
      <c r="A97" s="240"/>
      <c r="B97" s="239"/>
      <c r="C97" s="294"/>
      <c r="D97" s="294"/>
      <c r="E97" s="272"/>
      <c r="F97" s="272"/>
      <c r="G97" s="272"/>
      <c r="H97" s="273"/>
      <c r="I97" s="273"/>
      <c r="J97" s="272"/>
      <c r="K97" s="273"/>
      <c r="L97" s="273"/>
      <c r="M97" s="272"/>
      <c r="N97" s="273"/>
      <c r="O97" s="272"/>
      <c r="P97" s="273"/>
      <c r="Q97" s="272"/>
      <c r="R97" s="272"/>
      <c r="S97" s="273"/>
    </row>
    <row r="98" spans="1:19" ht="12.75" customHeight="1">
      <c r="A98" s="240"/>
      <c r="B98" s="239"/>
      <c r="C98" s="294"/>
      <c r="D98" s="294"/>
      <c r="E98" s="272"/>
      <c r="F98" s="272"/>
      <c r="G98" s="272"/>
      <c r="H98" s="273"/>
      <c r="I98" s="273"/>
      <c r="J98" s="272"/>
      <c r="K98" s="273"/>
      <c r="L98" s="273"/>
      <c r="M98" s="272"/>
      <c r="N98" s="273"/>
      <c r="O98" s="272"/>
      <c r="P98" s="273"/>
      <c r="Q98" s="272"/>
      <c r="R98" s="272"/>
      <c r="S98" s="273"/>
    </row>
    <row r="99" spans="1:19" ht="12.75" customHeight="1">
      <c r="A99" s="240"/>
      <c r="B99" s="239"/>
      <c r="C99" s="294"/>
      <c r="D99" s="294"/>
      <c r="E99" s="272"/>
      <c r="F99" s="272"/>
      <c r="G99" s="272"/>
      <c r="H99" s="273"/>
      <c r="I99" s="273"/>
      <c r="J99" s="272"/>
      <c r="K99" s="273"/>
      <c r="L99" s="273"/>
      <c r="M99" s="272"/>
      <c r="N99" s="273"/>
      <c r="O99" s="272"/>
      <c r="P99" s="273"/>
      <c r="Q99" s="272"/>
      <c r="R99" s="272"/>
      <c r="S99" s="273"/>
    </row>
    <row r="100" spans="1:19" ht="12.75" customHeight="1">
      <c r="A100" s="240"/>
      <c r="B100" s="239"/>
      <c r="C100" s="294"/>
      <c r="D100" s="294"/>
      <c r="E100" s="272"/>
      <c r="F100" s="272"/>
      <c r="G100" s="272"/>
      <c r="H100" s="273"/>
      <c r="I100" s="273"/>
      <c r="J100" s="272"/>
      <c r="K100" s="273"/>
      <c r="L100" s="273"/>
      <c r="M100" s="272"/>
      <c r="N100" s="273"/>
      <c r="O100" s="272"/>
      <c r="P100" s="273"/>
      <c r="Q100" s="272"/>
      <c r="R100" s="272"/>
      <c r="S100" s="273"/>
    </row>
    <row r="101" spans="1:19" ht="12.75" customHeight="1">
      <c r="A101" s="240"/>
      <c r="B101" s="239"/>
      <c r="C101" s="294"/>
      <c r="D101" s="294"/>
      <c r="E101" s="272"/>
      <c r="F101" s="272"/>
      <c r="G101" s="272"/>
      <c r="H101" s="273"/>
      <c r="I101" s="273"/>
      <c r="J101" s="272"/>
      <c r="K101" s="273"/>
      <c r="L101" s="273"/>
      <c r="M101" s="272"/>
      <c r="N101" s="273"/>
      <c r="O101" s="272"/>
      <c r="P101" s="273"/>
      <c r="Q101" s="272"/>
      <c r="R101" s="272"/>
      <c r="S101" s="273"/>
    </row>
    <row r="102" spans="1:19" ht="12.75" customHeight="1">
      <c r="A102" s="240"/>
      <c r="B102" s="239"/>
      <c r="C102" s="294"/>
      <c r="D102" s="294"/>
      <c r="E102" s="272"/>
      <c r="F102" s="272"/>
      <c r="G102" s="272"/>
      <c r="H102" s="273"/>
      <c r="I102" s="273"/>
      <c r="J102" s="272"/>
      <c r="K102" s="273"/>
      <c r="L102" s="273"/>
      <c r="M102" s="272"/>
      <c r="N102" s="273"/>
      <c r="O102" s="272"/>
      <c r="P102" s="273"/>
      <c r="Q102" s="272"/>
      <c r="R102" s="272"/>
      <c r="S102" s="273"/>
    </row>
    <row r="103" spans="1:19" ht="12.75" customHeight="1">
      <c r="A103" s="240"/>
      <c r="B103" s="239"/>
      <c r="C103" s="294"/>
      <c r="D103" s="294"/>
      <c r="E103" s="272"/>
      <c r="F103" s="272"/>
      <c r="G103" s="272"/>
      <c r="H103" s="273"/>
      <c r="I103" s="273"/>
      <c r="J103" s="272"/>
      <c r="K103" s="273"/>
      <c r="L103" s="273"/>
      <c r="M103" s="272"/>
      <c r="N103" s="273"/>
      <c r="O103" s="272"/>
      <c r="P103" s="273"/>
      <c r="Q103" s="272"/>
      <c r="R103" s="272"/>
      <c r="S103" s="273"/>
    </row>
    <row r="104" spans="1:19" ht="12.75" customHeight="1">
      <c r="A104" s="237"/>
      <c r="B104" s="290"/>
      <c r="C104" s="329" t="s">
        <v>125</v>
      </c>
      <c r="D104" s="329"/>
      <c r="E104" s="290"/>
      <c r="F104" s="290"/>
      <c r="G104" s="238" t="s">
        <v>126</v>
      </c>
      <c r="H104" s="290"/>
      <c r="I104" s="330" t="s">
        <v>172</v>
      </c>
      <c r="J104" s="330"/>
      <c r="K104" s="330"/>
      <c r="L104" s="330"/>
      <c r="M104" s="330"/>
      <c r="N104" s="330"/>
      <c r="O104" s="272"/>
      <c r="P104" s="273"/>
      <c r="Q104" s="272"/>
      <c r="R104" s="272"/>
      <c r="S104" s="273"/>
    </row>
    <row r="105" spans="1:19" ht="12.75" customHeight="1">
      <c r="A105" s="237"/>
      <c r="B105" s="290"/>
      <c r="C105" s="329" t="s">
        <v>127</v>
      </c>
      <c r="D105" s="329"/>
      <c r="E105" s="290"/>
      <c r="F105" s="290"/>
      <c r="G105" s="238" t="s">
        <v>128</v>
      </c>
      <c r="H105" s="290"/>
      <c r="I105" s="290"/>
      <c r="J105" s="241" t="s">
        <v>173</v>
      </c>
      <c r="K105" s="242"/>
      <c r="L105" s="290"/>
      <c r="M105" s="290"/>
      <c r="N105" s="290"/>
      <c r="O105" s="272"/>
      <c r="P105" s="273"/>
      <c r="Q105" s="272"/>
      <c r="R105" s="272"/>
      <c r="S105" s="273"/>
    </row>
    <row r="106" spans="1:19" ht="12.75" customHeight="1">
      <c r="A106" s="237"/>
      <c r="B106" s="243"/>
      <c r="C106" s="242" t="s">
        <v>176</v>
      </c>
      <c r="D106" s="242"/>
      <c r="E106" s="239"/>
      <c r="F106" s="239"/>
      <c r="G106" s="290"/>
      <c r="H106" s="290"/>
      <c r="I106" s="290"/>
      <c r="J106" s="243"/>
      <c r="K106" s="290"/>
      <c r="L106" s="290"/>
      <c r="M106" s="290"/>
      <c r="N106" s="290"/>
      <c r="O106" s="272"/>
      <c r="P106" s="273"/>
      <c r="Q106" s="272"/>
      <c r="R106" s="272"/>
      <c r="S106" s="273"/>
    </row>
    <row r="107" spans="1:19" ht="12.75" customHeight="1">
      <c r="A107" s="237"/>
      <c r="B107" s="243" t="s">
        <v>177</v>
      </c>
      <c r="C107" s="290"/>
      <c r="D107" s="290"/>
      <c r="E107" s="290"/>
      <c r="F107" s="290"/>
      <c r="G107" s="290"/>
      <c r="H107" s="290"/>
      <c r="I107" s="290"/>
      <c r="J107" s="240"/>
      <c r="K107" s="290"/>
      <c r="L107" s="290"/>
      <c r="M107" s="290" t="s">
        <v>158</v>
      </c>
      <c r="N107" s="252" t="s">
        <v>26</v>
      </c>
      <c r="O107" s="272"/>
      <c r="P107" s="273"/>
      <c r="Q107" s="272"/>
      <c r="R107" s="272"/>
      <c r="S107" s="273"/>
    </row>
    <row r="108" spans="1:19" ht="12.75" customHeight="1">
      <c r="A108" s="240"/>
      <c r="B108" s="239"/>
      <c r="C108" s="294"/>
      <c r="D108" s="294"/>
      <c r="E108" s="272"/>
      <c r="F108" s="272"/>
      <c r="G108" s="272"/>
      <c r="H108" s="273"/>
      <c r="I108" s="273"/>
      <c r="J108" s="272"/>
      <c r="K108" s="273"/>
      <c r="L108" s="273"/>
      <c r="M108" s="272"/>
      <c r="N108" s="273"/>
      <c r="O108" s="272"/>
      <c r="P108" s="273"/>
      <c r="Q108" s="272"/>
      <c r="R108" s="272"/>
      <c r="S108" s="273"/>
    </row>
    <row r="109" spans="1:19" ht="12.75" customHeight="1">
      <c r="A109" s="240"/>
      <c r="B109" s="239"/>
      <c r="C109" s="294"/>
      <c r="D109" s="294"/>
      <c r="E109" s="272"/>
      <c r="F109" s="272"/>
      <c r="G109" s="272"/>
      <c r="H109" s="273"/>
      <c r="I109" s="273"/>
      <c r="J109" s="272"/>
      <c r="K109" s="273"/>
      <c r="L109" s="273"/>
      <c r="M109" s="272"/>
      <c r="N109" s="273"/>
      <c r="O109" s="272"/>
      <c r="P109" s="273"/>
      <c r="Q109" s="272"/>
      <c r="R109" s="272"/>
      <c r="S109" s="273"/>
    </row>
    <row r="110" spans="1:19" ht="12.75" customHeight="1">
      <c r="A110" s="240"/>
      <c r="B110" s="239"/>
      <c r="C110" s="239"/>
      <c r="D110" s="239"/>
      <c r="E110" s="239"/>
      <c r="F110" s="239"/>
      <c r="G110" s="239"/>
      <c r="H110" s="239"/>
      <c r="I110" s="239"/>
      <c r="J110" s="239"/>
      <c r="K110" s="239"/>
      <c r="L110" s="239"/>
      <c r="M110" s="239"/>
      <c r="N110" s="239"/>
      <c r="O110" s="239"/>
      <c r="P110" s="239"/>
      <c r="Q110" s="239"/>
      <c r="R110" s="239"/>
      <c r="S110" s="239"/>
    </row>
    <row r="111" spans="1:19" ht="12.75" customHeight="1">
      <c r="E111" s="239"/>
      <c r="F111" s="239"/>
      <c r="G111" s="331" t="s">
        <v>159</v>
      </c>
      <c r="H111" s="332"/>
      <c r="I111" s="332"/>
      <c r="J111" s="332"/>
      <c r="K111" s="332"/>
      <c r="L111" s="332"/>
      <c r="M111" s="332"/>
      <c r="N111" s="332"/>
      <c r="O111" s="332"/>
      <c r="P111" s="332"/>
      <c r="Q111" s="332"/>
      <c r="R111" s="332"/>
      <c r="S111" s="333"/>
    </row>
    <row r="112" spans="1:19" ht="12.75" customHeight="1">
      <c r="E112" s="239"/>
      <c r="F112" s="239"/>
      <c r="G112" s="334"/>
      <c r="H112" s="335"/>
      <c r="I112" s="335"/>
      <c r="J112" s="335"/>
      <c r="K112" s="335"/>
      <c r="L112" s="335"/>
      <c r="M112" s="335"/>
      <c r="N112" s="335"/>
      <c r="O112" s="335"/>
      <c r="P112" s="335"/>
      <c r="Q112" s="335"/>
      <c r="R112" s="335"/>
      <c r="S112" s="336"/>
    </row>
    <row r="113" spans="5:19" ht="12.75" customHeight="1">
      <c r="E113" s="312" t="s">
        <v>136</v>
      </c>
      <c r="F113" s="313"/>
      <c r="G113" s="312" t="s">
        <v>149</v>
      </c>
      <c r="H113" s="318"/>
      <c r="I113" s="313"/>
      <c r="J113" s="312" t="s">
        <v>150</v>
      </c>
      <c r="K113" s="318"/>
      <c r="L113" s="313"/>
      <c r="M113" s="312" t="s">
        <v>151</v>
      </c>
      <c r="N113" s="313"/>
      <c r="O113" s="312" t="s">
        <v>152</v>
      </c>
      <c r="P113" s="313"/>
      <c r="Q113" s="320" t="s">
        <v>153</v>
      </c>
      <c r="R113" s="321"/>
      <c r="S113" s="324" t="s">
        <v>154</v>
      </c>
    </row>
    <row r="114" spans="5:19" ht="12.75" customHeight="1">
      <c r="E114" s="314"/>
      <c r="F114" s="315"/>
      <c r="G114" s="316"/>
      <c r="H114" s="319"/>
      <c r="I114" s="317"/>
      <c r="J114" s="316"/>
      <c r="K114" s="319"/>
      <c r="L114" s="317"/>
      <c r="M114" s="316"/>
      <c r="N114" s="317"/>
      <c r="O114" s="316"/>
      <c r="P114" s="317"/>
      <c r="Q114" s="322"/>
      <c r="R114" s="323"/>
      <c r="S114" s="325"/>
    </row>
    <row r="115" spans="5:19" ht="12.75" customHeight="1">
      <c r="E115" s="316"/>
      <c r="F115" s="317"/>
      <c r="G115" s="296" t="s">
        <v>144</v>
      </c>
      <c r="H115" s="327" t="s">
        <v>145</v>
      </c>
      <c r="I115" s="328"/>
      <c r="J115" s="296" t="s">
        <v>144</v>
      </c>
      <c r="K115" s="327" t="s">
        <v>145</v>
      </c>
      <c r="L115" s="328"/>
      <c r="M115" s="296" t="s">
        <v>144</v>
      </c>
      <c r="N115" s="296" t="s">
        <v>145</v>
      </c>
      <c r="O115" s="296" t="s">
        <v>144</v>
      </c>
      <c r="P115" s="296" t="s">
        <v>145</v>
      </c>
      <c r="Q115" s="304" t="s">
        <v>155</v>
      </c>
      <c r="R115" s="305"/>
      <c r="S115" s="326"/>
    </row>
    <row r="116" spans="5:19" ht="12.75" customHeight="1">
      <c r="E116" s="298">
        <v>1</v>
      </c>
      <c r="F116" s="299"/>
      <c r="G116" s="306">
        <v>0</v>
      </c>
      <c r="H116" s="308">
        <v>0</v>
      </c>
      <c r="I116" s="309"/>
      <c r="J116" s="306">
        <v>0</v>
      </c>
      <c r="K116" s="308">
        <v>0</v>
      </c>
      <c r="L116" s="309"/>
      <c r="M116" s="306">
        <v>0</v>
      </c>
      <c r="N116" s="302">
        <v>0</v>
      </c>
      <c r="O116" s="306">
        <v>1</v>
      </c>
      <c r="P116" s="302">
        <v>1</v>
      </c>
      <c r="Q116" s="298">
        <v>0</v>
      </c>
      <c r="R116" s="299"/>
      <c r="S116" s="302">
        <v>0</v>
      </c>
    </row>
    <row r="117" spans="5:19" ht="12.75" customHeight="1">
      <c r="E117" s="300"/>
      <c r="F117" s="301"/>
      <c r="G117" s="307"/>
      <c r="H117" s="310"/>
      <c r="I117" s="311"/>
      <c r="J117" s="307"/>
      <c r="K117" s="310"/>
      <c r="L117" s="311"/>
      <c r="M117" s="307"/>
      <c r="N117" s="303"/>
      <c r="O117" s="307"/>
      <c r="P117" s="303"/>
      <c r="Q117" s="300"/>
      <c r="R117" s="301"/>
      <c r="S117" s="303"/>
    </row>
    <row r="118" spans="5:19" ht="12.75" customHeight="1"/>
    <row r="119" spans="5:19" ht="12.75" customHeight="1"/>
    <row r="120" spans="5:19" ht="12.75" customHeight="1"/>
    <row r="121" spans="5:19" ht="12.75" customHeight="1"/>
    <row r="122" spans="5:19" ht="12.75" customHeight="1"/>
    <row r="123" spans="5:19" ht="12.75" customHeight="1"/>
    <row r="124" spans="5:19" ht="12.75" customHeight="1">
      <c r="N124" s="250" t="s">
        <v>178</v>
      </c>
      <c r="O124" s="250" t="s">
        <v>35</v>
      </c>
      <c r="P124" s="251">
        <v>42899</v>
      </c>
    </row>
    <row r="125" spans="5:19" ht="12.75" customHeight="1"/>
    <row r="126" spans="5:19" ht="12.75" customHeight="1"/>
    <row r="127" spans="5:19" ht="12.75" customHeight="1"/>
    <row r="128" spans="5:19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</sheetData>
  <sheetProtection selectLockedCells="1"/>
  <mergeCells count="173">
    <mergeCell ref="C1:D1"/>
    <mergeCell ref="I1:N1"/>
    <mergeCell ref="C2:D2"/>
    <mergeCell ref="D6:M6"/>
    <mergeCell ref="N6:N8"/>
    <mergeCell ref="P6:P8"/>
    <mergeCell ref="A9:B9"/>
    <mergeCell ref="A10:B10"/>
    <mergeCell ref="A11:B11"/>
    <mergeCell ref="A12:B12"/>
    <mergeCell ref="D14:M14"/>
    <mergeCell ref="N14:N16"/>
    <mergeCell ref="R6:R8"/>
    <mergeCell ref="S6:S8"/>
    <mergeCell ref="A7:B8"/>
    <mergeCell ref="C7:C8"/>
    <mergeCell ref="D7:E7"/>
    <mergeCell ref="F7:G7"/>
    <mergeCell ref="H7:I7"/>
    <mergeCell ref="J7:K7"/>
    <mergeCell ref="L7:M7"/>
    <mergeCell ref="A17:B17"/>
    <mergeCell ref="A18:B18"/>
    <mergeCell ref="A19:B19"/>
    <mergeCell ref="D21:M21"/>
    <mergeCell ref="N21:N23"/>
    <mergeCell ref="P21:P23"/>
    <mergeCell ref="P14:P16"/>
    <mergeCell ref="R14:R16"/>
    <mergeCell ref="S14:S16"/>
    <mergeCell ref="A15:B16"/>
    <mergeCell ref="C15:C16"/>
    <mergeCell ref="D15:E15"/>
    <mergeCell ref="F15:G15"/>
    <mergeCell ref="H15:I15"/>
    <mergeCell ref="J15:K15"/>
    <mergeCell ref="L15:M15"/>
    <mergeCell ref="R21:R23"/>
    <mergeCell ref="S21:S23"/>
    <mergeCell ref="A22:B23"/>
    <mergeCell ref="C22:C23"/>
    <mergeCell ref="D22:E22"/>
    <mergeCell ref="F22:G22"/>
    <mergeCell ref="H22:I22"/>
    <mergeCell ref="J22:K22"/>
    <mergeCell ref="L22:M22"/>
    <mergeCell ref="A24:B24"/>
    <mergeCell ref="A25:B25"/>
    <mergeCell ref="A26:B26"/>
    <mergeCell ref="A27:B27"/>
    <mergeCell ref="G29:S30"/>
    <mergeCell ref="C31:D33"/>
    <mergeCell ref="E31:F33"/>
    <mergeCell ref="G31:I32"/>
    <mergeCell ref="J31:L32"/>
    <mergeCell ref="M31:N32"/>
    <mergeCell ref="Q34:R35"/>
    <mergeCell ref="S34:S35"/>
    <mergeCell ref="C34:D35"/>
    <mergeCell ref="E34:F35"/>
    <mergeCell ref="G34:G35"/>
    <mergeCell ref="H34:I35"/>
    <mergeCell ref="J34:J35"/>
    <mergeCell ref="K34:L35"/>
    <mergeCell ref="O31:P32"/>
    <mergeCell ref="Q31:R32"/>
    <mergeCell ref="S31:S33"/>
    <mergeCell ref="H33:I33"/>
    <mergeCell ref="K33:L33"/>
    <mergeCell ref="Q33:R33"/>
    <mergeCell ref="C52:D52"/>
    <mergeCell ref="I52:N52"/>
    <mergeCell ref="C53:D53"/>
    <mergeCell ref="D57:M57"/>
    <mergeCell ref="N57:N59"/>
    <mergeCell ref="P57:P59"/>
    <mergeCell ref="M34:M35"/>
    <mergeCell ref="N34:N35"/>
    <mergeCell ref="O34:O35"/>
    <mergeCell ref="P34:P35"/>
    <mergeCell ref="A60:B60"/>
    <mergeCell ref="A61:B61"/>
    <mergeCell ref="A62:B62"/>
    <mergeCell ref="A63:B63"/>
    <mergeCell ref="D65:M65"/>
    <mergeCell ref="N65:N67"/>
    <mergeCell ref="R57:R59"/>
    <mergeCell ref="S57:S59"/>
    <mergeCell ref="A58:B59"/>
    <mergeCell ref="C58:C59"/>
    <mergeCell ref="D58:E58"/>
    <mergeCell ref="F58:G58"/>
    <mergeCell ref="H58:I58"/>
    <mergeCell ref="J58:K58"/>
    <mergeCell ref="L58:M58"/>
    <mergeCell ref="A68:B68"/>
    <mergeCell ref="A69:B69"/>
    <mergeCell ref="A70:B70"/>
    <mergeCell ref="D72:M72"/>
    <mergeCell ref="N72:N74"/>
    <mergeCell ref="P72:P74"/>
    <mergeCell ref="P65:P67"/>
    <mergeCell ref="R65:R67"/>
    <mergeCell ref="S65:S67"/>
    <mergeCell ref="A66:B67"/>
    <mergeCell ref="C66:C67"/>
    <mergeCell ref="D66:E66"/>
    <mergeCell ref="F66:G66"/>
    <mergeCell ref="H66:I66"/>
    <mergeCell ref="J66:K66"/>
    <mergeCell ref="L66:M66"/>
    <mergeCell ref="R72:R74"/>
    <mergeCell ref="S72:S74"/>
    <mergeCell ref="A73:B74"/>
    <mergeCell ref="C73:C74"/>
    <mergeCell ref="D73:E73"/>
    <mergeCell ref="F73:G73"/>
    <mergeCell ref="H73:I73"/>
    <mergeCell ref="J73:K73"/>
    <mergeCell ref="A75:B75"/>
    <mergeCell ref="A76:B76"/>
    <mergeCell ref="A77:B77"/>
    <mergeCell ref="A78:B78"/>
    <mergeCell ref="G80:S81"/>
    <mergeCell ref="C82:D84"/>
    <mergeCell ref="E82:F84"/>
    <mergeCell ref="G82:I83"/>
    <mergeCell ref="J82:L83"/>
    <mergeCell ref="M82:N83"/>
    <mergeCell ref="C104:D104"/>
    <mergeCell ref="I104:N104"/>
    <mergeCell ref="C105:D105"/>
    <mergeCell ref="G111:S112"/>
    <mergeCell ref="L73:M73"/>
    <mergeCell ref="O82:P83"/>
    <mergeCell ref="Q82:R83"/>
    <mergeCell ref="S82:S84"/>
    <mergeCell ref="H84:I84"/>
    <mergeCell ref="K84:L84"/>
    <mergeCell ref="Q84:R84"/>
    <mergeCell ref="M85:M86"/>
    <mergeCell ref="N85:N86"/>
    <mergeCell ref="O85:O86"/>
    <mergeCell ref="P85:P86"/>
    <mergeCell ref="Q85:R86"/>
    <mergeCell ref="S85:S86"/>
    <mergeCell ref="C85:D86"/>
    <mergeCell ref="E85:F86"/>
    <mergeCell ref="G85:G86"/>
    <mergeCell ref="H85:I86"/>
    <mergeCell ref="J85:J86"/>
    <mergeCell ref="K85:L86"/>
    <mergeCell ref="Q116:R117"/>
    <mergeCell ref="S116:S117"/>
    <mergeCell ref="Q115:R115"/>
    <mergeCell ref="E116:F117"/>
    <mergeCell ref="G116:G117"/>
    <mergeCell ref="H116:I117"/>
    <mergeCell ref="J116:J117"/>
    <mergeCell ref="K116:L117"/>
    <mergeCell ref="M116:M117"/>
    <mergeCell ref="N116:N117"/>
    <mergeCell ref="O116:O117"/>
    <mergeCell ref="P116:P117"/>
    <mergeCell ref="E113:F115"/>
    <mergeCell ref="G113:I114"/>
    <mergeCell ref="J113:L114"/>
    <mergeCell ref="M113:N114"/>
    <mergeCell ref="O113:P114"/>
    <mergeCell ref="Q113:R114"/>
    <mergeCell ref="S113:S115"/>
    <mergeCell ref="H115:I115"/>
    <mergeCell ref="K115:L115"/>
  </mergeCells>
  <pageMargins left="0" right="0" top="0" bottom="0" header="0" footer="0"/>
  <pageSetup paperSize="9"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rgb="FFF69608"/>
    <pageSetUpPr fitToPage="1"/>
  </sheetPr>
  <dimension ref="A1:Q55"/>
  <sheetViews>
    <sheetView rightToLeft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baseColWidth="10" defaultRowHeight="15"/>
  <cols>
    <col min="1" max="1" width="10" style="36" customWidth="1"/>
    <col min="2" max="2" width="25.7109375" style="36" customWidth="1"/>
    <col min="3" max="3" width="12.140625" style="5" bestFit="1" customWidth="1"/>
    <col min="4" max="4" width="25.7109375" style="8" customWidth="1"/>
    <col min="5" max="6" width="6.7109375" style="36" customWidth="1"/>
    <col min="7" max="7" width="8.140625" style="36" bestFit="1" customWidth="1"/>
    <col min="8" max="8" width="6.85546875" style="36" customWidth="1"/>
    <col min="9" max="9" width="18.28515625" style="36" bestFit="1" customWidth="1"/>
    <col min="10" max="10" width="17.5703125" style="36" bestFit="1" customWidth="1"/>
    <col min="11" max="16384" width="11.42578125" style="36"/>
  </cols>
  <sheetData>
    <row r="1" spans="1:17" ht="19.5" customHeight="1">
      <c r="A1" s="201" t="s">
        <v>3</v>
      </c>
      <c r="B1" s="52" t="s">
        <v>26</v>
      </c>
      <c r="C1" s="202" t="s">
        <v>79</v>
      </c>
      <c r="D1" s="221" t="s">
        <v>179</v>
      </c>
      <c r="E1" s="287"/>
      <c r="F1" s="283"/>
      <c r="G1" s="283"/>
      <c r="H1" s="283"/>
      <c r="I1" s="283"/>
      <c r="J1" s="285"/>
      <c r="K1" s="278"/>
      <c r="L1" s="278"/>
      <c r="M1" s="278"/>
    </row>
    <row r="2" spans="1:17" ht="18.75" customHeight="1">
      <c r="A2" s="201" t="s">
        <v>14</v>
      </c>
      <c r="B2" s="202">
        <v>0</v>
      </c>
      <c r="C2" s="202" t="s">
        <v>16</v>
      </c>
      <c r="D2" s="221" t="s">
        <v>180</v>
      </c>
      <c r="E2" s="288"/>
      <c r="F2" s="278"/>
      <c r="G2" s="278" t="s">
        <v>82</v>
      </c>
      <c r="H2" s="278"/>
      <c r="I2" s="278"/>
      <c r="J2" s="279"/>
      <c r="K2" s="278"/>
      <c r="L2" s="278"/>
      <c r="M2" s="278"/>
    </row>
    <row r="3" spans="1:17" ht="19.5" customHeight="1">
      <c r="A3" s="201" t="s">
        <v>15</v>
      </c>
      <c r="B3" s="202">
        <v>0</v>
      </c>
      <c r="C3" s="202" t="s">
        <v>83</v>
      </c>
      <c r="D3" s="222" t="s">
        <v>123</v>
      </c>
      <c r="E3" s="289"/>
      <c r="F3" s="284"/>
      <c r="G3" s="284"/>
      <c r="H3" s="284"/>
      <c r="I3" s="284"/>
      <c r="J3" s="286"/>
      <c r="K3" s="278"/>
      <c r="L3" s="278"/>
      <c r="M3" s="278"/>
    </row>
    <row r="4" spans="1:17" ht="19.5" customHeight="1">
      <c r="A4" s="201" t="s">
        <v>84</v>
      </c>
      <c r="B4" s="202">
        <v>0</v>
      </c>
      <c r="C4" s="202" t="s">
        <v>85</v>
      </c>
      <c r="D4" s="221" t="s">
        <v>178</v>
      </c>
      <c r="E4" s="354" t="s">
        <v>88</v>
      </c>
      <c r="F4" s="354" t="s">
        <v>89</v>
      </c>
      <c r="G4" s="354" t="s">
        <v>90</v>
      </c>
      <c r="H4" s="354" t="s">
        <v>91</v>
      </c>
      <c r="I4" s="354" t="s">
        <v>94</v>
      </c>
      <c r="J4" s="354" t="s">
        <v>95</v>
      </c>
    </row>
    <row r="5" spans="1:17" ht="142.5" customHeight="1">
      <c r="A5" s="203" t="s">
        <v>96</v>
      </c>
      <c r="B5" s="204" t="s">
        <v>97</v>
      </c>
      <c r="C5" s="205" t="s">
        <v>12</v>
      </c>
      <c r="D5" s="205" t="s">
        <v>13</v>
      </c>
      <c r="E5" s="355"/>
      <c r="F5" s="355"/>
      <c r="G5" s="355"/>
      <c r="H5" s="355"/>
      <c r="I5" s="355"/>
      <c r="J5" s="355"/>
    </row>
    <row r="6" spans="1:17" ht="15.75">
      <c r="A6" s="210">
        <v>1</v>
      </c>
      <c r="B6" s="211" t="s">
        <v>175</v>
      </c>
      <c r="C6" s="212"/>
      <c r="D6" s="213"/>
      <c r="E6" s="234">
        <v>8.99</v>
      </c>
      <c r="F6" s="234">
        <v>8.99</v>
      </c>
      <c r="G6" s="234">
        <v>8.99</v>
      </c>
      <c r="H6" s="235">
        <v>1</v>
      </c>
      <c r="I6" s="269" t="s">
        <v>174</v>
      </c>
      <c r="J6" s="269" t="s">
        <v>29</v>
      </c>
      <c r="K6" s="224" t="s">
        <v>124</v>
      </c>
      <c r="L6" s="225" t="s">
        <v>124</v>
      </c>
      <c r="Q6" s="32">
        <f t="shared" ref="Q6:Q50" si="0">COUNTIF(E6:F6,"0")</f>
        <v>0</v>
      </c>
    </row>
    <row r="7" spans="1:17" ht="15.75">
      <c r="A7" s="210">
        <v>2</v>
      </c>
      <c r="B7" s="211"/>
      <c r="C7" s="212"/>
      <c r="D7" s="213"/>
      <c r="E7" s="234">
        <v>0</v>
      </c>
      <c r="F7" s="234">
        <v>0</v>
      </c>
      <c r="G7" s="234" t="s">
        <v>124</v>
      </c>
      <c r="H7" s="235" t="s">
        <v>124</v>
      </c>
      <c r="I7" s="269" t="s">
        <v>124</v>
      </c>
      <c r="J7" s="269"/>
      <c r="K7" s="224" t="s">
        <v>124</v>
      </c>
      <c r="L7" s="225" t="s">
        <v>124</v>
      </c>
      <c r="Q7" s="4">
        <f t="shared" si="0"/>
        <v>2</v>
      </c>
    </row>
    <row r="8" spans="1:17" ht="15.75">
      <c r="A8" s="210">
        <v>3</v>
      </c>
      <c r="B8" s="211"/>
      <c r="C8" s="212"/>
      <c r="D8" s="213"/>
      <c r="E8" s="234">
        <v>0</v>
      </c>
      <c r="F8" s="234">
        <v>0</v>
      </c>
      <c r="G8" s="234" t="s">
        <v>124</v>
      </c>
      <c r="H8" s="235" t="s">
        <v>124</v>
      </c>
      <c r="I8" s="269" t="s">
        <v>124</v>
      </c>
      <c r="J8" s="269"/>
      <c r="K8" s="224" t="s">
        <v>124</v>
      </c>
      <c r="L8" s="225" t="s">
        <v>124</v>
      </c>
      <c r="Q8" s="4">
        <f t="shared" si="0"/>
        <v>2</v>
      </c>
    </row>
    <row r="9" spans="1:17" ht="15.75">
      <c r="A9" s="210">
        <v>4</v>
      </c>
      <c r="B9" s="211"/>
      <c r="C9" s="212"/>
      <c r="D9" s="213"/>
      <c r="E9" s="234">
        <v>0</v>
      </c>
      <c r="F9" s="234">
        <v>0</v>
      </c>
      <c r="G9" s="234" t="s">
        <v>124</v>
      </c>
      <c r="H9" s="235" t="s">
        <v>124</v>
      </c>
      <c r="I9" s="269" t="s">
        <v>124</v>
      </c>
      <c r="J9" s="269"/>
      <c r="K9" s="224" t="s">
        <v>124</v>
      </c>
      <c r="L9" s="225" t="s">
        <v>124</v>
      </c>
      <c r="Q9" s="4">
        <f t="shared" si="0"/>
        <v>2</v>
      </c>
    </row>
    <row r="10" spans="1:17" ht="15.75">
      <c r="A10" s="210">
        <v>5</v>
      </c>
      <c r="B10" s="211"/>
      <c r="C10" s="212"/>
      <c r="D10" s="213"/>
      <c r="E10" s="234">
        <v>0</v>
      </c>
      <c r="F10" s="234">
        <v>0</v>
      </c>
      <c r="G10" s="234" t="s">
        <v>124</v>
      </c>
      <c r="H10" s="235" t="s">
        <v>124</v>
      </c>
      <c r="I10" s="269" t="s">
        <v>124</v>
      </c>
      <c r="J10" s="269"/>
      <c r="K10" s="224" t="s">
        <v>124</v>
      </c>
      <c r="L10" s="225" t="s">
        <v>124</v>
      </c>
      <c r="Q10" s="4">
        <f t="shared" si="0"/>
        <v>2</v>
      </c>
    </row>
    <row r="11" spans="1:17" ht="15.75">
      <c r="A11" s="210">
        <v>6</v>
      </c>
      <c r="B11" s="211"/>
      <c r="C11" s="212"/>
      <c r="D11" s="213"/>
      <c r="E11" s="234">
        <v>0</v>
      </c>
      <c r="F11" s="234">
        <v>0</v>
      </c>
      <c r="G11" s="234" t="s">
        <v>124</v>
      </c>
      <c r="H11" s="235" t="s">
        <v>124</v>
      </c>
      <c r="I11" s="269" t="s">
        <v>124</v>
      </c>
      <c r="J11" s="269"/>
      <c r="K11" s="224" t="s">
        <v>124</v>
      </c>
      <c r="L11" s="225" t="s">
        <v>124</v>
      </c>
      <c r="Q11" s="4">
        <f t="shared" si="0"/>
        <v>2</v>
      </c>
    </row>
    <row r="12" spans="1:17" ht="15.75">
      <c r="A12" s="210">
        <v>7</v>
      </c>
      <c r="B12" s="211"/>
      <c r="C12" s="212"/>
      <c r="D12" s="213"/>
      <c r="E12" s="234">
        <v>0</v>
      </c>
      <c r="F12" s="234">
        <v>0</v>
      </c>
      <c r="G12" s="234" t="s">
        <v>124</v>
      </c>
      <c r="H12" s="235" t="s">
        <v>124</v>
      </c>
      <c r="I12" s="269" t="s">
        <v>124</v>
      </c>
      <c r="J12" s="269"/>
      <c r="K12" s="224" t="s">
        <v>124</v>
      </c>
      <c r="L12" s="225" t="s">
        <v>124</v>
      </c>
      <c r="Q12" s="4">
        <f t="shared" si="0"/>
        <v>2</v>
      </c>
    </row>
    <row r="13" spans="1:17" ht="15.75">
      <c r="A13" s="210">
        <v>8</v>
      </c>
      <c r="B13" s="211"/>
      <c r="C13" s="212"/>
      <c r="D13" s="213"/>
      <c r="E13" s="234">
        <v>0</v>
      </c>
      <c r="F13" s="234">
        <v>0</v>
      </c>
      <c r="G13" s="234" t="s">
        <v>124</v>
      </c>
      <c r="H13" s="235" t="s">
        <v>124</v>
      </c>
      <c r="I13" s="269" t="s">
        <v>124</v>
      </c>
      <c r="J13" s="269"/>
      <c r="K13" s="224" t="s">
        <v>124</v>
      </c>
      <c r="L13" s="225" t="s">
        <v>124</v>
      </c>
      <c r="Q13" s="4">
        <f t="shared" si="0"/>
        <v>2</v>
      </c>
    </row>
    <row r="14" spans="1:17" ht="15.75">
      <c r="A14" s="210">
        <v>9</v>
      </c>
      <c r="B14" s="211"/>
      <c r="C14" s="212"/>
      <c r="D14" s="213"/>
      <c r="E14" s="234">
        <v>0</v>
      </c>
      <c r="F14" s="234">
        <v>0</v>
      </c>
      <c r="G14" s="234" t="s">
        <v>124</v>
      </c>
      <c r="H14" s="235" t="s">
        <v>124</v>
      </c>
      <c r="I14" s="269" t="s">
        <v>124</v>
      </c>
      <c r="J14" s="269"/>
      <c r="K14" s="224" t="s">
        <v>124</v>
      </c>
      <c r="L14" s="225" t="s">
        <v>124</v>
      </c>
      <c r="Q14" s="4">
        <f t="shared" si="0"/>
        <v>2</v>
      </c>
    </row>
    <row r="15" spans="1:17" ht="15.75">
      <c r="A15" s="210">
        <v>10</v>
      </c>
      <c r="B15" s="211"/>
      <c r="C15" s="212"/>
      <c r="D15" s="213"/>
      <c r="E15" s="234">
        <v>0</v>
      </c>
      <c r="F15" s="234">
        <v>0</v>
      </c>
      <c r="G15" s="234" t="s">
        <v>124</v>
      </c>
      <c r="H15" s="235" t="s">
        <v>124</v>
      </c>
      <c r="I15" s="269" t="s">
        <v>124</v>
      </c>
      <c r="J15" s="269"/>
      <c r="K15" s="224" t="s">
        <v>124</v>
      </c>
      <c r="L15" s="226" t="s">
        <v>124</v>
      </c>
      <c r="Q15" s="4">
        <f t="shared" si="0"/>
        <v>2</v>
      </c>
    </row>
    <row r="16" spans="1:17" ht="15.75">
      <c r="A16" s="210">
        <v>11</v>
      </c>
      <c r="B16" s="211"/>
      <c r="C16" s="212"/>
      <c r="D16" s="213"/>
      <c r="E16" s="234">
        <v>0</v>
      </c>
      <c r="F16" s="234">
        <v>0</v>
      </c>
      <c r="G16" s="234" t="s">
        <v>124</v>
      </c>
      <c r="H16" s="235" t="s">
        <v>124</v>
      </c>
      <c r="I16" s="269" t="s">
        <v>124</v>
      </c>
      <c r="J16" s="269"/>
      <c r="K16" s="224" t="s">
        <v>124</v>
      </c>
      <c r="L16" s="226" t="s">
        <v>124</v>
      </c>
      <c r="Q16" s="4">
        <f t="shared" si="0"/>
        <v>2</v>
      </c>
    </row>
    <row r="17" spans="1:17" ht="15.75">
      <c r="A17" s="210">
        <v>12</v>
      </c>
      <c r="B17" s="211"/>
      <c r="C17" s="212"/>
      <c r="D17" s="213"/>
      <c r="E17" s="234">
        <v>0</v>
      </c>
      <c r="F17" s="234">
        <v>0</v>
      </c>
      <c r="G17" s="234" t="s">
        <v>124</v>
      </c>
      <c r="H17" s="235" t="s">
        <v>124</v>
      </c>
      <c r="I17" s="269" t="s">
        <v>124</v>
      </c>
      <c r="J17" s="269"/>
      <c r="K17" s="224" t="s">
        <v>124</v>
      </c>
      <c r="L17" s="226" t="s">
        <v>124</v>
      </c>
      <c r="Q17" s="4">
        <f t="shared" si="0"/>
        <v>2</v>
      </c>
    </row>
    <row r="18" spans="1:17" ht="15.75">
      <c r="A18" s="210">
        <v>13</v>
      </c>
      <c r="B18" s="211"/>
      <c r="C18" s="212"/>
      <c r="D18" s="213"/>
      <c r="E18" s="234">
        <v>0</v>
      </c>
      <c r="F18" s="234">
        <v>0</v>
      </c>
      <c r="G18" s="234" t="s">
        <v>124</v>
      </c>
      <c r="H18" s="235" t="s">
        <v>124</v>
      </c>
      <c r="I18" s="269" t="s">
        <v>124</v>
      </c>
      <c r="J18" s="269"/>
      <c r="K18" s="224" t="s">
        <v>124</v>
      </c>
      <c r="L18" s="226" t="s">
        <v>124</v>
      </c>
      <c r="Q18" s="4">
        <f t="shared" si="0"/>
        <v>2</v>
      </c>
    </row>
    <row r="19" spans="1:17" ht="15.75">
      <c r="A19" s="210">
        <v>14</v>
      </c>
      <c r="B19" s="211"/>
      <c r="C19" s="212"/>
      <c r="D19" s="213"/>
      <c r="E19" s="234">
        <v>0</v>
      </c>
      <c r="F19" s="234">
        <v>0</v>
      </c>
      <c r="G19" s="234" t="s">
        <v>124</v>
      </c>
      <c r="H19" s="235" t="s">
        <v>124</v>
      </c>
      <c r="I19" s="269" t="s">
        <v>124</v>
      </c>
      <c r="J19" s="269"/>
      <c r="K19" s="224" t="s">
        <v>124</v>
      </c>
      <c r="L19" s="226" t="s">
        <v>124</v>
      </c>
      <c r="Q19" s="4">
        <f t="shared" si="0"/>
        <v>2</v>
      </c>
    </row>
    <row r="20" spans="1:17" ht="15.75">
      <c r="A20" s="210">
        <v>15</v>
      </c>
      <c r="B20" s="211"/>
      <c r="C20" s="212"/>
      <c r="D20" s="213"/>
      <c r="E20" s="234">
        <v>0</v>
      </c>
      <c r="F20" s="234">
        <v>0</v>
      </c>
      <c r="G20" s="234" t="s">
        <v>124</v>
      </c>
      <c r="H20" s="235" t="s">
        <v>124</v>
      </c>
      <c r="I20" s="269" t="s">
        <v>124</v>
      </c>
      <c r="J20" s="269"/>
      <c r="K20" s="224" t="s">
        <v>124</v>
      </c>
      <c r="L20" s="226" t="s">
        <v>124</v>
      </c>
      <c r="Q20" s="4">
        <f t="shared" si="0"/>
        <v>2</v>
      </c>
    </row>
    <row r="21" spans="1:17" ht="15.75">
      <c r="A21" s="210">
        <v>16</v>
      </c>
      <c r="B21" s="211"/>
      <c r="C21" s="212"/>
      <c r="D21" s="213"/>
      <c r="E21" s="234">
        <v>0</v>
      </c>
      <c r="F21" s="234">
        <v>0</v>
      </c>
      <c r="G21" s="234" t="s">
        <v>124</v>
      </c>
      <c r="H21" s="235" t="s">
        <v>124</v>
      </c>
      <c r="I21" s="269" t="s">
        <v>124</v>
      </c>
      <c r="J21" s="269"/>
      <c r="K21" s="224" t="s">
        <v>124</v>
      </c>
      <c r="L21" s="226" t="s">
        <v>124</v>
      </c>
      <c r="Q21" s="4">
        <f t="shared" si="0"/>
        <v>2</v>
      </c>
    </row>
    <row r="22" spans="1:17" ht="15.75">
      <c r="A22" s="210">
        <v>17</v>
      </c>
      <c r="B22" s="211"/>
      <c r="C22" s="212"/>
      <c r="D22" s="213"/>
      <c r="E22" s="234">
        <v>0</v>
      </c>
      <c r="F22" s="234">
        <v>0</v>
      </c>
      <c r="G22" s="234" t="s">
        <v>124</v>
      </c>
      <c r="H22" s="235" t="s">
        <v>124</v>
      </c>
      <c r="I22" s="269" t="s">
        <v>124</v>
      </c>
      <c r="J22" s="269"/>
      <c r="K22" s="224" t="s">
        <v>124</v>
      </c>
      <c r="L22" s="226" t="s">
        <v>124</v>
      </c>
      <c r="Q22" s="4">
        <f t="shared" si="0"/>
        <v>2</v>
      </c>
    </row>
    <row r="23" spans="1:17" ht="15.75">
      <c r="A23" s="210">
        <v>18</v>
      </c>
      <c r="B23" s="211"/>
      <c r="C23" s="212"/>
      <c r="D23" s="213"/>
      <c r="E23" s="234">
        <v>0</v>
      </c>
      <c r="F23" s="234">
        <v>0</v>
      </c>
      <c r="G23" s="234" t="s">
        <v>124</v>
      </c>
      <c r="H23" s="235" t="s">
        <v>124</v>
      </c>
      <c r="I23" s="269" t="s">
        <v>124</v>
      </c>
      <c r="J23" s="269"/>
      <c r="K23" s="224" t="s">
        <v>124</v>
      </c>
      <c r="L23" s="226" t="s">
        <v>124</v>
      </c>
      <c r="Q23" s="4">
        <f t="shared" si="0"/>
        <v>2</v>
      </c>
    </row>
    <row r="24" spans="1:17" ht="15.75">
      <c r="A24" s="210">
        <v>19</v>
      </c>
      <c r="B24" s="211"/>
      <c r="C24" s="212"/>
      <c r="D24" s="213"/>
      <c r="E24" s="234">
        <v>0</v>
      </c>
      <c r="F24" s="234">
        <v>0</v>
      </c>
      <c r="G24" s="234" t="s">
        <v>124</v>
      </c>
      <c r="H24" s="235" t="s">
        <v>124</v>
      </c>
      <c r="I24" s="269" t="s">
        <v>124</v>
      </c>
      <c r="J24" s="269"/>
      <c r="K24" s="224" t="s">
        <v>124</v>
      </c>
      <c r="L24" s="226" t="s">
        <v>124</v>
      </c>
      <c r="Q24" s="4">
        <f t="shared" si="0"/>
        <v>2</v>
      </c>
    </row>
    <row r="25" spans="1:17" ht="15.75">
      <c r="A25" s="210">
        <v>20</v>
      </c>
      <c r="B25" s="211"/>
      <c r="C25" s="212"/>
      <c r="D25" s="213"/>
      <c r="E25" s="234">
        <v>0</v>
      </c>
      <c r="F25" s="234">
        <v>0</v>
      </c>
      <c r="G25" s="234" t="s">
        <v>124</v>
      </c>
      <c r="H25" s="235" t="s">
        <v>124</v>
      </c>
      <c r="I25" s="269" t="s">
        <v>124</v>
      </c>
      <c r="J25" s="269"/>
      <c r="K25" s="224" t="s">
        <v>124</v>
      </c>
      <c r="L25" s="226" t="s">
        <v>124</v>
      </c>
      <c r="Q25" s="4">
        <f t="shared" si="0"/>
        <v>2</v>
      </c>
    </row>
    <row r="26" spans="1:17" ht="15.75">
      <c r="A26" s="210">
        <v>21</v>
      </c>
      <c r="B26" s="211"/>
      <c r="C26" s="212"/>
      <c r="D26" s="213"/>
      <c r="E26" s="234">
        <v>0</v>
      </c>
      <c r="F26" s="234">
        <v>0</v>
      </c>
      <c r="G26" s="234" t="s">
        <v>124</v>
      </c>
      <c r="H26" s="235" t="s">
        <v>124</v>
      </c>
      <c r="I26" s="269" t="s">
        <v>124</v>
      </c>
      <c r="J26" s="269"/>
      <c r="K26" s="224" t="s">
        <v>124</v>
      </c>
      <c r="L26" s="226" t="s">
        <v>124</v>
      </c>
      <c r="Q26" s="4">
        <f t="shared" si="0"/>
        <v>2</v>
      </c>
    </row>
    <row r="27" spans="1:17" ht="15.75">
      <c r="A27" s="210">
        <v>22</v>
      </c>
      <c r="B27" s="211"/>
      <c r="C27" s="212"/>
      <c r="D27" s="213"/>
      <c r="E27" s="234">
        <v>0</v>
      </c>
      <c r="F27" s="234">
        <v>0</v>
      </c>
      <c r="G27" s="234" t="s">
        <v>124</v>
      </c>
      <c r="H27" s="235" t="s">
        <v>124</v>
      </c>
      <c r="I27" s="269" t="s">
        <v>124</v>
      </c>
      <c r="J27" s="269"/>
      <c r="K27" s="224" t="s">
        <v>124</v>
      </c>
      <c r="L27" s="226" t="s">
        <v>124</v>
      </c>
      <c r="Q27" s="4">
        <f t="shared" si="0"/>
        <v>2</v>
      </c>
    </row>
    <row r="28" spans="1:17" ht="15.75">
      <c r="A28" s="210">
        <v>23</v>
      </c>
      <c r="B28" s="211"/>
      <c r="C28" s="212"/>
      <c r="D28" s="213"/>
      <c r="E28" s="234">
        <v>0</v>
      </c>
      <c r="F28" s="234">
        <v>0</v>
      </c>
      <c r="G28" s="234" t="s">
        <v>124</v>
      </c>
      <c r="H28" s="235" t="s">
        <v>124</v>
      </c>
      <c r="I28" s="269" t="s">
        <v>124</v>
      </c>
      <c r="J28" s="269"/>
      <c r="K28" s="224" t="s">
        <v>124</v>
      </c>
      <c r="L28" s="226" t="s">
        <v>124</v>
      </c>
      <c r="Q28" s="4">
        <f t="shared" si="0"/>
        <v>2</v>
      </c>
    </row>
    <row r="29" spans="1:17" ht="15.75">
      <c r="A29" s="210">
        <v>24</v>
      </c>
      <c r="B29" s="211"/>
      <c r="C29" s="212"/>
      <c r="D29" s="213"/>
      <c r="E29" s="234">
        <v>0</v>
      </c>
      <c r="F29" s="234">
        <v>0</v>
      </c>
      <c r="G29" s="234" t="s">
        <v>124</v>
      </c>
      <c r="H29" s="235" t="s">
        <v>124</v>
      </c>
      <c r="I29" s="269" t="s">
        <v>124</v>
      </c>
      <c r="J29" s="269"/>
      <c r="K29" s="224" t="s">
        <v>124</v>
      </c>
      <c r="L29" s="226" t="s">
        <v>124</v>
      </c>
      <c r="Q29" s="4">
        <f t="shared" si="0"/>
        <v>2</v>
      </c>
    </row>
    <row r="30" spans="1:17" ht="15.75">
      <c r="A30" s="210">
        <v>25</v>
      </c>
      <c r="B30" s="211"/>
      <c r="C30" s="212"/>
      <c r="D30" s="213"/>
      <c r="E30" s="234">
        <v>0</v>
      </c>
      <c r="F30" s="234">
        <v>0</v>
      </c>
      <c r="G30" s="234" t="s">
        <v>124</v>
      </c>
      <c r="H30" s="235" t="s">
        <v>124</v>
      </c>
      <c r="I30" s="269" t="s">
        <v>124</v>
      </c>
      <c r="J30" s="269"/>
      <c r="K30" s="224" t="s">
        <v>124</v>
      </c>
      <c r="L30" s="226" t="s">
        <v>124</v>
      </c>
      <c r="Q30" s="4">
        <f t="shared" si="0"/>
        <v>2</v>
      </c>
    </row>
    <row r="31" spans="1:17" ht="15.75">
      <c r="A31" s="210">
        <v>26</v>
      </c>
      <c r="B31" s="211"/>
      <c r="C31" s="212"/>
      <c r="D31" s="213"/>
      <c r="E31" s="234">
        <v>0</v>
      </c>
      <c r="F31" s="234">
        <v>0</v>
      </c>
      <c r="G31" s="234" t="s">
        <v>124</v>
      </c>
      <c r="H31" s="235" t="s">
        <v>124</v>
      </c>
      <c r="I31" s="269" t="s">
        <v>124</v>
      </c>
      <c r="J31" s="269"/>
      <c r="K31" s="224" t="s">
        <v>124</v>
      </c>
      <c r="L31" s="226" t="s">
        <v>124</v>
      </c>
      <c r="Q31" s="4">
        <f t="shared" si="0"/>
        <v>2</v>
      </c>
    </row>
    <row r="32" spans="1:17" ht="15.75">
      <c r="A32" s="210">
        <v>27</v>
      </c>
      <c r="B32" s="211"/>
      <c r="C32" s="212"/>
      <c r="D32" s="213"/>
      <c r="E32" s="234">
        <v>0</v>
      </c>
      <c r="F32" s="234">
        <v>0</v>
      </c>
      <c r="G32" s="234" t="s">
        <v>124</v>
      </c>
      <c r="H32" s="235" t="s">
        <v>124</v>
      </c>
      <c r="I32" s="269" t="s">
        <v>124</v>
      </c>
      <c r="J32" s="269"/>
      <c r="K32" s="224" t="s">
        <v>124</v>
      </c>
      <c r="L32" s="226" t="s">
        <v>124</v>
      </c>
      <c r="Q32" s="4">
        <f t="shared" si="0"/>
        <v>2</v>
      </c>
    </row>
    <row r="33" spans="1:17" ht="15.75">
      <c r="A33" s="210">
        <v>28</v>
      </c>
      <c r="B33" s="211"/>
      <c r="C33" s="212"/>
      <c r="D33" s="213"/>
      <c r="E33" s="234">
        <v>0</v>
      </c>
      <c r="F33" s="234">
        <v>0</v>
      </c>
      <c r="G33" s="234" t="s">
        <v>124</v>
      </c>
      <c r="H33" s="235" t="s">
        <v>124</v>
      </c>
      <c r="I33" s="269" t="s">
        <v>124</v>
      </c>
      <c r="J33" s="269"/>
      <c r="K33" s="224" t="s">
        <v>124</v>
      </c>
      <c r="L33" s="226" t="s">
        <v>124</v>
      </c>
      <c r="Q33" s="4">
        <f t="shared" si="0"/>
        <v>2</v>
      </c>
    </row>
    <row r="34" spans="1:17" ht="15.75">
      <c r="A34" s="210">
        <v>29</v>
      </c>
      <c r="B34" s="211"/>
      <c r="C34" s="212"/>
      <c r="D34" s="213"/>
      <c r="E34" s="234">
        <v>0</v>
      </c>
      <c r="F34" s="234">
        <v>0</v>
      </c>
      <c r="G34" s="234" t="s">
        <v>124</v>
      </c>
      <c r="H34" s="235" t="s">
        <v>124</v>
      </c>
      <c r="I34" s="269" t="s">
        <v>124</v>
      </c>
      <c r="J34" s="269"/>
      <c r="K34" s="224" t="s">
        <v>124</v>
      </c>
      <c r="L34" s="226" t="s">
        <v>124</v>
      </c>
      <c r="Q34" s="4">
        <f t="shared" si="0"/>
        <v>2</v>
      </c>
    </row>
    <row r="35" spans="1:17" ht="15.75">
      <c r="A35" s="210">
        <v>30</v>
      </c>
      <c r="B35" s="211"/>
      <c r="C35" s="212"/>
      <c r="D35" s="213"/>
      <c r="E35" s="234">
        <v>0</v>
      </c>
      <c r="F35" s="234">
        <v>0</v>
      </c>
      <c r="G35" s="234" t="s">
        <v>124</v>
      </c>
      <c r="H35" s="235" t="s">
        <v>124</v>
      </c>
      <c r="I35" s="269" t="s">
        <v>124</v>
      </c>
      <c r="J35" s="269"/>
      <c r="K35" s="224" t="s">
        <v>124</v>
      </c>
      <c r="L35" s="226" t="s">
        <v>124</v>
      </c>
      <c r="Q35" s="4">
        <f t="shared" si="0"/>
        <v>2</v>
      </c>
    </row>
    <row r="36" spans="1:17" ht="15.75">
      <c r="A36" s="210">
        <v>31</v>
      </c>
      <c r="B36" s="211"/>
      <c r="C36" s="212"/>
      <c r="D36" s="213"/>
      <c r="E36" s="234">
        <v>0</v>
      </c>
      <c r="F36" s="234">
        <v>0</v>
      </c>
      <c r="G36" s="234" t="s">
        <v>124</v>
      </c>
      <c r="H36" s="235" t="s">
        <v>124</v>
      </c>
      <c r="I36" s="269" t="s">
        <v>124</v>
      </c>
      <c r="J36" s="269"/>
      <c r="K36" s="224" t="s">
        <v>124</v>
      </c>
      <c r="L36" s="226" t="s">
        <v>124</v>
      </c>
      <c r="Q36" s="4">
        <f t="shared" si="0"/>
        <v>2</v>
      </c>
    </row>
    <row r="37" spans="1:17" ht="15.75">
      <c r="A37" s="210">
        <v>32</v>
      </c>
      <c r="B37" s="211"/>
      <c r="C37" s="212"/>
      <c r="D37" s="213"/>
      <c r="E37" s="234">
        <v>0</v>
      </c>
      <c r="F37" s="234">
        <v>0</v>
      </c>
      <c r="G37" s="234" t="s">
        <v>124</v>
      </c>
      <c r="H37" s="235" t="s">
        <v>124</v>
      </c>
      <c r="I37" s="269" t="s">
        <v>124</v>
      </c>
      <c r="J37" s="269"/>
      <c r="K37" s="224" t="s">
        <v>124</v>
      </c>
      <c r="L37" s="226" t="s">
        <v>124</v>
      </c>
      <c r="Q37" s="4">
        <f t="shared" si="0"/>
        <v>2</v>
      </c>
    </row>
    <row r="38" spans="1:17" ht="15.75">
      <c r="A38" s="210">
        <v>33</v>
      </c>
      <c r="B38" s="218"/>
      <c r="C38" s="236"/>
      <c r="D38" s="219"/>
      <c r="E38" s="234">
        <v>0</v>
      </c>
      <c r="F38" s="234">
        <v>0</v>
      </c>
      <c r="G38" s="234" t="s">
        <v>124</v>
      </c>
      <c r="H38" s="235" t="s">
        <v>124</v>
      </c>
      <c r="I38" s="269" t="s">
        <v>124</v>
      </c>
      <c r="J38" s="269"/>
      <c r="K38" s="224" t="s">
        <v>124</v>
      </c>
      <c r="L38" s="226" t="s">
        <v>124</v>
      </c>
      <c r="Q38" s="4">
        <f t="shared" si="0"/>
        <v>2</v>
      </c>
    </row>
    <row r="39" spans="1:17" ht="15.75">
      <c r="A39" s="210">
        <v>34</v>
      </c>
      <c r="B39" s="218"/>
      <c r="C39" s="236"/>
      <c r="D39" s="219"/>
      <c r="E39" s="234">
        <v>0</v>
      </c>
      <c r="F39" s="234">
        <v>0</v>
      </c>
      <c r="G39" s="234" t="s">
        <v>124</v>
      </c>
      <c r="H39" s="235" t="s">
        <v>124</v>
      </c>
      <c r="I39" s="269" t="s">
        <v>124</v>
      </c>
      <c r="J39" s="269"/>
      <c r="K39" s="224" t="s">
        <v>124</v>
      </c>
      <c r="L39" s="226" t="s">
        <v>124</v>
      </c>
      <c r="Q39" s="4">
        <f t="shared" si="0"/>
        <v>2</v>
      </c>
    </row>
    <row r="40" spans="1:17" ht="15.75">
      <c r="A40" s="210">
        <v>35</v>
      </c>
      <c r="B40" s="218"/>
      <c r="C40" s="236"/>
      <c r="D40" s="219"/>
      <c r="E40" s="234">
        <v>0</v>
      </c>
      <c r="F40" s="234">
        <v>0</v>
      </c>
      <c r="G40" s="234" t="s">
        <v>124</v>
      </c>
      <c r="H40" s="235" t="s">
        <v>124</v>
      </c>
      <c r="I40" s="269" t="s">
        <v>124</v>
      </c>
      <c r="J40" s="269"/>
      <c r="K40" s="224" t="s">
        <v>124</v>
      </c>
      <c r="L40" s="226" t="s">
        <v>124</v>
      </c>
      <c r="Q40" s="4">
        <f t="shared" si="0"/>
        <v>2</v>
      </c>
    </row>
    <row r="41" spans="1:17" ht="15.75">
      <c r="A41" s="210">
        <v>36</v>
      </c>
      <c r="B41" s="218"/>
      <c r="C41" s="236"/>
      <c r="D41" s="219"/>
      <c r="E41" s="234">
        <v>0</v>
      </c>
      <c r="F41" s="234">
        <v>0</v>
      </c>
      <c r="G41" s="234" t="s">
        <v>124</v>
      </c>
      <c r="H41" s="235" t="s">
        <v>124</v>
      </c>
      <c r="I41" s="269" t="s">
        <v>124</v>
      </c>
      <c r="J41" s="269"/>
      <c r="K41" s="224" t="s">
        <v>124</v>
      </c>
      <c r="L41" s="226" t="s">
        <v>124</v>
      </c>
      <c r="Q41" s="4">
        <f t="shared" si="0"/>
        <v>2</v>
      </c>
    </row>
    <row r="42" spans="1:17" ht="15.75">
      <c r="A42" s="210">
        <v>37</v>
      </c>
      <c r="B42" s="218"/>
      <c r="C42" s="223"/>
      <c r="D42" s="219"/>
      <c r="E42" s="234">
        <v>0</v>
      </c>
      <c r="F42" s="234">
        <v>0</v>
      </c>
      <c r="G42" s="234" t="s">
        <v>124</v>
      </c>
      <c r="H42" s="235" t="s">
        <v>124</v>
      </c>
      <c r="I42" s="269" t="s">
        <v>124</v>
      </c>
      <c r="J42" s="269"/>
      <c r="K42" s="224" t="s">
        <v>124</v>
      </c>
      <c r="L42" s="226" t="s">
        <v>124</v>
      </c>
      <c r="Q42" s="4">
        <f t="shared" si="0"/>
        <v>2</v>
      </c>
    </row>
    <row r="43" spans="1:17" ht="15.75">
      <c r="A43" s="210">
        <v>38</v>
      </c>
      <c r="B43" s="218"/>
      <c r="C43" s="223"/>
      <c r="D43" s="219"/>
      <c r="E43" s="234">
        <v>0</v>
      </c>
      <c r="F43" s="234">
        <v>0</v>
      </c>
      <c r="G43" s="234" t="s">
        <v>124</v>
      </c>
      <c r="H43" s="235" t="s">
        <v>124</v>
      </c>
      <c r="I43" s="269" t="s">
        <v>124</v>
      </c>
      <c r="J43" s="269"/>
      <c r="K43" s="224" t="s">
        <v>124</v>
      </c>
      <c r="L43" s="226" t="s">
        <v>124</v>
      </c>
      <c r="Q43" s="4">
        <f t="shared" si="0"/>
        <v>2</v>
      </c>
    </row>
    <row r="44" spans="1:17" ht="15.75">
      <c r="A44" s="210">
        <v>39</v>
      </c>
      <c r="B44" s="218"/>
      <c r="C44" s="223"/>
      <c r="D44" s="219"/>
      <c r="E44" s="234">
        <v>0</v>
      </c>
      <c r="F44" s="234">
        <v>0</v>
      </c>
      <c r="G44" s="234" t="s">
        <v>124</v>
      </c>
      <c r="H44" s="235" t="s">
        <v>124</v>
      </c>
      <c r="I44" s="269" t="s">
        <v>124</v>
      </c>
      <c r="J44" s="269"/>
      <c r="K44" s="224" t="s">
        <v>124</v>
      </c>
      <c r="L44" s="226" t="s">
        <v>124</v>
      </c>
      <c r="Q44" s="4">
        <f t="shared" si="0"/>
        <v>2</v>
      </c>
    </row>
    <row r="45" spans="1:17" ht="15.75">
      <c r="A45" s="210">
        <v>40</v>
      </c>
      <c r="B45" s="218"/>
      <c r="C45" s="223"/>
      <c r="D45" s="219"/>
      <c r="E45" s="234">
        <v>0</v>
      </c>
      <c r="F45" s="234">
        <v>0</v>
      </c>
      <c r="G45" s="234" t="s">
        <v>124</v>
      </c>
      <c r="H45" s="235" t="s">
        <v>124</v>
      </c>
      <c r="I45" s="269" t="s">
        <v>124</v>
      </c>
      <c r="J45" s="269"/>
      <c r="K45" s="224" t="s">
        <v>124</v>
      </c>
      <c r="L45" s="226" t="s">
        <v>124</v>
      </c>
      <c r="Q45" s="4">
        <f t="shared" si="0"/>
        <v>2</v>
      </c>
    </row>
    <row r="46" spans="1:17" ht="15.75">
      <c r="A46" s="210">
        <v>41</v>
      </c>
      <c r="B46" s="218"/>
      <c r="C46" s="223"/>
      <c r="D46" s="219"/>
      <c r="E46" s="234">
        <v>0</v>
      </c>
      <c r="F46" s="234">
        <v>0</v>
      </c>
      <c r="G46" s="234" t="s">
        <v>124</v>
      </c>
      <c r="H46" s="235" t="s">
        <v>124</v>
      </c>
      <c r="I46" s="269" t="s">
        <v>124</v>
      </c>
      <c r="J46" s="269"/>
      <c r="K46" s="224" t="s">
        <v>124</v>
      </c>
      <c r="L46" s="226" t="s">
        <v>124</v>
      </c>
      <c r="Q46" s="4">
        <f t="shared" si="0"/>
        <v>2</v>
      </c>
    </row>
    <row r="47" spans="1:17" ht="15.75">
      <c r="A47" s="210">
        <v>42</v>
      </c>
      <c r="B47" s="218"/>
      <c r="C47" s="223"/>
      <c r="D47" s="219"/>
      <c r="E47" s="234">
        <v>0</v>
      </c>
      <c r="F47" s="234">
        <v>0</v>
      </c>
      <c r="G47" s="234" t="s">
        <v>124</v>
      </c>
      <c r="H47" s="235" t="s">
        <v>124</v>
      </c>
      <c r="I47" s="269" t="s">
        <v>124</v>
      </c>
      <c r="J47" s="269"/>
      <c r="K47" s="224" t="s">
        <v>124</v>
      </c>
      <c r="L47" s="226" t="s">
        <v>124</v>
      </c>
      <c r="Q47" s="4">
        <f t="shared" si="0"/>
        <v>2</v>
      </c>
    </row>
    <row r="48" spans="1:17" ht="15.75">
      <c r="A48" s="210">
        <v>43</v>
      </c>
      <c r="B48" s="218"/>
      <c r="C48" s="223"/>
      <c r="D48" s="219"/>
      <c r="E48" s="234">
        <v>0</v>
      </c>
      <c r="F48" s="234">
        <v>0</v>
      </c>
      <c r="G48" s="234" t="s">
        <v>124</v>
      </c>
      <c r="H48" s="235" t="s">
        <v>124</v>
      </c>
      <c r="I48" s="269" t="s">
        <v>124</v>
      </c>
      <c r="J48" s="269"/>
      <c r="K48" s="224" t="s">
        <v>124</v>
      </c>
      <c r="L48" s="226" t="s">
        <v>124</v>
      </c>
      <c r="Q48" s="4">
        <f t="shared" si="0"/>
        <v>2</v>
      </c>
    </row>
    <row r="49" spans="1:17" ht="15.75">
      <c r="A49" s="210">
        <v>44</v>
      </c>
      <c r="B49" s="218"/>
      <c r="C49" s="223"/>
      <c r="D49" s="219"/>
      <c r="E49" s="234">
        <v>0</v>
      </c>
      <c r="F49" s="234">
        <v>0</v>
      </c>
      <c r="G49" s="234" t="s">
        <v>124</v>
      </c>
      <c r="H49" s="235" t="s">
        <v>124</v>
      </c>
      <c r="I49" s="269" t="s">
        <v>124</v>
      </c>
      <c r="J49" s="269"/>
      <c r="K49" s="224" t="s">
        <v>124</v>
      </c>
      <c r="L49" s="226" t="s">
        <v>124</v>
      </c>
      <c r="Q49" s="4">
        <f t="shared" si="0"/>
        <v>2</v>
      </c>
    </row>
    <row r="50" spans="1:17" ht="15.75">
      <c r="A50" s="210">
        <v>45</v>
      </c>
      <c r="B50" s="218"/>
      <c r="C50" s="223"/>
      <c r="D50" s="219"/>
      <c r="E50" s="234">
        <v>0</v>
      </c>
      <c r="F50" s="234">
        <v>0</v>
      </c>
      <c r="G50" s="234" t="s">
        <v>124</v>
      </c>
      <c r="H50" s="235" t="s">
        <v>124</v>
      </c>
      <c r="I50" s="269" t="s">
        <v>124</v>
      </c>
      <c r="J50" s="269"/>
      <c r="K50" s="224" t="s">
        <v>124</v>
      </c>
      <c r="L50" s="226" t="s">
        <v>124</v>
      </c>
      <c r="Q50" s="4">
        <f t="shared" si="0"/>
        <v>2</v>
      </c>
    </row>
    <row r="51" spans="1:17" ht="15.75">
      <c r="E51" s="230"/>
      <c r="F51" s="227"/>
      <c r="G51" s="228"/>
      <c r="H51" s="229"/>
    </row>
    <row r="52" spans="1:17" ht="15.75">
      <c r="E52" s="230"/>
      <c r="F52" s="227"/>
      <c r="G52" s="228"/>
      <c r="H52" s="229"/>
    </row>
    <row r="53" spans="1:17" ht="15.75">
      <c r="E53" s="230"/>
      <c r="F53" s="227"/>
      <c r="G53" s="228"/>
      <c r="H53" s="229"/>
    </row>
    <row r="54" spans="1:17" ht="15.75">
      <c r="E54" s="230"/>
      <c r="F54" s="227"/>
      <c r="G54" s="228"/>
      <c r="H54" s="229"/>
    </row>
    <row r="55" spans="1:17" ht="15.75">
      <c r="E55" s="230"/>
      <c r="F55" s="227"/>
      <c r="G55" s="228"/>
      <c r="H55" s="229"/>
    </row>
  </sheetData>
  <sheetProtection selectLockedCells="1" autoFilter="0"/>
  <customSheetViews>
    <customSheetView guid="{AA2E083C-D9E7-4536-A0E3-20A6C5D08D26}" fitToPage="1">
      <pane xSplit="1" ySplit="5" topLeftCell="B6" activePane="bottomRight" state="frozen"/>
      <selection pane="bottomRight" activeCell="B6" sqref="B6"/>
      <pageMargins left="0" right="0" top="0" bottom="0" header="0" footer="0"/>
      <printOptions horizontalCentered="1" gridLines="1"/>
      <pageSetup paperSize="9" scale="74" orientation="portrait" horizontalDpi="300" r:id="rId1"/>
    </customSheetView>
  </customSheetViews>
  <mergeCells count="6">
    <mergeCell ref="J4:J5"/>
    <mergeCell ref="I4:I5"/>
    <mergeCell ref="E4:E5"/>
    <mergeCell ref="F4:F5"/>
    <mergeCell ref="G4:G5"/>
    <mergeCell ref="H4:H5"/>
  </mergeCells>
  <conditionalFormatting sqref="B38:D50">
    <cfRule type="expression" dxfId="11" priority="11">
      <formula>$C$6=ذكر</formula>
    </cfRule>
    <cfRule type="expression" dxfId="10" priority="12">
      <formula>$C$6=انثى</formula>
    </cfRule>
  </conditionalFormatting>
  <conditionalFormatting sqref="F51:H55">
    <cfRule type="expression" dxfId="9" priority="1">
      <formula>$C$6=ذكر</formula>
    </cfRule>
    <cfRule type="expression" dxfId="8" priority="2">
      <formula>$C$6=انثى</formula>
    </cfRule>
  </conditionalFormatting>
  <printOptions horizontalCentered="1" gridLines="1"/>
  <pageMargins left="0" right="0" top="0" bottom="0" header="0" footer="0"/>
  <pageSetup paperSize="9" scale="74" orientation="portrait" horizontalDpi="300"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rgb="FF00B0F0"/>
  </sheetPr>
  <dimension ref="A1:AG50"/>
  <sheetViews>
    <sheetView rightToLeft="1" topLeftCell="F1" workbookViewId="0">
      <selection activeCell="P5" sqref="P5"/>
    </sheetView>
  </sheetViews>
  <sheetFormatPr baseColWidth="10" defaultRowHeight="15"/>
  <cols>
    <col min="1" max="1" width="10" style="36" customWidth="1"/>
    <col min="2" max="2" width="25.7109375" style="36" customWidth="1"/>
    <col min="3" max="3" width="12.140625" style="5" bestFit="1" customWidth="1"/>
    <col min="4" max="4" width="25.7109375" style="8" customWidth="1"/>
    <col min="5" max="8" width="8.140625" style="6" bestFit="1" customWidth="1"/>
    <col min="9" max="9" width="8.140625" style="6" customWidth="1"/>
    <col min="10" max="10" width="6.140625" style="6" bestFit="1" customWidth="1"/>
    <col min="11" max="13" width="8.140625" style="6" bestFit="1" customWidth="1"/>
    <col min="14" max="14" width="8.140625" style="6" customWidth="1"/>
    <col min="15" max="15" width="6.7109375" style="6" customWidth="1"/>
    <col min="16" max="19" width="8.140625" style="6" bestFit="1" customWidth="1"/>
    <col min="20" max="20" width="8.140625" style="6" customWidth="1"/>
    <col min="21" max="21" width="6.7109375" style="6" customWidth="1"/>
    <col min="22" max="22" width="8.140625" style="6" customWidth="1"/>
    <col min="23" max="23" width="8.140625" style="6" bestFit="1" customWidth="1"/>
    <col min="24" max="24" width="10.28515625" style="36" bestFit="1" customWidth="1"/>
    <col min="25" max="25" width="6.7109375" style="36" customWidth="1"/>
    <col min="26" max="26" width="15.28515625" style="36" bestFit="1" customWidth="1"/>
    <col min="27" max="16384" width="11.42578125" style="36"/>
  </cols>
  <sheetData>
    <row r="1" spans="1:33" ht="19.5" customHeight="1">
      <c r="A1" s="201" t="s">
        <v>3</v>
      </c>
      <c r="B1" s="52" t="s">
        <v>26</v>
      </c>
      <c r="C1" s="202" t="s">
        <v>79</v>
      </c>
      <c r="D1" s="221"/>
      <c r="E1" s="277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9"/>
    </row>
    <row r="2" spans="1:33" ht="18.75" customHeight="1">
      <c r="A2" s="201" t="s">
        <v>14</v>
      </c>
      <c r="B2" s="202">
        <v>0</v>
      </c>
      <c r="C2" s="202" t="s">
        <v>16</v>
      </c>
      <c r="D2" s="221"/>
      <c r="E2" s="277"/>
      <c r="F2" s="278"/>
      <c r="G2" s="278"/>
      <c r="H2" s="278"/>
      <c r="I2" s="278"/>
      <c r="J2" s="278"/>
      <c r="K2" s="278"/>
      <c r="L2" s="278"/>
      <c r="M2" s="278"/>
      <c r="N2" s="278"/>
      <c r="O2" s="278" t="s">
        <v>81</v>
      </c>
      <c r="P2" s="278"/>
      <c r="Q2" s="278"/>
      <c r="R2" s="278"/>
      <c r="S2" s="278"/>
      <c r="T2" s="278"/>
      <c r="U2" s="278"/>
      <c r="V2" s="278"/>
      <c r="W2" s="278"/>
      <c r="X2" s="278"/>
      <c r="Y2" s="279"/>
    </row>
    <row r="3" spans="1:33" ht="19.5" customHeight="1" thickBot="1">
      <c r="A3" s="201" t="s">
        <v>15</v>
      </c>
      <c r="B3" s="202">
        <v>0</v>
      </c>
      <c r="C3" s="202" t="s">
        <v>83</v>
      </c>
      <c r="D3" s="222"/>
      <c r="E3" s="280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2"/>
    </row>
    <row r="4" spans="1:33" ht="19.5" customHeight="1" thickBot="1">
      <c r="A4" s="201" t="s">
        <v>84</v>
      </c>
      <c r="B4" s="202">
        <v>0</v>
      </c>
      <c r="C4" s="202" t="s">
        <v>85</v>
      </c>
      <c r="D4" s="221"/>
      <c r="E4" s="356" t="s">
        <v>86</v>
      </c>
      <c r="F4" s="357"/>
      <c r="G4" s="357"/>
      <c r="H4" s="357"/>
      <c r="I4" s="357"/>
      <c r="J4" s="358"/>
      <c r="K4" s="356" t="s">
        <v>87</v>
      </c>
      <c r="L4" s="357"/>
      <c r="M4" s="357"/>
      <c r="N4" s="357"/>
      <c r="O4" s="358"/>
      <c r="P4" s="356" t="s">
        <v>22</v>
      </c>
      <c r="Q4" s="357"/>
      <c r="R4" s="357"/>
      <c r="S4" s="357"/>
      <c r="T4" s="357"/>
      <c r="U4" s="358"/>
      <c r="V4" s="356" t="s">
        <v>78</v>
      </c>
      <c r="W4" s="357"/>
      <c r="X4" s="357"/>
      <c r="Y4" s="359"/>
      <c r="Z4" s="2"/>
    </row>
    <row r="5" spans="1:33" ht="142.5">
      <c r="A5" s="203" t="s">
        <v>102</v>
      </c>
      <c r="B5" s="204" t="s">
        <v>97</v>
      </c>
      <c r="C5" s="205" t="s">
        <v>12</v>
      </c>
      <c r="D5" s="205" t="s">
        <v>13</v>
      </c>
      <c r="E5" s="206" t="s">
        <v>98</v>
      </c>
      <c r="F5" s="207" t="s">
        <v>0</v>
      </c>
      <c r="G5" s="207" t="s">
        <v>99</v>
      </c>
      <c r="H5" s="207" t="s">
        <v>51</v>
      </c>
      <c r="I5" s="207" t="s">
        <v>1</v>
      </c>
      <c r="J5" s="207" t="s">
        <v>77</v>
      </c>
      <c r="K5" s="207" t="s">
        <v>54</v>
      </c>
      <c r="L5" s="207" t="s">
        <v>103</v>
      </c>
      <c r="M5" s="207" t="s">
        <v>56</v>
      </c>
      <c r="N5" s="207" t="s">
        <v>1</v>
      </c>
      <c r="O5" s="207" t="s">
        <v>77</v>
      </c>
      <c r="P5" s="207" t="s">
        <v>60</v>
      </c>
      <c r="Q5" s="207" t="s">
        <v>63</v>
      </c>
      <c r="R5" s="207" t="s">
        <v>64</v>
      </c>
      <c r="S5" s="207" t="s">
        <v>67</v>
      </c>
      <c r="T5" s="207" t="s">
        <v>1</v>
      </c>
      <c r="U5" s="207" t="s">
        <v>77</v>
      </c>
      <c r="V5" s="208" t="s">
        <v>100</v>
      </c>
      <c r="W5" s="209" t="s">
        <v>104</v>
      </c>
      <c r="X5" s="209" t="s">
        <v>101</v>
      </c>
      <c r="Y5" s="209" t="s">
        <v>91</v>
      </c>
    </row>
    <row r="6" spans="1:33" ht="15.75">
      <c r="A6" s="210">
        <v>1</v>
      </c>
      <c r="B6" s="211" t="s">
        <v>175</v>
      </c>
      <c r="C6" s="212">
        <v>0</v>
      </c>
      <c r="D6" s="213">
        <v>0</v>
      </c>
      <c r="E6" s="214">
        <v>8.99</v>
      </c>
      <c r="F6" s="214">
        <v>8.99</v>
      </c>
      <c r="G6" s="214">
        <v>8.99</v>
      </c>
      <c r="H6" s="214">
        <v>8.99</v>
      </c>
      <c r="I6" s="215">
        <v>35.96</v>
      </c>
      <c r="J6" s="215">
        <v>8.99</v>
      </c>
      <c r="K6" s="214">
        <v>8.99</v>
      </c>
      <c r="L6" s="214">
        <v>8.99</v>
      </c>
      <c r="M6" s="214">
        <v>8.99</v>
      </c>
      <c r="N6" s="215">
        <v>26.97</v>
      </c>
      <c r="O6" s="215">
        <v>8.99</v>
      </c>
      <c r="P6" s="214">
        <v>8.99</v>
      </c>
      <c r="Q6" s="214">
        <v>8.99</v>
      </c>
      <c r="R6" s="214">
        <v>8.99</v>
      </c>
      <c r="S6" s="214">
        <v>8.99</v>
      </c>
      <c r="T6" s="215">
        <v>35.96</v>
      </c>
      <c r="U6" s="215">
        <v>8.99</v>
      </c>
      <c r="V6" s="215">
        <v>44.95</v>
      </c>
      <c r="W6" s="215">
        <v>8.99</v>
      </c>
      <c r="X6" s="216" t="s">
        <v>124</v>
      </c>
      <c r="Y6" s="217">
        <v>1</v>
      </c>
      <c r="Z6" s="32"/>
      <c r="AA6" s="32"/>
      <c r="AB6" s="4"/>
      <c r="AG6" s="32"/>
    </row>
    <row r="7" spans="1:33" ht="15.75">
      <c r="A7" s="210">
        <v>2</v>
      </c>
      <c r="B7" s="211">
        <v>0</v>
      </c>
      <c r="C7" s="212">
        <v>0</v>
      </c>
      <c r="D7" s="213">
        <v>0</v>
      </c>
      <c r="E7" s="214"/>
      <c r="F7" s="214"/>
      <c r="G7" s="214"/>
      <c r="H7" s="214"/>
      <c r="I7" s="215">
        <v>0</v>
      </c>
      <c r="J7" s="215">
        <v>0</v>
      </c>
      <c r="K7" s="214"/>
      <c r="L7" s="214"/>
      <c r="M7" s="214"/>
      <c r="N7" s="215">
        <v>0</v>
      </c>
      <c r="O7" s="215">
        <v>0</v>
      </c>
      <c r="P7" s="214"/>
      <c r="Q7" s="214"/>
      <c r="R7" s="214"/>
      <c r="S7" s="214"/>
      <c r="T7" s="215">
        <v>0</v>
      </c>
      <c r="U7" s="215">
        <v>0</v>
      </c>
      <c r="V7" s="215">
        <v>0</v>
      </c>
      <c r="W7" s="215" t="s">
        <v>124</v>
      </c>
      <c r="X7" s="216" t="s">
        <v>124</v>
      </c>
      <c r="Y7" s="217" t="s">
        <v>124</v>
      </c>
      <c r="Z7" s="4"/>
      <c r="AA7" s="32"/>
      <c r="AB7" s="4"/>
      <c r="AG7" s="4"/>
    </row>
    <row r="8" spans="1:33" ht="15.75">
      <c r="A8" s="210">
        <v>3</v>
      </c>
      <c r="B8" s="211">
        <v>0</v>
      </c>
      <c r="C8" s="212">
        <v>0</v>
      </c>
      <c r="D8" s="213">
        <v>0</v>
      </c>
      <c r="E8" s="214"/>
      <c r="F8" s="214"/>
      <c r="G8" s="214"/>
      <c r="H8" s="214"/>
      <c r="I8" s="215">
        <v>0</v>
      </c>
      <c r="J8" s="215">
        <v>0</v>
      </c>
      <c r="K8" s="214"/>
      <c r="L8" s="214"/>
      <c r="M8" s="214"/>
      <c r="N8" s="215">
        <v>0</v>
      </c>
      <c r="O8" s="215">
        <v>0</v>
      </c>
      <c r="P8" s="214"/>
      <c r="Q8" s="214"/>
      <c r="R8" s="214"/>
      <c r="S8" s="214"/>
      <c r="T8" s="215">
        <v>0</v>
      </c>
      <c r="U8" s="215">
        <v>0</v>
      </c>
      <c r="V8" s="215">
        <v>0</v>
      </c>
      <c r="W8" s="215" t="s">
        <v>124</v>
      </c>
      <c r="X8" s="216" t="s">
        <v>124</v>
      </c>
      <c r="Y8" s="217" t="s">
        <v>124</v>
      </c>
      <c r="Z8" s="4"/>
      <c r="AA8" s="32"/>
      <c r="AB8" s="4"/>
      <c r="AG8" s="4"/>
    </row>
    <row r="9" spans="1:33" ht="15.75">
      <c r="A9" s="210">
        <v>4</v>
      </c>
      <c r="B9" s="211">
        <v>0</v>
      </c>
      <c r="C9" s="212">
        <v>0</v>
      </c>
      <c r="D9" s="213">
        <v>0</v>
      </c>
      <c r="E9" s="214"/>
      <c r="F9" s="214"/>
      <c r="G9" s="214"/>
      <c r="H9" s="214"/>
      <c r="I9" s="215">
        <v>0</v>
      </c>
      <c r="J9" s="215">
        <v>0</v>
      </c>
      <c r="K9" s="214"/>
      <c r="L9" s="214"/>
      <c r="M9" s="214"/>
      <c r="N9" s="215">
        <v>0</v>
      </c>
      <c r="O9" s="215">
        <v>0</v>
      </c>
      <c r="P9" s="214"/>
      <c r="Q9" s="214"/>
      <c r="R9" s="214"/>
      <c r="S9" s="214"/>
      <c r="T9" s="215">
        <v>0</v>
      </c>
      <c r="U9" s="215">
        <v>0</v>
      </c>
      <c r="V9" s="215">
        <v>0</v>
      </c>
      <c r="W9" s="215" t="s">
        <v>124</v>
      </c>
      <c r="X9" s="216" t="s">
        <v>124</v>
      </c>
      <c r="Y9" s="217" t="s">
        <v>124</v>
      </c>
      <c r="Z9" s="4"/>
      <c r="AA9" s="32"/>
      <c r="AB9" s="4"/>
      <c r="AG9" s="4"/>
    </row>
    <row r="10" spans="1:33" ht="15.75">
      <c r="A10" s="210">
        <v>5</v>
      </c>
      <c r="B10" s="211">
        <v>0</v>
      </c>
      <c r="C10" s="212">
        <v>0</v>
      </c>
      <c r="D10" s="213">
        <v>0</v>
      </c>
      <c r="E10" s="214"/>
      <c r="F10" s="214"/>
      <c r="G10" s="214"/>
      <c r="H10" s="214"/>
      <c r="I10" s="215">
        <v>0</v>
      </c>
      <c r="J10" s="215">
        <v>0</v>
      </c>
      <c r="K10" s="214"/>
      <c r="L10" s="214"/>
      <c r="M10" s="214"/>
      <c r="N10" s="215">
        <v>0</v>
      </c>
      <c r="O10" s="215">
        <v>0</v>
      </c>
      <c r="P10" s="214"/>
      <c r="Q10" s="214"/>
      <c r="R10" s="214"/>
      <c r="S10" s="214"/>
      <c r="T10" s="215">
        <v>0</v>
      </c>
      <c r="U10" s="215">
        <v>0</v>
      </c>
      <c r="V10" s="215">
        <v>0</v>
      </c>
      <c r="W10" s="215" t="s">
        <v>124</v>
      </c>
      <c r="X10" s="216" t="s">
        <v>124</v>
      </c>
      <c r="Y10" s="217" t="s">
        <v>124</v>
      </c>
      <c r="Z10" s="4"/>
      <c r="AA10" s="32"/>
      <c r="AB10" s="4"/>
      <c r="AG10" s="4"/>
    </row>
    <row r="11" spans="1:33" ht="15.75">
      <c r="A11" s="210">
        <v>6</v>
      </c>
      <c r="B11" s="211">
        <v>0</v>
      </c>
      <c r="C11" s="212">
        <v>0</v>
      </c>
      <c r="D11" s="213">
        <v>0</v>
      </c>
      <c r="E11" s="214"/>
      <c r="F11" s="214"/>
      <c r="G11" s="214"/>
      <c r="H11" s="214"/>
      <c r="I11" s="215">
        <v>0</v>
      </c>
      <c r="J11" s="215">
        <v>0</v>
      </c>
      <c r="K11" s="214"/>
      <c r="L11" s="214"/>
      <c r="M11" s="214"/>
      <c r="N11" s="215">
        <v>0</v>
      </c>
      <c r="O11" s="215">
        <v>0</v>
      </c>
      <c r="P11" s="214"/>
      <c r="Q11" s="214"/>
      <c r="R11" s="214"/>
      <c r="S11" s="214"/>
      <c r="T11" s="215">
        <v>0</v>
      </c>
      <c r="U11" s="215">
        <v>0</v>
      </c>
      <c r="V11" s="215">
        <v>0</v>
      </c>
      <c r="W11" s="215" t="s">
        <v>124</v>
      </c>
      <c r="X11" s="216" t="s">
        <v>124</v>
      </c>
      <c r="Y11" s="217" t="s">
        <v>124</v>
      </c>
      <c r="Z11" s="4"/>
      <c r="AA11" s="32"/>
      <c r="AB11" s="4"/>
      <c r="AG11" s="4"/>
    </row>
    <row r="12" spans="1:33" ht="15.75">
      <c r="A12" s="210">
        <v>7</v>
      </c>
      <c r="B12" s="211">
        <v>0</v>
      </c>
      <c r="C12" s="212">
        <v>0</v>
      </c>
      <c r="D12" s="213">
        <v>0</v>
      </c>
      <c r="E12" s="214"/>
      <c r="F12" s="214"/>
      <c r="G12" s="214"/>
      <c r="H12" s="214"/>
      <c r="I12" s="215">
        <v>0</v>
      </c>
      <c r="J12" s="215">
        <v>0</v>
      </c>
      <c r="K12" s="214"/>
      <c r="L12" s="214"/>
      <c r="M12" s="214"/>
      <c r="N12" s="215">
        <v>0</v>
      </c>
      <c r="O12" s="215">
        <v>0</v>
      </c>
      <c r="P12" s="214"/>
      <c r="Q12" s="214"/>
      <c r="R12" s="214"/>
      <c r="S12" s="214"/>
      <c r="T12" s="215">
        <v>0</v>
      </c>
      <c r="U12" s="215">
        <v>0</v>
      </c>
      <c r="V12" s="215">
        <v>0</v>
      </c>
      <c r="W12" s="215" t="s">
        <v>124</v>
      </c>
      <c r="X12" s="216" t="s">
        <v>124</v>
      </c>
      <c r="Y12" s="217" t="s">
        <v>124</v>
      </c>
      <c r="Z12" s="4"/>
      <c r="AA12" s="32"/>
      <c r="AB12" s="4"/>
      <c r="AG12" s="4"/>
    </row>
    <row r="13" spans="1:33" ht="15.75">
      <c r="A13" s="210">
        <v>8</v>
      </c>
      <c r="B13" s="211">
        <v>0</v>
      </c>
      <c r="C13" s="212">
        <v>0</v>
      </c>
      <c r="D13" s="213">
        <v>0</v>
      </c>
      <c r="E13" s="214"/>
      <c r="F13" s="214"/>
      <c r="G13" s="214"/>
      <c r="H13" s="214"/>
      <c r="I13" s="215">
        <v>0</v>
      </c>
      <c r="J13" s="215">
        <v>0</v>
      </c>
      <c r="K13" s="214"/>
      <c r="L13" s="214"/>
      <c r="M13" s="214"/>
      <c r="N13" s="215">
        <v>0</v>
      </c>
      <c r="O13" s="215">
        <v>0</v>
      </c>
      <c r="P13" s="214"/>
      <c r="Q13" s="214"/>
      <c r="R13" s="214"/>
      <c r="S13" s="214"/>
      <c r="T13" s="215">
        <v>0</v>
      </c>
      <c r="U13" s="215">
        <v>0</v>
      </c>
      <c r="V13" s="215">
        <v>0</v>
      </c>
      <c r="W13" s="215" t="s">
        <v>124</v>
      </c>
      <c r="X13" s="216" t="s">
        <v>124</v>
      </c>
      <c r="Y13" s="217" t="s">
        <v>124</v>
      </c>
      <c r="Z13" s="4"/>
      <c r="AA13" s="32"/>
      <c r="AB13" s="4"/>
      <c r="AG13" s="4"/>
    </row>
    <row r="14" spans="1:33" ht="15.75">
      <c r="A14" s="210">
        <v>9</v>
      </c>
      <c r="B14" s="211">
        <v>0</v>
      </c>
      <c r="C14" s="212">
        <v>0</v>
      </c>
      <c r="D14" s="213">
        <v>0</v>
      </c>
      <c r="E14" s="214"/>
      <c r="F14" s="214"/>
      <c r="G14" s="214"/>
      <c r="H14" s="214"/>
      <c r="I14" s="215">
        <v>0</v>
      </c>
      <c r="J14" s="215">
        <v>0</v>
      </c>
      <c r="K14" s="214"/>
      <c r="L14" s="214"/>
      <c r="M14" s="214"/>
      <c r="N14" s="215">
        <v>0</v>
      </c>
      <c r="O14" s="215">
        <v>0</v>
      </c>
      <c r="P14" s="214"/>
      <c r="Q14" s="214"/>
      <c r="R14" s="214"/>
      <c r="S14" s="214"/>
      <c r="T14" s="215">
        <v>0</v>
      </c>
      <c r="U14" s="215">
        <v>0</v>
      </c>
      <c r="V14" s="215">
        <v>0</v>
      </c>
      <c r="W14" s="215" t="s">
        <v>124</v>
      </c>
      <c r="X14" s="216" t="s">
        <v>124</v>
      </c>
      <c r="Y14" s="217" t="s">
        <v>124</v>
      </c>
      <c r="Z14" s="4"/>
      <c r="AA14" s="32"/>
      <c r="AB14" s="4"/>
      <c r="AG14" s="4"/>
    </row>
    <row r="15" spans="1:33" ht="15.75">
      <c r="A15" s="210">
        <v>10</v>
      </c>
      <c r="B15" s="211">
        <v>0</v>
      </c>
      <c r="C15" s="212">
        <v>0</v>
      </c>
      <c r="D15" s="213">
        <v>0</v>
      </c>
      <c r="E15" s="214"/>
      <c r="F15" s="214"/>
      <c r="G15" s="214"/>
      <c r="H15" s="214"/>
      <c r="I15" s="215">
        <v>0</v>
      </c>
      <c r="J15" s="215">
        <v>0</v>
      </c>
      <c r="K15" s="214"/>
      <c r="L15" s="214"/>
      <c r="M15" s="214"/>
      <c r="N15" s="215">
        <v>0</v>
      </c>
      <c r="O15" s="215">
        <v>0</v>
      </c>
      <c r="P15" s="214"/>
      <c r="Q15" s="214"/>
      <c r="R15" s="214"/>
      <c r="S15" s="214"/>
      <c r="T15" s="215">
        <v>0</v>
      </c>
      <c r="U15" s="215">
        <v>0</v>
      </c>
      <c r="V15" s="215">
        <v>0</v>
      </c>
      <c r="W15" s="215" t="s">
        <v>124</v>
      </c>
      <c r="X15" s="216" t="s">
        <v>124</v>
      </c>
      <c r="Y15" s="217" t="s">
        <v>124</v>
      </c>
      <c r="AA15" s="32"/>
      <c r="AG15" s="4"/>
    </row>
    <row r="16" spans="1:33" ht="15.75">
      <c r="A16" s="210">
        <v>11</v>
      </c>
      <c r="B16" s="211">
        <v>0</v>
      </c>
      <c r="C16" s="212">
        <v>0</v>
      </c>
      <c r="D16" s="213">
        <v>0</v>
      </c>
      <c r="E16" s="214"/>
      <c r="F16" s="214"/>
      <c r="G16" s="214"/>
      <c r="H16" s="214"/>
      <c r="I16" s="215">
        <v>0</v>
      </c>
      <c r="J16" s="215">
        <v>0</v>
      </c>
      <c r="K16" s="214"/>
      <c r="L16" s="214"/>
      <c r="M16" s="214"/>
      <c r="N16" s="215">
        <v>0</v>
      </c>
      <c r="O16" s="215">
        <v>0</v>
      </c>
      <c r="P16" s="214"/>
      <c r="Q16" s="214"/>
      <c r="R16" s="214"/>
      <c r="S16" s="214"/>
      <c r="T16" s="215">
        <v>0</v>
      </c>
      <c r="U16" s="215">
        <v>0</v>
      </c>
      <c r="V16" s="215">
        <v>0</v>
      </c>
      <c r="W16" s="215" t="s">
        <v>124</v>
      </c>
      <c r="X16" s="216" t="s">
        <v>124</v>
      </c>
      <c r="Y16" s="217" t="s">
        <v>124</v>
      </c>
      <c r="AA16" s="32"/>
      <c r="AG16" s="4"/>
    </row>
    <row r="17" spans="1:33" ht="15.75">
      <c r="A17" s="210">
        <v>12</v>
      </c>
      <c r="B17" s="211">
        <v>0</v>
      </c>
      <c r="C17" s="212">
        <v>0</v>
      </c>
      <c r="D17" s="213">
        <v>0</v>
      </c>
      <c r="E17" s="214"/>
      <c r="F17" s="214"/>
      <c r="G17" s="214"/>
      <c r="H17" s="214"/>
      <c r="I17" s="215">
        <v>0</v>
      </c>
      <c r="J17" s="215">
        <v>0</v>
      </c>
      <c r="K17" s="214"/>
      <c r="L17" s="214"/>
      <c r="M17" s="214"/>
      <c r="N17" s="215">
        <v>0</v>
      </c>
      <c r="O17" s="215">
        <v>0</v>
      </c>
      <c r="P17" s="214"/>
      <c r="Q17" s="214"/>
      <c r="R17" s="214"/>
      <c r="S17" s="214"/>
      <c r="T17" s="215">
        <v>0</v>
      </c>
      <c r="U17" s="215">
        <v>0</v>
      </c>
      <c r="V17" s="215">
        <v>0</v>
      </c>
      <c r="W17" s="215" t="s">
        <v>124</v>
      </c>
      <c r="X17" s="216" t="s">
        <v>124</v>
      </c>
      <c r="Y17" s="217" t="s">
        <v>124</v>
      </c>
      <c r="AA17" s="32"/>
      <c r="AG17" s="4"/>
    </row>
    <row r="18" spans="1:33" ht="15.75">
      <c r="A18" s="210">
        <v>13</v>
      </c>
      <c r="B18" s="211">
        <v>0</v>
      </c>
      <c r="C18" s="212">
        <v>0</v>
      </c>
      <c r="D18" s="213">
        <v>0</v>
      </c>
      <c r="E18" s="214"/>
      <c r="F18" s="214"/>
      <c r="G18" s="214"/>
      <c r="H18" s="214"/>
      <c r="I18" s="215">
        <v>0</v>
      </c>
      <c r="J18" s="215">
        <v>0</v>
      </c>
      <c r="K18" s="214"/>
      <c r="L18" s="214"/>
      <c r="M18" s="214"/>
      <c r="N18" s="215">
        <v>0</v>
      </c>
      <c r="O18" s="215">
        <v>0</v>
      </c>
      <c r="P18" s="214"/>
      <c r="Q18" s="214"/>
      <c r="R18" s="214"/>
      <c r="S18" s="214"/>
      <c r="T18" s="215">
        <v>0</v>
      </c>
      <c r="U18" s="215">
        <v>0</v>
      </c>
      <c r="V18" s="215">
        <v>0</v>
      </c>
      <c r="W18" s="215" t="s">
        <v>124</v>
      </c>
      <c r="X18" s="216" t="s">
        <v>124</v>
      </c>
      <c r="Y18" s="217" t="s">
        <v>124</v>
      </c>
      <c r="AA18" s="32"/>
      <c r="AG18" s="4"/>
    </row>
    <row r="19" spans="1:33" ht="15.75">
      <c r="A19" s="210">
        <v>14</v>
      </c>
      <c r="B19" s="211">
        <v>0</v>
      </c>
      <c r="C19" s="212">
        <v>0</v>
      </c>
      <c r="D19" s="213">
        <v>0</v>
      </c>
      <c r="E19" s="214"/>
      <c r="F19" s="214"/>
      <c r="G19" s="214"/>
      <c r="H19" s="214"/>
      <c r="I19" s="215">
        <v>0</v>
      </c>
      <c r="J19" s="215">
        <v>0</v>
      </c>
      <c r="K19" s="214"/>
      <c r="L19" s="214"/>
      <c r="M19" s="214"/>
      <c r="N19" s="215">
        <v>0</v>
      </c>
      <c r="O19" s="215">
        <v>0</v>
      </c>
      <c r="P19" s="214"/>
      <c r="Q19" s="214"/>
      <c r="R19" s="214"/>
      <c r="S19" s="214"/>
      <c r="T19" s="215">
        <v>0</v>
      </c>
      <c r="U19" s="215">
        <v>0</v>
      </c>
      <c r="V19" s="215">
        <v>0</v>
      </c>
      <c r="W19" s="215" t="s">
        <v>124</v>
      </c>
      <c r="X19" s="216" t="s">
        <v>124</v>
      </c>
      <c r="Y19" s="217" t="s">
        <v>124</v>
      </c>
      <c r="AA19" s="32"/>
      <c r="AG19" s="4"/>
    </row>
    <row r="20" spans="1:33" ht="15.75">
      <c r="A20" s="210">
        <v>15</v>
      </c>
      <c r="B20" s="211">
        <v>0</v>
      </c>
      <c r="C20" s="212">
        <v>0</v>
      </c>
      <c r="D20" s="213">
        <v>0</v>
      </c>
      <c r="E20" s="214"/>
      <c r="F20" s="214"/>
      <c r="G20" s="214"/>
      <c r="H20" s="214"/>
      <c r="I20" s="215">
        <v>0</v>
      </c>
      <c r="J20" s="215">
        <v>0</v>
      </c>
      <c r="K20" s="214"/>
      <c r="L20" s="214"/>
      <c r="M20" s="214"/>
      <c r="N20" s="215">
        <v>0</v>
      </c>
      <c r="O20" s="215">
        <v>0</v>
      </c>
      <c r="P20" s="214"/>
      <c r="Q20" s="214"/>
      <c r="R20" s="214"/>
      <c r="S20" s="214"/>
      <c r="T20" s="215">
        <v>0</v>
      </c>
      <c r="U20" s="215">
        <v>0</v>
      </c>
      <c r="V20" s="215">
        <v>0</v>
      </c>
      <c r="W20" s="215" t="s">
        <v>124</v>
      </c>
      <c r="X20" s="216" t="s">
        <v>124</v>
      </c>
      <c r="Y20" s="217" t="s">
        <v>124</v>
      </c>
      <c r="AA20" s="32"/>
      <c r="AG20" s="4"/>
    </row>
    <row r="21" spans="1:33" ht="15.75">
      <c r="A21" s="210">
        <v>16</v>
      </c>
      <c r="B21" s="211">
        <v>0</v>
      </c>
      <c r="C21" s="212">
        <v>0</v>
      </c>
      <c r="D21" s="213">
        <v>0</v>
      </c>
      <c r="E21" s="214"/>
      <c r="F21" s="214"/>
      <c r="G21" s="214"/>
      <c r="H21" s="214"/>
      <c r="I21" s="215">
        <v>0</v>
      </c>
      <c r="J21" s="215">
        <v>0</v>
      </c>
      <c r="K21" s="214"/>
      <c r="L21" s="214"/>
      <c r="M21" s="214"/>
      <c r="N21" s="215">
        <v>0</v>
      </c>
      <c r="O21" s="215">
        <v>0</v>
      </c>
      <c r="P21" s="214"/>
      <c r="Q21" s="214"/>
      <c r="R21" s="214"/>
      <c r="S21" s="214"/>
      <c r="T21" s="215">
        <v>0</v>
      </c>
      <c r="U21" s="215">
        <v>0</v>
      </c>
      <c r="V21" s="215">
        <v>0</v>
      </c>
      <c r="W21" s="215" t="s">
        <v>124</v>
      </c>
      <c r="X21" s="216" t="s">
        <v>124</v>
      </c>
      <c r="Y21" s="217" t="s">
        <v>124</v>
      </c>
      <c r="AA21" s="32"/>
      <c r="AG21" s="4"/>
    </row>
    <row r="22" spans="1:33" ht="15.75">
      <c r="A22" s="210">
        <v>17</v>
      </c>
      <c r="B22" s="211">
        <v>0</v>
      </c>
      <c r="C22" s="212">
        <v>0</v>
      </c>
      <c r="D22" s="213">
        <v>0</v>
      </c>
      <c r="E22" s="214"/>
      <c r="F22" s="214"/>
      <c r="G22" s="214"/>
      <c r="H22" s="214"/>
      <c r="I22" s="215">
        <v>0</v>
      </c>
      <c r="J22" s="215">
        <v>0</v>
      </c>
      <c r="K22" s="214"/>
      <c r="L22" s="214"/>
      <c r="M22" s="214"/>
      <c r="N22" s="215">
        <v>0</v>
      </c>
      <c r="O22" s="215">
        <v>0</v>
      </c>
      <c r="P22" s="214"/>
      <c r="Q22" s="214"/>
      <c r="R22" s="214"/>
      <c r="S22" s="214"/>
      <c r="T22" s="215">
        <v>0</v>
      </c>
      <c r="U22" s="215">
        <v>0</v>
      </c>
      <c r="V22" s="215">
        <v>0</v>
      </c>
      <c r="W22" s="215" t="s">
        <v>124</v>
      </c>
      <c r="X22" s="216" t="s">
        <v>124</v>
      </c>
      <c r="Y22" s="217" t="s">
        <v>124</v>
      </c>
      <c r="AA22" s="32"/>
      <c r="AG22" s="4"/>
    </row>
    <row r="23" spans="1:33" ht="15.75">
      <c r="A23" s="210">
        <v>18</v>
      </c>
      <c r="B23" s="211">
        <v>0</v>
      </c>
      <c r="C23" s="212">
        <v>0</v>
      </c>
      <c r="D23" s="213">
        <v>0</v>
      </c>
      <c r="E23" s="214"/>
      <c r="F23" s="214"/>
      <c r="G23" s="214"/>
      <c r="H23" s="214"/>
      <c r="I23" s="215">
        <v>0</v>
      </c>
      <c r="J23" s="215">
        <v>0</v>
      </c>
      <c r="K23" s="214"/>
      <c r="L23" s="214"/>
      <c r="M23" s="214"/>
      <c r="N23" s="215">
        <v>0</v>
      </c>
      <c r="O23" s="215">
        <v>0</v>
      </c>
      <c r="P23" s="214"/>
      <c r="Q23" s="214"/>
      <c r="R23" s="214"/>
      <c r="S23" s="214"/>
      <c r="T23" s="215">
        <v>0</v>
      </c>
      <c r="U23" s="215">
        <v>0</v>
      </c>
      <c r="V23" s="215">
        <v>0</v>
      </c>
      <c r="W23" s="215" t="s">
        <v>124</v>
      </c>
      <c r="X23" s="216" t="s">
        <v>124</v>
      </c>
      <c r="Y23" s="217" t="s">
        <v>124</v>
      </c>
      <c r="AA23" s="32"/>
      <c r="AG23" s="4"/>
    </row>
    <row r="24" spans="1:33" ht="15.75">
      <c r="A24" s="210">
        <v>19</v>
      </c>
      <c r="B24" s="211">
        <v>0</v>
      </c>
      <c r="C24" s="212">
        <v>0</v>
      </c>
      <c r="D24" s="213">
        <v>0</v>
      </c>
      <c r="E24" s="214"/>
      <c r="F24" s="214"/>
      <c r="G24" s="214"/>
      <c r="H24" s="214"/>
      <c r="I24" s="215">
        <v>0</v>
      </c>
      <c r="J24" s="215">
        <v>0</v>
      </c>
      <c r="K24" s="214"/>
      <c r="L24" s="214"/>
      <c r="M24" s="214"/>
      <c r="N24" s="215">
        <v>0</v>
      </c>
      <c r="O24" s="215">
        <v>0</v>
      </c>
      <c r="P24" s="214"/>
      <c r="Q24" s="214"/>
      <c r="R24" s="214"/>
      <c r="S24" s="214"/>
      <c r="T24" s="215">
        <v>0</v>
      </c>
      <c r="U24" s="215">
        <v>0</v>
      </c>
      <c r="V24" s="215">
        <v>0</v>
      </c>
      <c r="W24" s="215" t="s">
        <v>124</v>
      </c>
      <c r="X24" s="216" t="s">
        <v>124</v>
      </c>
      <c r="Y24" s="217" t="s">
        <v>124</v>
      </c>
      <c r="AA24" s="32"/>
      <c r="AG24" s="4"/>
    </row>
    <row r="25" spans="1:33" ht="15.75">
      <c r="A25" s="210">
        <v>20</v>
      </c>
      <c r="B25" s="211">
        <v>0</v>
      </c>
      <c r="C25" s="212">
        <v>0</v>
      </c>
      <c r="D25" s="213">
        <v>0</v>
      </c>
      <c r="E25" s="214"/>
      <c r="F25" s="214"/>
      <c r="G25" s="214"/>
      <c r="H25" s="214"/>
      <c r="I25" s="215">
        <v>0</v>
      </c>
      <c r="J25" s="215">
        <v>0</v>
      </c>
      <c r="K25" s="214"/>
      <c r="L25" s="214"/>
      <c r="M25" s="214"/>
      <c r="N25" s="215">
        <v>0</v>
      </c>
      <c r="O25" s="215">
        <v>0</v>
      </c>
      <c r="P25" s="214"/>
      <c r="Q25" s="214"/>
      <c r="R25" s="214"/>
      <c r="S25" s="214"/>
      <c r="T25" s="215">
        <v>0</v>
      </c>
      <c r="U25" s="215">
        <v>0</v>
      </c>
      <c r="V25" s="215">
        <v>0</v>
      </c>
      <c r="W25" s="215" t="s">
        <v>124</v>
      </c>
      <c r="X25" s="216" t="s">
        <v>124</v>
      </c>
      <c r="Y25" s="217" t="s">
        <v>124</v>
      </c>
      <c r="AA25" s="32"/>
      <c r="AG25" s="4"/>
    </row>
    <row r="26" spans="1:33" ht="15.75">
      <c r="A26" s="210">
        <v>21</v>
      </c>
      <c r="B26" s="211">
        <v>0</v>
      </c>
      <c r="C26" s="212">
        <v>0</v>
      </c>
      <c r="D26" s="213">
        <v>0</v>
      </c>
      <c r="E26" s="214"/>
      <c r="F26" s="214"/>
      <c r="G26" s="214"/>
      <c r="H26" s="214"/>
      <c r="I26" s="215">
        <v>0</v>
      </c>
      <c r="J26" s="215">
        <v>0</v>
      </c>
      <c r="K26" s="214"/>
      <c r="L26" s="214"/>
      <c r="M26" s="214"/>
      <c r="N26" s="215">
        <v>0</v>
      </c>
      <c r="O26" s="215">
        <v>0</v>
      </c>
      <c r="P26" s="214"/>
      <c r="Q26" s="214"/>
      <c r="R26" s="214"/>
      <c r="S26" s="214"/>
      <c r="T26" s="215">
        <v>0</v>
      </c>
      <c r="U26" s="215">
        <v>0</v>
      </c>
      <c r="V26" s="215">
        <v>0</v>
      </c>
      <c r="W26" s="215" t="s">
        <v>124</v>
      </c>
      <c r="X26" s="216" t="s">
        <v>124</v>
      </c>
      <c r="Y26" s="217" t="s">
        <v>124</v>
      </c>
      <c r="AA26" s="32"/>
      <c r="AG26" s="4"/>
    </row>
    <row r="27" spans="1:33" ht="15.75">
      <c r="A27" s="210">
        <v>22</v>
      </c>
      <c r="B27" s="211">
        <v>0</v>
      </c>
      <c r="C27" s="212">
        <v>0</v>
      </c>
      <c r="D27" s="213">
        <v>0</v>
      </c>
      <c r="E27" s="214"/>
      <c r="F27" s="214"/>
      <c r="G27" s="214"/>
      <c r="H27" s="214"/>
      <c r="I27" s="215">
        <v>0</v>
      </c>
      <c r="J27" s="215">
        <v>0</v>
      </c>
      <c r="K27" s="214"/>
      <c r="L27" s="214"/>
      <c r="M27" s="214"/>
      <c r="N27" s="215">
        <v>0</v>
      </c>
      <c r="O27" s="215">
        <v>0</v>
      </c>
      <c r="P27" s="214"/>
      <c r="Q27" s="214"/>
      <c r="R27" s="214"/>
      <c r="S27" s="214"/>
      <c r="T27" s="215">
        <v>0</v>
      </c>
      <c r="U27" s="215">
        <v>0</v>
      </c>
      <c r="V27" s="215">
        <v>0</v>
      </c>
      <c r="W27" s="215" t="s">
        <v>124</v>
      </c>
      <c r="X27" s="216" t="s">
        <v>124</v>
      </c>
      <c r="Y27" s="217" t="s">
        <v>124</v>
      </c>
      <c r="AA27" s="32"/>
      <c r="AG27" s="4"/>
    </row>
    <row r="28" spans="1:33" ht="15.75">
      <c r="A28" s="210">
        <v>23</v>
      </c>
      <c r="B28" s="211">
        <v>0</v>
      </c>
      <c r="C28" s="212">
        <v>0</v>
      </c>
      <c r="D28" s="213">
        <v>0</v>
      </c>
      <c r="E28" s="214"/>
      <c r="F28" s="214"/>
      <c r="G28" s="214"/>
      <c r="H28" s="214"/>
      <c r="I28" s="215">
        <v>0</v>
      </c>
      <c r="J28" s="215">
        <v>0</v>
      </c>
      <c r="K28" s="214"/>
      <c r="L28" s="214"/>
      <c r="M28" s="214"/>
      <c r="N28" s="215">
        <v>0</v>
      </c>
      <c r="O28" s="215">
        <v>0</v>
      </c>
      <c r="P28" s="214"/>
      <c r="Q28" s="214"/>
      <c r="R28" s="214"/>
      <c r="S28" s="214"/>
      <c r="T28" s="215">
        <v>0</v>
      </c>
      <c r="U28" s="215">
        <v>0</v>
      </c>
      <c r="V28" s="215">
        <v>0</v>
      </c>
      <c r="W28" s="215" t="s">
        <v>124</v>
      </c>
      <c r="X28" s="216" t="s">
        <v>124</v>
      </c>
      <c r="Y28" s="217" t="s">
        <v>124</v>
      </c>
      <c r="AA28" s="32"/>
      <c r="AG28" s="4"/>
    </row>
    <row r="29" spans="1:33" ht="15.75">
      <c r="A29" s="210">
        <v>24</v>
      </c>
      <c r="B29" s="211">
        <v>0</v>
      </c>
      <c r="C29" s="212">
        <v>0</v>
      </c>
      <c r="D29" s="213">
        <v>0</v>
      </c>
      <c r="E29" s="214"/>
      <c r="F29" s="214"/>
      <c r="G29" s="214"/>
      <c r="H29" s="214"/>
      <c r="I29" s="215">
        <v>0</v>
      </c>
      <c r="J29" s="215">
        <v>0</v>
      </c>
      <c r="K29" s="214"/>
      <c r="L29" s="214"/>
      <c r="M29" s="214"/>
      <c r="N29" s="215">
        <v>0</v>
      </c>
      <c r="O29" s="215">
        <v>0</v>
      </c>
      <c r="P29" s="214"/>
      <c r="Q29" s="214"/>
      <c r="R29" s="214"/>
      <c r="S29" s="214"/>
      <c r="T29" s="215">
        <v>0</v>
      </c>
      <c r="U29" s="215">
        <v>0</v>
      </c>
      <c r="V29" s="215">
        <v>0</v>
      </c>
      <c r="W29" s="215" t="s">
        <v>124</v>
      </c>
      <c r="X29" s="216" t="s">
        <v>124</v>
      </c>
      <c r="Y29" s="217" t="s">
        <v>124</v>
      </c>
      <c r="AA29" s="32"/>
      <c r="AG29" s="4"/>
    </row>
    <row r="30" spans="1:33" ht="15.75">
      <c r="A30" s="210">
        <v>25</v>
      </c>
      <c r="B30" s="211">
        <v>0</v>
      </c>
      <c r="C30" s="212">
        <v>0</v>
      </c>
      <c r="D30" s="213">
        <v>0</v>
      </c>
      <c r="E30" s="214"/>
      <c r="F30" s="214"/>
      <c r="G30" s="214"/>
      <c r="H30" s="214"/>
      <c r="I30" s="215">
        <v>0</v>
      </c>
      <c r="J30" s="215">
        <v>0</v>
      </c>
      <c r="K30" s="214"/>
      <c r="L30" s="214"/>
      <c r="M30" s="214"/>
      <c r="N30" s="215">
        <v>0</v>
      </c>
      <c r="O30" s="215">
        <v>0</v>
      </c>
      <c r="P30" s="214"/>
      <c r="Q30" s="214"/>
      <c r="R30" s="214"/>
      <c r="S30" s="214"/>
      <c r="T30" s="215">
        <v>0</v>
      </c>
      <c r="U30" s="215">
        <v>0</v>
      </c>
      <c r="V30" s="215">
        <v>0</v>
      </c>
      <c r="W30" s="215" t="s">
        <v>124</v>
      </c>
      <c r="X30" s="216" t="s">
        <v>124</v>
      </c>
      <c r="Y30" s="217" t="s">
        <v>124</v>
      </c>
      <c r="AA30" s="32"/>
      <c r="AG30" s="4"/>
    </row>
    <row r="31" spans="1:33" ht="15.75">
      <c r="A31" s="210">
        <v>26</v>
      </c>
      <c r="B31" s="211">
        <v>0</v>
      </c>
      <c r="C31" s="212">
        <v>0</v>
      </c>
      <c r="D31" s="213">
        <v>0</v>
      </c>
      <c r="E31" s="214"/>
      <c r="F31" s="214"/>
      <c r="G31" s="214"/>
      <c r="H31" s="214"/>
      <c r="I31" s="215">
        <v>0</v>
      </c>
      <c r="J31" s="215">
        <v>0</v>
      </c>
      <c r="K31" s="214"/>
      <c r="L31" s="214"/>
      <c r="M31" s="214"/>
      <c r="N31" s="215">
        <v>0</v>
      </c>
      <c r="O31" s="215">
        <v>0</v>
      </c>
      <c r="P31" s="214"/>
      <c r="Q31" s="214"/>
      <c r="R31" s="214"/>
      <c r="S31" s="214"/>
      <c r="T31" s="215">
        <v>0</v>
      </c>
      <c r="U31" s="215">
        <v>0</v>
      </c>
      <c r="V31" s="215">
        <v>0</v>
      </c>
      <c r="W31" s="215" t="s">
        <v>124</v>
      </c>
      <c r="X31" s="216" t="s">
        <v>124</v>
      </c>
      <c r="Y31" s="217" t="s">
        <v>124</v>
      </c>
      <c r="AA31" s="32"/>
      <c r="AG31" s="4"/>
    </row>
    <row r="32" spans="1:33" ht="15.75">
      <c r="A32" s="210">
        <v>27</v>
      </c>
      <c r="B32" s="211">
        <v>0</v>
      </c>
      <c r="C32" s="212">
        <v>0</v>
      </c>
      <c r="D32" s="213">
        <v>0</v>
      </c>
      <c r="E32" s="214"/>
      <c r="F32" s="214"/>
      <c r="G32" s="214"/>
      <c r="H32" s="214"/>
      <c r="I32" s="215">
        <v>0</v>
      </c>
      <c r="J32" s="215">
        <v>0</v>
      </c>
      <c r="K32" s="214"/>
      <c r="L32" s="214"/>
      <c r="M32" s="214"/>
      <c r="N32" s="215">
        <v>0</v>
      </c>
      <c r="O32" s="215">
        <v>0</v>
      </c>
      <c r="P32" s="214"/>
      <c r="Q32" s="214"/>
      <c r="R32" s="214"/>
      <c r="S32" s="214"/>
      <c r="T32" s="215">
        <v>0</v>
      </c>
      <c r="U32" s="215">
        <v>0</v>
      </c>
      <c r="V32" s="215">
        <v>0</v>
      </c>
      <c r="W32" s="215" t="s">
        <v>124</v>
      </c>
      <c r="X32" s="216" t="s">
        <v>124</v>
      </c>
      <c r="Y32" s="217" t="s">
        <v>124</v>
      </c>
      <c r="AA32" s="32"/>
      <c r="AG32" s="4"/>
    </row>
    <row r="33" spans="1:33" ht="15.75">
      <c r="A33" s="210">
        <v>28</v>
      </c>
      <c r="B33" s="211">
        <v>0</v>
      </c>
      <c r="C33" s="212">
        <v>0</v>
      </c>
      <c r="D33" s="213">
        <v>0</v>
      </c>
      <c r="E33" s="214"/>
      <c r="F33" s="214"/>
      <c r="G33" s="214"/>
      <c r="H33" s="214"/>
      <c r="I33" s="215">
        <v>0</v>
      </c>
      <c r="J33" s="215">
        <v>0</v>
      </c>
      <c r="K33" s="214"/>
      <c r="L33" s="214"/>
      <c r="M33" s="214"/>
      <c r="N33" s="215">
        <v>0</v>
      </c>
      <c r="O33" s="215">
        <v>0</v>
      </c>
      <c r="P33" s="214"/>
      <c r="Q33" s="214"/>
      <c r="R33" s="214"/>
      <c r="S33" s="214"/>
      <c r="T33" s="215">
        <v>0</v>
      </c>
      <c r="U33" s="215">
        <v>0</v>
      </c>
      <c r="V33" s="215">
        <v>0</v>
      </c>
      <c r="W33" s="215" t="s">
        <v>124</v>
      </c>
      <c r="X33" s="216" t="s">
        <v>124</v>
      </c>
      <c r="Y33" s="217" t="s">
        <v>124</v>
      </c>
      <c r="AA33" s="32"/>
      <c r="AG33" s="4"/>
    </row>
    <row r="34" spans="1:33" ht="15.75">
      <c r="A34" s="210">
        <v>29</v>
      </c>
      <c r="B34" s="211">
        <v>0</v>
      </c>
      <c r="C34" s="212">
        <v>0</v>
      </c>
      <c r="D34" s="213">
        <v>0</v>
      </c>
      <c r="E34" s="214"/>
      <c r="F34" s="214"/>
      <c r="G34" s="214"/>
      <c r="H34" s="214"/>
      <c r="I34" s="215">
        <v>0</v>
      </c>
      <c r="J34" s="215">
        <v>0</v>
      </c>
      <c r="K34" s="214"/>
      <c r="L34" s="214"/>
      <c r="M34" s="214"/>
      <c r="N34" s="215">
        <v>0</v>
      </c>
      <c r="O34" s="215">
        <v>0</v>
      </c>
      <c r="P34" s="214"/>
      <c r="Q34" s="214"/>
      <c r="R34" s="214"/>
      <c r="S34" s="214"/>
      <c r="T34" s="215">
        <v>0</v>
      </c>
      <c r="U34" s="215">
        <v>0</v>
      </c>
      <c r="V34" s="215">
        <v>0</v>
      </c>
      <c r="W34" s="215" t="s">
        <v>124</v>
      </c>
      <c r="X34" s="216" t="s">
        <v>124</v>
      </c>
      <c r="Y34" s="217" t="s">
        <v>124</v>
      </c>
      <c r="AA34" s="32"/>
      <c r="AG34" s="4"/>
    </row>
    <row r="35" spans="1:33" ht="15.75">
      <c r="A35" s="210">
        <v>30</v>
      </c>
      <c r="B35" s="211">
        <v>0</v>
      </c>
      <c r="C35" s="212">
        <v>0</v>
      </c>
      <c r="D35" s="213">
        <v>0</v>
      </c>
      <c r="E35" s="214"/>
      <c r="F35" s="214"/>
      <c r="G35" s="214"/>
      <c r="H35" s="214"/>
      <c r="I35" s="215">
        <v>0</v>
      </c>
      <c r="J35" s="215">
        <v>0</v>
      </c>
      <c r="K35" s="214"/>
      <c r="L35" s="214"/>
      <c r="M35" s="214"/>
      <c r="N35" s="215">
        <v>0</v>
      </c>
      <c r="O35" s="215">
        <v>0</v>
      </c>
      <c r="P35" s="214"/>
      <c r="Q35" s="214"/>
      <c r="R35" s="214"/>
      <c r="S35" s="214"/>
      <c r="T35" s="215">
        <v>0</v>
      </c>
      <c r="U35" s="215">
        <v>0</v>
      </c>
      <c r="V35" s="215">
        <v>0</v>
      </c>
      <c r="W35" s="215" t="s">
        <v>124</v>
      </c>
      <c r="X35" s="216" t="s">
        <v>124</v>
      </c>
      <c r="Y35" s="217" t="s">
        <v>124</v>
      </c>
      <c r="AA35" s="32"/>
      <c r="AG35" s="4"/>
    </row>
    <row r="36" spans="1:33" ht="15.75">
      <c r="A36" s="210">
        <v>31</v>
      </c>
      <c r="B36" s="211">
        <v>0</v>
      </c>
      <c r="C36" s="212">
        <v>0</v>
      </c>
      <c r="D36" s="213">
        <v>0</v>
      </c>
      <c r="E36" s="214"/>
      <c r="F36" s="214"/>
      <c r="G36" s="214"/>
      <c r="H36" s="214"/>
      <c r="I36" s="215">
        <v>0</v>
      </c>
      <c r="J36" s="215">
        <v>0</v>
      </c>
      <c r="K36" s="214"/>
      <c r="L36" s="214"/>
      <c r="M36" s="214"/>
      <c r="N36" s="215">
        <v>0</v>
      </c>
      <c r="O36" s="215">
        <v>0</v>
      </c>
      <c r="P36" s="214"/>
      <c r="Q36" s="214"/>
      <c r="R36" s="214"/>
      <c r="S36" s="214"/>
      <c r="T36" s="215">
        <v>0</v>
      </c>
      <c r="U36" s="215">
        <v>0</v>
      </c>
      <c r="V36" s="215">
        <v>0</v>
      </c>
      <c r="W36" s="215" t="s">
        <v>124</v>
      </c>
      <c r="X36" s="216" t="s">
        <v>124</v>
      </c>
      <c r="Y36" s="217" t="s">
        <v>124</v>
      </c>
      <c r="AA36" s="32"/>
      <c r="AG36" s="4"/>
    </row>
    <row r="37" spans="1:33" ht="15.75">
      <c r="A37" s="210">
        <v>32</v>
      </c>
      <c r="B37" s="211">
        <v>0</v>
      </c>
      <c r="C37" s="212">
        <v>0</v>
      </c>
      <c r="D37" s="213">
        <v>0</v>
      </c>
      <c r="E37" s="214"/>
      <c r="F37" s="214"/>
      <c r="G37" s="214"/>
      <c r="H37" s="214"/>
      <c r="I37" s="215">
        <v>0</v>
      </c>
      <c r="J37" s="215">
        <v>0</v>
      </c>
      <c r="K37" s="214"/>
      <c r="L37" s="214"/>
      <c r="M37" s="214"/>
      <c r="N37" s="215">
        <v>0</v>
      </c>
      <c r="O37" s="215">
        <v>0</v>
      </c>
      <c r="P37" s="214"/>
      <c r="Q37" s="214"/>
      <c r="R37" s="214"/>
      <c r="S37" s="214"/>
      <c r="T37" s="215">
        <v>0</v>
      </c>
      <c r="U37" s="215">
        <v>0</v>
      </c>
      <c r="V37" s="215">
        <v>0</v>
      </c>
      <c r="W37" s="215" t="s">
        <v>124</v>
      </c>
      <c r="X37" s="216" t="s">
        <v>124</v>
      </c>
      <c r="Y37" s="217" t="s">
        <v>124</v>
      </c>
      <c r="AA37" s="32"/>
      <c r="AG37" s="4"/>
    </row>
    <row r="38" spans="1:33" ht="15.75">
      <c r="A38" s="210">
        <v>33</v>
      </c>
      <c r="B38" s="218">
        <v>0</v>
      </c>
      <c r="C38" s="236">
        <v>0</v>
      </c>
      <c r="D38" s="219">
        <v>0</v>
      </c>
      <c r="E38" s="214"/>
      <c r="F38" s="214"/>
      <c r="G38" s="214"/>
      <c r="H38" s="214"/>
      <c r="I38" s="215">
        <v>0</v>
      </c>
      <c r="J38" s="215">
        <v>0</v>
      </c>
      <c r="K38" s="214"/>
      <c r="L38" s="214"/>
      <c r="M38" s="214"/>
      <c r="N38" s="215">
        <v>0</v>
      </c>
      <c r="O38" s="215">
        <v>0</v>
      </c>
      <c r="P38" s="214"/>
      <c r="Q38" s="214"/>
      <c r="R38" s="214"/>
      <c r="S38" s="214"/>
      <c r="T38" s="215">
        <v>0</v>
      </c>
      <c r="U38" s="215">
        <v>0</v>
      </c>
      <c r="V38" s="215">
        <v>0</v>
      </c>
      <c r="W38" s="215" t="s">
        <v>124</v>
      </c>
      <c r="X38" s="216" t="s">
        <v>124</v>
      </c>
      <c r="Y38" s="217" t="s">
        <v>124</v>
      </c>
      <c r="AA38" s="32"/>
      <c r="AG38" s="4"/>
    </row>
    <row r="39" spans="1:33" ht="15.75">
      <c r="A39" s="210">
        <v>34</v>
      </c>
      <c r="B39" s="218">
        <v>0</v>
      </c>
      <c r="C39" s="236">
        <v>0</v>
      </c>
      <c r="D39" s="219">
        <v>0</v>
      </c>
      <c r="E39" s="214"/>
      <c r="F39" s="214"/>
      <c r="G39" s="214"/>
      <c r="H39" s="214"/>
      <c r="I39" s="215">
        <v>0</v>
      </c>
      <c r="J39" s="215">
        <v>0</v>
      </c>
      <c r="K39" s="214"/>
      <c r="L39" s="214"/>
      <c r="M39" s="214"/>
      <c r="N39" s="215">
        <v>0</v>
      </c>
      <c r="O39" s="215">
        <v>0</v>
      </c>
      <c r="P39" s="214"/>
      <c r="Q39" s="214"/>
      <c r="R39" s="214"/>
      <c r="S39" s="214"/>
      <c r="T39" s="215">
        <v>0</v>
      </c>
      <c r="U39" s="215">
        <v>0</v>
      </c>
      <c r="V39" s="215">
        <v>0</v>
      </c>
      <c r="W39" s="215" t="s">
        <v>124</v>
      </c>
      <c r="X39" s="216" t="s">
        <v>124</v>
      </c>
      <c r="Y39" s="217" t="s">
        <v>124</v>
      </c>
      <c r="AA39" s="32"/>
      <c r="AG39" s="4"/>
    </row>
    <row r="40" spans="1:33" ht="15.75">
      <c r="A40" s="210">
        <v>35</v>
      </c>
      <c r="B40" s="218">
        <v>0</v>
      </c>
      <c r="C40" s="236">
        <v>0</v>
      </c>
      <c r="D40" s="219">
        <v>0</v>
      </c>
      <c r="E40" s="214"/>
      <c r="F40" s="214"/>
      <c r="G40" s="214"/>
      <c r="H40" s="214"/>
      <c r="I40" s="215">
        <v>0</v>
      </c>
      <c r="J40" s="215">
        <v>0</v>
      </c>
      <c r="K40" s="214"/>
      <c r="L40" s="214"/>
      <c r="M40" s="214"/>
      <c r="N40" s="215">
        <v>0</v>
      </c>
      <c r="O40" s="215">
        <v>0</v>
      </c>
      <c r="P40" s="214"/>
      <c r="Q40" s="214"/>
      <c r="R40" s="214"/>
      <c r="S40" s="214"/>
      <c r="T40" s="215">
        <v>0</v>
      </c>
      <c r="U40" s="215">
        <v>0</v>
      </c>
      <c r="V40" s="215">
        <v>0</v>
      </c>
      <c r="W40" s="215" t="s">
        <v>124</v>
      </c>
      <c r="X40" s="216" t="s">
        <v>124</v>
      </c>
      <c r="Y40" s="217" t="s">
        <v>124</v>
      </c>
      <c r="AA40" s="32"/>
      <c r="AG40" s="4"/>
    </row>
    <row r="41" spans="1:33" ht="15.75">
      <c r="A41" s="210">
        <v>36</v>
      </c>
      <c r="B41" s="218">
        <v>0</v>
      </c>
      <c r="C41" s="236">
        <v>0</v>
      </c>
      <c r="D41" s="219">
        <v>0</v>
      </c>
      <c r="E41" s="214"/>
      <c r="F41" s="214"/>
      <c r="G41" s="214"/>
      <c r="H41" s="214"/>
      <c r="I41" s="215">
        <v>0</v>
      </c>
      <c r="J41" s="215">
        <v>0</v>
      </c>
      <c r="K41" s="214"/>
      <c r="L41" s="214"/>
      <c r="M41" s="214"/>
      <c r="N41" s="215">
        <v>0</v>
      </c>
      <c r="O41" s="215">
        <v>0</v>
      </c>
      <c r="P41" s="214"/>
      <c r="Q41" s="214"/>
      <c r="R41" s="214"/>
      <c r="S41" s="214"/>
      <c r="T41" s="215">
        <v>0</v>
      </c>
      <c r="U41" s="215">
        <v>0</v>
      </c>
      <c r="V41" s="215">
        <v>0</v>
      </c>
      <c r="W41" s="215" t="s">
        <v>124</v>
      </c>
      <c r="X41" s="216" t="s">
        <v>124</v>
      </c>
      <c r="Y41" s="217" t="s">
        <v>124</v>
      </c>
      <c r="AA41" s="32"/>
      <c r="AG41" s="4"/>
    </row>
    <row r="42" spans="1:33" ht="15.75">
      <c r="A42" s="210">
        <v>37</v>
      </c>
      <c r="B42" s="218">
        <v>0</v>
      </c>
      <c r="C42" s="236">
        <v>0</v>
      </c>
      <c r="D42" s="219">
        <v>0</v>
      </c>
      <c r="E42" s="214"/>
      <c r="F42" s="214"/>
      <c r="G42" s="214"/>
      <c r="H42" s="214"/>
      <c r="I42" s="215">
        <v>0</v>
      </c>
      <c r="J42" s="215">
        <v>0</v>
      </c>
      <c r="K42" s="214"/>
      <c r="L42" s="214"/>
      <c r="M42" s="214"/>
      <c r="N42" s="215">
        <v>0</v>
      </c>
      <c r="O42" s="215">
        <v>0</v>
      </c>
      <c r="P42" s="214"/>
      <c r="Q42" s="214"/>
      <c r="R42" s="214"/>
      <c r="S42" s="214"/>
      <c r="T42" s="215">
        <v>0</v>
      </c>
      <c r="U42" s="215">
        <v>0</v>
      </c>
      <c r="V42" s="215">
        <v>0</v>
      </c>
      <c r="W42" s="215" t="s">
        <v>124</v>
      </c>
      <c r="X42" s="216" t="s">
        <v>124</v>
      </c>
      <c r="Y42" s="217" t="s">
        <v>124</v>
      </c>
      <c r="AA42" s="32"/>
      <c r="AG42" s="4"/>
    </row>
    <row r="43" spans="1:33" ht="15.75">
      <c r="A43" s="210">
        <v>38</v>
      </c>
      <c r="B43" s="218">
        <v>0</v>
      </c>
      <c r="C43" s="236">
        <v>0</v>
      </c>
      <c r="D43" s="219">
        <v>0</v>
      </c>
      <c r="E43" s="214"/>
      <c r="F43" s="214"/>
      <c r="G43" s="214"/>
      <c r="H43" s="214"/>
      <c r="I43" s="215">
        <v>0</v>
      </c>
      <c r="J43" s="215">
        <v>0</v>
      </c>
      <c r="K43" s="214"/>
      <c r="L43" s="214"/>
      <c r="M43" s="214"/>
      <c r="N43" s="215">
        <v>0</v>
      </c>
      <c r="O43" s="215">
        <v>0</v>
      </c>
      <c r="P43" s="214"/>
      <c r="Q43" s="214"/>
      <c r="R43" s="214"/>
      <c r="S43" s="214"/>
      <c r="T43" s="215">
        <v>0</v>
      </c>
      <c r="U43" s="215">
        <v>0</v>
      </c>
      <c r="V43" s="215">
        <v>0</v>
      </c>
      <c r="W43" s="215" t="s">
        <v>124</v>
      </c>
      <c r="X43" s="216" t="s">
        <v>124</v>
      </c>
      <c r="Y43" s="217" t="s">
        <v>124</v>
      </c>
      <c r="AA43" s="32"/>
      <c r="AG43" s="4"/>
    </row>
    <row r="44" spans="1:33" ht="15.75">
      <c r="A44" s="210">
        <v>39</v>
      </c>
      <c r="B44" s="218">
        <v>0</v>
      </c>
      <c r="C44" s="236">
        <v>0</v>
      </c>
      <c r="D44" s="219">
        <v>0</v>
      </c>
      <c r="E44" s="214"/>
      <c r="F44" s="214"/>
      <c r="G44" s="214"/>
      <c r="H44" s="214"/>
      <c r="I44" s="215">
        <v>0</v>
      </c>
      <c r="J44" s="215">
        <v>0</v>
      </c>
      <c r="K44" s="214"/>
      <c r="L44" s="214"/>
      <c r="M44" s="214"/>
      <c r="N44" s="215">
        <v>0</v>
      </c>
      <c r="O44" s="215">
        <v>0</v>
      </c>
      <c r="P44" s="214"/>
      <c r="Q44" s="214"/>
      <c r="R44" s="214"/>
      <c r="S44" s="214"/>
      <c r="T44" s="215">
        <v>0</v>
      </c>
      <c r="U44" s="215">
        <v>0</v>
      </c>
      <c r="V44" s="215">
        <v>0</v>
      </c>
      <c r="W44" s="215" t="s">
        <v>124</v>
      </c>
      <c r="X44" s="216" t="s">
        <v>124</v>
      </c>
      <c r="Y44" s="217" t="s">
        <v>124</v>
      </c>
      <c r="AA44" s="32"/>
      <c r="AG44" s="4"/>
    </row>
    <row r="45" spans="1:33" ht="15.75">
      <c r="A45" s="210">
        <v>40</v>
      </c>
      <c r="B45" s="218">
        <v>0</v>
      </c>
      <c r="C45" s="236">
        <v>0</v>
      </c>
      <c r="D45" s="219">
        <v>0</v>
      </c>
      <c r="E45" s="220"/>
      <c r="F45" s="220"/>
      <c r="G45" s="220"/>
      <c r="H45" s="220"/>
      <c r="I45" s="215">
        <v>0</v>
      </c>
      <c r="J45" s="215">
        <v>0</v>
      </c>
      <c r="K45" s="214"/>
      <c r="L45" s="214"/>
      <c r="M45" s="214"/>
      <c r="N45" s="215">
        <v>0</v>
      </c>
      <c r="O45" s="215">
        <v>0</v>
      </c>
      <c r="P45" s="214"/>
      <c r="Q45" s="214"/>
      <c r="R45" s="214"/>
      <c r="S45" s="214"/>
      <c r="T45" s="215">
        <v>0</v>
      </c>
      <c r="U45" s="215">
        <v>0</v>
      </c>
      <c r="V45" s="215">
        <v>0</v>
      </c>
      <c r="W45" s="215" t="s">
        <v>124</v>
      </c>
      <c r="X45" s="216" t="s">
        <v>124</v>
      </c>
      <c r="Y45" s="217" t="s">
        <v>124</v>
      </c>
      <c r="AA45" s="32"/>
      <c r="AG45" s="4"/>
    </row>
    <row r="46" spans="1:33" ht="15.75">
      <c r="A46" s="210">
        <v>41</v>
      </c>
      <c r="B46" s="218">
        <v>0</v>
      </c>
      <c r="C46" s="236">
        <v>0</v>
      </c>
      <c r="D46" s="219">
        <v>0</v>
      </c>
      <c r="E46" s="214"/>
      <c r="F46" s="214"/>
      <c r="G46" s="214"/>
      <c r="H46" s="214"/>
      <c r="I46" s="215">
        <v>0</v>
      </c>
      <c r="J46" s="215">
        <v>0</v>
      </c>
      <c r="K46" s="214"/>
      <c r="L46" s="214"/>
      <c r="M46" s="214"/>
      <c r="N46" s="215">
        <v>0</v>
      </c>
      <c r="O46" s="215">
        <v>0</v>
      </c>
      <c r="P46" s="214"/>
      <c r="Q46" s="214"/>
      <c r="R46" s="214"/>
      <c r="S46" s="214"/>
      <c r="T46" s="215">
        <v>0</v>
      </c>
      <c r="U46" s="215">
        <v>0</v>
      </c>
      <c r="V46" s="215">
        <v>0</v>
      </c>
      <c r="W46" s="215" t="s">
        <v>124</v>
      </c>
      <c r="X46" s="216" t="s">
        <v>124</v>
      </c>
      <c r="Y46" s="217" t="s">
        <v>124</v>
      </c>
      <c r="AA46" s="32"/>
      <c r="AG46" s="4"/>
    </row>
    <row r="47" spans="1:33" ht="15.75">
      <c r="A47" s="210">
        <v>42</v>
      </c>
      <c r="B47" s="218">
        <v>0</v>
      </c>
      <c r="C47" s="236">
        <v>0</v>
      </c>
      <c r="D47" s="219">
        <v>0</v>
      </c>
      <c r="E47" s="214"/>
      <c r="F47" s="214"/>
      <c r="G47" s="214"/>
      <c r="H47" s="214"/>
      <c r="I47" s="215">
        <v>0</v>
      </c>
      <c r="J47" s="215">
        <v>0</v>
      </c>
      <c r="K47" s="214"/>
      <c r="L47" s="214"/>
      <c r="M47" s="214"/>
      <c r="N47" s="215">
        <v>0</v>
      </c>
      <c r="O47" s="215">
        <v>0</v>
      </c>
      <c r="P47" s="214"/>
      <c r="Q47" s="214"/>
      <c r="R47" s="214"/>
      <c r="S47" s="214"/>
      <c r="T47" s="215">
        <v>0</v>
      </c>
      <c r="U47" s="215">
        <v>0</v>
      </c>
      <c r="V47" s="215">
        <v>0</v>
      </c>
      <c r="W47" s="215" t="s">
        <v>124</v>
      </c>
      <c r="X47" s="216" t="s">
        <v>124</v>
      </c>
      <c r="Y47" s="217" t="s">
        <v>124</v>
      </c>
      <c r="AA47" s="32"/>
      <c r="AG47" s="4"/>
    </row>
    <row r="48" spans="1:33" ht="15.75">
      <c r="A48" s="210">
        <v>43</v>
      </c>
      <c r="B48" s="218">
        <v>0</v>
      </c>
      <c r="C48" s="236">
        <v>0</v>
      </c>
      <c r="D48" s="219">
        <v>0</v>
      </c>
      <c r="E48" s="214"/>
      <c r="F48" s="214"/>
      <c r="G48" s="214"/>
      <c r="H48" s="214"/>
      <c r="I48" s="215">
        <v>0</v>
      </c>
      <c r="J48" s="215">
        <v>0</v>
      </c>
      <c r="K48" s="214"/>
      <c r="L48" s="214"/>
      <c r="M48" s="214"/>
      <c r="N48" s="215">
        <v>0</v>
      </c>
      <c r="O48" s="215">
        <v>0</v>
      </c>
      <c r="P48" s="214"/>
      <c r="Q48" s="214"/>
      <c r="R48" s="214"/>
      <c r="S48" s="214"/>
      <c r="T48" s="215">
        <v>0</v>
      </c>
      <c r="U48" s="215">
        <v>0</v>
      </c>
      <c r="V48" s="215">
        <v>0</v>
      </c>
      <c r="W48" s="215" t="s">
        <v>124</v>
      </c>
      <c r="X48" s="216" t="s">
        <v>124</v>
      </c>
      <c r="Y48" s="217" t="s">
        <v>124</v>
      </c>
      <c r="AA48" s="32"/>
      <c r="AG48" s="4"/>
    </row>
    <row r="49" spans="1:33" ht="15.75">
      <c r="A49" s="210">
        <v>44</v>
      </c>
      <c r="B49" s="218">
        <v>0</v>
      </c>
      <c r="C49" s="236">
        <v>0</v>
      </c>
      <c r="D49" s="219">
        <v>0</v>
      </c>
      <c r="E49" s="214"/>
      <c r="F49" s="214"/>
      <c r="G49" s="214"/>
      <c r="H49" s="214"/>
      <c r="I49" s="215">
        <v>0</v>
      </c>
      <c r="J49" s="215">
        <v>0</v>
      </c>
      <c r="K49" s="214"/>
      <c r="L49" s="214"/>
      <c r="M49" s="214"/>
      <c r="N49" s="215">
        <v>0</v>
      </c>
      <c r="O49" s="215">
        <v>0</v>
      </c>
      <c r="P49" s="214"/>
      <c r="Q49" s="214"/>
      <c r="R49" s="214"/>
      <c r="S49" s="214"/>
      <c r="T49" s="215">
        <v>0</v>
      </c>
      <c r="U49" s="215">
        <v>0</v>
      </c>
      <c r="V49" s="215">
        <v>0</v>
      </c>
      <c r="W49" s="215" t="s">
        <v>124</v>
      </c>
      <c r="X49" s="216" t="s">
        <v>124</v>
      </c>
      <c r="Y49" s="217" t="s">
        <v>124</v>
      </c>
      <c r="AA49" s="32"/>
      <c r="AG49" s="4"/>
    </row>
    <row r="50" spans="1:33" ht="15.75">
      <c r="A50" s="210">
        <v>45</v>
      </c>
      <c r="B50" s="218">
        <v>0</v>
      </c>
      <c r="C50" s="236">
        <v>0</v>
      </c>
      <c r="D50" s="219">
        <v>0</v>
      </c>
      <c r="E50" s="214"/>
      <c r="F50" s="214"/>
      <c r="G50" s="214"/>
      <c r="H50" s="214"/>
      <c r="I50" s="215">
        <v>0</v>
      </c>
      <c r="J50" s="215">
        <v>0</v>
      </c>
      <c r="K50" s="214"/>
      <c r="L50" s="214"/>
      <c r="M50" s="214"/>
      <c r="N50" s="215">
        <v>0</v>
      </c>
      <c r="O50" s="215">
        <v>0</v>
      </c>
      <c r="P50" s="214"/>
      <c r="Q50" s="214"/>
      <c r="R50" s="214"/>
      <c r="S50" s="214"/>
      <c r="T50" s="215">
        <v>0</v>
      </c>
      <c r="U50" s="215">
        <v>0</v>
      </c>
      <c r="V50" s="215">
        <v>0</v>
      </c>
      <c r="W50" s="215" t="s">
        <v>124</v>
      </c>
      <c r="X50" s="216" t="s">
        <v>124</v>
      </c>
      <c r="Y50" s="217" t="s">
        <v>124</v>
      </c>
      <c r="AA50" s="32"/>
      <c r="AG50" s="4"/>
    </row>
  </sheetData>
  <sheetProtection selectLockedCells="1" autoFilter="0"/>
  <customSheetViews>
    <customSheetView guid="{AA2E083C-D9E7-4536-A0E3-20A6C5D08D26}">
      <selection activeCell="E6" sqref="E6"/>
      <pageMargins left="0" right="0" top="0" bottom="0" header="0" footer="0"/>
      <printOptions horizontalCentered="1" gridLines="1"/>
      <pageSetup paperSize="8" scale="85" orientation="landscape" horizontalDpi="300" r:id="rId1"/>
    </customSheetView>
  </customSheetViews>
  <mergeCells count="4">
    <mergeCell ref="E4:J4"/>
    <mergeCell ref="K4:O4"/>
    <mergeCell ref="P4:U4"/>
    <mergeCell ref="V4:Y4"/>
  </mergeCells>
  <conditionalFormatting sqref="B38:D50">
    <cfRule type="expression" dxfId="7" priority="5">
      <formula>$C$6=ذكر</formula>
    </cfRule>
    <cfRule type="expression" dxfId="6" priority="6">
      <formula>$C$6=انثى</formula>
    </cfRule>
  </conditionalFormatting>
  <printOptions horizontalCentered="1" gridLines="1"/>
  <pageMargins left="0" right="0" top="0" bottom="0" header="0" footer="0"/>
  <pageSetup paperSize="8" scale="85" orientation="landscape" horizontalDpi="300"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BP76"/>
  <sheetViews>
    <sheetView rightToLeft="1" workbookViewId="0">
      <selection activeCell="B8" sqref="B8"/>
    </sheetView>
  </sheetViews>
  <sheetFormatPr baseColWidth="10" defaultRowHeight="15"/>
  <cols>
    <col min="1" max="1" width="10" customWidth="1"/>
    <col min="2" max="2" width="25.7109375" customWidth="1"/>
    <col min="3" max="3" width="12.140625" style="5" bestFit="1" customWidth="1"/>
    <col min="4" max="4" width="25.7109375" style="8" customWidth="1"/>
    <col min="5" max="8" width="8.140625" style="6" bestFit="1" customWidth="1"/>
    <col min="9" max="9" width="8.140625" style="6" customWidth="1"/>
    <col min="10" max="10" width="6.140625" style="6" bestFit="1" customWidth="1"/>
    <col min="11" max="13" width="8.140625" style="6" bestFit="1" customWidth="1"/>
    <col min="14" max="14" width="8.140625" style="6" customWidth="1"/>
    <col min="15" max="15" width="6.7109375" style="6" customWidth="1"/>
    <col min="16" max="19" width="8.140625" style="6" bestFit="1" customWidth="1"/>
    <col min="20" max="20" width="8.140625" style="6" customWidth="1"/>
    <col min="21" max="21" width="6.7109375" style="6" customWidth="1"/>
    <col min="22" max="22" width="8.140625" style="6" customWidth="1"/>
    <col min="23" max="23" width="8.140625" style="6" bestFit="1" customWidth="1"/>
    <col min="24" max="24" width="10.28515625" bestFit="1" customWidth="1"/>
    <col min="25" max="25" width="6.7109375" style="36" customWidth="1"/>
    <col min="26" max="26" width="10" style="36" customWidth="1"/>
    <col min="27" max="27" width="25.7109375" style="36" customWidth="1"/>
    <col min="28" max="28" width="12.140625" style="36" customWidth="1"/>
    <col min="29" max="29" width="25.7109375" style="36" customWidth="1"/>
    <col min="30" max="33" width="8.140625" style="6" bestFit="1" customWidth="1"/>
    <col min="34" max="34" width="8.140625" style="6" customWidth="1"/>
    <col min="35" max="35" width="6.140625" style="6" bestFit="1" customWidth="1"/>
    <col min="36" max="38" width="8.140625" style="6" bestFit="1" customWidth="1"/>
    <col min="39" max="39" width="8.140625" style="6" customWidth="1"/>
    <col min="40" max="40" width="6.140625" style="6" bestFit="1" customWidth="1"/>
    <col min="41" max="44" width="8.140625" style="6" bestFit="1" customWidth="1"/>
    <col min="45" max="45" width="8.140625" style="6" customWidth="1"/>
    <col min="46" max="46" width="6.7109375" style="6" customWidth="1"/>
    <col min="47" max="47" width="8.140625" style="6" customWidth="1"/>
    <col min="48" max="48" width="8.140625" bestFit="1" customWidth="1"/>
    <col min="49" max="49" width="10.28515625" bestFit="1" customWidth="1"/>
    <col min="50" max="50" width="6.7109375" style="36" customWidth="1"/>
    <col min="51" max="52" width="6.7109375" customWidth="1"/>
    <col min="53" max="53" width="8.140625" bestFit="1" customWidth="1"/>
    <col min="54" max="54" width="6.85546875" style="36" customWidth="1"/>
    <col min="55" max="55" width="6.7109375" customWidth="1"/>
    <col min="56" max="57" width="6.7109375" style="6" customWidth="1"/>
    <col min="58" max="58" width="18.28515625" bestFit="1" customWidth="1"/>
    <col min="59" max="59" width="17.5703125" bestFit="1" customWidth="1"/>
    <col min="61" max="61" width="15.28515625" bestFit="1" customWidth="1"/>
  </cols>
  <sheetData>
    <row r="1" spans="1:68" ht="19.5" customHeight="1" thickBot="1">
      <c r="A1" s="10" t="s">
        <v>3</v>
      </c>
      <c r="B1" s="35" t="s">
        <v>26</v>
      </c>
      <c r="C1" s="9" t="s">
        <v>79</v>
      </c>
      <c r="D1" s="45" t="str">
        <f>[1]الرئيسية!$D$35</f>
        <v>مدنين</v>
      </c>
      <c r="E1" s="263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75"/>
      <c r="Z1" s="59" t="s">
        <v>3</v>
      </c>
      <c r="AA1" s="35" t="str">
        <f>B1</f>
        <v>الأولى أ</v>
      </c>
      <c r="AB1" s="56" t="s">
        <v>79</v>
      </c>
      <c r="AC1" s="60" t="str">
        <f>D1</f>
        <v>مدنين</v>
      </c>
      <c r="AD1" s="260"/>
      <c r="AE1" s="261"/>
      <c r="AF1" s="261"/>
      <c r="AG1" s="261"/>
      <c r="AH1" s="261"/>
      <c r="AI1" s="261"/>
      <c r="AJ1" s="261"/>
      <c r="AK1" s="261"/>
      <c r="AL1" s="261"/>
      <c r="AM1" s="261"/>
      <c r="AN1" s="261"/>
      <c r="AO1" s="261"/>
      <c r="AP1" s="261"/>
      <c r="AQ1" s="261"/>
      <c r="AR1" s="261"/>
      <c r="AS1" s="261"/>
      <c r="AT1" s="261"/>
      <c r="AU1" s="261"/>
      <c r="AV1" s="261"/>
      <c r="AW1" s="261"/>
      <c r="AX1" s="262"/>
      <c r="AY1" s="260"/>
      <c r="AZ1" s="261"/>
      <c r="BA1" s="261"/>
      <c r="BB1" s="261"/>
      <c r="BC1" s="261"/>
      <c r="BD1" s="261"/>
      <c r="BE1" s="261"/>
      <c r="BF1" s="261"/>
      <c r="BG1" s="262"/>
      <c r="BH1" s="11"/>
    </row>
    <row r="2" spans="1:68" ht="18.75" customHeight="1" thickBot="1">
      <c r="A2" s="10" t="s">
        <v>14</v>
      </c>
      <c r="B2" s="40">
        <f>COUNTIFS(C6:C50,"ذكر")</f>
        <v>0</v>
      </c>
      <c r="C2" s="9" t="s">
        <v>16</v>
      </c>
      <c r="D2" s="45" t="str">
        <f>[1]الرئيسية!$D$37</f>
        <v xml:space="preserve">بني معقل </v>
      </c>
      <c r="E2" s="263"/>
      <c r="F2" s="264"/>
      <c r="G2" s="264"/>
      <c r="H2" s="264"/>
      <c r="I2" s="264"/>
      <c r="J2" s="264"/>
      <c r="K2" s="264"/>
      <c r="L2" s="264"/>
      <c r="M2" s="264"/>
      <c r="N2" s="264" t="s">
        <v>80</v>
      </c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75"/>
      <c r="Z2" s="59" t="s">
        <v>14</v>
      </c>
      <c r="AA2" s="61">
        <f>B2</f>
        <v>0</v>
      </c>
      <c r="AB2" s="56" t="s">
        <v>16</v>
      </c>
      <c r="AC2" s="60" t="str">
        <f>D2</f>
        <v xml:space="preserve">بني معقل </v>
      </c>
      <c r="AD2" s="263"/>
      <c r="AE2" s="264"/>
      <c r="AF2" s="264"/>
      <c r="AG2" s="264"/>
      <c r="AH2" s="264"/>
      <c r="AI2" s="264"/>
      <c r="AJ2" s="264"/>
      <c r="AK2" s="264"/>
      <c r="AL2" s="264"/>
      <c r="AM2" s="264"/>
      <c r="AN2" s="264" t="s">
        <v>81</v>
      </c>
      <c r="AO2" s="264"/>
      <c r="AP2" s="264"/>
      <c r="AQ2" s="264"/>
      <c r="AR2" s="264"/>
      <c r="AS2" s="264"/>
      <c r="AT2" s="264"/>
      <c r="AU2" s="264"/>
      <c r="AV2" s="264"/>
      <c r="AW2" s="264"/>
      <c r="AX2" s="265"/>
      <c r="AY2" s="263"/>
      <c r="AZ2" s="264"/>
      <c r="BA2" s="264"/>
      <c r="BB2" s="264" t="s">
        <v>82</v>
      </c>
      <c r="BC2" s="264"/>
      <c r="BD2" s="264"/>
      <c r="BE2" s="264"/>
      <c r="BF2" s="264"/>
      <c r="BG2" s="265"/>
      <c r="BH2" s="11"/>
    </row>
    <row r="3" spans="1:68" ht="19.5" customHeight="1" thickBot="1">
      <c r="A3" s="10" t="s">
        <v>15</v>
      </c>
      <c r="B3" s="41">
        <f>COUNTIFS(C6:C50,"انثى")</f>
        <v>0</v>
      </c>
      <c r="C3" s="9" t="s">
        <v>83</v>
      </c>
      <c r="D3" s="51" t="str">
        <f>[1]الرئيسية!$D$39</f>
        <v>2018/ 2017</v>
      </c>
      <c r="E3" s="266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67"/>
      <c r="V3" s="267"/>
      <c r="W3" s="267"/>
      <c r="X3" s="267"/>
      <c r="Y3" s="276"/>
      <c r="Z3" s="59" t="s">
        <v>15</v>
      </c>
      <c r="AA3" s="62">
        <f>B3</f>
        <v>0</v>
      </c>
      <c r="AB3" s="56" t="s">
        <v>83</v>
      </c>
      <c r="AC3" s="63" t="str">
        <f>D3</f>
        <v>2018/ 2017</v>
      </c>
      <c r="AD3" s="266"/>
      <c r="AE3" s="267"/>
      <c r="AF3" s="267"/>
      <c r="AG3" s="267"/>
      <c r="AH3" s="267"/>
      <c r="AI3" s="267"/>
      <c r="AJ3" s="267"/>
      <c r="AK3" s="267"/>
      <c r="AL3" s="267"/>
      <c r="AM3" s="267"/>
      <c r="AN3" s="267"/>
      <c r="AO3" s="267"/>
      <c r="AP3" s="267"/>
      <c r="AQ3" s="267"/>
      <c r="AR3" s="267"/>
      <c r="AS3" s="267"/>
      <c r="AT3" s="267"/>
      <c r="AU3" s="267"/>
      <c r="AV3" s="267"/>
      <c r="AW3" s="267"/>
      <c r="AX3" s="268"/>
      <c r="AY3" s="266"/>
      <c r="AZ3" s="267"/>
      <c r="BA3" s="267"/>
      <c r="BB3" s="267"/>
      <c r="BC3" s="267"/>
      <c r="BD3" s="267"/>
      <c r="BE3" s="267"/>
      <c r="BF3" s="267"/>
      <c r="BG3" s="268"/>
      <c r="BH3" s="11"/>
    </row>
    <row r="4" spans="1:68" ht="19.5" customHeight="1" thickBot="1">
      <c r="A4" s="10" t="s">
        <v>84</v>
      </c>
      <c r="B4" s="49">
        <f>B2+B3</f>
        <v>0</v>
      </c>
      <c r="C4" s="9" t="s">
        <v>85</v>
      </c>
      <c r="D4" s="45" t="str">
        <f>[1]الرئيسية!$D$36</f>
        <v>ميدون</v>
      </c>
      <c r="E4" s="364" t="s">
        <v>86</v>
      </c>
      <c r="F4" s="365"/>
      <c r="G4" s="365"/>
      <c r="H4" s="365"/>
      <c r="I4" s="365"/>
      <c r="J4" s="366"/>
      <c r="K4" s="367" t="s">
        <v>87</v>
      </c>
      <c r="L4" s="368"/>
      <c r="M4" s="368"/>
      <c r="N4" s="368"/>
      <c r="O4" s="369"/>
      <c r="P4" s="370" t="s">
        <v>22</v>
      </c>
      <c r="Q4" s="371"/>
      <c r="R4" s="371"/>
      <c r="S4" s="371"/>
      <c r="T4" s="371"/>
      <c r="U4" s="372"/>
      <c r="V4" s="383" t="s">
        <v>78</v>
      </c>
      <c r="W4" s="384"/>
      <c r="X4" s="384"/>
      <c r="Y4" s="385"/>
      <c r="Z4" s="59" t="s">
        <v>84</v>
      </c>
      <c r="AA4" s="64">
        <f>B4</f>
        <v>0</v>
      </c>
      <c r="AB4" s="56" t="s">
        <v>85</v>
      </c>
      <c r="AC4" s="60" t="str">
        <f>D4</f>
        <v>ميدون</v>
      </c>
      <c r="AD4" s="377" t="s">
        <v>86</v>
      </c>
      <c r="AE4" s="378"/>
      <c r="AF4" s="378"/>
      <c r="AG4" s="378"/>
      <c r="AH4" s="378"/>
      <c r="AI4" s="379"/>
      <c r="AJ4" s="380" t="s">
        <v>87</v>
      </c>
      <c r="AK4" s="381"/>
      <c r="AL4" s="381"/>
      <c r="AM4" s="381"/>
      <c r="AN4" s="382"/>
      <c r="AO4" s="374" t="s">
        <v>22</v>
      </c>
      <c r="AP4" s="375"/>
      <c r="AQ4" s="375"/>
      <c r="AR4" s="375"/>
      <c r="AS4" s="375"/>
      <c r="AT4" s="376"/>
      <c r="AU4" s="383" t="s">
        <v>78</v>
      </c>
      <c r="AV4" s="384"/>
      <c r="AW4" s="384"/>
      <c r="AX4" s="385"/>
      <c r="AY4" s="386" t="s">
        <v>88</v>
      </c>
      <c r="AZ4" s="386" t="s">
        <v>89</v>
      </c>
      <c r="BA4" s="386" t="s">
        <v>90</v>
      </c>
      <c r="BB4" s="392" t="s">
        <v>91</v>
      </c>
      <c r="BC4" s="386" t="s">
        <v>90</v>
      </c>
      <c r="BD4" s="386" t="s">
        <v>92</v>
      </c>
      <c r="BE4" s="386" t="s">
        <v>93</v>
      </c>
      <c r="BF4" s="386" t="s">
        <v>94</v>
      </c>
      <c r="BG4" s="386" t="s">
        <v>95</v>
      </c>
      <c r="BH4" s="11"/>
      <c r="BI4" s="3"/>
    </row>
    <row r="5" spans="1:68" ht="142.5">
      <c r="A5" s="46" t="s">
        <v>96</v>
      </c>
      <c r="B5" s="47" t="s">
        <v>97</v>
      </c>
      <c r="C5" s="48" t="s">
        <v>12</v>
      </c>
      <c r="D5" s="48" t="s">
        <v>13</v>
      </c>
      <c r="E5" s="200" t="s">
        <v>98</v>
      </c>
      <c r="F5" s="67" t="s">
        <v>0</v>
      </c>
      <c r="G5" s="67" t="s">
        <v>99</v>
      </c>
      <c r="H5" s="67" t="s">
        <v>51</v>
      </c>
      <c r="I5" s="68" t="s">
        <v>1</v>
      </c>
      <c r="J5" s="68" t="s">
        <v>77</v>
      </c>
      <c r="K5" s="67" t="s">
        <v>54</v>
      </c>
      <c r="L5" s="67" t="s">
        <v>2</v>
      </c>
      <c r="M5" s="67" t="s">
        <v>56</v>
      </c>
      <c r="N5" s="68" t="s">
        <v>1</v>
      </c>
      <c r="O5" s="68" t="s">
        <v>77</v>
      </c>
      <c r="P5" s="67" t="s">
        <v>60</v>
      </c>
      <c r="Q5" s="67" t="s">
        <v>63</v>
      </c>
      <c r="R5" s="67" t="s">
        <v>64</v>
      </c>
      <c r="S5" s="67" t="s">
        <v>67</v>
      </c>
      <c r="T5" s="68" t="s">
        <v>1</v>
      </c>
      <c r="U5" s="68" t="s">
        <v>77</v>
      </c>
      <c r="V5" s="190" t="s">
        <v>100</v>
      </c>
      <c r="W5" s="170" t="s">
        <v>88</v>
      </c>
      <c r="X5" s="170" t="s">
        <v>101</v>
      </c>
      <c r="Y5" s="170" t="s">
        <v>91</v>
      </c>
      <c r="Z5" s="57" t="s">
        <v>102</v>
      </c>
      <c r="AA5" s="57" t="s">
        <v>97</v>
      </c>
      <c r="AB5" s="58" t="s">
        <v>12</v>
      </c>
      <c r="AC5" s="58" t="s">
        <v>13</v>
      </c>
      <c r="AD5" s="67" t="s">
        <v>98</v>
      </c>
      <c r="AE5" s="67" t="s">
        <v>0</v>
      </c>
      <c r="AF5" s="67" t="s">
        <v>99</v>
      </c>
      <c r="AG5" s="67" t="s">
        <v>51</v>
      </c>
      <c r="AH5" s="68" t="s">
        <v>1</v>
      </c>
      <c r="AI5" s="68" t="s">
        <v>77</v>
      </c>
      <c r="AJ5" s="67" t="s">
        <v>54</v>
      </c>
      <c r="AK5" s="67" t="s">
        <v>103</v>
      </c>
      <c r="AL5" s="67" t="s">
        <v>56</v>
      </c>
      <c r="AM5" s="68" t="s">
        <v>1</v>
      </c>
      <c r="AN5" s="68" t="s">
        <v>77</v>
      </c>
      <c r="AO5" s="67" t="s">
        <v>60</v>
      </c>
      <c r="AP5" s="67" t="s">
        <v>63</v>
      </c>
      <c r="AQ5" s="67" t="s">
        <v>64</v>
      </c>
      <c r="AR5" s="67" t="s">
        <v>67</v>
      </c>
      <c r="AS5" s="68" t="s">
        <v>1</v>
      </c>
      <c r="AT5" s="68" t="s">
        <v>77</v>
      </c>
      <c r="AU5" s="190" t="s">
        <v>100</v>
      </c>
      <c r="AV5" s="170" t="s">
        <v>104</v>
      </c>
      <c r="AW5" s="170" t="s">
        <v>101</v>
      </c>
      <c r="AX5" s="170" t="s">
        <v>91</v>
      </c>
      <c r="AY5" s="387"/>
      <c r="AZ5" s="387"/>
      <c r="BA5" s="387"/>
      <c r="BB5" s="386"/>
      <c r="BC5" s="387"/>
      <c r="BD5" s="387"/>
      <c r="BE5" s="387"/>
      <c r="BF5" s="387"/>
      <c r="BG5" s="387"/>
      <c r="BH5" s="11"/>
    </row>
    <row r="6" spans="1:68" ht="15.75">
      <c r="A6" s="28">
        <v>1</v>
      </c>
      <c r="B6" s="191" t="s">
        <v>181</v>
      </c>
      <c r="C6" s="192"/>
      <c r="D6" s="193"/>
      <c r="E6" s="50"/>
      <c r="F6" s="50"/>
      <c r="G6" s="50"/>
      <c r="H6" s="50"/>
      <c r="I6" s="37">
        <f>SUM(E6:H6)</f>
        <v>0</v>
      </c>
      <c r="J6" s="37">
        <f>I6/4</f>
        <v>0</v>
      </c>
      <c r="K6" s="50"/>
      <c r="L6" s="50"/>
      <c r="M6" s="50"/>
      <c r="N6" s="37">
        <f>SUM(K6:M6)</f>
        <v>0</v>
      </c>
      <c r="O6" s="37">
        <f>N6/3</f>
        <v>0</v>
      </c>
      <c r="P6" s="50"/>
      <c r="Q6" s="50"/>
      <c r="R6" s="50"/>
      <c r="S6" s="50"/>
      <c r="T6" s="37">
        <f>SUM(P6:S6)</f>
        <v>0</v>
      </c>
      <c r="U6" s="37">
        <f>IF(S6=0,T6/3,T6/4)</f>
        <v>0</v>
      </c>
      <c r="V6" s="38">
        <f>(J6*2+O6*2+U6)</f>
        <v>0</v>
      </c>
      <c r="W6" s="38" t="str">
        <f>IF((V6/5)=0,"",V6/5)</f>
        <v/>
      </c>
      <c r="X6" s="39" t="str">
        <f>IF(W6="","",IF(W6&gt;=16,"شهادة شكر",IF(W6&gt;=15,"شهادة شرف",IF(W6&gt;=14,"شهادة تشجيع",IF(W6&gt;=13,"شهادة رضا",IF(W6&lt;13,""))))))</f>
        <v/>
      </c>
      <c r="Y6" s="66" t="str">
        <f>IF(W6="","",RANK(W6,$W$6:$W$50,0))</f>
        <v/>
      </c>
      <c r="Z6" s="54">
        <v>1</v>
      </c>
      <c r="AA6" s="55" t="str">
        <f t="shared" ref="AA6:AC50" si="0">B6</f>
        <v>علي</v>
      </c>
      <c r="AB6" s="52">
        <f t="shared" si="0"/>
        <v>0</v>
      </c>
      <c r="AC6" s="53">
        <f t="shared" si="0"/>
        <v>0</v>
      </c>
      <c r="AD6" s="50"/>
      <c r="AE6" s="50"/>
      <c r="AF6" s="50"/>
      <c r="AG6" s="50"/>
      <c r="AH6" s="37">
        <f t="shared" ref="AH6:AH50" si="1">SUM(AD6:AG6)</f>
        <v>0</v>
      </c>
      <c r="AI6" s="37">
        <f>AH6/4</f>
        <v>0</v>
      </c>
      <c r="AJ6" s="50"/>
      <c r="AK6" s="50"/>
      <c r="AL6" s="50"/>
      <c r="AM6" s="43">
        <f>SUM(AJ6:AL6)</f>
        <v>0</v>
      </c>
      <c r="AN6" s="43">
        <f>AM6/3</f>
        <v>0</v>
      </c>
      <c r="AO6" s="50"/>
      <c r="AP6" s="50"/>
      <c r="AQ6" s="50"/>
      <c r="AR6" s="50"/>
      <c r="AS6" s="37">
        <f>SUM(AO6:AR6)</f>
        <v>0</v>
      </c>
      <c r="AT6" s="37">
        <f>IF(AR6=0,AS6/3,AS6/4)</f>
        <v>0</v>
      </c>
      <c r="AU6" s="38">
        <f>(AI6*2+AN6*2+AT6)</f>
        <v>0</v>
      </c>
      <c r="AV6" s="42" t="str">
        <f>IF((AU6/5)=0,"",AU6/5)</f>
        <v/>
      </c>
      <c r="AW6" s="39" t="str">
        <f>IF(AV6="","",IF(AV6&gt;=16,"شهادة شكر",IF(AV6&gt;=15,"شهادة شرف",IF(AV6&gt;=14,"شهادة تشجيع",IF(AV6&gt;=13,"شهادة رضا",IF(AV6&lt;13,""))))))</f>
        <v/>
      </c>
      <c r="AX6" s="66" t="str">
        <f>IF(AV6="","",RANK(AV6,$AV$6:$AV$50,0))</f>
        <v/>
      </c>
      <c r="AY6" s="231">
        <f t="shared" ref="AY6:AY50" si="2">V6/5</f>
        <v>0</v>
      </c>
      <c r="AZ6" s="231">
        <f t="shared" ref="AZ6:AZ50" si="3">AU6/5</f>
        <v>0</v>
      </c>
      <c r="BA6" s="231" t="str">
        <f>IF(BP6&gt;=1,"",IF(AND(BP6=1,BG6="غادر"),"",IF(AND(BP6=1,BG6="غادرت"),"",(AY6+AZ6*2)/3)))</f>
        <v/>
      </c>
      <c r="BB6" s="232" t="str">
        <f>IF(BA6="","",RANK(BA6,$BA$6:$BA$50,0))</f>
        <v/>
      </c>
      <c r="BC6" s="233" t="str">
        <f>IF(BA6="","",BA6)</f>
        <v/>
      </c>
      <c r="BD6" s="231">
        <f>(F6+AE6)/2</f>
        <v>0</v>
      </c>
      <c r="BE6" s="231">
        <f>(K6+AJ6)/2</f>
        <v>0</v>
      </c>
      <c r="BF6" s="44" t="str">
        <f>IF(AND(BA6="",BP6=2),"",IF(AND(BA6="",BP6=1),"غيرمرتب",IF(BA6&gt;=10,"يرتقي بالإستحقاق",IF(AND(9&lt;=BA6,BA6&lt;10,9&lt;=(BD6+BE6)/2),"يرتقي بالإسعاف","يرسب مع مراعاة السن"))))</f>
        <v/>
      </c>
      <c r="BG6" s="29"/>
      <c r="BH6" s="11"/>
      <c r="BI6" s="32"/>
      <c r="BJ6" s="32" t="str">
        <f>IF(BG6="يرسب",1,IF(BG6="ترسب",1,IF(BG6="يرتقي ",2,IF(BG6="ترتقي ",2,IF(BG6="يرتقي بالإسعاف العمري ",3,IF(BG6=" ترتقي بالإسعاف العمري",3,IF(BG6="يرتقي بالإسعاف ",4,IF(BG6="ترتقي بالإسعاف ",4,""))))))))</f>
        <v/>
      </c>
      <c r="BK6" s="4"/>
      <c r="BP6" s="32">
        <f t="shared" ref="BP6:BP50" si="4">COUNTIF(AY6:AZ6,"0")</f>
        <v>2</v>
      </c>
    </row>
    <row r="7" spans="1:68" ht="15.75">
      <c r="A7" s="28">
        <v>2</v>
      </c>
      <c r="B7" s="191" t="s">
        <v>182</v>
      </c>
      <c r="C7" s="192"/>
      <c r="D7" s="193"/>
      <c r="E7" s="50"/>
      <c r="F7" s="50"/>
      <c r="G7" s="50"/>
      <c r="H7" s="50"/>
      <c r="I7" s="37">
        <f>SUM(E7:H7)</f>
        <v>0</v>
      </c>
      <c r="J7" s="37">
        <f t="shared" ref="J7:J50" si="5">I7/4</f>
        <v>0</v>
      </c>
      <c r="K7" s="50"/>
      <c r="L7" s="50"/>
      <c r="M7" s="50"/>
      <c r="N7" s="37">
        <f t="shared" ref="N7:N49" si="6">SUM(K7:M7)</f>
        <v>0</v>
      </c>
      <c r="O7" s="37">
        <f t="shared" ref="O7:O50" si="7">N7/3</f>
        <v>0</v>
      </c>
      <c r="P7" s="50"/>
      <c r="Q7" s="50"/>
      <c r="R7" s="50"/>
      <c r="S7" s="50"/>
      <c r="T7" s="37">
        <f t="shared" ref="T7:T50" si="8">SUM(P7:S7)</f>
        <v>0</v>
      </c>
      <c r="U7" s="37">
        <f t="shared" ref="U7:U50" si="9">IF(S7=0,T7/3,T7/4)</f>
        <v>0</v>
      </c>
      <c r="V7" s="38">
        <f>(J7*2+O7*2+U7)</f>
        <v>0</v>
      </c>
      <c r="W7" s="38" t="str">
        <f t="shared" ref="W7:W50" si="10">IF((V7/5)=0,"",V7/5)</f>
        <v/>
      </c>
      <c r="X7" s="39" t="str">
        <f t="shared" ref="X7:X50" si="11">IF(W7="","",IF(W7&gt;=16,"شكر",IF(W7&gt;=15,"شرف",IF(W7&gt;=14,"تشجيع",IF(W7&gt;=13,"رضا",IF(W7&lt;13,""))))))</f>
        <v/>
      </c>
      <c r="Y7" s="66" t="str">
        <f t="shared" ref="Y7:Y50" si="12">IF(W7="","",RANK(W7,$W$6:$W$50,0))</f>
        <v/>
      </c>
      <c r="Z7" s="54">
        <v>2</v>
      </c>
      <c r="AA7" s="55" t="str">
        <f t="shared" si="0"/>
        <v>أحمد</v>
      </c>
      <c r="AB7" s="52">
        <f t="shared" si="0"/>
        <v>0</v>
      </c>
      <c r="AC7" s="53">
        <f t="shared" si="0"/>
        <v>0</v>
      </c>
      <c r="AD7" s="50"/>
      <c r="AE7" s="50"/>
      <c r="AF7" s="50"/>
      <c r="AG7" s="50"/>
      <c r="AH7" s="37">
        <f t="shared" si="1"/>
        <v>0</v>
      </c>
      <c r="AI7" s="37">
        <f t="shared" ref="AI7:AI50" si="13">AH7/4</f>
        <v>0</v>
      </c>
      <c r="AJ7" s="50"/>
      <c r="AK7" s="50"/>
      <c r="AL7" s="50"/>
      <c r="AM7" s="43">
        <f t="shared" ref="AM7:AM50" si="14">SUM(AJ7:AL7)</f>
        <v>0</v>
      </c>
      <c r="AN7" s="43">
        <f t="shared" ref="AN7:AN50" si="15">AM7/3</f>
        <v>0</v>
      </c>
      <c r="AO7" s="50"/>
      <c r="AP7" s="50"/>
      <c r="AQ7" s="50"/>
      <c r="AR7" s="50"/>
      <c r="AS7" s="37">
        <f t="shared" ref="AS7:AS50" si="16">SUM(AO7:AR7)</f>
        <v>0</v>
      </c>
      <c r="AT7" s="37">
        <f t="shared" ref="AT7:AT50" si="17">IF(AR7=0,AS7/3,AS7/4)</f>
        <v>0</v>
      </c>
      <c r="AU7" s="38">
        <f t="shared" ref="AU7:AU50" si="18">(AI7*2+AN7*2+AT7)</f>
        <v>0</v>
      </c>
      <c r="AV7" s="42" t="str">
        <f t="shared" ref="AV7:AV50" si="19">IF((AU7/5)=0,"",AU7/5)</f>
        <v/>
      </c>
      <c r="AW7" s="39" t="str">
        <f t="shared" ref="AW7:AW50" si="20">IF(AV7="","",IF(AV7&gt;=16,"شكر",IF(AV7&gt;=15,"شرف",IF(AV7&gt;=14,"تشجيع",IF(AV7&gt;=13,"رضا",IF(AV7&lt;13,""))))))</f>
        <v/>
      </c>
      <c r="AX7" s="66" t="str">
        <f t="shared" ref="AX7:AX50" si="21">IF(AV7="","",RANK(AV7,$AV$6:$AV$50,0))</f>
        <v/>
      </c>
      <c r="AY7" s="231">
        <f t="shared" si="2"/>
        <v>0</v>
      </c>
      <c r="AZ7" s="231">
        <f t="shared" si="3"/>
        <v>0</v>
      </c>
      <c r="BA7" s="231" t="str">
        <f t="shared" ref="BA7:BA50" si="22">IF(BP7&gt;=1,"",IF(AND(BP7=1,BG7="غادر"),"",IF(AND(BP7=1,BG7="غادرت"),"",(AY7+AZ7*2)/3)))</f>
        <v/>
      </c>
      <c r="BB7" s="232" t="str">
        <f t="shared" ref="BB7:BB50" si="23">IF(BA7="","",RANK(BA7,$BA$6:$BA$50,0))</f>
        <v/>
      </c>
      <c r="BC7" s="233" t="str">
        <f t="shared" ref="BC7:BC50" si="24">IF(BA7="","",BA7)</f>
        <v/>
      </c>
      <c r="BD7" s="231">
        <f t="shared" ref="BD7:BD50" si="25">(F7+AE7)/2</f>
        <v>0</v>
      </c>
      <c r="BE7" s="231">
        <f t="shared" ref="BE7:BE50" si="26">(K7+AJ7)/2</f>
        <v>0</v>
      </c>
      <c r="BF7" s="44" t="str">
        <f t="shared" ref="BF7:BF50" si="27">IF(AND(BA7="",BP7=2),"",IF(AND(BA7="",BP7=1),"غيرمرتب",IF(BA7&gt;=10,"يرتقي بالإستحقاق",IF(AND(9&lt;=BA7,BA7&lt;10,9&lt;=(BD7+BE7)/2),"يرتقي بالإسعاف","يرسب مع مراعاة السن"))))</f>
        <v/>
      </c>
      <c r="BG7" s="29"/>
      <c r="BH7" s="11"/>
      <c r="BI7" s="4" t="s">
        <v>31</v>
      </c>
      <c r="BJ7" s="32"/>
      <c r="BK7" s="4" t="s">
        <v>17</v>
      </c>
      <c r="BP7" s="4">
        <f t="shared" si="4"/>
        <v>2</v>
      </c>
    </row>
    <row r="8" spans="1:68" ht="15.75">
      <c r="A8" s="28">
        <v>3</v>
      </c>
      <c r="B8" s="191"/>
      <c r="C8" s="192"/>
      <c r="D8" s="193"/>
      <c r="E8" s="50"/>
      <c r="F8" s="50"/>
      <c r="G8" s="50"/>
      <c r="H8" s="50"/>
      <c r="I8" s="37">
        <f t="shared" ref="I8:I50" si="28">SUM(E8:H8)</f>
        <v>0</v>
      </c>
      <c r="J8" s="37">
        <f t="shared" si="5"/>
        <v>0</v>
      </c>
      <c r="K8" s="50"/>
      <c r="L8" s="50"/>
      <c r="M8" s="50"/>
      <c r="N8" s="37">
        <f t="shared" si="6"/>
        <v>0</v>
      </c>
      <c r="O8" s="37">
        <f t="shared" si="7"/>
        <v>0</v>
      </c>
      <c r="P8" s="50"/>
      <c r="Q8" s="50"/>
      <c r="R8" s="50"/>
      <c r="S8" s="50"/>
      <c r="T8" s="37">
        <f t="shared" si="8"/>
        <v>0</v>
      </c>
      <c r="U8" s="37">
        <f t="shared" si="9"/>
        <v>0</v>
      </c>
      <c r="V8" s="38">
        <f t="shared" ref="V8:V50" si="29">(J8*2+O8*2+U8)</f>
        <v>0</v>
      </c>
      <c r="W8" s="38" t="str">
        <f t="shared" si="10"/>
        <v/>
      </c>
      <c r="X8" s="39" t="str">
        <f t="shared" si="11"/>
        <v/>
      </c>
      <c r="Y8" s="66" t="str">
        <f t="shared" si="12"/>
        <v/>
      </c>
      <c r="Z8" s="54">
        <v>3</v>
      </c>
      <c r="AA8" s="55">
        <f t="shared" si="0"/>
        <v>0</v>
      </c>
      <c r="AB8" s="52">
        <f t="shared" si="0"/>
        <v>0</v>
      </c>
      <c r="AC8" s="53">
        <f t="shared" si="0"/>
        <v>0</v>
      </c>
      <c r="AD8" s="50"/>
      <c r="AE8" s="50"/>
      <c r="AF8" s="50"/>
      <c r="AG8" s="50"/>
      <c r="AH8" s="37">
        <f t="shared" si="1"/>
        <v>0</v>
      </c>
      <c r="AI8" s="37">
        <f t="shared" si="13"/>
        <v>0</v>
      </c>
      <c r="AJ8" s="50"/>
      <c r="AK8" s="50"/>
      <c r="AL8" s="50"/>
      <c r="AM8" s="43">
        <f t="shared" si="14"/>
        <v>0</v>
      </c>
      <c r="AN8" s="43">
        <f t="shared" si="15"/>
        <v>0</v>
      </c>
      <c r="AO8" s="50"/>
      <c r="AP8" s="50"/>
      <c r="AQ8" s="50"/>
      <c r="AR8" s="50"/>
      <c r="AS8" s="37">
        <f t="shared" si="16"/>
        <v>0</v>
      </c>
      <c r="AT8" s="37">
        <f t="shared" si="17"/>
        <v>0</v>
      </c>
      <c r="AU8" s="38">
        <f t="shared" si="18"/>
        <v>0</v>
      </c>
      <c r="AV8" s="42" t="str">
        <f t="shared" si="19"/>
        <v/>
      </c>
      <c r="AW8" s="39" t="str">
        <f t="shared" si="20"/>
        <v/>
      </c>
      <c r="AX8" s="66" t="str">
        <f t="shared" si="21"/>
        <v/>
      </c>
      <c r="AY8" s="231">
        <f t="shared" si="2"/>
        <v>0</v>
      </c>
      <c r="AZ8" s="231">
        <f t="shared" si="3"/>
        <v>0</v>
      </c>
      <c r="BA8" s="231" t="str">
        <f t="shared" si="22"/>
        <v/>
      </c>
      <c r="BB8" s="232" t="str">
        <f t="shared" si="23"/>
        <v/>
      </c>
      <c r="BC8" s="233" t="str">
        <f t="shared" si="24"/>
        <v/>
      </c>
      <c r="BD8" s="231">
        <f t="shared" si="25"/>
        <v>0</v>
      </c>
      <c r="BE8" s="231">
        <f t="shared" si="26"/>
        <v>0</v>
      </c>
      <c r="BF8" s="44" t="str">
        <f t="shared" si="27"/>
        <v/>
      </c>
      <c r="BG8" s="29"/>
      <c r="BH8" s="11"/>
      <c r="BI8" s="4" t="s">
        <v>32</v>
      </c>
      <c r="BJ8" s="32"/>
      <c r="BK8" s="4" t="s">
        <v>18</v>
      </c>
      <c r="BP8" s="4">
        <f t="shared" si="4"/>
        <v>2</v>
      </c>
    </row>
    <row r="9" spans="1:68" ht="15.75">
      <c r="A9" s="28">
        <v>4</v>
      </c>
      <c r="B9" s="191"/>
      <c r="C9" s="192"/>
      <c r="D9" s="193"/>
      <c r="E9" s="50"/>
      <c r="F9" s="50"/>
      <c r="G9" s="50"/>
      <c r="H9" s="50"/>
      <c r="I9" s="37">
        <f t="shared" si="28"/>
        <v>0</v>
      </c>
      <c r="J9" s="37">
        <f t="shared" si="5"/>
        <v>0</v>
      </c>
      <c r="K9" s="50"/>
      <c r="L9" s="50"/>
      <c r="M9" s="50"/>
      <c r="N9" s="37">
        <f t="shared" si="6"/>
        <v>0</v>
      </c>
      <c r="O9" s="37">
        <f t="shared" si="7"/>
        <v>0</v>
      </c>
      <c r="P9" s="50"/>
      <c r="Q9" s="50"/>
      <c r="R9" s="50"/>
      <c r="S9" s="50"/>
      <c r="T9" s="37">
        <f t="shared" si="8"/>
        <v>0</v>
      </c>
      <c r="U9" s="37">
        <f t="shared" si="9"/>
        <v>0</v>
      </c>
      <c r="V9" s="38">
        <f t="shared" si="29"/>
        <v>0</v>
      </c>
      <c r="W9" s="38" t="str">
        <f t="shared" si="10"/>
        <v/>
      </c>
      <c r="X9" s="39" t="str">
        <f t="shared" si="11"/>
        <v/>
      </c>
      <c r="Y9" s="66" t="str">
        <f t="shared" si="12"/>
        <v/>
      </c>
      <c r="Z9" s="54">
        <v>4</v>
      </c>
      <c r="AA9" s="55">
        <f t="shared" si="0"/>
        <v>0</v>
      </c>
      <c r="AB9" s="52">
        <f t="shared" si="0"/>
        <v>0</v>
      </c>
      <c r="AC9" s="53">
        <f t="shared" si="0"/>
        <v>0</v>
      </c>
      <c r="AD9" s="50"/>
      <c r="AE9" s="50"/>
      <c r="AF9" s="50"/>
      <c r="AG9" s="50"/>
      <c r="AH9" s="37">
        <f t="shared" si="1"/>
        <v>0</v>
      </c>
      <c r="AI9" s="37">
        <f t="shared" si="13"/>
        <v>0</v>
      </c>
      <c r="AJ9" s="50"/>
      <c r="AK9" s="50"/>
      <c r="AL9" s="50"/>
      <c r="AM9" s="43">
        <f t="shared" si="14"/>
        <v>0</v>
      </c>
      <c r="AN9" s="43">
        <f t="shared" si="15"/>
        <v>0</v>
      </c>
      <c r="AO9" s="50"/>
      <c r="AP9" s="50"/>
      <c r="AQ9" s="50"/>
      <c r="AR9" s="50"/>
      <c r="AS9" s="37">
        <f t="shared" si="16"/>
        <v>0</v>
      </c>
      <c r="AT9" s="37">
        <f t="shared" si="17"/>
        <v>0</v>
      </c>
      <c r="AU9" s="38">
        <f t="shared" si="18"/>
        <v>0</v>
      </c>
      <c r="AV9" s="42" t="str">
        <f t="shared" si="19"/>
        <v/>
      </c>
      <c r="AW9" s="39" t="str">
        <f t="shared" si="20"/>
        <v/>
      </c>
      <c r="AX9" s="66" t="str">
        <f t="shared" si="21"/>
        <v/>
      </c>
      <c r="AY9" s="231">
        <f t="shared" si="2"/>
        <v>0</v>
      </c>
      <c r="AZ9" s="231">
        <f t="shared" si="3"/>
        <v>0</v>
      </c>
      <c r="BA9" s="231" t="str">
        <f t="shared" si="22"/>
        <v/>
      </c>
      <c r="BB9" s="232" t="str">
        <f t="shared" si="23"/>
        <v/>
      </c>
      <c r="BC9" s="233" t="str">
        <f t="shared" si="24"/>
        <v/>
      </c>
      <c r="BD9" s="231">
        <f t="shared" si="25"/>
        <v>0</v>
      </c>
      <c r="BE9" s="231">
        <f t="shared" si="26"/>
        <v>0</v>
      </c>
      <c r="BF9" s="44" t="str">
        <f t="shared" si="27"/>
        <v/>
      </c>
      <c r="BG9" s="29"/>
      <c r="BH9" s="11"/>
      <c r="BI9" s="4" t="s">
        <v>29</v>
      </c>
      <c r="BJ9" s="32"/>
      <c r="BK9" s="4"/>
      <c r="BP9" s="4">
        <f t="shared" si="4"/>
        <v>2</v>
      </c>
    </row>
    <row r="10" spans="1:68" ht="15.75">
      <c r="A10" s="28">
        <v>5</v>
      </c>
      <c r="B10" s="191"/>
      <c r="C10" s="192"/>
      <c r="D10" s="193"/>
      <c r="E10" s="50"/>
      <c r="F10" s="50"/>
      <c r="G10" s="50"/>
      <c r="H10" s="50"/>
      <c r="I10" s="37">
        <f t="shared" si="28"/>
        <v>0</v>
      </c>
      <c r="J10" s="37">
        <f t="shared" si="5"/>
        <v>0</v>
      </c>
      <c r="K10" s="50"/>
      <c r="L10" s="50"/>
      <c r="M10" s="50"/>
      <c r="N10" s="37">
        <f t="shared" si="6"/>
        <v>0</v>
      </c>
      <c r="O10" s="37">
        <f t="shared" si="7"/>
        <v>0</v>
      </c>
      <c r="P10" s="50"/>
      <c r="Q10" s="50"/>
      <c r="R10" s="50"/>
      <c r="S10" s="50"/>
      <c r="T10" s="37">
        <f t="shared" si="8"/>
        <v>0</v>
      </c>
      <c r="U10" s="37">
        <f t="shared" si="9"/>
        <v>0</v>
      </c>
      <c r="V10" s="38">
        <f t="shared" si="29"/>
        <v>0</v>
      </c>
      <c r="W10" s="38" t="str">
        <f t="shared" si="10"/>
        <v/>
      </c>
      <c r="X10" s="39" t="str">
        <f t="shared" si="11"/>
        <v/>
      </c>
      <c r="Y10" s="66" t="str">
        <f t="shared" si="12"/>
        <v/>
      </c>
      <c r="Z10" s="54">
        <v>5</v>
      </c>
      <c r="AA10" s="55">
        <f t="shared" si="0"/>
        <v>0</v>
      </c>
      <c r="AB10" s="52">
        <f t="shared" si="0"/>
        <v>0</v>
      </c>
      <c r="AC10" s="53">
        <f t="shared" si="0"/>
        <v>0</v>
      </c>
      <c r="AD10" s="50"/>
      <c r="AE10" s="50"/>
      <c r="AF10" s="50"/>
      <c r="AG10" s="50"/>
      <c r="AH10" s="37">
        <f t="shared" si="1"/>
        <v>0</v>
      </c>
      <c r="AI10" s="37">
        <f t="shared" si="13"/>
        <v>0</v>
      </c>
      <c r="AJ10" s="50"/>
      <c r="AK10" s="50"/>
      <c r="AL10" s="50"/>
      <c r="AM10" s="43">
        <f t="shared" si="14"/>
        <v>0</v>
      </c>
      <c r="AN10" s="43">
        <f t="shared" si="15"/>
        <v>0</v>
      </c>
      <c r="AO10" s="50"/>
      <c r="AP10" s="50"/>
      <c r="AQ10" s="50"/>
      <c r="AR10" s="50"/>
      <c r="AS10" s="37">
        <f t="shared" si="16"/>
        <v>0</v>
      </c>
      <c r="AT10" s="37">
        <f t="shared" si="17"/>
        <v>0</v>
      </c>
      <c r="AU10" s="38">
        <f t="shared" si="18"/>
        <v>0</v>
      </c>
      <c r="AV10" s="42" t="str">
        <f t="shared" si="19"/>
        <v/>
      </c>
      <c r="AW10" s="39" t="str">
        <f t="shared" si="20"/>
        <v/>
      </c>
      <c r="AX10" s="66" t="str">
        <f t="shared" si="21"/>
        <v/>
      </c>
      <c r="AY10" s="231">
        <f t="shared" si="2"/>
        <v>0</v>
      </c>
      <c r="AZ10" s="231">
        <f t="shared" si="3"/>
        <v>0</v>
      </c>
      <c r="BA10" s="231" t="str">
        <f t="shared" si="22"/>
        <v/>
      </c>
      <c r="BB10" s="232" t="str">
        <f t="shared" si="23"/>
        <v/>
      </c>
      <c r="BC10" s="233" t="str">
        <f t="shared" si="24"/>
        <v/>
      </c>
      <c r="BD10" s="231">
        <f t="shared" si="25"/>
        <v>0</v>
      </c>
      <c r="BE10" s="231">
        <f t="shared" si="26"/>
        <v>0</v>
      </c>
      <c r="BF10" s="44" t="str">
        <f t="shared" si="27"/>
        <v/>
      </c>
      <c r="BG10" s="29"/>
      <c r="BH10" s="11"/>
      <c r="BI10" s="4" t="s">
        <v>30</v>
      </c>
      <c r="BJ10" s="32"/>
      <c r="BK10" s="4"/>
      <c r="BP10" s="4">
        <f t="shared" si="4"/>
        <v>2</v>
      </c>
    </row>
    <row r="11" spans="1:68" ht="15.75">
      <c r="A11" s="28">
        <v>6</v>
      </c>
      <c r="B11" s="191"/>
      <c r="C11" s="192"/>
      <c r="D11" s="193"/>
      <c r="E11" s="50"/>
      <c r="F11" s="50"/>
      <c r="G11" s="50"/>
      <c r="H11" s="50"/>
      <c r="I11" s="37">
        <f t="shared" si="28"/>
        <v>0</v>
      </c>
      <c r="J11" s="37">
        <f t="shared" si="5"/>
        <v>0</v>
      </c>
      <c r="K11" s="50"/>
      <c r="L11" s="50"/>
      <c r="M11" s="50"/>
      <c r="N11" s="37">
        <f t="shared" si="6"/>
        <v>0</v>
      </c>
      <c r="O11" s="37">
        <f t="shared" si="7"/>
        <v>0</v>
      </c>
      <c r="P11" s="50"/>
      <c r="Q11" s="50"/>
      <c r="R11" s="50"/>
      <c r="S11" s="50"/>
      <c r="T11" s="37">
        <f t="shared" si="8"/>
        <v>0</v>
      </c>
      <c r="U11" s="37">
        <f t="shared" si="9"/>
        <v>0</v>
      </c>
      <c r="V11" s="38">
        <f t="shared" si="29"/>
        <v>0</v>
      </c>
      <c r="W11" s="38" t="str">
        <f t="shared" si="10"/>
        <v/>
      </c>
      <c r="X11" s="39" t="str">
        <f t="shared" si="11"/>
        <v/>
      </c>
      <c r="Y11" s="66" t="str">
        <f t="shared" si="12"/>
        <v/>
      </c>
      <c r="Z11" s="54">
        <v>6</v>
      </c>
      <c r="AA11" s="55">
        <f t="shared" si="0"/>
        <v>0</v>
      </c>
      <c r="AB11" s="52">
        <f t="shared" si="0"/>
        <v>0</v>
      </c>
      <c r="AC11" s="53">
        <f t="shared" si="0"/>
        <v>0</v>
      </c>
      <c r="AD11" s="50"/>
      <c r="AE11" s="50"/>
      <c r="AF11" s="50"/>
      <c r="AG11" s="50"/>
      <c r="AH11" s="37">
        <f t="shared" si="1"/>
        <v>0</v>
      </c>
      <c r="AI11" s="37">
        <f t="shared" si="13"/>
        <v>0</v>
      </c>
      <c r="AJ11" s="50"/>
      <c r="AK11" s="50"/>
      <c r="AL11" s="50"/>
      <c r="AM11" s="43">
        <f t="shared" si="14"/>
        <v>0</v>
      </c>
      <c r="AN11" s="43">
        <f t="shared" si="15"/>
        <v>0</v>
      </c>
      <c r="AO11" s="50"/>
      <c r="AP11" s="50"/>
      <c r="AQ11" s="50"/>
      <c r="AR11" s="50"/>
      <c r="AS11" s="37">
        <f t="shared" si="16"/>
        <v>0</v>
      </c>
      <c r="AT11" s="37">
        <f t="shared" si="17"/>
        <v>0</v>
      </c>
      <c r="AU11" s="38">
        <f t="shared" si="18"/>
        <v>0</v>
      </c>
      <c r="AV11" s="42" t="str">
        <f t="shared" si="19"/>
        <v/>
      </c>
      <c r="AW11" s="39" t="str">
        <f t="shared" si="20"/>
        <v/>
      </c>
      <c r="AX11" s="66" t="str">
        <f t="shared" si="21"/>
        <v/>
      </c>
      <c r="AY11" s="231">
        <f t="shared" si="2"/>
        <v>0</v>
      </c>
      <c r="AZ11" s="231">
        <f t="shared" si="3"/>
        <v>0</v>
      </c>
      <c r="BA11" s="231" t="str">
        <f t="shared" si="22"/>
        <v/>
      </c>
      <c r="BB11" s="232" t="str">
        <f t="shared" si="23"/>
        <v/>
      </c>
      <c r="BC11" s="233" t="str">
        <f t="shared" si="24"/>
        <v/>
      </c>
      <c r="BD11" s="231">
        <f t="shared" si="25"/>
        <v>0</v>
      </c>
      <c r="BE11" s="231">
        <f t="shared" si="26"/>
        <v>0</v>
      </c>
      <c r="BF11" s="44" t="str">
        <f t="shared" si="27"/>
        <v/>
      </c>
      <c r="BG11" s="29"/>
      <c r="BH11" s="11"/>
      <c r="BI11" s="4" t="s">
        <v>10</v>
      </c>
      <c r="BJ11" s="32"/>
      <c r="BK11" s="4"/>
      <c r="BP11" s="4">
        <f t="shared" si="4"/>
        <v>2</v>
      </c>
    </row>
    <row r="12" spans="1:68" ht="15.75">
      <c r="A12" s="28">
        <v>7</v>
      </c>
      <c r="B12" s="191"/>
      <c r="C12" s="192"/>
      <c r="D12" s="193"/>
      <c r="E12" s="50"/>
      <c r="F12" s="50"/>
      <c r="G12" s="50"/>
      <c r="H12" s="50"/>
      <c r="I12" s="37">
        <f t="shared" si="28"/>
        <v>0</v>
      </c>
      <c r="J12" s="37">
        <f t="shared" si="5"/>
        <v>0</v>
      </c>
      <c r="K12" s="50"/>
      <c r="L12" s="50"/>
      <c r="M12" s="50"/>
      <c r="N12" s="37">
        <f t="shared" si="6"/>
        <v>0</v>
      </c>
      <c r="O12" s="37">
        <f t="shared" si="7"/>
        <v>0</v>
      </c>
      <c r="P12" s="50"/>
      <c r="Q12" s="50"/>
      <c r="R12" s="50"/>
      <c r="S12" s="50"/>
      <c r="T12" s="37">
        <f t="shared" si="8"/>
        <v>0</v>
      </c>
      <c r="U12" s="37">
        <f t="shared" si="9"/>
        <v>0</v>
      </c>
      <c r="V12" s="38">
        <f t="shared" si="29"/>
        <v>0</v>
      </c>
      <c r="W12" s="38" t="str">
        <f t="shared" si="10"/>
        <v/>
      </c>
      <c r="X12" s="39" t="str">
        <f t="shared" si="11"/>
        <v/>
      </c>
      <c r="Y12" s="66" t="str">
        <f t="shared" si="12"/>
        <v/>
      </c>
      <c r="Z12" s="54">
        <v>7</v>
      </c>
      <c r="AA12" s="55">
        <f t="shared" si="0"/>
        <v>0</v>
      </c>
      <c r="AB12" s="52">
        <f t="shared" si="0"/>
        <v>0</v>
      </c>
      <c r="AC12" s="53">
        <f t="shared" si="0"/>
        <v>0</v>
      </c>
      <c r="AD12" s="50"/>
      <c r="AE12" s="50"/>
      <c r="AF12" s="50"/>
      <c r="AG12" s="50"/>
      <c r="AH12" s="37">
        <f t="shared" si="1"/>
        <v>0</v>
      </c>
      <c r="AI12" s="37">
        <f t="shared" si="13"/>
        <v>0</v>
      </c>
      <c r="AJ12" s="50"/>
      <c r="AK12" s="50"/>
      <c r="AL12" s="50"/>
      <c r="AM12" s="43">
        <f t="shared" si="14"/>
        <v>0</v>
      </c>
      <c r="AN12" s="43">
        <f t="shared" si="15"/>
        <v>0</v>
      </c>
      <c r="AO12" s="50"/>
      <c r="AP12" s="50"/>
      <c r="AQ12" s="50"/>
      <c r="AR12" s="50"/>
      <c r="AS12" s="37">
        <f t="shared" si="16"/>
        <v>0</v>
      </c>
      <c r="AT12" s="37">
        <f t="shared" si="17"/>
        <v>0</v>
      </c>
      <c r="AU12" s="38">
        <f t="shared" si="18"/>
        <v>0</v>
      </c>
      <c r="AV12" s="42" t="str">
        <f t="shared" si="19"/>
        <v/>
      </c>
      <c r="AW12" s="39" t="str">
        <f t="shared" si="20"/>
        <v/>
      </c>
      <c r="AX12" s="66" t="str">
        <f t="shared" si="21"/>
        <v/>
      </c>
      <c r="AY12" s="231">
        <f t="shared" si="2"/>
        <v>0</v>
      </c>
      <c r="AZ12" s="231">
        <f t="shared" si="3"/>
        <v>0</v>
      </c>
      <c r="BA12" s="231" t="str">
        <f t="shared" si="22"/>
        <v/>
      </c>
      <c r="BB12" s="232" t="str">
        <f t="shared" si="23"/>
        <v/>
      </c>
      <c r="BC12" s="233" t="str">
        <f t="shared" si="24"/>
        <v/>
      </c>
      <c r="BD12" s="231">
        <f t="shared" si="25"/>
        <v>0</v>
      </c>
      <c r="BE12" s="231">
        <f t="shared" si="26"/>
        <v>0</v>
      </c>
      <c r="BF12" s="44" t="str">
        <f t="shared" si="27"/>
        <v/>
      </c>
      <c r="BG12" s="29"/>
      <c r="BH12" s="11"/>
      <c r="BI12" s="4" t="s">
        <v>11</v>
      </c>
      <c r="BJ12" s="32"/>
      <c r="BK12" s="4"/>
      <c r="BP12" s="4">
        <f t="shared" si="4"/>
        <v>2</v>
      </c>
    </row>
    <row r="13" spans="1:68" ht="15.75">
      <c r="A13" s="28">
        <v>8</v>
      </c>
      <c r="B13" s="191"/>
      <c r="C13" s="192"/>
      <c r="D13" s="193"/>
      <c r="E13" s="50"/>
      <c r="F13" s="50"/>
      <c r="G13" s="50"/>
      <c r="H13" s="50"/>
      <c r="I13" s="37">
        <f t="shared" si="28"/>
        <v>0</v>
      </c>
      <c r="J13" s="37">
        <f t="shared" si="5"/>
        <v>0</v>
      </c>
      <c r="K13" s="50"/>
      <c r="L13" s="50"/>
      <c r="M13" s="50"/>
      <c r="N13" s="37">
        <f t="shared" si="6"/>
        <v>0</v>
      </c>
      <c r="O13" s="37">
        <f t="shared" si="7"/>
        <v>0</v>
      </c>
      <c r="P13" s="50"/>
      <c r="Q13" s="50"/>
      <c r="R13" s="50"/>
      <c r="S13" s="50"/>
      <c r="T13" s="37">
        <f t="shared" si="8"/>
        <v>0</v>
      </c>
      <c r="U13" s="37">
        <f t="shared" si="9"/>
        <v>0</v>
      </c>
      <c r="V13" s="38">
        <f t="shared" si="29"/>
        <v>0</v>
      </c>
      <c r="W13" s="38" t="str">
        <f t="shared" si="10"/>
        <v/>
      </c>
      <c r="X13" s="39" t="str">
        <f t="shared" si="11"/>
        <v/>
      </c>
      <c r="Y13" s="66" t="str">
        <f t="shared" si="12"/>
        <v/>
      </c>
      <c r="Z13" s="54">
        <v>8</v>
      </c>
      <c r="AA13" s="55">
        <f t="shared" si="0"/>
        <v>0</v>
      </c>
      <c r="AB13" s="52">
        <f t="shared" si="0"/>
        <v>0</v>
      </c>
      <c r="AC13" s="53">
        <f t="shared" si="0"/>
        <v>0</v>
      </c>
      <c r="AD13" s="50"/>
      <c r="AE13" s="50"/>
      <c r="AF13" s="50"/>
      <c r="AG13" s="50"/>
      <c r="AH13" s="37">
        <f t="shared" si="1"/>
        <v>0</v>
      </c>
      <c r="AI13" s="37">
        <f t="shared" si="13"/>
        <v>0</v>
      </c>
      <c r="AJ13" s="50"/>
      <c r="AK13" s="50"/>
      <c r="AL13" s="50"/>
      <c r="AM13" s="43">
        <f t="shared" si="14"/>
        <v>0</v>
      </c>
      <c r="AN13" s="43">
        <f t="shared" si="15"/>
        <v>0</v>
      </c>
      <c r="AO13" s="50"/>
      <c r="AP13" s="50"/>
      <c r="AQ13" s="50"/>
      <c r="AR13" s="50"/>
      <c r="AS13" s="37">
        <f t="shared" si="16"/>
        <v>0</v>
      </c>
      <c r="AT13" s="37">
        <f t="shared" si="17"/>
        <v>0</v>
      </c>
      <c r="AU13" s="38">
        <f t="shared" si="18"/>
        <v>0</v>
      </c>
      <c r="AV13" s="42" t="str">
        <f t="shared" si="19"/>
        <v/>
      </c>
      <c r="AW13" s="39" t="str">
        <f t="shared" si="20"/>
        <v/>
      </c>
      <c r="AX13" s="66" t="str">
        <f t="shared" si="21"/>
        <v/>
      </c>
      <c r="AY13" s="231">
        <f t="shared" si="2"/>
        <v>0</v>
      </c>
      <c r="AZ13" s="231">
        <f t="shared" si="3"/>
        <v>0</v>
      </c>
      <c r="BA13" s="231" t="str">
        <f t="shared" si="22"/>
        <v/>
      </c>
      <c r="BB13" s="232" t="str">
        <f t="shared" si="23"/>
        <v/>
      </c>
      <c r="BC13" s="233" t="str">
        <f t="shared" si="24"/>
        <v/>
      </c>
      <c r="BD13" s="231">
        <f t="shared" si="25"/>
        <v>0</v>
      </c>
      <c r="BE13" s="231">
        <f t="shared" si="26"/>
        <v>0</v>
      </c>
      <c r="BF13" s="44" t="str">
        <f t="shared" si="27"/>
        <v/>
      </c>
      <c r="BG13" s="29"/>
      <c r="BH13" s="11"/>
      <c r="BI13" s="4" t="s">
        <v>33</v>
      </c>
      <c r="BJ13" s="32"/>
      <c r="BK13" s="4"/>
      <c r="BP13" s="4">
        <f t="shared" si="4"/>
        <v>2</v>
      </c>
    </row>
    <row r="14" spans="1:68" ht="15.75">
      <c r="A14" s="28">
        <v>9</v>
      </c>
      <c r="B14" s="191"/>
      <c r="C14" s="192"/>
      <c r="D14" s="193"/>
      <c r="E14" s="50"/>
      <c r="F14" s="50"/>
      <c r="G14" s="50"/>
      <c r="H14" s="50"/>
      <c r="I14" s="37">
        <f t="shared" si="28"/>
        <v>0</v>
      </c>
      <c r="J14" s="37">
        <f t="shared" si="5"/>
        <v>0</v>
      </c>
      <c r="K14" s="50"/>
      <c r="L14" s="50"/>
      <c r="M14" s="50"/>
      <c r="N14" s="37">
        <f t="shared" si="6"/>
        <v>0</v>
      </c>
      <c r="O14" s="37">
        <f t="shared" si="7"/>
        <v>0</v>
      </c>
      <c r="P14" s="50"/>
      <c r="Q14" s="50"/>
      <c r="R14" s="50"/>
      <c r="S14" s="50"/>
      <c r="T14" s="37">
        <f t="shared" si="8"/>
        <v>0</v>
      </c>
      <c r="U14" s="37">
        <f t="shared" si="9"/>
        <v>0</v>
      </c>
      <c r="V14" s="38">
        <f t="shared" si="29"/>
        <v>0</v>
      </c>
      <c r="W14" s="38" t="str">
        <f t="shared" si="10"/>
        <v/>
      </c>
      <c r="X14" s="39" t="str">
        <f t="shared" si="11"/>
        <v/>
      </c>
      <c r="Y14" s="66" t="str">
        <f t="shared" si="12"/>
        <v/>
      </c>
      <c r="Z14" s="54">
        <v>9</v>
      </c>
      <c r="AA14" s="55">
        <f t="shared" si="0"/>
        <v>0</v>
      </c>
      <c r="AB14" s="52">
        <f t="shared" si="0"/>
        <v>0</v>
      </c>
      <c r="AC14" s="53">
        <f t="shared" si="0"/>
        <v>0</v>
      </c>
      <c r="AD14" s="50"/>
      <c r="AE14" s="50"/>
      <c r="AF14" s="50"/>
      <c r="AG14" s="50"/>
      <c r="AH14" s="37">
        <f t="shared" si="1"/>
        <v>0</v>
      </c>
      <c r="AI14" s="37">
        <f t="shared" si="13"/>
        <v>0</v>
      </c>
      <c r="AJ14" s="50"/>
      <c r="AK14" s="50"/>
      <c r="AL14" s="50"/>
      <c r="AM14" s="43">
        <f t="shared" si="14"/>
        <v>0</v>
      </c>
      <c r="AN14" s="43">
        <f t="shared" si="15"/>
        <v>0</v>
      </c>
      <c r="AO14" s="50"/>
      <c r="AP14" s="50"/>
      <c r="AQ14" s="50"/>
      <c r="AR14" s="50"/>
      <c r="AS14" s="37">
        <f t="shared" si="16"/>
        <v>0</v>
      </c>
      <c r="AT14" s="37">
        <f t="shared" si="17"/>
        <v>0</v>
      </c>
      <c r="AU14" s="38">
        <f t="shared" si="18"/>
        <v>0</v>
      </c>
      <c r="AV14" s="42" t="str">
        <f t="shared" si="19"/>
        <v/>
      </c>
      <c r="AW14" s="39" t="str">
        <f t="shared" si="20"/>
        <v/>
      </c>
      <c r="AX14" s="66" t="str">
        <f t="shared" si="21"/>
        <v/>
      </c>
      <c r="AY14" s="231">
        <f t="shared" si="2"/>
        <v>0</v>
      </c>
      <c r="AZ14" s="231">
        <f t="shared" si="3"/>
        <v>0</v>
      </c>
      <c r="BA14" s="231" t="str">
        <f t="shared" si="22"/>
        <v/>
      </c>
      <c r="BB14" s="232" t="str">
        <f t="shared" si="23"/>
        <v/>
      </c>
      <c r="BC14" s="233" t="str">
        <f t="shared" si="24"/>
        <v/>
      </c>
      <c r="BD14" s="231">
        <f t="shared" si="25"/>
        <v>0</v>
      </c>
      <c r="BE14" s="231">
        <f t="shared" si="26"/>
        <v>0</v>
      </c>
      <c r="BF14" s="44" t="str">
        <f t="shared" si="27"/>
        <v/>
      </c>
      <c r="BG14" s="29"/>
      <c r="BH14" s="11"/>
      <c r="BI14" s="4" t="s">
        <v>34</v>
      </c>
      <c r="BJ14" s="32"/>
      <c r="BK14" s="4"/>
      <c r="BP14" s="4">
        <f t="shared" si="4"/>
        <v>2</v>
      </c>
    </row>
    <row r="15" spans="1:68" ht="15.75">
      <c r="A15" s="28">
        <v>10</v>
      </c>
      <c r="B15" s="191"/>
      <c r="C15" s="192"/>
      <c r="D15" s="193"/>
      <c r="E15" s="50"/>
      <c r="F15" s="50"/>
      <c r="G15" s="50"/>
      <c r="H15" s="50"/>
      <c r="I15" s="37">
        <f t="shared" si="28"/>
        <v>0</v>
      </c>
      <c r="J15" s="37">
        <f t="shared" si="5"/>
        <v>0</v>
      </c>
      <c r="K15" s="50"/>
      <c r="L15" s="50"/>
      <c r="M15" s="50"/>
      <c r="N15" s="37">
        <f t="shared" si="6"/>
        <v>0</v>
      </c>
      <c r="O15" s="37">
        <f t="shared" si="7"/>
        <v>0</v>
      </c>
      <c r="P15" s="50"/>
      <c r="Q15" s="50"/>
      <c r="R15" s="50"/>
      <c r="S15" s="50"/>
      <c r="T15" s="37">
        <f t="shared" si="8"/>
        <v>0</v>
      </c>
      <c r="U15" s="37">
        <f t="shared" si="9"/>
        <v>0</v>
      </c>
      <c r="V15" s="38">
        <f t="shared" si="29"/>
        <v>0</v>
      </c>
      <c r="W15" s="38" t="str">
        <f t="shared" si="10"/>
        <v/>
      </c>
      <c r="X15" s="39" t="str">
        <f t="shared" si="11"/>
        <v/>
      </c>
      <c r="Y15" s="66" t="str">
        <f t="shared" si="12"/>
        <v/>
      </c>
      <c r="Z15" s="54">
        <v>10</v>
      </c>
      <c r="AA15" s="55">
        <f t="shared" si="0"/>
        <v>0</v>
      </c>
      <c r="AB15" s="52">
        <f t="shared" si="0"/>
        <v>0</v>
      </c>
      <c r="AC15" s="53">
        <f t="shared" si="0"/>
        <v>0</v>
      </c>
      <c r="AD15" s="50"/>
      <c r="AE15" s="50"/>
      <c r="AF15" s="50"/>
      <c r="AG15" s="50"/>
      <c r="AH15" s="37">
        <f t="shared" si="1"/>
        <v>0</v>
      </c>
      <c r="AI15" s="37">
        <f t="shared" si="13"/>
        <v>0</v>
      </c>
      <c r="AJ15" s="50"/>
      <c r="AK15" s="50"/>
      <c r="AL15" s="50"/>
      <c r="AM15" s="43">
        <f t="shared" si="14"/>
        <v>0</v>
      </c>
      <c r="AN15" s="43">
        <f t="shared" si="15"/>
        <v>0</v>
      </c>
      <c r="AO15" s="50"/>
      <c r="AP15" s="50"/>
      <c r="AQ15" s="50"/>
      <c r="AR15" s="50"/>
      <c r="AS15" s="37">
        <f t="shared" si="16"/>
        <v>0</v>
      </c>
      <c r="AT15" s="37">
        <f t="shared" si="17"/>
        <v>0</v>
      </c>
      <c r="AU15" s="38">
        <f t="shared" si="18"/>
        <v>0</v>
      </c>
      <c r="AV15" s="42" t="str">
        <f t="shared" si="19"/>
        <v/>
      </c>
      <c r="AW15" s="39" t="str">
        <f t="shared" si="20"/>
        <v/>
      </c>
      <c r="AX15" s="66" t="str">
        <f t="shared" si="21"/>
        <v/>
      </c>
      <c r="AY15" s="231">
        <f t="shared" si="2"/>
        <v>0</v>
      </c>
      <c r="AZ15" s="231">
        <f t="shared" si="3"/>
        <v>0</v>
      </c>
      <c r="BA15" s="231" t="str">
        <f t="shared" si="22"/>
        <v/>
      </c>
      <c r="BB15" s="232" t="str">
        <f t="shared" si="23"/>
        <v/>
      </c>
      <c r="BC15" s="233" t="str">
        <f t="shared" si="24"/>
        <v/>
      </c>
      <c r="BD15" s="231">
        <f t="shared" si="25"/>
        <v>0</v>
      </c>
      <c r="BE15" s="231">
        <f t="shared" si="26"/>
        <v>0</v>
      </c>
      <c r="BF15" s="44" t="str">
        <f t="shared" si="27"/>
        <v/>
      </c>
      <c r="BG15" s="29"/>
      <c r="BH15" s="11"/>
      <c r="BJ15" s="32"/>
      <c r="BP15" s="4">
        <f t="shared" si="4"/>
        <v>2</v>
      </c>
    </row>
    <row r="16" spans="1:68" ht="15.75">
      <c r="A16" s="28">
        <v>11</v>
      </c>
      <c r="B16" s="191"/>
      <c r="C16" s="192"/>
      <c r="D16" s="193"/>
      <c r="E16" s="50"/>
      <c r="F16" s="50"/>
      <c r="G16" s="50"/>
      <c r="H16" s="50"/>
      <c r="I16" s="37">
        <f t="shared" si="28"/>
        <v>0</v>
      </c>
      <c r="J16" s="37">
        <f t="shared" si="5"/>
        <v>0</v>
      </c>
      <c r="K16" s="50"/>
      <c r="L16" s="50"/>
      <c r="M16" s="50"/>
      <c r="N16" s="37">
        <f t="shared" si="6"/>
        <v>0</v>
      </c>
      <c r="O16" s="37">
        <f t="shared" si="7"/>
        <v>0</v>
      </c>
      <c r="P16" s="50"/>
      <c r="Q16" s="50"/>
      <c r="R16" s="50"/>
      <c r="S16" s="50"/>
      <c r="T16" s="37">
        <f t="shared" si="8"/>
        <v>0</v>
      </c>
      <c r="U16" s="37">
        <f t="shared" si="9"/>
        <v>0</v>
      </c>
      <c r="V16" s="38">
        <f t="shared" si="29"/>
        <v>0</v>
      </c>
      <c r="W16" s="38" t="str">
        <f t="shared" si="10"/>
        <v/>
      </c>
      <c r="X16" s="39" t="str">
        <f t="shared" si="11"/>
        <v/>
      </c>
      <c r="Y16" s="66" t="str">
        <f t="shared" si="12"/>
        <v/>
      </c>
      <c r="Z16" s="54">
        <v>11</v>
      </c>
      <c r="AA16" s="55">
        <f t="shared" si="0"/>
        <v>0</v>
      </c>
      <c r="AB16" s="52">
        <f t="shared" si="0"/>
        <v>0</v>
      </c>
      <c r="AC16" s="53">
        <f t="shared" si="0"/>
        <v>0</v>
      </c>
      <c r="AD16" s="50"/>
      <c r="AE16" s="50"/>
      <c r="AF16" s="50"/>
      <c r="AG16" s="50"/>
      <c r="AH16" s="37">
        <f t="shared" si="1"/>
        <v>0</v>
      </c>
      <c r="AI16" s="37">
        <f t="shared" si="13"/>
        <v>0</v>
      </c>
      <c r="AJ16" s="50"/>
      <c r="AK16" s="50"/>
      <c r="AL16" s="50"/>
      <c r="AM16" s="43">
        <f t="shared" si="14"/>
        <v>0</v>
      </c>
      <c r="AN16" s="43">
        <f t="shared" si="15"/>
        <v>0</v>
      </c>
      <c r="AO16" s="50"/>
      <c r="AP16" s="50"/>
      <c r="AQ16" s="50"/>
      <c r="AR16" s="50"/>
      <c r="AS16" s="37">
        <f t="shared" si="16"/>
        <v>0</v>
      </c>
      <c r="AT16" s="37">
        <f t="shared" si="17"/>
        <v>0</v>
      </c>
      <c r="AU16" s="38">
        <f t="shared" si="18"/>
        <v>0</v>
      </c>
      <c r="AV16" s="42" t="str">
        <f t="shared" si="19"/>
        <v/>
      </c>
      <c r="AW16" s="39" t="str">
        <f t="shared" si="20"/>
        <v/>
      </c>
      <c r="AX16" s="66" t="str">
        <f t="shared" si="21"/>
        <v/>
      </c>
      <c r="AY16" s="231">
        <f t="shared" si="2"/>
        <v>0</v>
      </c>
      <c r="AZ16" s="231">
        <f t="shared" si="3"/>
        <v>0</v>
      </c>
      <c r="BA16" s="231" t="str">
        <f t="shared" si="22"/>
        <v/>
      </c>
      <c r="BB16" s="232" t="str">
        <f t="shared" si="23"/>
        <v/>
      </c>
      <c r="BC16" s="233" t="str">
        <f t="shared" si="24"/>
        <v/>
      </c>
      <c r="BD16" s="231">
        <f t="shared" si="25"/>
        <v>0</v>
      </c>
      <c r="BE16" s="231">
        <f t="shared" si="26"/>
        <v>0</v>
      </c>
      <c r="BF16" s="44" t="str">
        <f t="shared" si="27"/>
        <v/>
      </c>
      <c r="BG16" s="29"/>
      <c r="BH16" s="11"/>
      <c r="BJ16" s="32"/>
      <c r="BP16" s="4">
        <f t="shared" si="4"/>
        <v>2</v>
      </c>
    </row>
    <row r="17" spans="1:68" ht="15.75">
      <c r="A17" s="28">
        <v>12</v>
      </c>
      <c r="B17" s="191"/>
      <c r="C17" s="192"/>
      <c r="D17" s="193"/>
      <c r="E17" s="50"/>
      <c r="F17" s="50"/>
      <c r="G17" s="50"/>
      <c r="H17" s="50"/>
      <c r="I17" s="37">
        <f t="shared" si="28"/>
        <v>0</v>
      </c>
      <c r="J17" s="37">
        <f t="shared" si="5"/>
        <v>0</v>
      </c>
      <c r="K17" s="50"/>
      <c r="L17" s="50"/>
      <c r="M17" s="50"/>
      <c r="N17" s="37">
        <f t="shared" si="6"/>
        <v>0</v>
      </c>
      <c r="O17" s="37">
        <f t="shared" si="7"/>
        <v>0</v>
      </c>
      <c r="P17" s="50"/>
      <c r="Q17" s="50"/>
      <c r="R17" s="50"/>
      <c r="S17" s="50"/>
      <c r="T17" s="37">
        <f t="shared" si="8"/>
        <v>0</v>
      </c>
      <c r="U17" s="37">
        <f t="shared" si="9"/>
        <v>0</v>
      </c>
      <c r="V17" s="38">
        <f t="shared" si="29"/>
        <v>0</v>
      </c>
      <c r="W17" s="38" t="str">
        <f t="shared" si="10"/>
        <v/>
      </c>
      <c r="X17" s="39" t="str">
        <f t="shared" si="11"/>
        <v/>
      </c>
      <c r="Y17" s="66" t="str">
        <f t="shared" si="12"/>
        <v/>
      </c>
      <c r="Z17" s="54">
        <v>12</v>
      </c>
      <c r="AA17" s="55">
        <f t="shared" si="0"/>
        <v>0</v>
      </c>
      <c r="AB17" s="52">
        <f t="shared" si="0"/>
        <v>0</v>
      </c>
      <c r="AC17" s="53">
        <f t="shared" si="0"/>
        <v>0</v>
      </c>
      <c r="AD17" s="50"/>
      <c r="AE17" s="50"/>
      <c r="AF17" s="50"/>
      <c r="AG17" s="50"/>
      <c r="AH17" s="37">
        <f t="shared" si="1"/>
        <v>0</v>
      </c>
      <c r="AI17" s="37">
        <f t="shared" si="13"/>
        <v>0</v>
      </c>
      <c r="AJ17" s="50"/>
      <c r="AK17" s="50"/>
      <c r="AL17" s="50"/>
      <c r="AM17" s="43">
        <f t="shared" si="14"/>
        <v>0</v>
      </c>
      <c r="AN17" s="43">
        <f t="shared" si="15"/>
        <v>0</v>
      </c>
      <c r="AO17" s="50"/>
      <c r="AP17" s="50"/>
      <c r="AQ17" s="50"/>
      <c r="AR17" s="50"/>
      <c r="AS17" s="37">
        <f t="shared" si="16"/>
        <v>0</v>
      </c>
      <c r="AT17" s="37">
        <f t="shared" si="17"/>
        <v>0</v>
      </c>
      <c r="AU17" s="38">
        <f t="shared" si="18"/>
        <v>0</v>
      </c>
      <c r="AV17" s="42" t="str">
        <f t="shared" si="19"/>
        <v/>
      </c>
      <c r="AW17" s="39" t="str">
        <f t="shared" si="20"/>
        <v/>
      </c>
      <c r="AX17" s="66" t="str">
        <f t="shared" si="21"/>
        <v/>
      </c>
      <c r="AY17" s="231">
        <f t="shared" si="2"/>
        <v>0</v>
      </c>
      <c r="AZ17" s="231">
        <f t="shared" si="3"/>
        <v>0</v>
      </c>
      <c r="BA17" s="231" t="str">
        <f t="shared" si="22"/>
        <v/>
      </c>
      <c r="BB17" s="232" t="str">
        <f t="shared" si="23"/>
        <v/>
      </c>
      <c r="BC17" s="233" t="str">
        <f t="shared" si="24"/>
        <v/>
      </c>
      <c r="BD17" s="231">
        <f t="shared" si="25"/>
        <v>0</v>
      </c>
      <c r="BE17" s="231">
        <f t="shared" si="26"/>
        <v>0</v>
      </c>
      <c r="BF17" s="44" t="str">
        <f t="shared" si="27"/>
        <v/>
      </c>
      <c r="BG17" s="29"/>
      <c r="BH17" s="11"/>
      <c r="BJ17" s="32"/>
      <c r="BP17" s="4">
        <f t="shared" si="4"/>
        <v>2</v>
      </c>
    </row>
    <row r="18" spans="1:68" ht="15.75">
      <c r="A18" s="28">
        <v>13</v>
      </c>
      <c r="B18" s="191"/>
      <c r="C18" s="192"/>
      <c r="D18" s="193"/>
      <c r="E18" s="50"/>
      <c r="F18" s="50"/>
      <c r="G18" s="50"/>
      <c r="H18" s="50"/>
      <c r="I18" s="37">
        <f t="shared" si="28"/>
        <v>0</v>
      </c>
      <c r="J18" s="37">
        <f t="shared" si="5"/>
        <v>0</v>
      </c>
      <c r="K18" s="50"/>
      <c r="L18" s="50"/>
      <c r="M18" s="50"/>
      <c r="N18" s="37">
        <f t="shared" si="6"/>
        <v>0</v>
      </c>
      <c r="O18" s="37">
        <f t="shared" si="7"/>
        <v>0</v>
      </c>
      <c r="P18" s="50"/>
      <c r="Q18" s="50"/>
      <c r="R18" s="50"/>
      <c r="S18" s="50"/>
      <c r="T18" s="37">
        <f t="shared" si="8"/>
        <v>0</v>
      </c>
      <c r="U18" s="37">
        <f t="shared" si="9"/>
        <v>0</v>
      </c>
      <c r="V18" s="38">
        <f t="shared" si="29"/>
        <v>0</v>
      </c>
      <c r="W18" s="38" t="str">
        <f t="shared" si="10"/>
        <v/>
      </c>
      <c r="X18" s="39" t="str">
        <f t="shared" si="11"/>
        <v/>
      </c>
      <c r="Y18" s="66" t="str">
        <f t="shared" si="12"/>
        <v/>
      </c>
      <c r="Z18" s="54">
        <v>13</v>
      </c>
      <c r="AA18" s="55">
        <f t="shared" si="0"/>
        <v>0</v>
      </c>
      <c r="AB18" s="52">
        <f t="shared" si="0"/>
        <v>0</v>
      </c>
      <c r="AC18" s="53">
        <f t="shared" si="0"/>
        <v>0</v>
      </c>
      <c r="AD18" s="50"/>
      <c r="AE18" s="50"/>
      <c r="AF18" s="50"/>
      <c r="AG18" s="50"/>
      <c r="AH18" s="37">
        <f t="shared" si="1"/>
        <v>0</v>
      </c>
      <c r="AI18" s="37">
        <f t="shared" si="13"/>
        <v>0</v>
      </c>
      <c r="AJ18" s="50"/>
      <c r="AK18" s="50"/>
      <c r="AL18" s="50"/>
      <c r="AM18" s="43">
        <f t="shared" si="14"/>
        <v>0</v>
      </c>
      <c r="AN18" s="43">
        <f t="shared" si="15"/>
        <v>0</v>
      </c>
      <c r="AO18" s="50"/>
      <c r="AP18" s="50"/>
      <c r="AQ18" s="50"/>
      <c r="AR18" s="50"/>
      <c r="AS18" s="37">
        <f t="shared" si="16"/>
        <v>0</v>
      </c>
      <c r="AT18" s="37">
        <f t="shared" si="17"/>
        <v>0</v>
      </c>
      <c r="AU18" s="38">
        <f t="shared" si="18"/>
        <v>0</v>
      </c>
      <c r="AV18" s="42" t="str">
        <f t="shared" si="19"/>
        <v/>
      </c>
      <c r="AW18" s="39" t="str">
        <f t="shared" si="20"/>
        <v/>
      </c>
      <c r="AX18" s="66" t="str">
        <f t="shared" si="21"/>
        <v/>
      </c>
      <c r="AY18" s="231">
        <f t="shared" si="2"/>
        <v>0</v>
      </c>
      <c r="AZ18" s="231">
        <f t="shared" si="3"/>
        <v>0</v>
      </c>
      <c r="BA18" s="231" t="str">
        <f t="shared" si="22"/>
        <v/>
      </c>
      <c r="BB18" s="232" t="str">
        <f t="shared" si="23"/>
        <v/>
      </c>
      <c r="BC18" s="233" t="str">
        <f t="shared" si="24"/>
        <v/>
      </c>
      <c r="BD18" s="231">
        <f t="shared" si="25"/>
        <v>0</v>
      </c>
      <c r="BE18" s="231">
        <f t="shared" si="26"/>
        <v>0</v>
      </c>
      <c r="BF18" s="44" t="str">
        <f t="shared" si="27"/>
        <v/>
      </c>
      <c r="BG18" s="29"/>
      <c r="BH18" s="11"/>
      <c r="BJ18" s="32"/>
      <c r="BP18" s="4">
        <f t="shared" si="4"/>
        <v>2</v>
      </c>
    </row>
    <row r="19" spans="1:68" ht="15.75">
      <c r="A19" s="28">
        <v>14</v>
      </c>
      <c r="B19" s="191"/>
      <c r="C19" s="192"/>
      <c r="D19" s="193"/>
      <c r="E19" s="50"/>
      <c r="F19" s="50"/>
      <c r="G19" s="50"/>
      <c r="H19" s="50"/>
      <c r="I19" s="37">
        <f t="shared" si="28"/>
        <v>0</v>
      </c>
      <c r="J19" s="37">
        <f t="shared" si="5"/>
        <v>0</v>
      </c>
      <c r="K19" s="50"/>
      <c r="L19" s="50"/>
      <c r="M19" s="50"/>
      <c r="N19" s="37">
        <f t="shared" si="6"/>
        <v>0</v>
      </c>
      <c r="O19" s="37">
        <f t="shared" si="7"/>
        <v>0</v>
      </c>
      <c r="P19" s="50"/>
      <c r="Q19" s="50"/>
      <c r="R19" s="50"/>
      <c r="S19" s="50"/>
      <c r="T19" s="37">
        <f t="shared" si="8"/>
        <v>0</v>
      </c>
      <c r="U19" s="37">
        <f t="shared" si="9"/>
        <v>0</v>
      </c>
      <c r="V19" s="38">
        <f t="shared" si="29"/>
        <v>0</v>
      </c>
      <c r="W19" s="38" t="str">
        <f t="shared" si="10"/>
        <v/>
      </c>
      <c r="X19" s="39" t="str">
        <f t="shared" si="11"/>
        <v/>
      </c>
      <c r="Y19" s="66" t="str">
        <f t="shared" si="12"/>
        <v/>
      </c>
      <c r="Z19" s="54">
        <v>14</v>
      </c>
      <c r="AA19" s="55">
        <f t="shared" si="0"/>
        <v>0</v>
      </c>
      <c r="AB19" s="52">
        <f t="shared" si="0"/>
        <v>0</v>
      </c>
      <c r="AC19" s="53">
        <f t="shared" si="0"/>
        <v>0</v>
      </c>
      <c r="AD19" s="50"/>
      <c r="AE19" s="50"/>
      <c r="AF19" s="50"/>
      <c r="AG19" s="50"/>
      <c r="AH19" s="37">
        <f t="shared" si="1"/>
        <v>0</v>
      </c>
      <c r="AI19" s="37">
        <f t="shared" si="13"/>
        <v>0</v>
      </c>
      <c r="AJ19" s="50"/>
      <c r="AK19" s="50"/>
      <c r="AL19" s="50"/>
      <c r="AM19" s="43">
        <f t="shared" si="14"/>
        <v>0</v>
      </c>
      <c r="AN19" s="43">
        <f t="shared" si="15"/>
        <v>0</v>
      </c>
      <c r="AO19" s="50"/>
      <c r="AP19" s="50"/>
      <c r="AQ19" s="50"/>
      <c r="AR19" s="50"/>
      <c r="AS19" s="37">
        <f t="shared" si="16"/>
        <v>0</v>
      </c>
      <c r="AT19" s="37">
        <f t="shared" si="17"/>
        <v>0</v>
      </c>
      <c r="AU19" s="38">
        <f t="shared" si="18"/>
        <v>0</v>
      </c>
      <c r="AV19" s="42" t="str">
        <f t="shared" si="19"/>
        <v/>
      </c>
      <c r="AW19" s="39" t="str">
        <f t="shared" si="20"/>
        <v/>
      </c>
      <c r="AX19" s="66" t="str">
        <f t="shared" si="21"/>
        <v/>
      </c>
      <c r="AY19" s="231">
        <f t="shared" si="2"/>
        <v>0</v>
      </c>
      <c r="AZ19" s="231">
        <f t="shared" si="3"/>
        <v>0</v>
      </c>
      <c r="BA19" s="231" t="str">
        <f t="shared" si="22"/>
        <v/>
      </c>
      <c r="BB19" s="232" t="str">
        <f t="shared" si="23"/>
        <v/>
      </c>
      <c r="BC19" s="233" t="str">
        <f t="shared" si="24"/>
        <v/>
      </c>
      <c r="BD19" s="231">
        <f t="shared" si="25"/>
        <v>0</v>
      </c>
      <c r="BE19" s="231">
        <f t="shared" si="26"/>
        <v>0</v>
      </c>
      <c r="BF19" s="44" t="str">
        <f t="shared" si="27"/>
        <v/>
      </c>
      <c r="BG19" s="29"/>
      <c r="BH19" s="11"/>
      <c r="BJ19" s="32"/>
      <c r="BP19" s="4">
        <f t="shared" si="4"/>
        <v>2</v>
      </c>
    </row>
    <row r="20" spans="1:68" ht="15.75">
      <c r="A20" s="28">
        <v>15</v>
      </c>
      <c r="B20" s="191"/>
      <c r="C20" s="192"/>
      <c r="D20" s="193"/>
      <c r="E20" s="50"/>
      <c r="F20" s="50"/>
      <c r="G20" s="50"/>
      <c r="H20" s="50"/>
      <c r="I20" s="37">
        <f t="shared" si="28"/>
        <v>0</v>
      </c>
      <c r="J20" s="37">
        <f t="shared" si="5"/>
        <v>0</v>
      </c>
      <c r="K20" s="50"/>
      <c r="L20" s="50"/>
      <c r="M20" s="50"/>
      <c r="N20" s="37">
        <f t="shared" si="6"/>
        <v>0</v>
      </c>
      <c r="O20" s="37">
        <f t="shared" si="7"/>
        <v>0</v>
      </c>
      <c r="P20" s="50"/>
      <c r="Q20" s="50"/>
      <c r="R20" s="50"/>
      <c r="S20" s="50"/>
      <c r="T20" s="37">
        <f t="shared" si="8"/>
        <v>0</v>
      </c>
      <c r="U20" s="37">
        <f t="shared" si="9"/>
        <v>0</v>
      </c>
      <c r="V20" s="38">
        <f t="shared" si="29"/>
        <v>0</v>
      </c>
      <c r="W20" s="38" t="str">
        <f t="shared" si="10"/>
        <v/>
      </c>
      <c r="X20" s="39" t="str">
        <f t="shared" si="11"/>
        <v/>
      </c>
      <c r="Y20" s="66" t="str">
        <f t="shared" si="12"/>
        <v/>
      </c>
      <c r="Z20" s="54">
        <v>15</v>
      </c>
      <c r="AA20" s="55">
        <f t="shared" si="0"/>
        <v>0</v>
      </c>
      <c r="AB20" s="52">
        <f t="shared" si="0"/>
        <v>0</v>
      </c>
      <c r="AC20" s="53">
        <f t="shared" si="0"/>
        <v>0</v>
      </c>
      <c r="AD20" s="50"/>
      <c r="AE20" s="50"/>
      <c r="AF20" s="50"/>
      <c r="AG20" s="50"/>
      <c r="AH20" s="37">
        <f t="shared" si="1"/>
        <v>0</v>
      </c>
      <c r="AI20" s="37">
        <f t="shared" si="13"/>
        <v>0</v>
      </c>
      <c r="AJ20" s="50"/>
      <c r="AK20" s="50"/>
      <c r="AL20" s="50"/>
      <c r="AM20" s="43">
        <f t="shared" si="14"/>
        <v>0</v>
      </c>
      <c r="AN20" s="43">
        <f t="shared" si="15"/>
        <v>0</v>
      </c>
      <c r="AO20" s="50"/>
      <c r="AP20" s="50"/>
      <c r="AQ20" s="50"/>
      <c r="AR20" s="50"/>
      <c r="AS20" s="37">
        <f t="shared" si="16"/>
        <v>0</v>
      </c>
      <c r="AT20" s="37">
        <f t="shared" si="17"/>
        <v>0</v>
      </c>
      <c r="AU20" s="38">
        <f t="shared" si="18"/>
        <v>0</v>
      </c>
      <c r="AV20" s="42" t="str">
        <f t="shared" si="19"/>
        <v/>
      </c>
      <c r="AW20" s="39" t="str">
        <f t="shared" si="20"/>
        <v/>
      </c>
      <c r="AX20" s="66" t="str">
        <f t="shared" si="21"/>
        <v/>
      </c>
      <c r="AY20" s="231">
        <f t="shared" si="2"/>
        <v>0</v>
      </c>
      <c r="AZ20" s="231">
        <f t="shared" si="3"/>
        <v>0</v>
      </c>
      <c r="BA20" s="231" t="str">
        <f t="shared" si="22"/>
        <v/>
      </c>
      <c r="BB20" s="232" t="str">
        <f t="shared" si="23"/>
        <v/>
      </c>
      <c r="BC20" s="233" t="str">
        <f t="shared" si="24"/>
        <v/>
      </c>
      <c r="BD20" s="231">
        <f t="shared" si="25"/>
        <v>0</v>
      </c>
      <c r="BE20" s="231">
        <f t="shared" si="26"/>
        <v>0</v>
      </c>
      <c r="BF20" s="44" t="str">
        <f t="shared" si="27"/>
        <v/>
      </c>
      <c r="BG20" s="29"/>
      <c r="BH20" s="11"/>
      <c r="BJ20" s="32"/>
      <c r="BP20" s="4">
        <f t="shared" si="4"/>
        <v>2</v>
      </c>
    </row>
    <row r="21" spans="1:68" ht="15.75">
      <c r="A21" s="28">
        <v>16</v>
      </c>
      <c r="B21" s="191"/>
      <c r="C21" s="192"/>
      <c r="D21" s="193"/>
      <c r="E21" s="50"/>
      <c r="F21" s="50"/>
      <c r="G21" s="50"/>
      <c r="H21" s="50"/>
      <c r="I21" s="37">
        <f t="shared" si="28"/>
        <v>0</v>
      </c>
      <c r="J21" s="37">
        <f t="shared" si="5"/>
        <v>0</v>
      </c>
      <c r="K21" s="50"/>
      <c r="L21" s="50"/>
      <c r="M21" s="50"/>
      <c r="N21" s="37">
        <f t="shared" si="6"/>
        <v>0</v>
      </c>
      <c r="O21" s="37">
        <f t="shared" si="7"/>
        <v>0</v>
      </c>
      <c r="P21" s="50"/>
      <c r="Q21" s="50"/>
      <c r="R21" s="50"/>
      <c r="S21" s="50"/>
      <c r="T21" s="37">
        <f t="shared" si="8"/>
        <v>0</v>
      </c>
      <c r="U21" s="37">
        <f t="shared" si="9"/>
        <v>0</v>
      </c>
      <c r="V21" s="38">
        <f t="shared" si="29"/>
        <v>0</v>
      </c>
      <c r="W21" s="38" t="str">
        <f t="shared" si="10"/>
        <v/>
      </c>
      <c r="X21" s="39" t="str">
        <f t="shared" si="11"/>
        <v/>
      </c>
      <c r="Y21" s="66" t="str">
        <f t="shared" si="12"/>
        <v/>
      </c>
      <c r="Z21" s="54">
        <v>16</v>
      </c>
      <c r="AA21" s="55">
        <f t="shared" si="0"/>
        <v>0</v>
      </c>
      <c r="AB21" s="52">
        <f t="shared" si="0"/>
        <v>0</v>
      </c>
      <c r="AC21" s="53">
        <f t="shared" si="0"/>
        <v>0</v>
      </c>
      <c r="AD21" s="50"/>
      <c r="AE21" s="50"/>
      <c r="AF21" s="50"/>
      <c r="AG21" s="50"/>
      <c r="AH21" s="37">
        <f t="shared" si="1"/>
        <v>0</v>
      </c>
      <c r="AI21" s="37">
        <f t="shared" si="13"/>
        <v>0</v>
      </c>
      <c r="AJ21" s="50"/>
      <c r="AK21" s="50"/>
      <c r="AL21" s="50"/>
      <c r="AM21" s="43">
        <f t="shared" si="14"/>
        <v>0</v>
      </c>
      <c r="AN21" s="43">
        <f t="shared" si="15"/>
        <v>0</v>
      </c>
      <c r="AO21" s="50"/>
      <c r="AP21" s="50"/>
      <c r="AQ21" s="50"/>
      <c r="AR21" s="50"/>
      <c r="AS21" s="37">
        <f t="shared" si="16"/>
        <v>0</v>
      </c>
      <c r="AT21" s="37">
        <f t="shared" si="17"/>
        <v>0</v>
      </c>
      <c r="AU21" s="38">
        <f t="shared" si="18"/>
        <v>0</v>
      </c>
      <c r="AV21" s="42" t="str">
        <f t="shared" si="19"/>
        <v/>
      </c>
      <c r="AW21" s="39" t="str">
        <f t="shared" si="20"/>
        <v/>
      </c>
      <c r="AX21" s="66" t="str">
        <f t="shared" si="21"/>
        <v/>
      </c>
      <c r="AY21" s="231">
        <f t="shared" si="2"/>
        <v>0</v>
      </c>
      <c r="AZ21" s="231">
        <f t="shared" si="3"/>
        <v>0</v>
      </c>
      <c r="BA21" s="231" t="str">
        <f t="shared" si="22"/>
        <v/>
      </c>
      <c r="BB21" s="232" t="str">
        <f t="shared" si="23"/>
        <v/>
      </c>
      <c r="BC21" s="233" t="str">
        <f t="shared" si="24"/>
        <v/>
      </c>
      <c r="BD21" s="231">
        <f t="shared" si="25"/>
        <v>0</v>
      </c>
      <c r="BE21" s="231">
        <f t="shared" si="26"/>
        <v>0</v>
      </c>
      <c r="BF21" s="44" t="str">
        <f t="shared" si="27"/>
        <v/>
      </c>
      <c r="BG21" s="29"/>
      <c r="BH21" s="11"/>
      <c r="BJ21" s="32"/>
      <c r="BP21" s="4">
        <f t="shared" si="4"/>
        <v>2</v>
      </c>
    </row>
    <row r="22" spans="1:68" ht="15.75">
      <c r="A22" s="28">
        <v>17</v>
      </c>
      <c r="B22" s="191"/>
      <c r="C22" s="192"/>
      <c r="D22" s="193"/>
      <c r="E22" s="50"/>
      <c r="F22" s="50"/>
      <c r="G22" s="50"/>
      <c r="H22" s="50"/>
      <c r="I22" s="37">
        <f t="shared" si="28"/>
        <v>0</v>
      </c>
      <c r="J22" s="37">
        <f t="shared" si="5"/>
        <v>0</v>
      </c>
      <c r="K22" s="50"/>
      <c r="L22" s="50"/>
      <c r="M22" s="50"/>
      <c r="N22" s="37">
        <f t="shared" si="6"/>
        <v>0</v>
      </c>
      <c r="O22" s="37">
        <f t="shared" si="7"/>
        <v>0</v>
      </c>
      <c r="P22" s="50"/>
      <c r="Q22" s="50"/>
      <c r="R22" s="50"/>
      <c r="S22" s="50"/>
      <c r="T22" s="37">
        <f t="shared" si="8"/>
        <v>0</v>
      </c>
      <c r="U22" s="37">
        <f t="shared" si="9"/>
        <v>0</v>
      </c>
      <c r="V22" s="38">
        <f t="shared" si="29"/>
        <v>0</v>
      </c>
      <c r="W22" s="38" t="str">
        <f t="shared" si="10"/>
        <v/>
      </c>
      <c r="X22" s="39" t="str">
        <f t="shared" si="11"/>
        <v/>
      </c>
      <c r="Y22" s="66" t="str">
        <f t="shared" si="12"/>
        <v/>
      </c>
      <c r="Z22" s="54">
        <v>17</v>
      </c>
      <c r="AA22" s="55">
        <f t="shared" si="0"/>
        <v>0</v>
      </c>
      <c r="AB22" s="52">
        <f t="shared" si="0"/>
        <v>0</v>
      </c>
      <c r="AC22" s="53">
        <f t="shared" si="0"/>
        <v>0</v>
      </c>
      <c r="AD22" s="50"/>
      <c r="AE22" s="50"/>
      <c r="AF22" s="50"/>
      <c r="AG22" s="50"/>
      <c r="AH22" s="37">
        <f t="shared" si="1"/>
        <v>0</v>
      </c>
      <c r="AI22" s="37">
        <f t="shared" si="13"/>
        <v>0</v>
      </c>
      <c r="AJ22" s="50"/>
      <c r="AK22" s="50"/>
      <c r="AL22" s="50"/>
      <c r="AM22" s="43">
        <f t="shared" si="14"/>
        <v>0</v>
      </c>
      <c r="AN22" s="43">
        <f t="shared" si="15"/>
        <v>0</v>
      </c>
      <c r="AO22" s="50"/>
      <c r="AP22" s="50"/>
      <c r="AQ22" s="50"/>
      <c r="AR22" s="50"/>
      <c r="AS22" s="37">
        <f t="shared" si="16"/>
        <v>0</v>
      </c>
      <c r="AT22" s="37">
        <f t="shared" si="17"/>
        <v>0</v>
      </c>
      <c r="AU22" s="38">
        <f t="shared" si="18"/>
        <v>0</v>
      </c>
      <c r="AV22" s="42" t="str">
        <f t="shared" si="19"/>
        <v/>
      </c>
      <c r="AW22" s="39" t="str">
        <f t="shared" si="20"/>
        <v/>
      </c>
      <c r="AX22" s="66" t="str">
        <f t="shared" si="21"/>
        <v/>
      </c>
      <c r="AY22" s="231">
        <f t="shared" si="2"/>
        <v>0</v>
      </c>
      <c r="AZ22" s="231">
        <f t="shared" si="3"/>
        <v>0</v>
      </c>
      <c r="BA22" s="231" t="str">
        <f t="shared" si="22"/>
        <v/>
      </c>
      <c r="BB22" s="232" t="str">
        <f t="shared" si="23"/>
        <v/>
      </c>
      <c r="BC22" s="233" t="str">
        <f t="shared" si="24"/>
        <v/>
      </c>
      <c r="BD22" s="231">
        <f t="shared" si="25"/>
        <v>0</v>
      </c>
      <c r="BE22" s="231">
        <f t="shared" si="26"/>
        <v>0</v>
      </c>
      <c r="BF22" s="44" t="str">
        <f t="shared" si="27"/>
        <v/>
      </c>
      <c r="BG22" s="29"/>
      <c r="BH22" s="11"/>
      <c r="BJ22" s="32"/>
      <c r="BP22" s="4">
        <f t="shared" si="4"/>
        <v>2</v>
      </c>
    </row>
    <row r="23" spans="1:68" ht="15.75">
      <c r="A23" s="28">
        <v>18</v>
      </c>
      <c r="B23" s="191"/>
      <c r="C23" s="192"/>
      <c r="D23" s="193"/>
      <c r="E23" s="50"/>
      <c r="F23" s="50"/>
      <c r="G23" s="50"/>
      <c r="H23" s="50"/>
      <c r="I23" s="37">
        <f t="shared" si="28"/>
        <v>0</v>
      </c>
      <c r="J23" s="37">
        <f t="shared" si="5"/>
        <v>0</v>
      </c>
      <c r="K23" s="50"/>
      <c r="L23" s="50"/>
      <c r="M23" s="50"/>
      <c r="N23" s="37">
        <f t="shared" si="6"/>
        <v>0</v>
      </c>
      <c r="O23" s="37">
        <f t="shared" si="7"/>
        <v>0</v>
      </c>
      <c r="P23" s="50"/>
      <c r="Q23" s="50"/>
      <c r="R23" s="50"/>
      <c r="S23" s="50"/>
      <c r="T23" s="37">
        <f t="shared" si="8"/>
        <v>0</v>
      </c>
      <c r="U23" s="37">
        <f t="shared" si="9"/>
        <v>0</v>
      </c>
      <c r="V23" s="38">
        <f t="shared" si="29"/>
        <v>0</v>
      </c>
      <c r="W23" s="38" t="str">
        <f t="shared" si="10"/>
        <v/>
      </c>
      <c r="X23" s="39" t="str">
        <f t="shared" si="11"/>
        <v/>
      </c>
      <c r="Y23" s="66" t="str">
        <f t="shared" si="12"/>
        <v/>
      </c>
      <c r="Z23" s="54">
        <v>18</v>
      </c>
      <c r="AA23" s="55">
        <f t="shared" si="0"/>
        <v>0</v>
      </c>
      <c r="AB23" s="52">
        <f t="shared" si="0"/>
        <v>0</v>
      </c>
      <c r="AC23" s="53">
        <f t="shared" si="0"/>
        <v>0</v>
      </c>
      <c r="AD23" s="50"/>
      <c r="AE23" s="50"/>
      <c r="AF23" s="50"/>
      <c r="AG23" s="50"/>
      <c r="AH23" s="37">
        <f t="shared" si="1"/>
        <v>0</v>
      </c>
      <c r="AI23" s="37">
        <f t="shared" si="13"/>
        <v>0</v>
      </c>
      <c r="AJ23" s="50"/>
      <c r="AK23" s="50"/>
      <c r="AL23" s="50"/>
      <c r="AM23" s="43">
        <f t="shared" si="14"/>
        <v>0</v>
      </c>
      <c r="AN23" s="43">
        <f t="shared" si="15"/>
        <v>0</v>
      </c>
      <c r="AO23" s="50"/>
      <c r="AP23" s="50"/>
      <c r="AQ23" s="50"/>
      <c r="AR23" s="50"/>
      <c r="AS23" s="37">
        <f t="shared" si="16"/>
        <v>0</v>
      </c>
      <c r="AT23" s="37">
        <f t="shared" si="17"/>
        <v>0</v>
      </c>
      <c r="AU23" s="38">
        <f t="shared" si="18"/>
        <v>0</v>
      </c>
      <c r="AV23" s="42" t="str">
        <f t="shared" si="19"/>
        <v/>
      </c>
      <c r="AW23" s="39" t="str">
        <f t="shared" si="20"/>
        <v/>
      </c>
      <c r="AX23" s="66" t="str">
        <f t="shared" si="21"/>
        <v/>
      </c>
      <c r="AY23" s="231">
        <f t="shared" si="2"/>
        <v>0</v>
      </c>
      <c r="AZ23" s="231">
        <f t="shared" si="3"/>
        <v>0</v>
      </c>
      <c r="BA23" s="231" t="str">
        <f t="shared" si="22"/>
        <v/>
      </c>
      <c r="BB23" s="232" t="str">
        <f t="shared" si="23"/>
        <v/>
      </c>
      <c r="BC23" s="233" t="str">
        <f t="shared" si="24"/>
        <v/>
      </c>
      <c r="BD23" s="231">
        <f t="shared" si="25"/>
        <v>0</v>
      </c>
      <c r="BE23" s="231">
        <f t="shared" si="26"/>
        <v>0</v>
      </c>
      <c r="BF23" s="44" t="str">
        <f t="shared" si="27"/>
        <v/>
      </c>
      <c r="BG23" s="29"/>
      <c r="BH23" s="11"/>
      <c r="BJ23" s="32"/>
      <c r="BP23" s="4">
        <f t="shared" si="4"/>
        <v>2</v>
      </c>
    </row>
    <row r="24" spans="1:68" ht="15.75">
      <c r="A24" s="28">
        <v>19</v>
      </c>
      <c r="B24" s="191"/>
      <c r="C24" s="192"/>
      <c r="D24" s="193"/>
      <c r="E24" s="50"/>
      <c r="F24" s="50"/>
      <c r="G24" s="50"/>
      <c r="H24" s="50"/>
      <c r="I24" s="37">
        <f t="shared" si="28"/>
        <v>0</v>
      </c>
      <c r="J24" s="37">
        <f t="shared" si="5"/>
        <v>0</v>
      </c>
      <c r="K24" s="50"/>
      <c r="L24" s="50"/>
      <c r="M24" s="50"/>
      <c r="N24" s="37">
        <f t="shared" si="6"/>
        <v>0</v>
      </c>
      <c r="O24" s="37">
        <f t="shared" si="7"/>
        <v>0</v>
      </c>
      <c r="P24" s="50"/>
      <c r="Q24" s="50"/>
      <c r="R24" s="50"/>
      <c r="S24" s="50"/>
      <c r="T24" s="37">
        <f t="shared" si="8"/>
        <v>0</v>
      </c>
      <c r="U24" s="37">
        <f t="shared" si="9"/>
        <v>0</v>
      </c>
      <c r="V24" s="38">
        <f t="shared" si="29"/>
        <v>0</v>
      </c>
      <c r="W24" s="38" t="str">
        <f t="shared" si="10"/>
        <v/>
      </c>
      <c r="X24" s="39" t="str">
        <f t="shared" si="11"/>
        <v/>
      </c>
      <c r="Y24" s="66" t="str">
        <f t="shared" si="12"/>
        <v/>
      </c>
      <c r="Z24" s="54">
        <v>19</v>
      </c>
      <c r="AA24" s="55">
        <f t="shared" si="0"/>
        <v>0</v>
      </c>
      <c r="AB24" s="52">
        <f t="shared" si="0"/>
        <v>0</v>
      </c>
      <c r="AC24" s="53">
        <f t="shared" si="0"/>
        <v>0</v>
      </c>
      <c r="AD24" s="50"/>
      <c r="AE24" s="50"/>
      <c r="AF24" s="50"/>
      <c r="AG24" s="50"/>
      <c r="AH24" s="37">
        <f t="shared" si="1"/>
        <v>0</v>
      </c>
      <c r="AI24" s="37">
        <f t="shared" si="13"/>
        <v>0</v>
      </c>
      <c r="AJ24" s="50"/>
      <c r="AK24" s="50"/>
      <c r="AL24" s="50"/>
      <c r="AM24" s="43">
        <f t="shared" si="14"/>
        <v>0</v>
      </c>
      <c r="AN24" s="43">
        <f t="shared" si="15"/>
        <v>0</v>
      </c>
      <c r="AO24" s="50"/>
      <c r="AP24" s="50"/>
      <c r="AQ24" s="50"/>
      <c r="AR24" s="50"/>
      <c r="AS24" s="37">
        <f t="shared" si="16"/>
        <v>0</v>
      </c>
      <c r="AT24" s="37">
        <f t="shared" si="17"/>
        <v>0</v>
      </c>
      <c r="AU24" s="38">
        <f t="shared" si="18"/>
        <v>0</v>
      </c>
      <c r="AV24" s="42" t="str">
        <f t="shared" si="19"/>
        <v/>
      </c>
      <c r="AW24" s="39" t="str">
        <f t="shared" si="20"/>
        <v/>
      </c>
      <c r="AX24" s="66" t="str">
        <f t="shared" si="21"/>
        <v/>
      </c>
      <c r="AY24" s="231">
        <f t="shared" si="2"/>
        <v>0</v>
      </c>
      <c r="AZ24" s="231">
        <f t="shared" si="3"/>
        <v>0</v>
      </c>
      <c r="BA24" s="231" t="str">
        <f t="shared" si="22"/>
        <v/>
      </c>
      <c r="BB24" s="232" t="str">
        <f t="shared" si="23"/>
        <v/>
      </c>
      <c r="BC24" s="233" t="str">
        <f t="shared" si="24"/>
        <v/>
      </c>
      <c r="BD24" s="231">
        <f t="shared" si="25"/>
        <v>0</v>
      </c>
      <c r="BE24" s="231">
        <f t="shared" si="26"/>
        <v>0</v>
      </c>
      <c r="BF24" s="44" t="str">
        <f t="shared" si="27"/>
        <v/>
      </c>
      <c r="BG24" s="29"/>
      <c r="BH24" s="11"/>
      <c r="BJ24" s="32"/>
      <c r="BP24" s="4">
        <f t="shared" si="4"/>
        <v>2</v>
      </c>
    </row>
    <row r="25" spans="1:68" ht="15.75">
      <c r="A25" s="28">
        <v>20</v>
      </c>
      <c r="B25" s="191"/>
      <c r="C25" s="192"/>
      <c r="D25" s="193"/>
      <c r="E25" s="50"/>
      <c r="F25" s="50"/>
      <c r="G25" s="50"/>
      <c r="H25" s="50"/>
      <c r="I25" s="37">
        <f t="shared" si="28"/>
        <v>0</v>
      </c>
      <c r="J25" s="37">
        <f t="shared" si="5"/>
        <v>0</v>
      </c>
      <c r="K25" s="50"/>
      <c r="L25" s="50"/>
      <c r="M25" s="50"/>
      <c r="N25" s="37">
        <f t="shared" si="6"/>
        <v>0</v>
      </c>
      <c r="O25" s="37">
        <f t="shared" si="7"/>
        <v>0</v>
      </c>
      <c r="P25" s="50"/>
      <c r="Q25" s="50"/>
      <c r="R25" s="50"/>
      <c r="S25" s="50"/>
      <c r="T25" s="37">
        <f t="shared" si="8"/>
        <v>0</v>
      </c>
      <c r="U25" s="37">
        <f t="shared" si="9"/>
        <v>0</v>
      </c>
      <c r="V25" s="38">
        <f t="shared" si="29"/>
        <v>0</v>
      </c>
      <c r="W25" s="38" t="str">
        <f t="shared" si="10"/>
        <v/>
      </c>
      <c r="X25" s="39" t="str">
        <f t="shared" si="11"/>
        <v/>
      </c>
      <c r="Y25" s="66" t="str">
        <f t="shared" si="12"/>
        <v/>
      </c>
      <c r="Z25" s="54">
        <v>20</v>
      </c>
      <c r="AA25" s="55">
        <f t="shared" si="0"/>
        <v>0</v>
      </c>
      <c r="AB25" s="52">
        <f t="shared" si="0"/>
        <v>0</v>
      </c>
      <c r="AC25" s="53">
        <f t="shared" si="0"/>
        <v>0</v>
      </c>
      <c r="AD25" s="50"/>
      <c r="AE25" s="50"/>
      <c r="AF25" s="50"/>
      <c r="AG25" s="50"/>
      <c r="AH25" s="37">
        <f t="shared" si="1"/>
        <v>0</v>
      </c>
      <c r="AI25" s="37">
        <f t="shared" si="13"/>
        <v>0</v>
      </c>
      <c r="AJ25" s="50"/>
      <c r="AK25" s="50"/>
      <c r="AL25" s="50"/>
      <c r="AM25" s="43">
        <f t="shared" si="14"/>
        <v>0</v>
      </c>
      <c r="AN25" s="43">
        <f t="shared" si="15"/>
        <v>0</v>
      </c>
      <c r="AO25" s="50"/>
      <c r="AP25" s="50"/>
      <c r="AQ25" s="50"/>
      <c r="AR25" s="50"/>
      <c r="AS25" s="37">
        <f t="shared" si="16"/>
        <v>0</v>
      </c>
      <c r="AT25" s="37">
        <f t="shared" si="17"/>
        <v>0</v>
      </c>
      <c r="AU25" s="38">
        <f t="shared" si="18"/>
        <v>0</v>
      </c>
      <c r="AV25" s="42" t="str">
        <f t="shared" si="19"/>
        <v/>
      </c>
      <c r="AW25" s="39" t="str">
        <f t="shared" si="20"/>
        <v/>
      </c>
      <c r="AX25" s="66" t="str">
        <f t="shared" si="21"/>
        <v/>
      </c>
      <c r="AY25" s="231">
        <f t="shared" si="2"/>
        <v>0</v>
      </c>
      <c r="AZ25" s="231">
        <f t="shared" si="3"/>
        <v>0</v>
      </c>
      <c r="BA25" s="231" t="str">
        <f t="shared" si="22"/>
        <v/>
      </c>
      <c r="BB25" s="232" t="str">
        <f t="shared" si="23"/>
        <v/>
      </c>
      <c r="BC25" s="233" t="str">
        <f t="shared" si="24"/>
        <v/>
      </c>
      <c r="BD25" s="231">
        <f t="shared" si="25"/>
        <v>0</v>
      </c>
      <c r="BE25" s="231">
        <f t="shared" si="26"/>
        <v>0</v>
      </c>
      <c r="BF25" s="44" t="str">
        <f t="shared" si="27"/>
        <v/>
      </c>
      <c r="BG25" s="29"/>
      <c r="BH25" s="11"/>
      <c r="BJ25" s="32"/>
      <c r="BP25" s="4">
        <f t="shared" si="4"/>
        <v>2</v>
      </c>
    </row>
    <row r="26" spans="1:68" ht="15.75">
      <c r="A26" s="28">
        <v>21</v>
      </c>
      <c r="B26" s="191"/>
      <c r="C26" s="192"/>
      <c r="D26" s="193"/>
      <c r="E26" s="50"/>
      <c r="F26" s="50"/>
      <c r="G26" s="50"/>
      <c r="H26" s="50"/>
      <c r="I26" s="37">
        <f t="shared" si="28"/>
        <v>0</v>
      </c>
      <c r="J26" s="37">
        <f t="shared" si="5"/>
        <v>0</v>
      </c>
      <c r="K26" s="50"/>
      <c r="L26" s="50"/>
      <c r="M26" s="50"/>
      <c r="N26" s="37">
        <f t="shared" si="6"/>
        <v>0</v>
      </c>
      <c r="O26" s="37">
        <f t="shared" si="7"/>
        <v>0</v>
      </c>
      <c r="P26" s="50"/>
      <c r="Q26" s="50"/>
      <c r="R26" s="50"/>
      <c r="S26" s="50"/>
      <c r="T26" s="37">
        <f t="shared" si="8"/>
        <v>0</v>
      </c>
      <c r="U26" s="37">
        <f t="shared" si="9"/>
        <v>0</v>
      </c>
      <c r="V26" s="38">
        <f t="shared" si="29"/>
        <v>0</v>
      </c>
      <c r="W26" s="38" t="str">
        <f t="shared" si="10"/>
        <v/>
      </c>
      <c r="X26" s="39" t="str">
        <f t="shared" si="11"/>
        <v/>
      </c>
      <c r="Y26" s="66" t="str">
        <f t="shared" si="12"/>
        <v/>
      </c>
      <c r="Z26" s="54">
        <v>21</v>
      </c>
      <c r="AA26" s="55">
        <f t="shared" si="0"/>
        <v>0</v>
      </c>
      <c r="AB26" s="52">
        <f t="shared" si="0"/>
        <v>0</v>
      </c>
      <c r="AC26" s="53">
        <f t="shared" si="0"/>
        <v>0</v>
      </c>
      <c r="AD26" s="50"/>
      <c r="AE26" s="50"/>
      <c r="AF26" s="50"/>
      <c r="AG26" s="50"/>
      <c r="AH26" s="37">
        <f t="shared" si="1"/>
        <v>0</v>
      </c>
      <c r="AI26" s="37">
        <f t="shared" si="13"/>
        <v>0</v>
      </c>
      <c r="AJ26" s="50"/>
      <c r="AK26" s="50"/>
      <c r="AL26" s="50"/>
      <c r="AM26" s="43">
        <f t="shared" si="14"/>
        <v>0</v>
      </c>
      <c r="AN26" s="43">
        <f t="shared" si="15"/>
        <v>0</v>
      </c>
      <c r="AO26" s="50"/>
      <c r="AP26" s="50"/>
      <c r="AQ26" s="50"/>
      <c r="AR26" s="50"/>
      <c r="AS26" s="37">
        <f t="shared" si="16"/>
        <v>0</v>
      </c>
      <c r="AT26" s="37">
        <f t="shared" si="17"/>
        <v>0</v>
      </c>
      <c r="AU26" s="38">
        <f t="shared" si="18"/>
        <v>0</v>
      </c>
      <c r="AV26" s="42" t="str">
        <f t="shared" si="19"/>
        <v/>
      </c>
      <c r="AW26" s="39" t="str">
        <f t="shared" si="20"/>
        <v/>
      </c>
      <c r="AX26" s="66" t="str">
        <f t="shared" si="21"/>
        <v/>
      </c>
      <c r="AY26" s="231">
        <f t="shared" si="2"/>
        <v>0</v>
      </c>
      <c r="AZ26" s="231">
        <f t="shared" si="3"/>
        <v>0</v>
      </c>
      <c r="BA26" s="231" t="str">
        <f t="shared" si="22"/>
        <v/>
      </c>
      <c r="BB26" s="232" t="str">
        <f t="shared" si="23"/>
        <v/>
      </c>
      <c r="BC26" s="233" t="str">
        <f t="shared" si="24"/>
        <v/>
      </c>
      <c r="BD26" s="231">
        <f t="shared" si="25"/>
        <v>0</v>
      </c>
      <c r="BE26" s="231">
        <f t="shared" si="26"/>
        <v>0</v>
      </c>
      <c r="BF26" s="44" t="str">
        <f t="shared" si="27"/>
        <v/>
      </c>
      <c r="BG26" s="29"/>
      <c r="BH26" s="11"/>
      <c r="BJ26" s="32"/>
      <c r="BP26" s="4">
        <f t="shared" si="4"/>
        <v>2</v>
      </c>
    </row>
    <row r="27" spans="1:68" ht="15.75">
      <c r="A27" s="28">
        <v>22</v>
      </c>
      <c r="B27" s="191"/>
      <c r="C27" s="192"/>
      <c r="D27" s="193"/>
      <c r="E27" s="50"/>
      <c r="F27" s="50"/>
      <c r="G27" s="50"/>
      <c r="H27" s="50"/>
      <c r="I27" s="37">
        <f t="shared" si="28"/>
        <v>0</v>
      </c>
      <c r="J27" s="37">
        <f t="shared" si="5"/>
        <v>0</v>
      </c>
      <c r="K27" s="50"/>
      <c r="L27" s="50"/>
      <c r="M27" s="50"/>
      <c r="N27" s="37">
        <f t="shared" si="6"/>
        <v>0</v>
      </c>
      <c r="O27" s="37">
        <f t="shared" si="7"/>
        <v>0</v>
      </c>
      <c r="P27" s="50"/>
      <c r="Q27" s="50"/>
      <c r="R27" s="50"/>
      <c r="S27" s="50"/>
      <c r="T27" s="37">
        <f t="shared" si="8"/>
        <v>0</v>
      </c>
      <c r="U27" s="37">
        <f t="shared" si="9"/>
        <v>0</v>
      </c>
      <c r="V27" s="38">
        <f t="shared" si="29"/>
        <v>0</v>
      </c>
      <c r="W27" s="38" t="str">
        <f t="shared" si="10"/>
        <v/>
      </c>
      <c r="X27" s="39" t="str">
        <f t="shared" si="11"/>
        <v/>
      </c>
      <c r="Y27" s="66" t="str">
        <f t="shared" si="12"/>
        <v/>
      </c>
      <c r="Z27" s="54">
        <v>22</v>
      </c>
      <c r="AA27" s="55">
        <f t="shared" si="0"/>
        <v>0</v>
      </c>
      <c r="AB27" s="52">
        <f t="shared" si="0"/>
        <v>0</v>
      </c>
      <c r="AC27" s="53">
        <f t="shared" si="0"/>
        <v>0</v>
      </c>
      <c r="AD27" s="50"/>
      <c r="AE27" s="50"/>
      <c r="AF27" s="50"/>
      <c r="AG27" s="50"/>
      <c r="AH27" s="37">
        <f t="shared" si="1"/>
        <v>0</v>
      </c>
      <c r="AI27" s="37">
        <f t="shared" si="13"/>
        <v>0</v>
      </c>
      <c r="AJ27" s="50"/>
      <c r="AK27" s="50"/>
      <c r="AL27" s="50"/>
      <c r="AM27" s="43">
        <f t="shared" si="14"/>
        <v>0</v>
      </c>
      <c r="AN27" s="43">
        <f t="shared" si="15"/>
        <v>0</v>
      </c>
      <c r="AO27" s="50"/>
      <c r="AP27" s="50"/>
      <c r="AQ27" s="50"/>
      <c r="AR27" s="50"/>
      <c r="AS27" s="37">
        <f t="shared" si="16"/>
        <v>0</v>
      </c>
      <c r="AT27" s="37">
        <f t="shared" si="17"/>
        <v>0</v>
      </c>
      <c r="AU27" s="38">
        <f t="shared" si="18"/>
        <v>0</v>
      </c>
      <c r="AV27" s="42" t="str">
        <f t="shared" si="19"/>
        <v/>
      </c>
      <c r="AW27" s="39" t="str">
        <f t="shared" si="20"/>
        <v/>
      </c>
      <c r="AX27" s="66" t="str">
        <f t="shared" si="21"/>
        <v/>
      </c>
      <c r="AY27" s="231">
        <f t="shared" si="2"/>
        <v>0</v>
      </c>
      <c r="AZ27" s="231">
        <f t="shared" si="3"/>
        <v>0</v>
      </c>
      <c r="BA27" s="231" t="str">
        <f t="shared" si="22"/>
        <v/>
      </c>
      <c r="BB27" s="232" t="str">
        <f t="shared" si="23"/>
        <v/>
      </c>
      <c r="BC27" s="233" t="str">
        <f t="shared" si="24"/>
        <v/>
      </c>
      <c r="BD27" s="231">
        <f t="shared" si="25"/>
        <v>0</v>
      </c>
      <c r="BE27" s="231">
        <f t="shared" si="26"/>
        <v>0</v>
      </c>
      <c r="BF27" s="44" t="str">
        <f t="shared" si="27"/>
        <v/>
      </c>
      <c r="BG27" s="29"/>
      <c r="BH27" s="11"/>
      <c r="BJ27" s="32"/>
      <c r="BP27" s="4">
        <f t="shared" si="4"/>
        <v>2</v>
      </c>
    </row>
    <row r="28" spans="1:68" ht="15.75">
      <c r="A28" s="28">
        <v>23</v>
      </c>
      <c r="B28" s="191"/>
      <c r="C28" s="192"/>
      <c r="D28" s="193"/>
      <c r="E28" s="50"/>
      <c r="F28" s="50"/>
      <c r="G28" s="50"/>
      <c r="H28" s="50"/>
      <c r="I28" s="37">
        <f t="shared" si="28"/>
        <v>0</v>
      </c>
      <c r="J28" s="37">
        <f t="shared" si="5"/>
        <v>0</v>
      </c>
      <c r="K28" s="50"/>
      <c r="L28" s="50"/>
      <c r="M28" s="50"/>
      <c r="N28" s="37">
        <f t="shared" si="6"/>
        <v>0</v>
      </c>
      <c r="O28" s="37">
        <f t="shared" si="7"/>
        <v>0</v>
      </c>
      <c r="P28" s="50"/>
      <c r="Q28" s="50"/>
      <c r="R28" s="50"/>
      <c r="S28" s="50"/>
      <c r="T28" s="37">
        <f t="shared" si="8"/>
        <v>0</v>
      </c>
      <c r="U28" s="37">
        <f t="shared" si="9"/>
        <v>0</v>
      </c>
      <c r="V28" s="38">
        <f t="shared" si="29"/>
        <v>0</v>
      </c>
      <c r="W28" s="38" t="str">
        <f t="shared" si="10"/>
        <v/>
      </c>
      <c r="X28" s="39" t="str">
        <f t="shared" si="11"/>
        <v/>
      </c>
      <c r="Y28" s="66" t="str">
        <f t="shared" si="12"/>
        <v/>
      </c>
      <c r="Z28" s="54">
        <v>23</v>
      </c>
      <c r="AA28" s="55">
        <f t="shared" si="0"/>
        <v>0</v>
      </c>
      <c r="AB28" s="52">
        <f t="shared" si="0"/>
        <v>0</v>
      </c>
      <c r="AC28" s="53">
        <f t="shared" si="0"/>
        <v>0</v>
      </c>
      <c r="AD28" s="50"/>
      <c r="AE28" s="50"/>
      <c r="AF28" s="50"/>
      <c r="AG28" s="50"/>
      <c r="AH28" s="37">
        <f t="shared" si="1"/>
        <v>0</v>
      </c>
      <c r="AI28" s="37">
        <f t="shared" si="13"/>
        <v>0</v>
      </c>
      <c r="AJ28" s="50"/>
      <c r="AK28" s="50"/>
      <c r="AL28" s="50"/>
      <c r="AM28" s="43">
        <f t="shared" si="14"/>
        <v>0</v>
      </c>
      <c r="AN28" s="43">
        <f t="shared" si="15"/>
        <v>0</v>
      </c>
      <c r="AO28" s="50"/>
      <c r="AP28" s="50"/>
      <c r="AQ28" s="50"/>
      <c r="AR28" s="50"/>
      <c r="AS28" s="37">
        <f t="shared" si="16"/>
        <v>0</v>
      </c>
      <c r="AT28" s="37">
        <f t="shared" si="17"/>
        <v>0</v>
      </c>
      <c r="AU28" s="38">
        <f t="shared" si="18"/>
        <v>0</v>
      </c>
      <c r="AV28" s="42" t="str">
        <f t="shared" si="19"/>
        <v/>
      </c>
      <c r="AW28" s="39" t="str">
        <f t="shared" si="20"/>
        <v/>
      </c>
      <c r="AX28" s="66" t="str">
        <f t="shared" si="21"/>
        <v/>
      </c>
      <c r="AY28" s="231">
        <f t="shared" si="2"/>
        <v>0</v>
      </c>
      <c r="AZ28" s="231">
        <f t="shared" si="3"/>
        <v>0</v>
      </c>
      <c r="BA28" s="231" t="str">
        <f t="shared" si="22"/>
        <v/>
      </c>
      <c r="BB28" s="232" t="str">
        <f t="shared" si="23"/>
        <v/>
      </c>
      <c r="BC28" s="233" t="str">
        <f t="shared" si="24"/>
        <v/>
      </c>
      <c r="BD28" s="231">
        <f t="shared" si="25"/>
        <v>0</v>
      </c>
      <c r="BE28" s="231">
        <f t="shared" si="26"/>
        <v>0</v>
      </c>
      <c r="BF28" s="44" t="str">
        <f t="shared" si="27"/>
        <v/>
      </c>
      <c r="BG28" s="29"/>
      <c r="BH28" s="11"/>
      <c r="BJ28" s="32"/>
      <c r="BP28" s="4">
        <f t="shared" si="4"/>
        <v>2</v>
      </c>
    </row>
    <row r="29" spans="1:68" ht="15.75">
      <c r="A29" s="28">
        <v>24</v>
      </c>
      <c r="B29" s="191"/>
      <c r="C29" s="192"/>
      <c r="D29" s="193"/>
      <c r="E29" s="50"/>
      <c r="F29" s="50"/>
      <c r="G29" s="50"/>
      <c r="H29" s="50"/>
      <c r="I29" s="37">
        <f t="shared" si="28"/>
        <v>0</v>
      </c>
      <c r="J29" s="37">
        <f t="shared" si="5"/>
        <v>0</v>
      </c>
      <c r="K29" s="50"/>
      <c r="L29" s="50"/>
      <c r="M29" s="50"/>
      <c r="N29" s="37">
        <f t="shared" si="6"/>
        <v>0</v>
      </c>
      <c r="O29" s="37">
        <f t="shared" si="7"/>
        <v>0</v>
      </c>
      <c r="P29" s="50"/>
      <c r="Q29" s="50"/>
      <c r="R29" s="50"/>
      <c r="S29" s="50"/>
      <c r="T29" s="37">
        <f t="shared" si="8"/>
        <v>0</v>
      </c>
      <c r="U29" s="37">
        <f t="shared" si="9"/>
        <v>0</v>
      </c>
      <c r="V29" s="38">
        <f t="shared" si="29"/>
        <v>0</v>
      </c>
      <c r="W29" s="38" t="str">
        <f t="shared" si="10"/>
        <v/>
      </c>
      <c r="X29" s="39" t="str">
        <f t="shared" si="11"/>
        <v/>
      </c>
      <c r="Y29" s="66" t="str">
        <f t="shared" si="12"/>
        <v/>
      </c>
      <c r="Z29" s="54">
        <v>24</v>
      </c>
      <c r="AA29" s="55">
        <f t="shared" si="0"/>
        <v>0</v>
      </c>
      <c r="AB29" s="52">
        <f t="shared" si="0"/>
        <v>0</v>
      </c>
      <c r="AC29" s="53">
        <f t="shared" si="0"/>
        <v>0</v>
      </c>
      <c r="AD29" s="50"/>
      <c r="AE29" s="50"/>
      <c r="AF29" s="50"/>
      <c r="AG29" s="50"/>
      <c r="AH29" s="37">
        <f t="shared" si="1"/>
        <v>0</v>
      </c>
      <c r="AI29" s="37">
        <f t="shared" si="13"/>
        <v>0</v>
      </c>
      <c r="AJ29" s="50"/>
      <c r="AK29" s="50"/>
      <c r="AL29" s="50"/>
      <c r="AM29" s="43">
        <f t="shared" si="14"/>
        <v>0</v>
      </c>
      <c r="AN29" s="43">
        <f t="shared" si="15"/>
        <v>0</v>
      </c>
      <c r="AO29" s="50"/>
      <c r="AP29" s="50"/>
      <c r="AQ29" s="50"/>
      <c r="AR29" s="50"/>
      <c r="AS29" s="37">
        <f t="shared" si="16"/>
        <v>0</v>
      </c>
      <c r="AT29" s="37">
        <f t="shared" si="17"/>
        <v>0</v>
      </c>
      <c r="AU29" s="38">
        <f t="shared" si="18"/>
        <v>0</v>
      </c>
      <c r="AV29" s="42" t="str">
        <f t="shared" si="19"/>
        <v/>
      </c>
      <c r="AW29" s="39" t="str">
        <f t="shared" si="20"/>
        <v/>
      </c>
      <c r="AX29" s="66" t="str">
        <f t="shared" si="21"/>
        <v/>
      </c>
      <c r="AY29" s="231">
        <f t="shared" si="2"/>
        <v>0</v>
      </c>
      <c r="AZ29" s="231">
        <f t="shared" si="3"/>
        <v>0</v>
      </c>
      <c r="BA29" s="231" t="str">
        <f t="shared" si="22"/>
        <v/>
      </c>
      <c r="BB29" s="232" t="str">
        <f t="shared" si="23"/>
        <v/>
      </c>
      <c r="BC29" s="233" t="str">
        <f t="shared" si="24"/>
        <v/>
      </c>
      <c r="BD29" s="231">
        <f t="shared" si="25"/>
        <v>0</v>
      </c>
      <c r="BE29" s="231">
        <f t="shared" si="26"/>
        <v>0</v>
      </c>
      <c r="BF29" s="44" t="str">
        <f t="shared" si="27"/>
        <v/>
      </c>
      <c r="BG29" s="29"/>
      <c r="BH29" s="11"/>
      <c r="BJ29" s="32"/>
      <c r="BP29" s="4">
        <f t="shared" si="4"/>
        <v>2</v>
      </c>
    </row>
    <row r="30" spans="1:68" ht="15.75">
      <c r="A30" s="28">
        <v>25</v>
      </c>
      <c r="B30" s="191"/>
      <c r="C30" s="192"/>
      <c r="D30" s="193"/>
      <c r="E30" s="50"/>
      <c r="F30" s="50"/>
      <c r="G30" s="50"/>
      <c r="H30" s="50"/>
      <c r="I30" s="37">
        <f t="shared" si="28"/>
        <v>0</v>
      </c>
      <c r="J30" s="37">
        <f t="shared" si="5"/>
        <v>0</v>
      </c>
      <c r="K30" s="50"/>
      <c r="L30" s="50"/>
      <c r="M30" s="50"/>
      <c r="N30" s="37">
        <f t="shared" si="6"/>
        <v>0</v>
      </c>
      <c r="O30" s="37">
        <f t="shared" si="7"/>
        <v>0</v>
      </c>
      <c r="P30" s="50"/>
      <c r="Q30" s="50"/>
      <c r="R30" s="50"/>
      <c r="S30" s="50"/>
      <c r="T30" s="37">
        <f t="shared" si="8"/>
        <v>0</v>
      </c>
      <c r="U30" s="37">
        <f t="shared" si="9"/>
        <v>0</v>
      </c>
      <c r="V30" s="38">
        <f t="shared" si="29"/>
        <v>0</v>
      </c>
      <c r="W30" s="38" t="str">
        <f t="shared" si="10"/>
        <v/>
      </c>
      <c r="X30" s="39" t="str">
        <f t="shared" si="11"/>
        <v/>
      </c>
      <c r="Y30" s="66" t="str">
        <f t="shared" si="12"/>
        <v/>
      </c>
      <c r="Z30" s="54">
        <v>25</v>
      </c>
      <c r="AA30" s="55">
        <f t="shared" si="0"/>
        <v>0</v>
      </c>
      <c r="AB30" s="52">
        <f t="shared" si="0"/>
        <v>0</v>
      </c>
      <c r="AC30" s="53">
        <f t="shared" si="0"/>
        <v>0</v>
      </c>
      <c r="AD30" s="50"/>
      <c r="AE30" s="50"/>
      <c r="AF30" s="50"/>
      <c r="AG30" s="50"/>
      <c r="AH30" s="37">
        <f t="shared" si="1"/>
        <v>0</v>
      </c>
      <c r="AI30" s="37">
        <f t="shared" si="13"/>
        <v>0</v>
      </c>
      <c r="AJ30" s="50"/>
      <c r="AK30" s="50"/>
      <c r="AL30" s="50"/>
      <c r="AM30" s="43">
        <f t="shared" si="14"/>
        <v>0</v>
      </c>
      <c r="AN30" s="43">
        <f t="shared" si="15"/>
        <v>0</v>
      </c>
      <c r="AO30" s="50"/>
      <c r="AP30" s="50"/>
      <c r="AQ30" s="50"/>
      <c r="AR30" s="50"/>
      <c r="AS30" s="37">
        <f t="shared" si="16"/>
        <v>0</v>
      </c>
      <c r="AT30" s="37">
        <f t="shared" si="17"/>
        <v>0</v>
      </c>
      <c r="AU30" s="38">
        <f t="shared" si="18"/>
        <v>0</v>
      </c>
      <c r="AV30" s="42" t="str">
        <f t="shared" si="19"/>
        <v/>
      </c>
      <c r="AW30" s="39" t="str">
        <f t="shared" si="20"/>
        <v/>
      </c>
      <c r="AX30" s="66" t="str">
        <f t="shared" si="21"/>
        <v/>
      </c>
      <c r="AY30" s="231">
        <f t="shared" si="2"/>
        <v>0</v>
      </c>
      <c r="AZ30" s="231">
        <f t="shared" si="3"/>
        <v>0</v>
      </c>
      <c r="BA30" s="231" t="str">
        <f t="shared" si="22"/>
        <v/>
      </c>
      <c r="BB30" s="232" t="str">
        <f t="shared" si="23"/>
        <v/>
      </c>
      <c r="BC30" s="233" t="str">
        <f t="shared" si="24"/>
        <v/>
      </c>
      <c r="BD30" s="231">
        <f t="shared" si="25"/>
        <v>0</v>
      </c>
      <c r="BE30" s="231">
        <f t="shared" si="26"/>
        <v>0</v>
      </c>
      <c r="BF30" s="44" t="str">
        <f t="shared" si="27"/>
        <v/>
      </c>
      <c r="BG30" s="29"/>
      <c r="BH30" s="11"/>
      <c r="BJ30" s="32"/>
      <c r="BP30" s="4">
        <f t="shared" si="4"/>
        <v>2</v>
      </c>
    </row>
    <row r="31" spans="1:68" ht="15.75">
      <c r="A31" s="28">
        <v>26</v>
      </c>
      <c r="B31" s="191"/>
      <c r="C31" s="192"/>
      <c r="D31" s="193"/>
      <c r="E31" s="50"/>
      <c r="F31" s="50"/>
      <c r="G31" s="50"/>
      <c r="H31" s="50"/>
      <c r="I31" s="37">
        <f t="shared" si="28"/>
        <v>0</v>
      </c>
      <c r="J31" s="37">
        <f t="shared" si="5"/>
        <v>0</v>
      </c>
      <c r="K31" s="50"/>
      <c r="L31" s="50"/>
      <c r="M31" s="50"/>
      <c r="N31" s="37">
        <f t="shared" si="6"/>
        <v>0</v>
      </c>
      <c r="O31" s="37">
        <f t="shared" si="7"/>
        <v>0</v>
      </c>
      <c r="P31" s="50"/>
      <c r="Q31" s="50"/>
      <c r="R31" s="50"/>
      <c r="S31" s="50"/>
      <c r="T31" s="37">
        <f t="shared" si="8"/>
        <v>0</v>
      </c>
      <c r="U31" s="37">
        <f t="shared" si="9"/>
        <v>0</v>
      </c>
      <c r="V31" s="38">
        <f t="shared" si="29"/>
        <v>0</v>
      </c>
      <c r="W31" s="38" t="str">
        <f t="shared" si="10"/>
        <v/>
      </c>
      <c r="X31" s="39" t="str">
        <f t="shared" si="11"/>
        <v/>
      </c>
      <c r="Y31" s="66" t="str">
        <f t="shared" si="12"/>
        <v/>
      </c>
      <c r="Z31" s="54">
        <v>26</v>
      </c>
      <c r="AA31" s="55">
        <f t="shared" si="0"/>
        <v>0</v>
      </c>
      <c r="AB31" s="52">
        <f t="shared" si="0"/>
        <v>0</v>
      </c>
      <c r="AC31" s="53">
        <f t="shared" si="0"/>
        <v>0</v>
      </c>
      <c r="AD31" s="50"/>
      <c r="AE31" s="50"/>
      <c r="AF31" s="50"/>
      <c r="AG31" s="50"/>
      <c r="AH31" s="37">
        <f t="shared" si="1"/>
        <v>0</v>
      </c>
      <c r="AI31" s="37">
        <f t="shared" si="13"/>
        <v>0</v>
      </c>
      <c r="AJ31" s="50"/>
      <c r="AK31" s="50"/>
      <c r="AL31" s="50"/>
      <c r="AM31" s="43">
        <f t="shared" si="14"/>
        <v>0</v>
      </c>
      <c r="AN31" s="43">
        <f t="shared" si="15"/>
        <v>0</v>
      </c>
      <c r="AO31" s="50"/>
      <c r="AP31" s="50"/>
      <c r="AQ31" s="50"/>
      <c r="AR31" s="50"/>
      <c r="AS31" s="37">
        <f t="shared" si="16"/>
        <v>0</v>
      </c>
      <c r="AT31" s="37">
        <f t="shared" si="17"/>
        <v>0</v>
      </c>
      <c r="AU31" s="38">
        <f t="shared" si="18"/>
        <v>0</v>
      </c>
      <c r="AV31" s="42" t="str">
        <f t="shared" si="19"/>
        <v/>
      </c>
      <c r="AW31" s="39" t="str">
        <f t="shared" si="20"/>
        <v/>
      </c>
      <c r="AX31" s="66" t="str">
        <f t="shared" si="21"/>
        <v/>
      </c>
      <c r="AY31" s="231">
        <f t="shared" si="2"/>
        <v>0</v>
      </c>
      <c r="AZ31" s="231">
        <f t="shared" si="3"/>
        <v>0</v>
      </c>
      <c r="BA31" s="231" t="str">
        <f t="shared" si="22"/>
        <v/>
      </c>
      <c r="BB31" s="232" t="str">
        <f t="shared" si="23"/>
        <v/>
      </c>
      <c r="BC31" s="233" t="str">
        <f t="shared" si="24"/>
        <v/>
      </c>
      <c r="BD31" s="231">
        <f t="shared" si="25"/>
        <v>0</v>
      </c>
      <c r="BE31" s="231">
        <f t="shared" si="26"/>
        <v>0</v>
      </c>
      <c r="BF31" s="44" t="str">
        <f t="shared" si="27"/>
        <v/>
      </c>
      <c r="BG31" s="29"/>
      <c r="BH31" s="11"/>
      <c r="BJ31" s="32"/>
      <c r="BP31" s="4">
        <f t="shared" si="4"/>
        <v>2</v>
      </c>
    </row>
    <row r="32" spans="1:68" ht="15.75">
      <c r="A32" s="28">
        <v>27</v>
      </c>
      <c r="B32" s="191"/>
      <c r="C32" s="192"/>
      <c r="D32" s="193"/>
      <c r="E32" s="50"/>
      <c r="F32" s="50"/>
      <c r="G32" s="50"/>
      <c r="H32" s="50"/>
      <c r="I32" s="37">
        <f t="shared" si="28"/>
        <v>0</v>
      </c>
      <c r="J32" s="37">
        <f t="shared" si="5"/>
        <v>0</v>
      </c>
      <c r="K32" s="50"/>
      <c r="L32" s="50"/>
      <c r="M32" s="50"/>
      <c r="N32" s="37">
        <f t="shared" si="6"/>
        <v>0</v>
      </c>
      <c r="O32" s="37">
        <f t="shared" si="7"/>
        <v>0</v>
      </c>
      <c r="P32" s="50"/>
      <c r="Q32" s="50"/>
      <c r="R32" s="50"/>
      <c r="S32" s="50"/>
      <c r="T32" s="37">
        <f t="shared" si="8"/>
        <v>0</v>
      </c>
      <c r="U32" s="37">
        <f t="shared" si="9"/>
        <v>0</v>
      </c>
      <c r="V32" s="38">
        <f t="shared" si="29"/>
        <v>0</v>
      </c>
      <c r="W32" s="38" t="str">
        <f t="shared" si="10"/>
        <v/>
      </c>
      <c r="X32" s="39" t="str">
        <f t="shared" si="11"/>
        <v/>
      </c>
      <c r="Y32" s="66" t="str">
        <f t="shared" si="12"/>
        <v/>
      </c>
      <c r="Z32" s="54">
        <v>27</v>
      </c>
      <c r="AA32" s="55">
        <f t="shared" si="0"/>
        <v>0</v>
      </c>
      <c r="AB32" s="52">
        <f t="shared" si="0"/>
        <v>0</v>
      </c>
      <c r="AC32" s="53">
        <f t="shared" si="0"/>
        <v>0</v>
      </c>
      <c r="AD32" s="50"/>
      <c r="AE32" s="50"/>
      <c r="AF32" s="50"/>
      <c r="AG32" s="50"/>
      <c r="AH32" s="37">
        <f t="shared" si="1"/>
        <v>0</v>
      </c>
      <c r="AI32" s="37">
        <f t="shared" si="13"/>
        <v>0</v>
      </c>
      <c r="AJ32" s="50"/>
      <c r="AK32" s="50"/>
      <c r="AL32" s="50"/>
      <c r="AM32" s="43">
        <f t="shared" si="14"/>
        <v>0</v>
      </c>
      <c r="AN32" s="43">
        <f t="shared" si="15"/>
        <v>0</v>
      </c>
      <c r="AO32" s="50"/>
      <c r="AP32" s="50"/>
      <c r="AQ32" s="50"/>
      <c r="AR32" s="50"/>
      <c r="AS32" s="37">
        <f t="shared" si="16"/>
        <v>0</v>
      </c>
      <c r="AT32" s="37">
        <f t="shared" si="17"/>
        <v>0</v>
      </c>
      <c r="AU32" s="38">
        <f t="shared" si="18"/>
        <v>0</v>
      </c>
      <c r="AV32" s="42" t="str">
        <f t="shared" si="19"/>
        <v/>
      </c>
      <c r="AW32" s="39" t="str">
        <f t="shared" si="20"/>
        <v/>
      </c>
      <c r="AX32" s="66" t="str">
        <f t="shared" si="21"/>
        <v/>
      </c>
      <c r="AY32" s="231">
        <f t="shared" si="2"/>
        <v>0</v>
      </c>
      <c r="AZ32" s="231">
        <f t="shared" si="3"/>
        <v>0</v>
      </c>
      <c r="BA32" s="231" t="str">
        <f t="shared" si="22"/>
        <v/>
      </c>
      <c r="BB32" s="232" t="str">
        <f t="shared" si="23"/>
        <v/>
      </c>
      <c r="BC32" s="233" t="str">
        <f t="shared" si="24"/>
        <v/>
      </c>
      <c r="BD32" s="231">
        <f t="shared" si="25"/>
        <v>0</v>
      </c>
      <c r="BE32" s="231">
        <f t="shared" si="26"/>
        <v>0</v>
      </c>
      <c r="BF32" s="44" t="str">
        <f t="shared" si="27"/>
        <v/>
      </c>
      <c r="BG32" s="29"/>
      <c r="BH32" s="11"/>
      <c r="BJ32" s="32"/>
      <c r="BP32" s="4">
        <f t="shared" si="4"/>
        <v>2</v>
      </c>
    </row>
    <row r="33" spans="1:68" ht="15.75">
      <c r="A33" s="28">
        <v>28</v>
      </c>
      <c r="B33" s="191"/>
      <c r="C33" s="192"/>
      <c r="D33" s="193"/>
      <c r="E33" s="50"/>
      <c r="F33" s="50"/>
      <c r="G33" s="50"/>
      <c r="H33" s="50"/>
      <c r="I33" s="37">
        <f t="shared" si="28"/>
        <v>0</v>
      </c>
      <c r="J33" s="37">
        <f t="shared" si="5"/>
        <v>0</v>
      </c>
      <c r="K33" s="50"/>
      <c r="L33" s="50"/>
      <c r="M33" s="50"/>
      <c r="N33" s="37">
        <f t="shared" si="6"/>
        <v>0</v>
      </c>
      <c r="O33" s="37">
        <f t="shared" si="7"/>
        <v>0</v>
      </c>
      <c r="P33" s="50"/>
      <c r="Q33" s="50"/>
      <c r="R33" s="50"/>
      <c r="S33" s="50"/>
      <c r="T33" s="37">
        <f t="shared" si="8"/>
        <v>0</v>
      </c>
      <c r="U33" s="37">
        <f t="shared" si="9"/>
        <v>0</v>
      </c>
      <c r="V33" s="38">
        <f t="shared" si="29"/>
        <v>0</v>
      </c>
      <c r="W33" s="38" t="str">
        <f t="shared" si="10"/>
        <v/>
      </c>
      <c r="X33" s="39" t="str">
        <f t="shared" si="11"/>
        <v/>
      </c>
      <c r="Y33" s="66" t="str">
        <f t="shared" si="12"/>
        <v/>
      </c>
      <c r="Z33" s="54">
        <v>28</v>
      </c>
      <c r="AA33" s="55">
        <f t="shared" si="0"/>
        <v>0</v>
      </c>
      <c r="AB33" s="52">
        <f t="shared" si="0"/>
        <v>0</v>
      </c>
      <c r="AC33" s="53">
        <f t="shared" si="0"/>
        <v>0</v>
      </c>
      <c r="AD33" s="50"/>
      <c r="AE33" s="50"/>
      <c r="AF33" s="50"/>
      <c r="AG33" s="50"/>
      <c r="AH33" s="37">
        <f t="shared" si="1"/>
        <v>0</v>
      </c>
      <c r="AI33" s="37">
        <f t="shared" si="13"/>
        <v>0</v>
      </c>
      <c r="AJ33" s="50"/>
      <c r="AK33" s="50"/>
      <c r="AL33" s="50"/>
      <c r="AM33" s="43">
        <f t="shared" si="14"/>
        <v>0</v>
      </c>
      <c r="AN33" s="43">
        <f t="shared" si="15"/>
        <v>0</v>
      </c>
      <c r="AO33" s="50"/>
      <c r="AP33" s="50"/>
      <c r="AQ33" s="50"/>
      <c r="AR33" s="50"/>
      <c r="AS33" s="37">
        <f t="shared" si="16"/>
        <v>0</v>
      </c>
      <c r="AT33" s="37">
        <f t="shared" si="17"/>
        <v>0</v>
      </c>
      <c r="AU33" s="38">
        <f t="shared" si="18"/>
        <v>0</v>
      </c>
      <c r="AV33" s="42" t="str">
        <f t="shared" si="19"/>
        <v/>
      </c>
      <c r="AW33" s="39" t="str">
        <f t="shared" si="20"/>
        <v/>
      </c>
      <c r="AX33" s="66" t="str">
        <f t="shared" si="21"/>
        <v/>
      </c>
      <c r="AY33" s="231">
        <f t="shared" si="2"/>
        <v>0</v>
      </c>
      <c r="AZ33" s="231">
        <f t="shared" si="3"/>
        <v>0</v>
      </c>
      <c r="BA33" s="231" t="str">
        <f t="shared" si="22"/>
        <v/>
      </c>
      <c r="BB33" s="232" t="str">
        <f t="shared" si="23"/>
        <v/>
      </c>
      <c r="BC33" s="233" t="str">
        <f t="shared" si="24"/>
        <v/>
      </c>
      <c r="BD33" s="231">
        <f t="shared" si="25"/>
        <v>0</v>
      </c>
      <c r="BE33" s="231">
        <f t="shared" si="26"/>
        <v>0</v>
      </c>
      <c r="BF33" s="44" t="str">
        <f t="shared" si="27"/>
        <v/>
      </c>
      <c r="BG33" s="29"/>
      <c r="BH33" s="11"/>
      <c r="BJ33" s="32"/>
      <c r="BP33" s="4">
        <f t="shared" si="4"/>
        <v>2</v>
      </c>
    </row>
    <row r="34" spans="1:68" ht="15.75">
      <c r="A34" s="28">
        <v>29</v>
      </c>
      <c r="B34" s="191"/>
      <c r="C34" s="192"/>
      <c r="D34" s="193"/>
      <c r="E34" s="50"/>
      <c r="F34" s="50"/>
      <c r="G34" s="50"/>
      <c r="H34" s="50"/>
      <c r="I34" s="37">
        <f t="shared" si="28"/>
        <v>0</v>
      </c>
      <c r="J34" s="37">
        <f t="shared" si="5"/>
        <v>0</v>
      </c>
      <c r="K34" s="50"/>
      <c r="L34" s="50"/>
      <c r="M34" s="50"/>
      <c r="N34" s="37">
        <f t="shared" si="6"/>
        <v>0</v>
      </c>
      <c r="O34" s="37">
        <f t="shared" si="7"/>
        <v>0</v>
      </c>
      <c r="P34" s="50"/>
      <c r="Q34" s="50"/>
      <c r="R34" s="50"/>
      <c r="S34" s="50"/>
      <c r="T34" s="37">
        <f t="shared" si="8"/>
        <v>0</v>
      </c>
      <c r="U34" s="37">
        <f t="shared" si="9"/>
        <v>0</v>
      </c>
      <c r="V34" s="38">
        <f t="shared" si="29"/>
        <v>0</v>
      </c>
      <c r="W34" s="38" t="str">
        <f t="shared" si="10"/>
        <v/>
      </c>
      <c r="X34" s="39" t="str">
        <f t="shared" si="11"/>
        <v/>
      </c>
      <c r="Y34" s="66" t="str">
        <f t="shared" si="12"/>
        <v/>
      </c>
      <c r="Z34" s="54">
        <v>29</v>
      </c>
      <c r="AA34" s="55">
        <f t="shared" si="0"/>
        <v>0</v>
      </c>
      <c r="AB34" s="52">
        <f t="shared" si="0"/>
        <v>0</v>
      </c>
      <c r="AC34" s="53">
        <f t="shared" si="0"/>
        <v>0</v>
      </c>
      <c r="AD34" s="50"/>
      <c r="AE34" s="50"/>
      <c r="AF34" s="50"/>
      <c r="AG34" s="50"/>
      <c r="AH34" s="37">
        <f t="shared" si="1"/>
        <v>0</v>
      </c>
      <c r="AI34" s="37">
        <f t="shared" si="13"/>
        <v>0</v>
      </c>
      <c r="AJ34" s="50"/>
      <c r="AK34" s="50"/>
      <c r="AL34" s="50"/>
      <c r="AM34" s="43">
        <f t="shared" si="14"/>
        <v>0</v>
      </c>
      <c r="AN34" s="43">
        <f t="shared" si="15"/>
        <v>0</v>
      </c>
      <c r="AO34" s="50"/>
      <c r="AP34" s="50"/>
      <c r="AQ34" s="50"/>
      <c r="AR34" s="50"/>
      <c r="AS34" s="37">
        <f t="shared" si="16"/>
        <v>0</v>
      </c>
      <c r="AT34" s="37">
        <f t="shared" si="17"/>
        <v>0</v>
      </c>
      <c r="AU34" s="38">
        <f t="shared" si="18"/>
        <v>0</v>
      </c>
      <c r="AV34" s="42" t="str">
        <f t="shared" si="19"/>
        <v/>
      </c>
      <c r="AW34" s="39" t="str">
        <f t="shared" si="20"/>
        <v/>
      </c>
      <c r="AX34" s="66" t="str">
        <f t="shared" si="21"/>
        <v/>
      </c>
      <c r="AY34" s="231">
        <f t="shared" si="2"/>
        <v>0</v>
      </c>
      <c r="AZ34" s="231">
        <f t="shared" si="3"/>
        <v>0</v>
      </c>
      <c r="BA34" s="231" t="str">
        <f t="shared" si="22"/>
        <v/>
      </c>
      <c r="BB34" s="232" t="str">
        <f t="shared" si="23"/>
        <v/>
      </c>
      <c r="BC34" s="233" t="str">
        <f t="shared" si="24"/>
        <v/>
      </c>
      <c r="BD34" s="231">
        <f t="shared" si="25"/>
        <v>0</v>
      </c>
      <c r="BE34" s="231">
        <f t="shared" si="26"/>
        <v>0</v>
      </c>
      <c r="BF34" s="44" t="str">
        <f t="shared" si="27"/>
        <v/>
      </c>
      <c r="BG34" s="29"/>
      <c r="BH34" s="11"/>
      <c r="BJ34" s="32"/>
      <c r="BP34" s="4">
        <f t="shared" si="4"/>
        <v>2</v>
      </c>
    </row>
    <row r="35" spans="1:68" ht="15.75">
      <c r="A35" s="28">
        <v>30</v>
      </c>
      <c r="B35" s="191"/>
      <c r="C35" s="192"/>
      <c r="D35" s="193"/>
      <c r="E35" s="50"/>
      <c r="F35" s="50"/>
      <c r="G35" s="50"/>
      <c r="H35" s="50"/>
      <c r="I35" s="37">
        <f t="shared" si="28"/>
        <v>0</v>
      </c>
      <c r="J35" s="37">
        <f t="shared" si="5"/>
        <v>0</v>
      </c>
      <c r="K35" s="50"/>
      <c r="L35" s="50"/>
      <c r="M35" s="50"/>
      <c r="N35" s="37">
        <f t="shared" si="6"/>
        <v>0</v>
      </c>
      <c r="O35" s="37">
        <f t="shared" si="7"/>
        <v>0</v>
      </c>
      <c r="P35" s="50"/>
      <c r="Q35" s="50"/>
      <c r="R35" s="50"/>
      <c r="S35" s="50"/>
      <c r="T35" s="37">
        <f t="shared" si="8"/>
        <v>0</v>
      </c>
      <c r="U35" s="37">
        <f t="shared" si="9"/>
        <v>0</v>
      </c>
      <c r="V35" s="38">
        <f t="shared" si="29"/>
        <v>0</v>
      </c>
      <c r="W35" s="38" t="str">
        <f t="shared" si="10"/>
        <v/>
      </c>
      <c r="X35" s="39" t="str">
        <f t="shared" si="11"/>
        <v/>
      </c>
      <c r="Y35" s="66" t="str">
        <f t="shared" si="12"/>
        <v/>
      </c>
      <c r="Z35" s="54">
        <v>30</v>
      </c>
      <c r="AA35" s="55">
        <f t="shared" si="0"/>
        <v>0</v>
      </c>
      <c r="AB35" s="52">
        <f t="shared" si="0"/>
        <v>0</v>
      </c>
      <c r="AC35" s="53">
        <f t="shared" si="0"/>
        <v>0</v>
      </c>
      <c r="AD35" s="50"/>
      <c r="AE35" s="50"/>
      <c r="AF35" s="50"/>
      <c r="AG35" s="50"/>
      <c r="AH35" s="37">
        <f t="shared" si="1"/>
        <v>0</v>
      </c>
      <c r="AI35" s="37">
        <f t="shared" si="13"/>
        <v>0</v>
      </c>
      <c r="AJ35" s="50"/>
      <c r="AK35" s="50"/>
      <c r="AL35" s="50"/>
      <c r="AM35" s="43">
        <f t="shared" si="14"/>
        <v>0</v>
      </c>
      <c r="AN35" s="43">
        <f t="shared" si="15"/>
        <v>0</v>
      </c>
      <c r="AO35" s="50"/>
      <c r="AP35" s="50"/>
      <c r="AQ35" s="50"/>
      <c r="AR35" s="50"/>
      <c r="AS35" s="37">
        <f t="shared" si="16"/>
        <v>0</v>
      </c>
      <c r="AT35" s="37">
        <f t="shared" si="17"/>
        <v>0</v>
      </c>
      <c r="AU35" s="38">
        <f t="shared" si="18"/>
        <v>0</v>
      </c>
      <c r="AV35" s="42" t="str">
        <f t="shared" si="19"/>
        <v/>
      </c>
      <c r="AW35" s="39" t="str">
        <f t="shared" si="20"/>
        <v/>
      </c>
      <c r="AX35" s="66" t="str">
        <f t="shared" si="21"/>
        <v/>
      </c>
      <c r="AY35" s="231">
        <f t="shared" si="2"/>
        <v>0</v>
      </c>
      <c r="AZ35" s="231">
        <f t="shared" si="3"/>
        <v>0</v>
      </c>
      <c r="BA35" s="231" t="str">
        <f t="shared" si="22"/>
        <v/>
      </c>
      <c r="BB35" s="232" t="str">
        <f t="shared" si="23"/>
        <v/>
      </c>
      <c r="BC35" s="233" t="str">
        <f t="shared" si="24"/>
        <v/>
      </c>
      <c r="BD35" s="231">
        <f t="shared" si="25"/>
        <v>0</v>
      </c>
      <c r="BE35" s="231">
        <f t="shared" si="26"/>
        <v>0</v>
      </c>
      <c r="BF35" s="44" t="str">
        <f t="shared" si="27"/>
        <v/>
      </c>
      <c r="BG35" s="29"/>
      <c r="BH35" s="11"/>
      <c r="BJ35" s="32"/>
      <c r="BP35" s="4">
        <f t="shared" si="4"/>
        <v>2</v>
      </c>
    </row>
    <row r="36" spans="1:68" ht="15.75">
      <c r="A36" s="28">
        <v>31</v>
      </c>
      <c r="B36" s="191"/>
      <c r="C36" s="192"/>
      <c r="D36" s="193"/>
      <c r="E36" s="50"/>
      <c r="F36" s="50"/>
      <c r="G36" s="50"/>
      <c r="H36" s="50"/>
      <c r="I36" s="37">
        <f t="shared" si="28"/>
        <v>0</v>
      </c>
      <c r="J36" s="37">
        <f t="shared" si="5"/>
        <v>0</v>
      </c>
      <c r="K36" s="50"/>
      <c r="L36" s="50"/>
      <c r="M36" s="50"/>
      <c r="N36" s="37">
        <f t="shared" si="6"/>
        <v>0</v>
      </c>
      <c r="O36" s="37">
        <f t="shared" si="7"/>
        <v>0</v>
      </c>
      <c r="P36" s="50"/>
      <c r="Q36" s="50"/>
      <c r="R36" s="50"/>
      <c r="S36" s="50"/>
      <c r="T36" s="37">
        <f t="shared" si="8"/>
        <v>0</v>
      </c>
      <c r="U36" s="37">
        <f t="shared" si="9"/>
        <v>0</v>
      </c>
      <c r="V36" s="38">
        <f t="shared" si="29"/>
        <v>0</v>
      </c>
      <c r="W36" s="38" t="str">
        <f t="shared" si="10"/>
        <v/>
      </c>
      <c r="X36" s="39" t="str">
        <f t="shared" si="11"/>
        <v/>
      </c>
      <c r="Y36" s="66" t="str">
        <f t="shared" si="12"/>
        <v/>
      </c>
      <c r="Z36" s="54">
        <v>31</v>
      </c>
      <c r="AA36" s="55">
        <f t="shared" si="0"/>
        <v>0</v>
      </c>
      <c r="AB36" s="52">
        <f t="shared" si="0"/>
        <v>0</v>
      </c>
      <c r="AC36" s="53">
        <f t="shared" si="0"/>
        <v>0</v>
      </c>
      <c r="AD36" s="50"/>
      <c r="AE36" s="50"/>
      <c r="AF36" s="50"/>
      <c r="AG36" s="50"/>
      <c r="AH36" s="37">
        <f t="shared" si="1"/>
        <v>0</v>
      </c>
      <c r="AI36" s="37">
        <f t="shared" si="13"/>
        <v>0</v>
      </c>
      <c r="AJ36" s="50"/>
      <c r="AK36" s="50"/>
      <c r="AL36" s="50"/>
      <c r="AM36" s="43">
        <f t="shared" si="14"/>
        <v>0</v>
      </c>
      <c r="AN36" s="43">
        <f t="shared" si="15"/>
        <v>0</v>
      </c>
      <c r="AO36" s="50"/>
      <c r="AP36" s="50"/>
      <c r="AQ36" s="50"/>
      <c r="AR36" s="50"/>
      <c r="AS36" s="37">
        <f t="shared" si="16"/>
        <v>0</v>
      </c>
      <c r="AT36" s="37">
        <f t="shared" si="17"/>
        <v>0</v>
      </c>
      <c r="AU36" s="38">
        <f t="shared" si="18"/>
        <v>0</v>
      </c>
      <c r="AV36" s="42" t="str">
        <f t="shared" si="19"/>
        <v/>
      </c>
      <c r="AW36" s="39" t="str">
        <f t="shared" si="20"/>
        <v/>
      </c>
      <c r="AX36" s="66" t="str">
        <f t="shared" si="21"/>
        <v/>
      </c>
      <c r="AY36" s="231">
        <f t="shared" si="2"/>
        <v>0</v>
      </c>
      <c r="AZ36" s="231">
        <f t="shared" si="3"/>
        <v>0</v>
      </c>
      <c r="BA36" s="231" t="str">
        <f t="shared" si="22"/>
        <v/>
      </c>
      <c r="BB36" s="232" t="str">
        <f t="shared" si="23"/>
        <v/>
      </c>
      <c r="BC36" s="233" t="str">
        <f t="shared" si="24"/>
        <v/>
      </c>
      <c r="BD36" s="231">
        <f t="shared" si="25"/>
        <v>0</v>
      </c>
      <c r="BE36" s="231">
        <f t="shared" si="26"/>
        <v>0</v>
      </c>
      <c r="BF36" s="44" t="str">
        <f t="shared" si="27"/>
        <v/>
      </c>
      <c r="BG36" s="29"/>
      <c r="BH36" s="11"/>
      <c r="BJ36" s="32"/>
      <c r="BP36" s="4">
        <f t="shared" si="4"/>
        <v>2</v>
      </c>
    </row>
    <row r="37" spans="1:68" ht="15.75">
      <c r="A37" s="28">
        <v>32</v>
      </c>
      <c r="B37" s="191"/>
      <c r="C37" s="192"/>
      <c r="D37" s="193"/>
      <c r="E37" s="50"/>
      <c r="F37" s="50"/>
      <c r="G37" s="50"/>
      <c r="H37" s="50"/>
      <c r="I37" s="37">
        <f t="shared" si="28"/>
        <v>0</v>
      </c>
      <c r="J37" s="37">
        <f t="shared" si="5"/>
        <v>0</v>
      </c>
      <c r="K37" s="50"/>
      <c r="L37" s="50"/>
      <c r="M37" s="50"/>
      <c r="N37" s="37">
        <f t="shared" si="6"/>
        <v>0</v>
      </c>
      <c r="O37" s="37">
        <f t="shared" si="7"/>
        <v>0</v>
      </c>
      <c r="P37" s="50"/>
      <c r="Q37" s="50"/>
      <c r="R37" s="50"/>
      <c r="S37" s="50"/>
      <c r="T37" s="37">
        <f t="shared" si="8"/>
        <v>0</v>
      </c>
      <c r="U37" s="37">
        <f t="shared" si="9"/>
        <v>0</v>
      </c>
      <c r="V37" s="38">
        <f t="shared" si="29"/>
        <v>0</v>
      </c>
      <c r="W37" s="38" t="str">
        <f t="shared" si="10"/>
        <v/>
      </c>
      <c r="X37" s="39" t="str">
        <f t="shared" si="11"/>
        <v/>
      </c>
      <c r="Y37" s="66" t="str">
        <f t="shared" si="12"/>
        <v/>
      </c>
      <c r="Z37" s="54">
        <v>32</v>
      </c>
      <c r="AA37" s="55">
        <f t="shared" si="0"/>
        <v>0</v>
      </c>
      <c r="AB37" s="52">
        <f t="shared" si="0"/>
        <v>0</v>
      </c>
      <c r="AC37" s="53">
        <f t="shared" si="0"/>
        <v>0</v>
      </c>
      <c r="AD37" s="50"/>
      <c r="AE37" s="50"/>
      <c r="AF37" s="50"/>
      <c r="AG37" s="50"/>
      <c r="AH37" s="37">
        <f t="shared" si="1"/>
        <v>0</v>
      </c>
      <c r="AI37" s="37">
        <f t="shared" si="13"/>
        <v>0</v>
      </c>
      <c r="AJ37" s="50"/>
      <c r="AK37" s="50"/>
      <c r="AL37" s="50"/>
      <c r="AM37" s="43">
        <f t="shared" si="14"/>
        <v>0</v>
      </c>
      <c r="AN37" s="43">
        <f t="shared" si="15"/>
        <v>0</v>
      </c>
      <c r="AO37" s="50"/>
      <c r="AP37" s="50"/>
      <c r="AQ37" s="50"/>
      <c r="AR37" s="50"/>
      <c r="AS37" s="37">
        <f t="shared" si="16"/>
        <v>0</v>
      </c>
      <c r="AT37" s="37">
        <f t="shared" si="17"/>
        <v>0</v>
      </c>
      <c r="AU37" s="38">
        <f t="shared" si="18"/>
        <v>0</v>
      </c>
      <c r="AV37" s="42" t="str">
        <f t="shared" si="19"/>
        <v/>
      </c>
      <c r="AW37" s="39" t="str">
        <f t="shared" si="20"/>
        <v/>
      </c>
      <c r="AX37" s="66" t="str">
        <f t="shared" si="21"/>
        <v/>
      </c>
      <c r="AY37" s="231">
        <f t="shared" si="2"/>
        <v>0</v>
      </c>
      <c r="AZ37" s="231">
        <f t="shared" si="3"/>
        <v>0</v>
      </c>
      <c r="BA37" s="231" t="str">
        <f t="shared" si="22"/>
        <v/>
      </c>
      <c r="BB37" s="232" t="str">
        <f t="shared" si="23"/>
        <v/>
      </c>
      <c r="BC37" s="233" t="str">
        <f t="shared" si="24"/>
        <v/>
      </c>
      <c r="BD37" s="231">
        <f t="shared" si="25"/>
        <v>0</v>
      </c>
      <c r="BE37" s="231">
        <f t="shared" si="26"/>
        <v>0</v>
      </c>
      <c r="BF37" s="44" t="str">
        <f t="shared" si="27"/>
        <v/>
      </c>
      <c r="BG37" s="29"/>
      <c r="BH37" s="11"/>
      <c r="BJ37" s="32"/>
      <c r="BP37" s="4">
        <f t="shared" si="4"/>
        <v>2</v>
      </c>
    </row>
    <row r="38" spans="1:68" ht="15.75">
      <c r="A38" s="28">
        <v>33</v>
      </c>
      <c r="B38" s="191"/>
      <c r="C38" s="192"/>
      <c r="D38" s="193"/>
      <c r="E38" s="50"/>
      <c r="F38" s="50"/>
      <c r="G38" s="50"/>
      <c r="H38" s="50"/>
      <c r="I38" s="37">
        <f t="shared" si="28"/>
        <v>0</v>
      </c>
      <c r="J38" s="37">
        <f t="shared" si="5"/>
        <v>0</v>
      </c>
      <c r="K38" s="50"/>
      <c r="L38" s="50"/>
      <c r="M38" s="50"/>
      <c r="N38" s="37">
        <f t="shared" si="6"/>
        <v>0</v>
      </c>
      <c r="O38" s="37">
        <f t="shared" si="7"/>
        <v>0</v>
      </c>
      <c r="P38" s="50"/>
      <c r="Q38" s="50"/>
      <c r="R38" s="50"/>
      <c r="S38" s="50"/>
      <c r="T38" s="37">
        <f t="shared" si="8"/>
        <v>0</v>
      </c>
      <c r="U38" s="37">
        <f t="shared" si="9"/>
        <v>0</v>
      </c>
      <c r="V38" s="38">
        <f t="shared" si="29"/>
        <v>0</v>
      </c>
      <c r="W38" s="38" t="str">
        <f t="shared" si="10"/>
        <v/>
      </c>
      <c r="X38" s="39" t="str">
        <f t="shared" si="11"/>
        <v/>
      </c>
      <c r="Y38" s="66" t="str">
        <f t="shared" si="12"/>
        <v/>
      </c>
      <c r="Z38" s="54">
        <v>33</v>
      </c>
      <c r="AA38" s="55">
        <f t="shared" si="0"/>
        <v>0</v>
      </c>
      <c r="AB38" s="52">
        <f t="shared" si="0"/>
        <v>0</v>
      </c>
      <c r="AC38" s="53">
        <f t="shared" si="0"/>
        <v>0</v>
      </c>
      <c r="AD38" s="50"/>
      <c r="AE38" s="50"/>
      <c r="AF38" s="50"/>
      <c r="AG38" s="50"/>
      <c r="AH38" s="37">
        <f t="shared" si="1"/>
        <v>0</v>
      </c>
      <c r="AI38" s="37">
        <f t="shared" si="13"/>
        <v>0</v>
      </c>
      <c r="AJ38" s="50"/>
      <c r="AK38" s="50"/>
      <c r="AL38" s="50"/>
      <c r="AM38" s="43">
        <f t="shared" si="14"/>
        <v>0</v>
      </c>
      <c r="AN38" s="43">
        <f t="shared" si="15"/>
        <v>0</v>
      </c>
      <c r="AO38" s="50"/>
      <c r="AP38" s="50"/>
      <c r="AQ38" s="50"/>
      <c r="AR38" s="50"/>
      <c r="AS38" s="37">
        <f t="shared" si="16"/>
        <v>0</v>
      </c>
      <c r="AT38" s="37">
        <f t="shared" si="17"/>
        <v>0</v>
      </c>
      <c r="AU38" s="38">
        <f t="shared" si="18"/>
        <v>0</v>
      </c>
      <c r="AV38" s="42" t="str">
        <f t="shared" si="19"/>
        <v/>
      </c>
      <c r="AW38" s="39" t="str">
        <f t="shared" si="20"/>
        <v/>
      </c>
      <c r="AX38" s="66" t="str">
        <f t="shared" si="21"/>
        <v/>
      </c>
      <c r="AY38" s="231">
        <f t="shared" si="2"/>
        <v>0</v>
      </c>
      <c r="AZ38" s="231">
        <f t="shared" si="3"/>
        <v>0</v>
      </c>
      <c r="BA38" s="231" t="str">
        <f t="shared" si="22"/>
        <v/>
      </c>
      <c r="BB38" s="232" t="str">
        <f t="shared" si="23"/>
        <v/>
      </c>
      <c r="BC38" s="233" t="str">
        <f t="shared" si="24"/>
        <v/>
      </c>
      <c r="BD38" s="231">
        <f t="shared" si="25"/>
        <v>0</v>
      </c>
      <c r="BE38" s="231">
        <f t="shared" si="26"/>
        <v>0</v>
      </c>
      <c r="BF38" s="44" t="str">
        <f t="shared" si="27"/>
        <v/>
      </c>
      <c r="BG38" s="29"/>
      <c r="BH38" s="11"/>
      <c r="BJ38" s="32"/>
      <c r="BP38" s="4">
        <f t="shared" si="4"/>
        <v>2</v>
      </c>
    </row>
    <row r="39" spans="1:68" ht="15.75">
      <c r="A39" s="28">
        <v>34</v>
      </c>
      <c r="B39" s="191"/>
      <c r="C39" s="192"/>
      <c r="D39" s="193"/>
      <c r="E39" s="50"/>
      <c r="F39" s="50"/>
      <c r="G39" s="50"/>
      <c r="H39" s="50"/>
      <c r="I39" s="37">
        <f t="shared" si="28"/>
        <v>0</v>
      </c>
      <c r="J39" s="37">
        <f t="shared" si="5"/>
        <v>0</v>
      </c>
      <c r="K39" s="50"/>
      <c r="L39" s="50"/>
      <c r="M39" s="50"/>
      <c r="N39" s="37">
        <f t="shared" si="6"/>
        <v>0</v>
      </c>
      <c r="O39" s="37">
        <f t="shared" si="7"/>
        <v>0</v>
      </c>
      <c r="P39" s="50"/>
      <c r="Q39" s="50"/>
      <c r="R39" s="50"/>
      <c r="S39" s="50"/>
      <c r="T39" s="37">
        <f t="shared" si="8"/>
        <v>0</v>
      </c>
      <c r="U39" s="37">
        <f t="shared" si="9"/>
        <v>0</v>
      </c>
      <c r="V39" s="38">
        <f t="shared" si="29"/>
        <v>0</v>
      </c>
      <c r="W39" s="38" t="str">
        <f t="shared" si="10"/>
        <v/>
      </c>
      <c r="X39" s="39" t="str">
        <f t="shared" si="11"/>
        <v/>
      </c>
      <c r="Y39" s="66" t="str">
        <f t="shared" si="12"/>
        <v/>
      </c>
      <c r="Z39" s="54">
        <v>34</v>
      </c>
      <c r="AA39" s="55">
        <f t="shared" si="0"/>
        <v>0</v>
      </c>
      <c r="AB39" s="52">
        <f t="shared" si="0"/>
        <v>0</v>
      </c>
      <c r="AC39" s="53">
        <f t="shared" si="0"/>
        <v>0</v>
      </c>
      <c r="AD39" s="50"/>
      <c r="AE39" s="50"/>
      <c r="AF39" s="50"/>
      <c r="AG39" s="50"/>
      <c r="AH39" s="37">
        <f t="shared" si="1"/>
        <v>0</v>
      </c>
      <c r="AI39" s="37">
        <f t="shared" si="13"/>
        <v>0</v>
      </c>
      <c r="AJ39" s="50"/>
      <c r="AK39" s="50"/>
      <c r="AL39" s="50"/>
      <c r="AM39" s="43">
        <f t="shared" si="14"/>
        <v>0</v>
      </c>
      <c r="AN39" s="43">
        <f t="shared" si="15"/>
        <v>0</v>
      </c>
      <c r="AO39" s="50"/>
      <c r="AP39" s="50"/>
      <c r="AQ39" s="50"/>
      <c r="AR39" s="50"/>
      <c r="AS39" s="37">
        <f t="shared" si="16"/>
        <v>0</v>
      </c>
      <c r="AT39" s="37">
        <f t="shared" si="17"/>
        <v>0</v>
      </c>
      <c r="AU39" s="38">
        <f t="shared" si="18"/>
        <v>0</v>
      </c>
      <c r="AV39" s="42" t="str">
        <f t="shared" si="19"/>
        <v/>
      </c>
      <c r="AW39" s="39" t="str">
        <f t="shared" si="20"/>
        <v/>
      </c>
      <c r="AX39" s="66" t="str">
        <f t="shared" si="21"/>
        <v/>
      </c>
      <c r="AY39" s="231">
        <f t="shared" si="2"/>
        <v>0</v>
      </c>
      <c r="AZ39" s="231">
        <f t="shared" si="3"/>
        <v>0</v>
      </c>
      <c r="BA39" s="231" t="str">
        <f t="shared" si="22"/>
        <v/>
      </c>
      <c r="BB39" s="232" t="str">
        <f t="shared" si="23"/>
        <v/>
      </c>
      <c r="BC39" s="233" t="str">
        <f t="shared" si="24"/>
        <v/>
      </c>
      <c r="BD39" s="231">
        <f t="shared" si="25"/>
        <v>0</v>
      </c>
      <c r="BE39" s="231">
        <f t="shared" si="26"/>
        <v>0</v>
      </c>
      <c r="BF39" s="44" t="str">
        <f t="shared" si="27"/>
        <v/>
      </c>
      <c r="BG39" s="29"/>
      <c r="BH39" s="11"/>
      <c r="BJ39" s="32"/>
      <c r="BP39" s="4">
        <f t="shared" si="4"/>
        <v>2</v>
      </c>
    </row>
    <row r="40" spans="1:68" ht="15.75">
      <c r="A40" s="28">
        <v>35</v>
      </c>
      <c r="B40" s="191"/>
      <c r="C40" s="192"/>
      <c r="D40" s="193"/>
      <c r="E40" s="50"/>
      <c r="F40" s="50"/>
      <c r="G40" s="50"/>
      <c r="H40" s="50"/>
      <c r="I40" s="37">
        <f t="shared" si="28"/>
        <v>0</v>
      </c>
      <c r="J40" s="37">
        <f t="shared" si="5"/>
        <v>0</v>
      </c>
      <c r="K40" s="50"/>
      <c r="L40" s="50"/>
      <c r="M40" s="50"/>
      <c r="N40" s="37">
        <f t="shared" si="6"/>
        <v>0</v>
      </c>
      <c r="O40" s="37">
        <f t="shared" si="7"/>
        <v>0</v>
      </c>
      <c r="P40" s="50"/>
      <c r="Q40" s="50"/>
      <c r="R40" s="50"/>
      <c r="S40" s="50"/>
      <c r="T40" s="37">
        <f t="shared" si="8"/>
        <v>0</v>
      </c>
      <c r="U40" s="37">
        <f t="shared" si="9"/>
        <v>0</v>
      </c>
      <c r="V40" s="38">
        <f t="shared" si="29"/>
        <v>0</v>
      </c>
      <c r="W40" s="38" t="str">
        <f t="shared" si="10"/>
        <v/>
      </c>
      <c r="X40" s="39" t="str">
        <f t="shared" si="11"/>
        <v/>
      </c>
      <c r="Y40" s="66" t="str">
        <f t="shared" si="12"/>
        <v/>
      </c>
      <c r="Z40" s="54">
        <v>35</v>
      </c>
      <c r="AA40" s="55">
        <f t="shared" si="0"/>
        <v>0</v>
      </c>
      <c r="AB40" s="52">
        <f t="shared" si="0"/>
        <v>0</v>
      </c>
      <c r="AC40" s="53">
        <f t="shared" si="0"/>
        <v>0</v>
      </c>
      <c r="AD40" s="50"/>
      <c r="AE40" s="50"/>
      <c r="AF40" s="50"/>
      <c r="AG40" s="50"/>
      <c r="AH40" s="37">
        <f t="shared" si="1"/>
        <v>0</v>
      </c>
      <c r="AI40" s="37">
        <f t="shared" si="13"/>
        <v>0</v>
      </c>
      <c r="AJ40" s="50"/>
      <c r="AK40" s="50"/>
      <c r="AL40" s="50"/>
      <c r="AM40" s="43">
        <f t="shared" si="14"/>
        <v>0</v>
      </c>
      <c r="AN40" s="43">
        <f t="shared" si="15"/>
        <v>0</v>
      </c>
      <c r="AO40" s="50"/>
      <c r="AP40" s="50"/>
      <c r="AQ40" s="50"/>
      <c r="AR40" s="50"/>
      <c r="AS40" s="37">
        <f t="shared" si="16"/>
        <v>0</v>
      </c>
      <c r="AT40" s="37">
        <f t="shared" si="17"/>
        <v>0</v>
      </c>
      <c r="AU40" s="38">
        <f t="shared" si="18"/>
        <v>0</v>
      </c>
      <c r="AV40" s="42" t="str">
        <f t="shared" si="19"/>
        <v/>
      </c>
      <c r="AW40" s="39" t="str">
        <f t="shared" si="20"/>
        <v/>
      </c>
      <c r="AX40" s="66" t="str">
        <f t="shared" si="21"/>
        <v/>
      </c>
      <c r="AY40" s="231">
        <f t="shared" si="2"/>
        <v>0</v>
      </c>
      <c r="AZ40" s="231">
        <f t="shared" si="3"/>
        <v>0</v>
      </c>
      <c r="BA40" s="231" t="str">
        <f t="shared" si="22"/>
        <v/>
      </c>
      <c r="BB40" s="232" t="str">
        <f t="shared" si="23"/>
        <v/>
      </c>
      <c r="BC40" s="233" t="str">
        <f t="shared" si="24"/>
        <v/>
      </c>
      <c r="BD40" s="231">
        <f t="shared" si="25"/>
        <v>0</v>
      </c>
      <c r="BE40" s="231">
        <f t="shared" si="26"/>
        <v>0</v>
      </c>
      <c r="BF40" s="44" t="str">
        <f t="shared" si="27"/>
        <v/>
      </c>
      <c r="BG40" s="29"/>
      <c r="BH40" s="11"/>
      <c r="BJ40" s="32"/>
      <c r="BP40" s="4">
        <f t="shared" si="4"/>
        <v>2</v>
      </c>
    </row>
    <row r="41" spans="1:68" ht="15.75">
      <c r="A41" s="28">
        <v>36</v>
      </c>
      <c r="B41" s="191"/>
      <c r="C41" s="192"/>
      <c r="D41" s="193"/>
      <c r="E41" s="50"/>
      <c r="F41" s="50"/>
      <c r="G41" s="50"/>
      <c r="H41" s="50"/>
      <c r="I41" s="37">
        <f t="shared" si="28"/>
        <v>0</v>
      </c>
      <c r="J41" s="37">
        <f t="shared" si="5"/>
        <v>0</v>
      </c>
      <c r="K41" s="50"/>
      <c r="L41" s="50"/>
      <c r="M41" s="50"/>
      <c r="N41" s="37">
        <f t="shared" si="6"/>
        <v>0</v>
      </c>
      <c r="O41" s="37">
        <f t="shared" si="7"/>
        <v>0</v>
      </c>
      <c r="P41" s="50"/>
      <c r="Q41" s="50"/>
      <c r="R41" s="50"/>
      <c r="S41" s="50"/>
      <c r="T41" s="37">
        <f t="shared" si="8"/>
        <v>0</v>
      </c>
      <c r="U41" s="37">
        <f t="shared" si="9"/>
        <v>0</v>
      </c>
      <c r="V41" s="38">
        <f t="shared" si="29"/>
        <v>0</v>
      </c>
      <c r="W41" s="38" t="str">
        <f t="shared" si="10"/>
        <v/>
      </c>
      <c r="X41" s="39" t="str">
        <f t="shared" si="11"/>
        <v/>
      </c>
      <c r="Y41" s="66" t="str">
        <f t="shared" si="12"/>
        <v/>
      </c>
      <c r="Z41" s="54">
        <v>36</v>
      </c>
      <c r="AA41" s="55">
        <f t="shared" si="0"/>
        <v>0</v>
      </c>
      <c r="AB41" s="52">
        <f t="shared" si="0"/>
        <v>0</v>
      </c>
      <c r="AC41" s="53">
        <f t="shared" si="0"/>
        <v>0</v>
      </c>
      <c r="AD41" s="50"/>
      <c r="AE41" s="50"/>
      <c r="AF41" s="50"/>
      <c r="AG41" s="50"/>
      <c r="AH41" s="37">
        <f t="shared" si="1"/>
        <v>0</v>
      </c>
      <c r="AI41" s="37">
        <f t="shared" si="13"/>
        <v>0</v>
      </c>
      <c r="AJ41" s="50"/>
      <c r="AK41" s="50"/>
      <c r="AL41" s="50"/>
      <c r="AM41" s="43">
        <f t="shared" si="14"/>
        <v>0</v>
      </c>
      <c r="AN41" s="43">
        <f t="shared" si="15"/>
        <v>0</v>
      </c>
      <c r="AO41" s="50"/>
      <c r="AP41" s="50"/>
      <c r="AQ41" s="50"/>
      <c r="AR41" s="50"/>
      <c r="AS41" s="37">
        <f t="shared" si="16"/>
        <v>0</v>
      </c>
      <c r="AT41" s="37">
        <f t="shared" si="17"/>
        <v>0</v>
      </c>
      <c r="AU41" s="38">
        <f t="shared" si="18"/>
        <v>0</v>
      </c>
      <c r="AV41" s="42" t="str">
        <f t="shared" si="19"/>
        <v/>
      </c>
      <c r="AW41" s="39" t="str">
        <f t="shared" si="20"/>
        <v/>
      </c>
      <c r="AX41" s="66" t="str">
        <f t="shared" si="21"/>
        <v/>
      </c>
      <c r="AY41" s="231">
        <f t="shared" si="2"/>
        <v>0</v>
      </c>
      <c r="AZ41" s="231">
        <f t="shared" si="3"/>
        <v>0</v>
      </c>
      <c r="BA41" s="231" t="str">
        <f t="shared" si="22"/>
        <v/>
      </c>
      <c r="BB41" s="232" t="str">
        <f t="shared" si="23"/>
        <v/>
      </c>
      <c r="BC41" s="233" t="str">
        <f t="shared" si="24"/>
        <v/>
      </c>
      <c r="BD41" s="231">
        <f t="shared" si="25"/>
        <v>0</v>
      </c>
      <c r="BE41" s="231">
        <f t="shared" si="26"/>
        <v>0</v>
      </c>
      <c r="BF41" s="44" t="str">
        <f t="shared" si="27"/>
        <v/>
      </c>
      <c r="BG41" s="29"/>
      <c r="BH41" s="11"/>
      <c r="BJ41" s="32"/>
      <c r="BP41" s="4">
        <f t="shared" si="4"/>
        <v>2</v>
      </c>
    </row>
    <row r="42" spans="1:68" ht="15.75">
      <c r="A42" s="28">
        <v>37</v>
      </c>
      <c r="B42" s="195"/>
      <c r="C42" s="196"/>
      <c r="D42" s="194"/>
      <c r="E42" s="50"/>
      <c r="F42" s="50"/>
      <c r="G42" s="50"/>
      <c r="H42" s="50"/>
      <c r="I42" s="37">
        <f t="shared" si="28"/>
        <v>0</v>
      </c>
      <c r="J42" s="37">
        <f t="shared" si="5"/>
        <v>0</v>
      </c>
      <c r="K42" s="50"/>
      <c r="L42" s="50"/>
      <c r="M42" s="50"/>
      <c r="N42" s="37">
        <f t="shared" si="6"/>
        <v>0</v>
      </c>
      <c r="O42" s="37">
        <f t="shared" si="7"/>
        <v>0</v>
      </c>
      <c r="P42" s="50"/>
      <c r="Q42" s="50"/>
      <c r="R42" s="50"/>
      <c r="S42" s="50"/>
      <c r="T42" s="37">
        <f t="shared" si="8"/>
        <v>0</v>
      </c>
      <c r="U42" s="37">
        <f t="shared" si="9"/>
        <v>0</v>
      </c>
      <c r="V42" s="38">
        <f t="shared" si="29"/>
        <v>0</v>
      </c>
      <c r="W42" s="38" t="str">
        <f t="shared" si="10"/>
        <v/>
      </c>
      <c r="X42" s="39" t="str">
        <f t="shared" si="11"/>
        <v/>
      </c>
      <c r="Y42" s="66" t="str">
        <f t="shared" si="12"/>
        <v/>
      </c>
      <c r="Z42" s="54">
        <v>37</v>
      </c>
      <c r="AA42" s="55">
        <f t="shared" si="0"/>
        <v>0</v>
      </c>
      <c r="AB42" s="52">
        <f t="shared" si="0"/>
        <v>0</v>
      </c>
      <c r="AC42" s="53">
        <f t="shared" si="0"/>
        <v>0</v>
      </c>
      <c r="AD42" s="50"/>
      <c r="AE42" s="50"/>
      <c r="AF42" s="50"/>
      <c r="AG42" s="50"/>
      <c r="AH42" s="37">
        <f t="shared" si="1"/>
        <v>0</v>
      </c>
      <c r="AI42" s="37">
        <f t="shared" si="13"/>
        <v>0</v>
      </c>
      <c r="AJ42" s="50"/>
      <c r="AK42" s="50"/>
      <c r="AL42" s="50"/>
      <c r="AM42" s="43">
        <f t="shared" si="14"/>
        <v>0</v>
      </c>
      <c r="AN42" s="43">
        <f t="shared" si="15"/>
        <v>0</v>
      </c>
      <c r="AO42" s="50"/>
      <c r="AP42" s="50"/>
      <c r="AQ42" s="50"/>
      <c r="AR42" s="50"/>
      <c r="AS42" s="37">
        <f>SUM(AO42:AR42)</f>
        <v>0</v>
      </c>
      <c r="AT42" s="37">
        <f t="shared" si="17"/>
        <v>0</v>
      </c>
      <c r="AU42" s="38">
        <f t="shared" si="18"/>
        <v>0</v>
      </c>
      <c r="AV42" s="42" t="str">
        <f t="shared" si="19"/>
        <v/>
      </c>
      <c r="AW42" s="39" t="str">
        <f t="shared" si="20"/>
        <v/>
      </c>
      <c r="AX42" s="66" t="str">
        <f t="shared" si="21"/>
        <v/>
      </c>
      <c r="AY42" s="231">
        <f t="shared" si="2"/>
        <v>0</v>
      </c>
      <c r="AZ42" s="231">
        <f t="shared" si="3"/>
        <v>0</v>
      </c>
      <c r="BA42" s="231" t="str">
        <f t="shared" si="22"/>
        <v/>
      </c>
      <c r="BB42" s="232" t="str">
        <f t="shared" si="23"/>
        <v/>
      </c>
      <c r="BC42" s="233" t="str">
        <f t="shared" si="24"/>
        <v/>
      </c>
      <c r="BD42" s="231">
        <f t="shared" si="25"/>
        <v>0</v>
      </c>
      <c r="BE42" s="231">
        <f t="shared" si="26"/>
        <v>0</v>
      </c>
      <c r="BF42" s="44" t="str">
        <f t="shared" si="27"/>
        <v/>
      </c>
      <c r="BG42" s="29"/>
      <c r="BH42" s="11"/>
      <c r="BJ42" s="32"/>
      <c r="BP42" s="4">
        <f t="shared" si="4"/>
        <v>2</v>
      </c>
    </row>
    <row r="43" spans="1:68" ht="15.75">
      <c r="A43" s="28">
        <v>38</v>
      </c>
      <c r="B43" s="195"/>
      <c r="C43" s="196"/>
      <c r="D43" s="194"/>
      <c r="E43" s="50"/>
      <c r="F43" s="50"/>
      <c r="G43" s="50"/>
      <c r="H43" s="50"/>
      <c r="I43" s="37">
        <f t="shared" si="28"/>
        <v>0</v>
      </c>
      <c r="J43" s="37">
        <f t="shared" si="5"/>
        <v>0</v>
      </c>
      <c r="K43" s="50"/>
      <c r="L43" s="50"/>
      <c r="M43" s="50"/>
      <c r="N43" s="37">
        <f t="shared" si="6"/>
        <v>0</v>
      </c>
      <c r="O43" s="37">
        <f t="shared" si="7"/>
        <v>0</v>
      </c>
      <c r="P43" s="50"/>
      <c r="Q43" s="50"/>
      <c r="R43" s="50"/>
      <c r="S43" s="50"/>
      <c r="T43" s="37">
        <f t="shared" si="8"/>
        <v>0</v>
      </c>
      <c r="U43" s="37">
        <f t="shared" si="9"/>
        <v>0</v>
      </c>
      <c r="V43" s="38">
        <f t="shared" si="29"/>
        <v>0</v>
      </c>
      <c r="W43" s="38" t="str">
        <f t="shared" si="10"/>
        <v/>
      </c>
      <c r="X43" s="39" t="str">
        <f t="shared" si="11"/>
        <v/>
      </c>
      <c r="Y43" s="66" t="str">
        <f t="shared" si="12"/>
        <v/>
      </c>
      <c r="Z43" s="54">
        <v>38</v>
      </c>
      <c r="AA43" s="55">
        <f t="shared" si="0"/>
        <v>0</v>
      </c>
      <c r="AB43" s="52">
        <f t="shared" si="0"/>
        <v>0</v>
      </c>
      <c r="AC43" s="53">
        <f t="shared" si="0"/>
        <v>0</v>
      </c>
      <c r="AD43" s="50"/>
      <c r="AE43" s="50"/>
      <c r="AF43" s="50"/>
      <c r="AG43" s="50"/>
      <c r="AH43" s="37">
        <f t="shared" si="1"/>
        <v>0</v>
      </c>
      <c r="AI43" s="37">
        <f t="shared" si="13"/>
        <v>0</v>
      </c>
      <c r="AJ43" s="50"/>
      <c r="AK43" s="50"/>
      <c r="AL43" s="50"/>
      <c r="AM43" s="43">
        <f t="shared" si="14"/>
        <v>0</v>
      </c>
      <c r="AN43" s="43">
        <f t="shared" si="15"/>
        <v>0</v>
      </c>
      <c r="AO43" s="50"/>
      <c r="AP43" s="50"/>
      <c r="AQ43" s="50"/>
      <c r="AR43" s="50"/>
      <c r="AS43" s="37">
        <f t="shared" si="16"/>
        <v>0</v>
      </c>
      <c r="AT43" s="37">
        <f t="shared" si="17"/>
        <v>0</v>
      </c>
      <c r="AU43" s="38">
        <f t="shared" si="18"/>
        <v>0</v>
      </c>
      <c r="AV43" s="42" t="str">
        <f t="shared" si="19"/>
        <v/>
      </c>
      <c r="AW43" s="39" t="str">
        <f t="shared" si="20"/>
        <v/>
      </c>
      <c r="AX43" s="66" t="str">
        <f t="shared" si="21"/>
        <v/>
      </c>
      <c r="AY43" s="231">
        <f t="shared" si="2"/>
        <v>0</v>
      </c>
      <c r="AZ43" s="231">
        <f t="shared" si="3"/>
        <v>0</v>
      </c>
      <c r="BA43" s="231" t="str">
        <f t="shared" si="22"/>
        <v/>
      </c>
      <c r="BB43" s="232" t="str">
        <f t="shared" si="23"/>
        <v/>
      </c>
      <c r="BC43" s="233" t="str">
        <f t="shared" si="24"/>
        <v/>
      </c>
      <c r="BD43" s="231">
        <f t="shared" si="25"/>
        <v>0</v>
      </c>
      <c r="BE43" s="231">
        <f t="shared" si="26"/>
        <v>0</v>
      </c>
      <c r="BF43" s="44" t="str">
        <f t="shared" si="27"/>
        <v/>
      </c>
      <c r="BG43" s="29"/>
      <c r="BH43" s="11"/>
      <c r="BJ43" s="32"/>
      <c r="BP43" s="4">
        <f t="shared" si="4"/>
        <v>2</v>
      </c>
    </row>
    <row r="44" spans="1:68" ht="15.75">
      <c r="A44" s="28">
        <v>39</v>
      </c>
      <c r="B44" s="195"/>
      <c r="C44" s="196"/>
      <c r="D44" s="194"/>
      <c r="E44" s="50"/>
      <c r="F44" s="50"/>
      <c r="G44" s="50"/>
      <c r="H44" s="50"/>
      <c r="I44" s="37">
        <f t="shared" si="28"/>
        <v>0</v>
      </c>
      <c r="J44" s="37">
        <f t="shared" si="5"/>
        <v>0</v>
      </c>
      <c r="K44" s="50"/>
      <c r="L44" s="50"/>
      <c r="M44" s="50"/>
      <c r="N44" s="37">
        <f t="shared" si="6"/>
        <v>0</v>
      </c>
      <c r="O44" s="37">
        <f t="shared" si="7"/>
        <v>0</v>
      </c>
      <c r="P44" s="50"/>
      <c r="Q44" s="50"/>
      <c r="R44" s="50"/>
      <c r="S44" s="50"/>
      <c r="T44" s="37">
        <f t="shared" si="8"/>
        <v>0</v>
      </c>
      <c r="U44" s="37">
        <f t="shared" si="9"/>
        <v>0</v>
      </c>
      <c r="V44" s="38">
        <f t="shared" si="29"/>
        <v>0</v>
      </c>
      <c r="W44" s="38" t="str">
        <f t="shared" si="10"/>
        <v/>
      </c>
      <c r="X44" s="39" t="str">
        <f t="shared" si="11"/>
        <v/>
      </c>
      <c r="Y44" s="66" t="str">
        <f t="shared" si="12"/>
        <v/>
      </c>
      <c r="Z44" s="54">
        <v>39</v>
      </c>
      <c r="AA44" s="55">
        <f t="shared" si="0"/>
        <v>0</v>
      </c>
      <c r="AB44" s="52">
        <f t="shared" si="0"/>
        <v>0</v>
      </c>
      <c r="AC44" s="53">
        <f t="shared" si="0"/>
        <v>0</v>
      </c>
      <c r="AD44" s="50"/>
      <c r="AE44" s="50"/>
      <c r="AF44" s="50"/>
      <c r="AG44" s="50"/>
      <c r="AH44" s="37">
        <f t="shared" si="1"/>
        <v>0</v>
      </c>
      <c r="AI44" s="37">
        <f t="shared" si="13"/>
        <v>0</v>
      </c>
      <c r="AJ44" s="50"/>
      <c r="AK44" s="50"/>
      <c r="AL44" s="50"/>
      <c r="AM44" s="43">
        <f t="shared" si="14"/>
        <v>0</v>
      </c>
      <c r="AN44" s="43">
        <f t="shared" si="15"/>
        <v>0</v>
      </c>
      <c r="AO44" s="50"/>
      <c r="AP44" s="50"/>
      <c r="AQ44" s="50"/>
      <c r="AR44" s="50"/>
      <c r="AS44" s="37">
        <f t="shared" si="16"/>
        <v>0</v>
      </c>
      <c r="AT44" s="37">
        <f t="shared" si="17"/>
        <v>0</v>
      </c>
      <c r="AU44" s="38">
        <f t="shared" si="18"/>
        <v>0</v>
      </c>
      <c r="AV44" s="42" t="str">
        <f t="shared" si="19"/>
        <v/>
      </c>
      <c r="AW44" s="39" t="str">
        <f t="shared" si="20"/>
        <v/>
      </c>
      <c r="AX44" s="66" t="str">
        <f t="shared" si="21"/>
        <v/>
      </c>
      <c r="AY44" s="231">
        <f t="shared" si="2"/>
        <v>0</v>
      </c>
      <c r="AZ44" s="231">
        <f t="shared" si="3"/>
        <v>0</v>
      </c>
      <c r="BA44" s="231" t="str">
        <f t="shared" si="22"/>
        <v/>
      </c>
      <c r="BB44" s="232" t="str">
        <f t="shared" si="23"/>
        <v/>
      </c>
      <c r="BC44" s="233" t="str">
        <f t="shared" si="24"/>
        <v/>
      </c>
      <c r="BD44" s="231">
        <f t="shared" si="25"/>
        <v>0</v>
      </c>
      <c r="BE44" s="231">
        <f t="shared" si="26"/>
        <v>0</v>
      </c>
      <c r="BF44" s="44" t="str">
        <f t="shared" si="27"/>
        <v/>
      </c>
      <c r="BG44" s="29"/>
      <c r="BH44" s="11"/>
      <c r="BJ44" s="32"/>
      <c r="BP44" s="4">
        <f t="shared" si="4"/>
        <v>2</v>
      </c>
    </row>
    <row r="45" spans="1:68" ht="15.75">
      <c r="A45" s="28">
        <v>40</v>
      </c>
      <c r="B45" s="195"/>
      <c r="C45" s="196"/>
      <c r="D45" s="194"/>
      <c r="E45" s="34"/>
      <c r="F45" s="34"/>
      <c r="G45" s="34"/>
      <c r="H45" s="34"/>
      <c r="I45" s="37">
        <f t="shared" si="28"/>
        <v>0</v>
      </c>
      <c r="J45" s="37">
        <f t="shared" si="5"/>
        <v>0</v>
      </c>
      <c r="K45" s="50"/>
      <c r="L45" s="50"/>
      <c r="M45" s="50"/>
      <c r="N45" s="37">
        <f t="shared" si="6"/>
        <v>0</v>
      </c>
      <c r="O45" s="37">
        <f t="shared" si="7"/>
        <v>0</v>
      </c>
      <c r="P45" s="50"/>
      <c r="Q45" s="50"/>
      <c r="R45" s="50"/>
      <c r="S45" s="50"/>
      <c r="T45" s="37">
        <f t="shared" si="8"/>
        <v>0</v>
      </c>
      <c r="U45" s="37">
        <f t="shared" si="9"/>
        <v>0</v>
      </c>
      <c r="V45" s="38">
        <f t="shared" si="29"/>
        <v>0</v>
      </c>
      <c r="W45" s="38" t="str">
        <f t="shared" si="10"/>
        <v/>
      </c>
      <c r="X45" s="39" t="str">
        <f t="shared" si="11"/>
        <v/>
      </c>
      <c r="Y45" s="66" t="str">
        <f t="shared" si="12"/>
        <v/>
      </c>
      <c r="Z45" s="54">
        <v>40</v>
      </c>
      <c r="AA45" s="55">
        <f t="shared" si="0"/>
        <v>0</v>
      </c>
      <c r="AB45" s="52">
        <f t="shared" si="0"/>
        <v>0</v>
      </c>
      <c r="AC45" s="53">
        <f t="shared" si="0"/>
        <v>0</v>
      </c>
      <c r="AD45" s="50"/>
      <c r="AE45" s="50"/>
      <c r="AF45" s="50"/>
      <c r="AG45" s="50"/>
      <c r="AH45" s="37">
        <f t="shared" si="1"/>
        <v>0</v>
      </c>
      <c r="AI45" s="37">
        <f t="shared" si="13"/>
        <v>0</v>
      </c>
      <c r="AJ45" s="50"/>
      <c r="AK45" s="50"/>
      <c r="AL45" s="50"/>
      <c r="AM45" s="43">
        <f t="shared" si="14"/>
        <v>0</v>
      </c>
      <c r="AN45" s="43">
        <f t="shared" si="15"/>
        <v>0</v>
      </c>
      <c r="AO45" s="50"/>
      <c r="AP45" s="50"/>
      <c r="AQ45" s="50"/>
      <c r="AR45" s="50"/>
      <c r="AS45" s="37">
        <f t="shared" si="16"/>
        <v>0</v>
      </c>
      <c r="AT45" s="37">
        <f t="shared" si="17"/>
        <v>0</v>
      </c>
      <c r="AU45" s="38">
        <f t="shared" si="18"/>
        <v>0</v>
      </c>
      <c r="AV45" s="42" t="str">
        <f t="shared" si="19"/>
        <v/>
      </c>
      <c r="AW45" s="39" t="str">
        <f t="shared" si="20"/>
        <v/>
      </c>
      <c r="AX45" s="66" t="str">
        <f t="shared" si="21"/>
        <v/>
      </c>
      <c r="AY45" s="231">
        <f t="shared" si="2"/>
        <v>0</v>
      </c>
      <c r="AZ45" s="231">
        <f t="shared" si="3"/>
        <v>0</v>
      </c>
      <c r="BA45" s="231" t="str">
        <f t="shared" si="22"/>
        <v/>
      </c>
      <c r="BB45" s="232" t="str">
        <f t="shared" si="23"/>
        <v/>
      </c>
      <c r="BC45" s="233" t="str">
        <f t="shared" si="24"/>
        <v/>
      </c>
      <c r="BD45" s="231">
        <f t="shared" si="25"/>
        <v>0</v>
      </c>
      <c r="BE45" s="231">
        <f t="shared" si="26"/>
        <v>0</v>
      </c>
      <c r="BF45" s="44" t="str">
        <f t="shared" si="27"/>
        <v/>
      </c>
      <c r="BG45" s="29"/>
      <c r="BH45" s="11"/>
      <c r="BJ45" s="32"/>
      <c r="BP45" s="4">
        <f t="shared" si="4"/>
        <v>2</v>
      </c>
    </row>
    <row r="46" spans="1:68" s="33" customFormat="1" ht="15.75">
      <c r="A46" s="28">
        <v>41</v>
      </c>
      <c r="B46" s="195"/>
      <c r="C46" s="196"/>
      <c r="D46" s="194"/>
      <c r="E46" s="50"/>
      <c r="F46" s="50"/>
      <c r="G46" s="50"/>
      <c r="H46" s="50"/>
      <c r="I46" s="37">
        <f t="shared" si="28"/>
        <v>0</v>
      </c>
      <c r="J46" s="37">
        <f t="shared" si="5"/>
        <v>0</v>
      </c>
      <c r="K46" s="50"/>
      <c r="L46" s="50"/>
      <c r="M46" s="50"/>
      <c r="N46" s="37">
        <f t="shared" si="6"/>
        <v>0</v>
      </c>
      <c r="O46" s="37">
        <f t="shared" si="7"/>
        <v>0</v>
      </c>
      <c r="P46" s="50"/>
      <c r="Q46" s="50"/>
      <c r="R46" s="50"/>
      <c r="S46" s="50"/>
      <c r="T46" s="37">
        <f t="shared" si="8"/>
        <v>0</v>
      </c>
      <c r="U46" s="37">
        <f t="shared" si="9"/>
        <v>0</v>
      </c>
      <c r="V46" s="38">
        <f t="shared" si="29"/>
        <v>0</v>
      </c>
      <c r="W46" s="38" t="str">
        <f t="shared" si="10"/>
        <v/>
      </c>
      <c r="X46" s="39" t="str">
        <f t="shared" si="11"/>
        <v/>
      </c>
      <c r="Y46" s="66" t="str">
        <f t="shared" si="12"/>
        <v/>
      </c>
      <c r="Z46" s="54">
        <v>41</v>
      </c>
      <c r="AA46" s="55">
        <f t="shared" si="0"/>
        <v>0</v>
      </c>
      <c r="AB46" s="52">
        <f t="shared" si="0"/>
        <v>0</v>
      </c>
      <c r="AC46" s="53">
        <f t="shared" si="0"/>
        <v>0</v>
      </c>
      <c r="AD46" s="50"/>
      <c r="AE46" s="50"/>
      <c r="AF46" s="50"/>
      <c r="AG46" s="50"/>
      <c r="AH46" s="37">
        <f t="shared" si="1"/>
        <v>0</v>
      </c>
      <c r="AI46" s="37">
        <f t="shared" si="13"/>
        <v>0</v>
      </c>
      <c r="AJ46" s="50"/>
      <c r="AK46" s="50"/>
      <c r="AL46" s="50"/>
      <c r="AM46" s="43">
        <f t="shared" si="14"/>
        <v>0</v>
      </c>
      <c r="AN46" s="43">
        <f t="shared" si="15"/>
        <v>0</v>
      </c>
      <c r="AO46" s="50"/>
      <c r="AP46" s="50"/>
      <c r="AQ46" s="50"/>
      <c r="AR46" s="50"/>
      <c r="AS46" s="37">
        <f t="shared" si="16"/>
        <v>0</v>
      </c>
      <c r="AT46" s="37">
        <f t="shared" si="17"/>
        <v>0</v>
      </c>
      <c r="AU46" s="38">
        <f t="shared" si="18"/>
        <v>0</v>
      </c>
      <c r="AV46" s="42" t="str">
        <f t="shared" si="19"/>
        <v/>
      </c>
      <c r="AW46" s="39" t="str">
        <f t="shared" si="20"/>
        <v/>
      </c>
      <c r="AX46" s="66" t="str">
        <f t="shared" si="21"/>
        <v/>
      </c>
      <c r="AY46" s="231">
        <f t="shared" si="2"/>
        <v>0</v>
      </c>
      <c r="AZ46" s="231">
        <f t="shared" si="3"/>
        <v>0</v>
      </c>
      <c r="BA46" s="231" t="str">
        <f t="shared" si="22"/>
        <v/>
      </c>
      <c r="BB46" s="232" t="str">
        <f t="shared" si="23"/>
        <v/>
      </c>
      <c r="BC46" s="233" t="str">
        <f t="shared" si="24"/>
        <v/>
      </c>
      <c r="BD46" s="231">
        <f t="shared" si="25"/>
        <v>0</v>
      </c>
      <c r="BE46" s="231">
        <f t="shared" si="26"/>
        <v>0</v>
      </c>
      <c r="BF46" s="44" t="str">
        <f t="shared" si="27"/>
        <v/>
      </c>
      <c r="BG46" s="29"/>
      <c r="BH46" s="11"/>
      <c r="BJ46" s="32"/>
      <c r="BP46" s="4">
        <f t="shared" si="4"/>
        <v>2</v>
      </c>
    </row>
    <row r="47" spans="1:68" s="33" customFormat="1" ht="15.75">
      <c r="A47" s="28">
        <v>42</v>
      </c>
      <c r="B47" s="195"/>
      <c r="C47" s="196"/>
      <c r="D47" s="194"/>
      <c r="E47" s="50"/>
      <c r="F47" s="50"/>
      <c r="G47" s="50"/>
      <c r="H47" s="50"/>
      <c r="I47" s="37">
        <f t="shared" si="28"/>
        <v>0</v>
      </c>
      <c r="J47" s="37">
        <f t="shared" si="5"/>
        <v>0</v>
      </c>
      <c r="K47" s="50"/>
      <c r="L47" s="50"/>
      <c r="M47" s="50"/>
      <c r="N47" s="37">
        <f t="shared" si="6"/>
        <v>0</v>
      </c>
      <c r="O47" s="37">
        <f t="shared" si="7"/>
        <v>0</v>
      </c>
      <c r="P47" s="50"/>
      <c r="Q47" s="50"/>
      <c r="R47" s="50"/>
      <c r="S47" s="50"/>
      <c r="T47" s="37">
        <f t="shared" si="8"/>
        <v>0</v>
      </c>
      <c r="U47" s="37">
        <f t="shared" si="9"/>
        <v>0</v>
      </c>
      <c r="V47" s="38">
        <f t="shared" si="29"/>
        <v>0</v>
      </c>
      <c r="W47" s="38" t="str">
        <f t="shared" si="10"/>
        <v/>
      </c>
      <c r="X47" s="39" t="str">
        <f t="shared" si="11"/>
        <v/>
      </c>
      <c r="Y47" s="66" t="str">
        <f t="shared" si="12"/>
        <v/>
      </c>
      <c r="Z47" s="54">
        <v>42</v>
      </c>
      <c r="AA47" s="55">
        <f t="shared" si="0"/>
        <v>0</v>
      </c>
      <c r="AB47" s="52">
        <f t="shared" si="0"/>
        <v>0</v>
      </c>
      <c r="AC47" s="53">
        <f t="shared" si="0"/>
        <v>0</v>
      </c>
      <c r="AD47" s="50"/>
      <c r="AE47" s="50"/>
      <c r="AF47" s="50"/>
      <c r="AG47" s="50"/>
      <c r="AH47" s="37">
        <f t="shared" si="1"/>
        <v>0</v>
      </c>
      <c r="AI47" s="37">
        <f t="shared" si="13"/>
        <v>0</v>
      </c>
      <c r="AJ47" s="50"/>
      <c r="AK47" s="50"/>
      <c r="AL47" s="50"/>
      <c r="AM47" s="43">
        <f t="shared" si="14"/>
        <v>0</v>
      </c>
      <c r="AN47" s="43">
        <f t="shared" si="15"/>
        <v>0</v>
      </c>
      <c r="AO47" s="50"/>
      <c r="AP47" s="50"/>
      <c r="AQ47" s="50"/>
      <c r="AR47" s="50"/>
      <c r="AS47" s="37">
        <f t="shared" si="16"/>
        <v>0</v>
      </c>
      <c r="AT47" s="37">
        <f t="shared" si="17"/>
        <v>0</v>
      </c>
      <c r="AU47" s="38">
        <f t="shared" si="18"/>
        <v>0</v>
      </c>
      <c r="AV47" s="42" t="str">
        <f t="shared" si="19"/>
        <v/>
      </c>
      <c r="AW47" s="39" t="str">
        <f t="shared" si="20"/>
        <v/>
      </c>
      <c r="AX47" s="66" t="str">
        <f t="shared" si="21"/>
        <v/>
      </c>
      <c r="AY47" s="231">
        <f t="shared" si="2"/>
        <v>0</v>
      </c>
      <c r="AZ47" s="231">
        <f t="shared" si="3"/>
        <v>0</v>
      </c>
      <c r="BA47" s="231" t="str">
        <f t="shared" si="22"/>
        <v/>
      </c>
      <c r="BB47" s="232" t="str">
        <f t="shared" si="23"/>
        <v/>
      </c>
      <c r="BC47" s="233" t="str">
        <f t="shared" si="24"/>
        <v/>
      </c>
      <c r="BD47" s="231">
        <f t="shared" si="25"/>
        <v>0</v>
      </c>
      <c r="BE47" s="231">
        <f t="shared" si="26"/>
        <v>0</v>
      </c>
      <c r="BF47" s="44" t="str">
        <f t="shared" si="27"/>
        <v/>
      </c>
      <c r="BG47" s="29"/>
      <c r="BH47" s="11"/>
      <c r="BJ47" s="32"/>
      <c r="BP47" s="4">
        <f t="shared" si="4"/>
        <v>2</v>
      </c>
    </row>
    <row r="48" spans="1:68" s="33" customFormat="1" ht="15.75">
      <c r="A48" s="28">
        <v>43</v>
      </c>
      <c r="B48" s="195"/>
      <c r="C48" s="196"/>
      <c r="D48" s="194"/>
      <c r="E48" s="50"/>
      <c r="F48" s="50"/>
      <c r="G48" s="50"/>
      <c r="H48" s="50"/>
      <c r="I48" s="37">
        <f t="shared" si="28"/>
        <v>0</v>
      </c>
      <c r="J48" s="37">
        <f t="shared" si="5"/>
        <v>0</v>
      </c>
      <c r="K48" s="50"/>
      <c r="L48" s="50"/>
      <c r="M48" s="50"/>
      <c r="N48" s="37">
        <f t="shared" si="6"/>
        <v>0</v>
      </c>
      <c r="O48" s="37">
        <f t="shared" si="7"/>
        <v>0</v>
      </c>
      <c r="P48" s="50"/>
      <c r="Q48" s="50"/>
      <c r="R48" s="50"/>
      <c r="S48" s="50"/>
      <c r="T48" s="37">
        <f t="shared" si="8"/>
        <v>0</v>
      </c>
      <c r="U48" s="37">
        <f t="shared" si="9"/>
        <v>0</v>
      </c>
      <c r="V48" s="38">
        <f t="shared" si="29"/>
        <v>0</v>
      </c>
      <c r="W48" s="38" t="str">
        <f t="shared" si="10"/>
        <v/>
      </c>
      <c r="X48" s="39" t="str">
        <f t="shared" si="11"/>
        <v/>
      </c>
      <c r="Y48" s="66" t="str">
        <f t="shared" si="12"/>
        <v/>
      </c>
      <c r="Z48" s="54">
        <v>43</v>
      </c>
      <c r="AA48" s="55">
        <f t="shared" si="0"/>
        <v>0</v>
      </c>
      <c r="AB48" s="52">
        <f t="shared" si="0"/>
        <v>0</v>
      </c>
      <c r="AC48" s="53">
        <f t="shared" si="0"/>
        <v>0</v>
      </c>
      <c r="AD48" s="50"/>
      <c r="AE48" s="50"/>
      <c r="AF48" s="50"/>
      <c r="AG48" s="50"/>
      <c r="AH48" s="37">
        <f t="shared" si="1"/>
        <v>0</v>
      </c>
      <c r="AI48" s="37">
        <f t="shared" si="13"/>
        <v>0</v>
      </c>
      <c r="AJ48" s="50"/>
      <c r="AK48" s="50"/>
      <c r="AL48" s="50"/>
      <c r="AM48" s="43">
        <f t="shared" si="14"/>
        <v>0</v>
      </c>
      <c r="AN48" s="43">
        <f t="shared" si="15"/>
        <v>0</v>
      </c>
      <c r="AO48" s="50"/>
      <c r="AP48" s="50"/>
      <c r="AQ48" s="50"/>
      <c r="AR48" s="50"/>
      <c r="AS48" s="37">
        <f t="shared" si="16"/>
        <v>0</v>
      </c>
      <c r="AT48" s="37">
        <f t="shared" si="17"/>
        <v>0</v>
      </c>
      <c r="AU48" s="38">
        <f t="shared" si="18"/>
        <v>0</v>
      </c>
      <c r="AV48" s="42" t="str">
        <f t="shared" si="19"/>
        <v/>
      </c>
      <c r="AW48" s="39" t="str">
        <f t="shared" si="20"/>
        <v/>
      </c>
      <c r="AX48" s="66" t="str">
        <f t="shared" si="21"/>
        <v/>
      </c>
      <c r="AY48" s="231">
        <f t="shared" si="2"/>
        <v>0</v>
      </c>
      <c r="AZ48" s="231">
        <f t="shared" si="3"/>
        <v>0</v>
      </c>
      <c r="BA48" s="231" t="str">
        <f t="shared" si="22"/>
        <v/>
      </c>
      <c r="BB48" s="232" t="str">
        <f t="shared" si="23"/>
        <v/>
      </c>
      <c r="BC48" s="233" t="str">
        <f t="shared" si="24"/>
        <v/>
      </c>
      <c r="BD48" s="231">
        <f t="shared" si="25"/>
        <v>0</v>
      </c>
      <c r="BE48" s="231">
        <f t="shared" si="26"/>
        <v>0</v>
      </c>
      <c r="BF48" s="44" t="str">
        <f t="shared" si="27"/>
        <v/>
      </c>
      <c r="BG48" s="29"/>
      <c r="BH48" s="11"/>
      <c r="BJ48" s="32"/>
      <c r="BP48" s="4">
        <f t="shared" si="4"/>
        <v>2</v>
      </c>
    </row>
    <row r="49" spans="1:68" s="33" customFormat="1" ht="15.75">
      <c r="A49" s="28">
        <v>44</v>
      </c>
      <c r="B49" s="195"/>
      <c r="C49" s="196"/>
      <c r="D49" s="194"/>
      <c r="E49" s="50"/>
      <c r="F49" s="50"/>
      <c r="G49" s="50"/>
      <c r="H49" s="50"/>
      <c r="I49" s="37">
        <f t="shared" si="28"/>
        <v>0</v>
      </c>
      <c r="J49" s="37">
        <f t="shared" si="5"/>
        <v>0</v>
      </c>
      <c r="K49" s="50"/>
      <c r="L49" s="50"/>
      <c r="M49" s="50"/>
      <c r="N49" s="37">
        <f t="shared" si="6"/>
        <v>0</v>
      </c>
      <c r="O49" s="37">
        <f t="shared" si="7"/>
        <v>0</v>
      </c>
      <c r="P49" s="50"/>
      <c r="Q49" s="50"/>
      <c r="R49" s="50"/>
      <c r="S49" s="50"/>
      <c r="T49" s="37">
        <f t="shared" si="8"/>
        <v>0</v>
      </c>
      <c r="U49" s="37">
        <f t="shared" si="9"/>
        <v>0</v>
      </c>
      <c r="V49" s="38">
        <f t="shared" si="29"/>
        <v>0</v>
      </c>
      <c r="W49" s="38" t="str">
        <f t="shared" si="10"/>
        <v/>
      </c>
      <c r="X49" s="39" t="str">
        <f t="shared" si="11"/>
        <v/>
      </c>
      <c r="Y49" s="66" t="str">
        <f t="shared" si="12"/>
        <v/>
      </c>
      <c r="Z49" s="54">
        <v>44</v>
      </c>
      <c r="AA49" s="55">
        <f t="shared" si="0"/>
        <v>0</v>
      </c>
      <c r="AB49" s="52">
        <f t="shared" si="0"/>
        <v>0</v>
      </c>
      <c r="AC49" s="53">
        <f t="shared" si="0"/>
        <v>0</v>
      </c>
      <c r="AD49" s="50"/>
      <c r="AE49" s="50"/>
      <c r="AF49" s="50"/>
      <c r="AG49" s="50"/>
      <c r="AH49" s="37">
        <f t="shared" si="1"/>
        <v>0</v>
      </c>
      <c r="AI49" s="37">
        <f t="shared" si="13"/>
        <v>0</v>
      </c>
      <c r="AJ49" s="50"/>
      <c r="AK49" s="50"/>
      <c r="AL49" s="50"/>
      <c r="AM49" s="43">
        <f t="shared" si="14"/>
        <v>0</v>
      </c>
      <c r="AN49" s="43">
        <f t="shared" si="15"/>
        <v>0</v>
      </c>
      <c r="AO49" s="50"/>
      <c r="AP49" s="50"/>
      <c r="AQ49" s="50"/>
      <c r="AR49" s="50"/>
      <c r="AS49" s="37">
        <f t="shared" si="16"/>
        <v>0</v>
      </c>
      <c r="AT49" s="37">
        <f t="shared" si="17"/>
        <v>0</v>
      </c>
      <c r="AU49" s="38">
        <f t="shared" si="18"/>
        <v>0</v>
      </c>
      <c r="AV49" s="42" t="str">
        <f t="shared" si="19"/>
        <v/>
      </c>
      <c r="AW49" s="39" t="str">
        <f t="shared" si="20"/>
        <v/>
      </c>
      <c r="AX49" s="66" t="str">
        <f t="shared" si="21"/>
        <v/>
      </c>
      <c r="AY49" s="231">
        <f t="shared" si="2"/>
        <v>0</v>
      </c>
      <c r="AZ49" s="231">
        <f t="shared" si="3"/>
        <v>0</v>
      </c>
      <c r="BA49" s="231" t="str">
        <f t="shared" si="22"/>
        <v/>
      </c>
      <c r="BB49" s="232" t="str">
        <f t="shared" si="23"/>
        <v/>
      </c>
      <c r="BC49" s="233" t="str">
        <f t="shared" si="24"/>
        <v/>
      </c>
      <c r="BD49" s="231">
        <f t="shared" si="25"/>
        <v>0</v>
      </c>
      <c r="BE49" s="231">
        <f t="shared" si="26"/>
        <v>0</v>
      </c>
      <c r="BF49" s="44" t="str">
        <f t="shared" si="27"/>
        <v/>
      </c>
      <c r="BG49" s="29"/>
      <c r="BH49" s="11"/>
      <c r="BJ49" s="32"/>
      <c r="BP49" s="4">
        <f t="shared" si="4"/>
        <v>2</v>
      </c>
    </row>
    <row r="50" spans="1:68" s="33" customFormat="1" ht="15.75">
      <c r="A50" s="28">
        <v>45</v>
      </c>
      <c r="B50" s="195"/>
      <c r="C50" s="196"/>
      <c r="D50" s="194"/>
      <c r="E50" s="50"/>
      <c r="F50" s="50"/>
      <c r="G50" s="50"/>
      <c r="H50" s="50"/>
      <c r="I50" s="37">
        <f t="shared" si="28"/>
        <v>0</v>
      </c>
      <c r="J50" s="37">
        <f t="shared" si="5"/>
        <v>0</v>
      </c>
      <c r="K50" s="50"/>
      <c r="L50" s="50"/>
      <c r="M50" s="50"/>
      <c r="N50" s="37">
        <f>SUM(K50:M50)</f>
        <v>0</v>
      </c>
      <c r="O50" s="37">
        <f t="shared" si="7"/>
        <v>0</v>
      </c>
      <c r="P50" s="50"/>
      <c r="Q50" s="50"/>
      <c r="R50" s="50"/>
      <c r="S50" s="50"/>
      <c r="T50" s="37">
        <f t="shared" si="8"/>
        <v>0</v>
      </c>
      <c r="U50" s="37">
        <f t="shared" si="9"/>
        <v>0</v>
      </c>
      <c r="V50" s="38">
        <f t="shared" si="29"/>
        <v>0</v>
      </c>
      <c r="W50" s="38" t="str">
        <f t="shared" si="10"/>
        <v/>
      </c>
      <c r="X50" s="39" t="str">
        <f t="shared" si="11"/>
        <v/>
      </c>
      <c r="Y50" s="66" t="str">
        <f t="shared" si="12"/>
        <v/>
      </c>
      <c r="Z50" s="54">
        <v>45</v>
      </c>
      <c r="AA50" s="55">
        <f t="shared" si="0"/>
        <v>0</v>
      </c>
      <c r="AB50" s="52">
        <f t="shared" si="0"/>
        <v>0</v>
      </c>
      <c r="AC50" s="53">
        <f t="shared" si="0"/>
        <v>0</v>
      </c>
      <c r="AD50" s="50"/>
      <c r="AE50" s="50"/>
      <c r="AF50" s="50"/>
      <c r="AG50" s="50"/>
      <c r="AH50" s="37">
        <f t="shared" si="1"/>
        <v>0</v>
      </c>
      <c r="AI50" s="37">
        <f t="shared" si="13"/>
        <v>0</v>
      </c>
      <c r="AJ50" s="50"/>
      <c r="AK50" s="50"/>
      <c r="AL50" s="50"/>
      <c r="AM50" s="43">
        <f t="shared" si="14"/>
        <v>0</v>
      </c>
      <c r="AN50" s="43">
        <f t="shared" si="15"/>
        <v>0</v>
      </c>
      <c r="AO50" s="50"/>
      <c r="AP50" s="50"/>
      <c r="AQ50" s="50"/>
      <c r="AR50" s="50"/>
      <c r="AS50" s="37">
        <f t="shared" si="16"/>
        <v>0</v>
      </c>
      <c r="AT50" s="37">
        <f t="shared" si="17"/>
        <v>0</v>
      </c>
      <c r="AU50" s="38">
        <f t="shared" si="18"/>
        <v>0</v>
      </c>
      <c r="AV50" s="42" t="str">
        <f t="shared" si="19"/>
        <v/>
      </c>
      <c r="AW50" s="39" t="str">
        <f t="shared" si="20"/>
        <v/>
      </c>
      <c r="AX50" s="66" t="str">
        <f t="shared" si="21"/>
        <v/>
      </c>
      <c r="AY50" s="231">
        <f t="shared" si="2"/>
        <v>0</v>
      </c>
      <c r="AZ50" s="231">
        <f t="shared" si="3"/>
        <v>0</v>
      </c>
      <c r="BA50" s="231" t="str">
        <f t="shared" si="22"/>
        <v/>
      </c>
      <c r="BB50" s="232" t="str">
        <f t="shared" si="23"/>
        <v/>
      </c>
      <c r="BC50" s="233" t="str">
        <f t="shared" si="24"/>
        <v/>
      </c>
      <c r="BD50" s="231">
        <f t="shared" si="25"/>
        <v>0</v>
      </c>
      <c r="BE50" s="231">
        <f t="shared" si="26"/>
        <v>0</v>
      </c>
      <c r="BF50" s="44" t="str">
        <f t="shared" si="27"/>
        <v/>
      </c>
      <c r="BG50" s="29"/>
      <c r="BH50" s="11"/>
      <c r="BJ50" s="32"/>
      <c r="BP50" s="4">
        <f t="shared" si="4"/>
        <v>2</v>
      </c>
    </row>
    <row r="51" spans="1:68">
      <c r="A51" s="11"/>
      <c r="B51" s="11"/>
      <c r="C51" s="18"/>
      <c r="D51" s="19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1"/>
      <c r="Y51" s="11"/>
      <c r="Z51" s="11"/>
      <c r="AA51" s="11"/>
      <c r="AB51" s="11"/>
      <c r="AC51" s="11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1"/>
      <c r="AW51" s="11"/>
      <c r="AX51" s="11"/>
      <c r="AY51" s="11"/>
      <c r="AZ51" s="11"/>
      <c r="BA51" s="11"/>
      <c r="BB51" s="11"/>
      <c r="BC51" s="11"/>
      <c r="BD51" s="17"/>
      <c r="BE51" s="17"/>
      <c r="BF51" s="11"/>
      <c r="BG51" s="11"/>
      <c r="BH51" s="11"/>
    </row>
    <row r="52" spans="1:68" ht="15.75">
      <c r="A52" s="11"/>
      <c r="B52" s="12" t="s">
        <v>5</v>
      </c>
      <c r="C52" s="13"/>
      <c r="D52" s="14"/>
      <c r="E52" s="15">
        <f>MAX(E6:E50)</f>
        <v>0</v>
      </c>
      <c r="F52" s="15">
        <f>MAX(F6:F50)</f>
        <v>0</v>
      </c>
      <c r="G52" s="15">
        <f>MAX(G6:G50)</f>
        <v>0</v>
      </c>
      <c r="H52" s="15">
        <f>MAX(H6:H50)</f>
        <v>0</v>
      </c>
      <c r="I52" s="362" t="s">
        <v>5</v>
      </c>
      <c r="J52" s="362"/>
      <c r="K52" s="15">
        <f>MAX(K6:K50)</f>
        <v>0</v>
      </c>
      <c r="L52" s="15">
        <f>MAX(L6:L50)</f>
        <v>0</v>
      </c>
      <c r="M52" s="15">
        <f>MAX(M6:M50)</f>
        <v>0</v>
      </c>
      <c r="N52" s="362" t="s">
        <v>5</v>
      </c>
      <c r="O52" s="362"/>
      <c r="P52" s="15">
        <f>MAX(P6:P50)</f>
        <v>0</v>
      </c>
      <c r="Q52" s="15">
        <f>MAX(Q6:Q50)</f>
        <v>0</v>
      </c>
      <c r="R52" s="15">
        <f>MAX(R6:R50)</f>
        <v>0</v>
      </c>
      <c r="S52" s="15">
        <f>MAX(S6:S50)</f>
        <v>0</v>
      </c>
      <c r="T52" s="361" t="s">
        <v>105</v>
      </c>
      <c r="U52" s="361"/>
      <c r="V52" s="361"/>
      <c r="W52" s="15">
        <f>MAX(W6:W50)</f>
        <v>0</v>
      </c>
      <c r="X52" s="12"/>
      <c r="Y52" s="12"/>
      <c r="Z52" s="12"/>
      <c r="AA52" s="12"/>
      <c r="AB52" s="12"/>
      <c r="AC52" s="65" t="s">
        <v>5</v>
      </c>
      <c r="AD52" s="15">
        <f>MAX(AD6:AD50)</f>
        <v>0</v>
      </c>
      <c r="AE52" s="15">
        <f>MAX(AE6:AE50)</f>
        <v>0</v>
      </c>
      <c r="AF52" s="15">
        <f>MAX(AF6:AF50)</f>
        <v>0</v>
      </c>
      <c r="AG52" s="15">
        <f>MAX(AG6:AG50)</f>
        <v>0</v>
      </c>
      <c r="AH52" s="362" t="s">
        <v>5</v>
      </c>
      <c r="AI52" s="362"/>
      <c r="AJ52" s="15">
        <f>MAX(AJ6:AJ50)</f>
        <v>0</v>
      </c>
      <c r="AK52" s="15">
        <f>MAX(AK6:AK50)</f>
        <v>0</v>
      </c>
      <c r="AL52" s="15">
        <f>MAX(AL6:AL50)</f>
        <v>0</v>
      </c>
      <c r="AM52" s="362" t="s">
        <v>5</v>
      </c>
      <c r="AN52" s="362"/>
      <c r="AO52" s="15">
        <f>MAX(AO6:AO50)</f>
        <v>0</v>
      </c>
      <c r="AP52" s="15">
        <f>MAX(AP6:AP50)</f>
        <v>0</v>
      </c>
      <c r="AQ52" s="15">
        <f>MAX(AQ6:AQ50)</f>
        <v>0</v>
      </c>
      <c r="AR52" s="15">
        <f>MAX(AR6:AR50)</f>
        <v>0</v>
      </c>
      <c r="AS52" s="361" t="s">
        <v>105</v>
      </c>
      <c r="AT52" s="361"/>
      <c r="AU52" s="361"/>
      <c r="AV52" s="16">
        <f>MAX(AV6:AV50)</f>
        <v>0</v>
      </c>
      <c r="AW52" s="11"/>
      <c r="AX52" s="11"/>
      <c r="AY52" s="361" t="s">
        <v>106</v>
      </c>
      <c r="AZ52" s="361"/>
      <c r="BA52" s="16">
        <f>MAX(BA6:BA50)</f>
        <v>0</v>
      </c>
      <c r="BB52" s="16"/>
      <c r="BC52" s="11"/>
      <c r="BD52" s="17"/>
      <c r="BE52" s="17"/>
      <c r="BF52" s="11"/>
      <c r="BG52" s="11"/>
      <c r="BH52" s="11"/>
    </row>
    <row r="53" spans="1:68" ht="15.75">
      <c r="A53" s="11"/>
      <c r="B53" s="12" t="s">
        <v>6</v>
      </c>
      <c r="C53" s="13"/>
      <c r="D53" s="14"/>
      <c r="E53" s="15">
        <f>MIN(E6:E50)</f>
        <v>0</v>
      </c>
      <c r="F53" s="15">
        <f>MIN(F6:F50)</f>
        <v>0</v>
      </c>
      <c r="G53" s="15">
        <f>MIN(G6:G50)</f>
        <v>0</v>
      </c>
      <c r="H53" s="15">
        <f>MIN(H6:H50)</f>
        <v>0</v>
      </c>
      <c r="I53" s="362" t="s">
        <v>6</v>
      </c>
      <c r="J53" s="362"/>
      <c r="K53" s="15">
        <f>MIN(K6:K50)</f>
        <v>0</v>
      </c>
      <c r="L53" s="15">
        <f>MIN(L6:L50)</f>
        <v>0</v>
      </c>
      <c r="M53" s="15">
        <f>MIN(M6:M50)</f>
        <v>0</v>
      </c>
      <c r="N53" s="362" t="s">
        <v>6</v>
      </c>
      <c r="O53" s="362"/>
      <c r="P53" s="15">
        <f>MIN(P6:P50)</f>
        <v>0</v>
      </c>
      <c r="Q53" s="15">
        <f>MIN(Q6:Q50)</f>
        <v>0</v>
      </c>
      <c r="R53" s="15">
        <f>MIN(R6:R50)</f>
        <v>0</v>
      </c>
      <c r="S53" s="15">
        <f>MIN(S6:S50)</f>
        <v>0</v>
      </c>
      <c r="T53" s="361" t="s">
        <v>107</v>
      </c>
      <c r="U53" s="361"/>
      <c r="V53" s="361"/>
      <c r="W53" s="15">
        <f>MIN(W6:W50)</f>
        <v>0</v>
      </c>
      <c r="X53" s="12"/>
      <c r="Y53" s="12"/>
      <c r="Z53" s="12"/>
      <c r="AA53" s="12"/>
      <c r="AB53" s="12"/>
      <c r="AC53" s="65" t="s">
        <v>6</v>
      </c>
      <c r="AD53" s="15">
        <f>MIN(AD6:AD50)</f>
        <v>0</v>
      </c>
      <c r="AE53" s="15">
        <f>MIN(AE6:AE50)</f>
        <v>0</v>
      </c>
      <c r="AF53" s="15">
        <f>MIN(AF6:AF50)</f>
        <v>0</v>
      </c>
      <c r="AG53" s="15">
        <f>MIN(AG6:AG50)</f>
        <v>0</v>
      </c>
      <c r="AH53" s="362" t="s">
        <v>6</v>
      </c>
      <c r="AI53" s="362"/>
      <c r="AJ53" s="15">
        <f>MIN(AJ6:AJ50)</f>
        <v>0</v>
      </c>
      <c r="AK53" s="15">
        <f>MIN(AK6:AK50)</f>
        <v>0</v>
      </c>
      <c r="AL53" s="15">
        <f>MIN(AL6:AL50)</f>
        <v>0</v>
      </c>
      <c r="AM53" s="362" t="s">
        <v>6</v>
      </c>
      <c r="AN53" s="362"/>
      <c r="AO53" s="15">
        <f>MIN(AO6:AO50)</f>
        <v>0</v>
      </c>
      <c r="AP53" s="15">
        <f>MIN(AP6:AP50)</f>
        <v>0</v>
      </c>
      <c r="AQ53" s="15">
        <f>MIN(AQ6:AQ50)</f>
        <v>0</v>
      </c>
      <c r="AR53" s="15">
        <f>MIN(AR6:AR50)</f>
        <v>0</v>
      </c>
      <c r="AS53" s="361" t="s">
        <v>107</v>
      </c>
      <c r="AT53" s="361"/>
      <c r="AU53" s="361"/>
      <c r="AV53" s="16">
        <f>MIN(AV6:AV50)</f>
        <v>0</v>
      </c>
      <c r="AW53" s="11"/>
      <c r="AX53" s="11"/>
      <c r="AY53" s="361" t="s">
        <v>108</v>
      </c>
      <c r="AZ53" s="361"/>
      <c r="BA53" s="16">
        <f>MIN(BA6:BA50)</f>
        <v>0</v>
      </c>
      <c r="BB53" s="16"/>
      <c r="BC53" s="11"/>
      <c r="BD53" s="17"/>
      <c r="BE53" s="17"/>
      <c r="BF53" s="11"/>
      <c r="BG53" s="11"/>
      <c r="BH53" s="11"/>
    </row>
    <row r="54" spans="1:68">
      <c r="A54" s="11"/>
      <c r="B54" s="11"/>
      <c r="C54" s="18"/>
      <c r="D54" s="19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1"/>
      <c r="Y54" s="11"/>
      <c r="Z54" s="11"/>
      <c r="AA54" s="11"/>
      <c r="AB54" s="11"/>
      <c r="AC54" s="11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1"/>
      <c r="AW54" s="11"/>
      <c r="AX54" s="11"/>
      <c r="AY54" s="11"/>
      <c r="AZ54" s="11"/>
      <c r="BA54" s="11"/>
      <c r="BB54" s="11"/>
      <c r="BC54" s="11"/>
      <c r="BD54" s="17"/>
      <c r="BE54" s="17"/>
      <c r="BF54" s="11"/>
      <c r="BG54" s="11"/>
      <c r="BH54" s="11"/>
    </row>
    <row r="55" spans="1:68" ht="15" customHeight="1">
      <c r="A55" s="373" t="s">
        <v>109</v>
      </c>
      <c r="B55" s="373"/>
      <c r="C55" s="373"/>
      <c r="D55" s="373"/>
      <c r="E55" s="373"/>
      <c r="F55" s="373"/>
      <c r="G55" s="373"/>
      <c r="H55" s="373"/>
      <c r="I55" s="373"/>
      <c r="J55" s="373"/>
      <c r="K55" s="373"/>
      <c r="L55" s="373"/>
      <c r="M55" s="373"/>
      <c r="N55" s="373"/>
      <c r="O55" s="373"/>
      <c r="P55" s="373"/>
      <c r="Q55" s="373"/>
      <c r="R55" s="373"/>
      <c r="S55" s="373"/>
      <c r="T55" s="373"/>
      <c r="U55" s="373"/>
      <c r="V55" s="373"/>
      <c r="W55" s="373"/>
      <c r="X55" s="373"/>
      <c r="Y55" s="171"/>
      <c r="Z55" s="171"/>
      <c r="AA55" s="171"/>
      <c r="AB55" s="171"/>
      <c r="AC55" s="171"/>
      <c r="AD55" s="373" t="s">
        <v>110</v>
      </c>
      <c r="AE55" s="373"/>
      <c r="AF55" s="373"/>
      <c r="AG55" s="373"/>
      <c r="AH55" s="373"/>
      <c r="AI55" s="373"/>
      <c r="AJ55" s="373"/>
      <c r="AK55" s="373"/>
      <c r="AL55" s="373"/>
      <c r="AM55" s="373"/>
      <c r="AN55" s="373"/>
      <c r="AO55" s="373"/>
      <c r="AP55" s="373"/>
      <c r="AQ55" s="373"/>
      <c r="AR55" s="373"/>
      <c r="AS55" s="373"/>
      <c r="AT55" s="373"/>
      <c r="AU55" s="373"/>
      <c r="AV55" s="373"/>
      <c r="AW55" s="373"/>
      <c r="AX55" s="169"/>
      <c r="AY55" s="11"/>
      <c r="AZ55" s="11"/>
      <c r="BA55" s="11"/>
      <c r="BB55" s="11"/>
      <c r="BC55" s="11"/>
      <c r="BD55" s="17"/>
      <c r="BE55" s="17"/>
      <c r="BF55" s="11"/>
      <c r="BG55" s="11"/>
      <c r="BH55" s="11"/>
    </row>
    <row r="56" spans="1:68" ht="15" customHeight="1">
      <c r="A56" s="373"/>
      <c r="B56" s="373"/>
      <c r="C56" s="373"/>
      <c r="D56" s="373"/>
      <c r="E56" s="373"/>
      <c r="F56" s="373"/>
      <c r="G56" s="373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171"/>
      <c r="Z56" s="171"/>
      <c r="AA56" s="171"/>
      <c r="AB56" s="171"/>
      <c r="AC56" s="171"/>
      <c r="AD56" s="373"/>
      <c r="AE56" s="373"/>
      <c r="AF56" s="373"/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373"/>
      <c r="AR56" s="373"/>
      <c r="AS56" s="373"/>
      <c r="AT56" s="373"/>
      <c r="AU56" s="373"/>
      <c r="AV56" s="373"/>
      <c r="AW56" s="373"/>
      <c r="AX56" s="169"/>
      <c r="AY56" s="11"/>
      <c r="AZ56" s="11"/>
      <c r="BA56" s="11"/>
      <c r="BB56" s="11"/>
      <c r="BC56" s="11"/>
      <c r="BD56" s="17"/>
      <c r="BE56" s="17"/>
      <c r="BF56" s="11"/>
      <c r="BG56" s="11"/>
      <c r="BH56" s="11"/>
    </row>
    <row r="57" spans="1:68" ht="15" customHeight="1">
      <c r="A57" s="373"/>
      <c r="B57" s="373"/>
      <c r="C57" s="373"/>
      <c r="D57" s="373"/>
      <c r="E57" s="373"/>
      <c r="F57" s="373"/>
      <c r="G57" s="373"/>
      <c r="H57" s="373"/>
      <c r="I57" s="373"/>
      <c r="J57" s="373"/>
      <c r="K57" s="373"/>
      <c r="L57" s="373"/>
      <c r="M57" s="373"/>
      <c r="N57" s="373"/>
      <c r="O57" s="373"/>
      <c r="P57" s="373"/>
      <c r="Q57" s="373"/>
      <c r="R57" s="373"/>
      <c r="S57" s="373"/>
      <c r="T57" s="373"/>
      <c r="U57" s="373"/>
      <c r="V57" s="373"/>
      <c r="W57" s="373"/>
      <c r="X57" s="373"/>
      <c r="Y57" s="171"/>
      <c r="Z57" s="171"/>
      <c r="AA57" s="171"/>
      <c r="AB57" s="171"/>
      <c r="AC57" s="171"/>
      <c r="AD57" s="373"/>
      <c r="AE57" s="373"/>
      <c r="AF57" s="373"/>
      <c r="AG57" s="373"/>
      <c r="AH57" s="373"/>
      <c r="AI57" s="373"/>
      <c r="AJ57" s="373"/>
      <c r="AK57" s="373"/>
      <c r="AL57" s="373"/>
      <c r="AM57" s="373"/>
      <c r="AN57" s="373"/>
      <c r="AO57" s="373"/>
      <c r="AP57" s="373"/>
      <c r="AQ57" s="373"/>
      <c r="AR57" s="373"/>
      <c r="AS57" s="373"/>
      <c r="AT57" s="373"/>
      <c r="AU57" s="373"/>
      <c r="AV57" s="373"/>
      <c r="AW57" s="373"/>
      <c r="AX57" s="169"/>
      <c r="AY57" s="11"/>
      <c r="AZ57" s="11"/>
      <c r="BA57" s="11"/>
      <c r="BB57" s="11"/>
      <c r="BC57" s="11"/>
      <c r="BD57" s="17"/>
      <c r="BE57" s="17"/>
      <c r="BF57" s="11"/>
      <c r="BG57" s="11"/>
      <c r="BH57" s="11"/>
    </row>
    <row r="58" spans="1:68">
      <c r="A58" s="11"/>
      <c r="B58" s="11"/>
      <c r="C58" s="18"/>
      <c r="D58" s="19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1"/>
      <c r="Y58" s="11"/>
      <c r="Z58" s="11"/>
      <c r="AA58" s="11"/>
      <c r="AB58" s="11"/>
      <c r="AC58" s="11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1"/>
      <c r="AW58" s="11"/>
      <c r="AX58" s="11"/>
      <c r="AY58" s="11"/>
      <c r="AZ58" s="11"/>
      <c r="BA58" s="11"/>
      <c r="BB58" s="11"/>
      <c r="BC58" s="11"/>
      <c r="BD58" s="17"/>
      <c r="BE58" s="17"/>
      <c r="BF58" s="11"/>
      <c r="BG58" s="11"/>
      <c r="BH58" s="11"/>
    </row>
    <row r="59" spans="1:68">
      <c r="A59" s="363" t="s">
        <v>111</v>
      </c>
      <c r="B59" s="363"/>
      <c r="C59" s="20"/>
      <c r="D59" s="20"/>
      <c r="E59" s="21">
        <f>COUNTIF(E6:E50,"&lt;5")</f>
        <v>0</v>
      </c>
      <c r="F59" s="21">
        <f>COUNTIF(F6:F50,"&lt;5")</f>
        <v>0</v>
      </c>
      <c r="G59" s="21">
        <f>COUNTIF(G6:G50,"&lt;5")</f>
        <v>0</v>
      </c>
      <c r="H59" s="21">
        <f>COUNTIF(H6:H50,"&lt;5")</f>
        <v>0</v>
      </c>
      <c r="I59" s="21"/>
      <c r="J59" s="21"/>
      <c r="K59" s="21">
        <f>COUNTIF(K6:K50,"&lt;5")</f>
        <v>0</v>
      </c>
      <c r="L59" s="21">
        <f>COUNTIF(L6:L50,"&lt;5")</f>
        <v>0</v>
      </c>
      <c r="M59" s="21">
        <f>COUNTIF(M6:M50,"&lt;5")</f>
        <v>0</v>
      </c>
      <c r="N59" s="21"/>
      <c r="O59" s="21"/>
      <c r="P59" s="21">
        <f>COUNTIF(P6:P50,"&lt;5")</f>
        <v>0</v>
      </c>
      <c r="Q59" s="21">
        <f>COUNTIF(Q6:Q50,"&lt;5")</f>
        <v>0</v>
      </c>
      <c r="R59" s="21">
        <f>COUNTIF(R6:R50,"&lt;5")</f>
        <v>0</v>
      </c>
      <c r="S59" s="21">
        <f>COUNTIF(S6:S50,"&lt;5")</f>
        <v>0</v>
      </c>
      <c r="T59" s="21"/>
      <c r="U59" s="21"/>
      <c r="V59" s="21"/>
      <c r="W59" s="21">
        <f>COUNTIF(W6:W50,"&lt;5")</f>
        <v>0</v>
      </c>
      <c r="X59" s="22"/>
      <c r="Y59" s="22"/>
      <c r="Z59" s="363" t="s">
        <v>111</v>
      </c>
      <c r="AA59" s="363"/>
      <c r="AB59" s="22"/>
      <c r="AC59" s="22"/>
      <c r="AD59" s="21">
        <f>COUNTIF(AD6:AD50,"&lt;5")</f>
        <v>0</v>
      </c>
      <c r="AE59" s="21">
        <f>COUNTIF(AE6:AE50,"&lt;5")</f>
        <v>0</v>
      </c>
      <c r="AF59" s="21">
        <f>COUNTIF(AF6:AF50,"&lt;5")</f>
        <v>0</v>
      </c>
      <c r="AG59" s="21">
        <f>COUNTIF(AG6:AG50,"&lt;5")</f>
        <v>0</v>
      </c>
      <c r="AH59" s="21"/>
      <c r="AI59" s="21"/>
      <c r="AJ59" s="21">
        <f>COUNTIF(AJ6:AJ50,"&lt;5")</f>
        <v>0</v>
      </c>
      <c r="AK59" s="21">
        <f>COUNTIF(AK6:AK50,"&lt;5")</f>
        <v>0</v>
      </c>
      <c r="AL59" s="21">
        <f>COUNTIF(AL6:AL50,"&lt;5")</f>
        <v>0</v>
      </c>
      <c r="AM59" s="21"/>
      <c r="AN59" s="21"/>
      <c r="AO59" s="21">
        <f>COUNTIF(AO6:AO50,"&lt;5")</f>
        <v>0</v>
      </c>
      <c r="AP59" s="21">
        <f>COUNTIF(AP6:AP50,"&lt;5")</f>
        <v>0</v>
      </c>
      <c r="AQ59" s="21">
        <f>COUNTIF(AQ6:AQ50,"&lt;5")</f>
        <v>0</v>
      </c>
      <c r="AR59" s="21">
        <f>COUNTIF(AR6:AR50,"&lt;5")</f>
        <v>0</v>
      </c>
      <c r="AS59" s="21"/>
      <c r="AT59" s="21"/>
      <c r="AU59" s="21"/>
      <c r="AV59" s="21">
        <f>COUNTIF(AV6:AV50,"&lt;5")</f>
        <v>0</v>
      </c>
      <c r="AW59" s="22"/>
      <c r="AX59" s="22"/>
      <c r="AY59" s="22"/>
      <c r="AZ59" s="22"/>
      <c r="BA59" s="21">
        <f>COUNTIF(BA6:BA50,"&lt;5")</f>
        <v>0</v>
      </c>
      <c r="BB59" s="21"/>
      <c r="BC59" s="22"/>
      <c r="BD59" s="21"/>
      <c r="BE59" s="21"/>
      <c r="BF59" s="22"/>
      <c r="BG59" s="11"/>
      <c r="BH59" s="11"/>
    </row>
    <row r="60" spans="1:68">
      <c r="A60" s="22"/>
      <c r="B60" s="23" t="s">
        <v>112</v>
      </c>
      <c r="C60" s="20"/>
      <c r="D60" s="24"/>
      <c r="E60" s="25" t="e">
        <f>E59/(E59+E61+E63+E65+E67)</f>
        <v>#DIV/0!</v>
      </c>
      <c r="F60" s="25" t="e">
        <f>F59/(F59+F61+F63+F65+F67)</f>
        <v>#DIV/0!</v>
      </c>
      <c r="G60" s="25" t="e">
        <f>G59/(G59+G61+G63+G65+G67)</f>
        <v>#DIV/0!</v>
      </c>
      <c r="H60" s="25" t="e">
        <f>H59/(H59+H61+H63+H65+H67)</f>
        <v>#DIV/0!</v>
      </c>
      <c r="I60" s="21"/>
      <c r="J60" s="25"/>
      <c r="K60" s="25" t="e">
        <f>K59/(K59+K61+K63+K65+K67)</f>
        <v>#DIV/0!</v>
      </c>
      <c r="L60" s="25" t="e">
        <f>L59/(L59+L61+L63+L65+L67)</f>
        <v>#DIV/0!</v>
      </c>
      <c r="M60" s="25" t="e">
        <f>M59/(M59+M61+M63+M65+M67)</f>
        <v>#DIV/0!</v>
      </c>
      <c r="N60" s="21"/>
      <c r="O60" s="25"/>
      <c r="P60" s="25" t="e">
        <f>P59/(P59+P61+P63+P65+P67)</f>
        <v>#DIV/0!</v>
      </c>
      <c r="Q60" s="25" t="e">
        <f>Q59/(Q59+Q61+Q63+Q65+Q67)</f>
        <v>#DIV/0!</v>
      </c>
      <c r="R60" s="25" t="e">
        <f>R59/(R59+R61+R63+R65+R67)</f>
        <v>#DIV/0!</v>
      </c>
      <c r="S60" s="25" t="e">
        <f>S59/(S59+S61+S63+S65+S67)</f>
        <v>#DIV/0!</v>
      </c>
      <c r="T60" s="21"/>
      <c r="U60" s="25"/>
      <c r="V60" s="21"/>
      <c r="W60" s="25" t="e">
        <f>W59/(W59+W61+W63+W65+W67)</f>
        <v>#DIV/0!</v>
      </c>
      <c r="X60" s="22"/>
      <c r="Y60" s="22"/>
      <c r="Z60" s="22"/>
      <c r="AA60" s="23" t="s">
        <v>112</v>
      </c>
      <c r="AB60" s="22"/>
      <c r="AC60" s="22"/>
      <c r="AD60" s="25" t="e">
        <f>AD59/(AD59+AD61+AD63+AD65+AD67)</f>
        <v>#DIV/0!</v>
      </c>
      <c r="AE60" s="25" t="e">
        <f>AE59/(AE59+AE61+AE63+AE65+AE67)</f>
        <v>#DIV/0!</v>
      </c>
      <c r="AF60" s="25" t="e">
        <f>AF59/(AF59+AF61+AF63+AF65+AF67)</f>
        <v>#DIV/0!</v>
      </c>
      <c r="AG60" s="25" t="e">
        <f>AG59/(AG59+AG61+AG63+AG65+AG67)</f>
        <v>#DIV/0!</v>
      </c>
      <c r="AH60" s="21"/>
      <c r="AI60" s="25"/>
      <c r="AJ60" s="25" t="e">
        <f>AJ59/(AJ59+AJ61+AJ63+AJ65+AJ67)</f>
        <v>#DIV/0!</v>
      </c>
      <c r="AK60" s="25" t="e">
        <f>AK59/(AK59+AK61+AK63+AK65+AK67)</f>
        <v>#DIV/0!</v>
      </c>
      <c r="AL60" s="25" t="e">
        <f>AL59/(AL59+AL61+AL63+AL65+AL67)</f>
        <v>#DIV/0!</v>
      </c>
      <c r="AM60" s="21"/>
      <c r="AN60" s="25"/>
      <c r="AO60" s="25" t="e">
        <f>AO59/(AO59+AO61+AO63+AO65+AO67)</f>
        <v>#DIV/0!</v>
      </c>
      <c r="AP60" s="25" t="e">
        <f>AP59/(AP59+AP61+AP63+AP65+AP67)</f>
        <v>#DIV/0!</v>
      </c>
      <c r="AQ60" s="25" t="e">
        <f>AQ59/(AQ59+AQ61+AQ63+AQ65+AQ67)</f>
        <v>#DIV/0!</v>
      </c>
      <c r="AR60" s="25" t="e">
        <f>AR59/(AR59+AR61+AR63+AR65+AR67)</f>
        <v>#DIV/0!</v>
      </c>
      <c r="AS60" s="21"/>
      <c r="AT60" s="25"/>
      <c r="AU60" s="21"/>
      <c r="AV60" s="25" t="e">
        <f>AV59/(AV59+AV61+AV63+AV65+AV67)</f>
        <v>#DIV/0!</v>
      </c>
      <c r="AW60" s="22"/>
      <c r="AX60" s="22"/>
      <c r="AY60" s="22"/>
      <c r="AZ60" s="22"/>
      <c r="BA60" s="25" t="e">
        <f>BA59/(BA59+BA61+BA63+BA65+BA67)</f>
        <v>#DIV/0!</v>
      </c>
      <c r="BB60" s="25"/>
      <c r="BC60" s="22"/>
      <c r="BD60" s="21"/>
      <c r="BE60" s="21"/>
      <c r="BF60" s="22"/>
      <c r="BG60" s="11"/>
      <c r="BH60" s="11"/>
    </row>
    <row r="61" spans="1:68">
      <c r="A61" s="363" t="s">
        <v>113</v>
      </c>
      <c r="B61" s="363"/>
      <c r="C61" s="20"/>
      <c r="D61" s="20"/>
      <c r="E61" s="26">
        <f>COUNTIF(E6:E50,"&lt;10")-E59</f>
        <v>0</v>
      </c>
      <c r="F61" s="26">
        <f>COUNTIF(F6:F50,"&lt;10")-F59</f>
        <v>0</v>
      </c>
      <c r="G61" s="26">
        <f>COUNTIF(G6:G50,"&lt;10")-G59</f>
        <v>0</v>
      </c>
      <c r="H61" s="26">
        <f>COUNTIF(H6:H50,"&lt;10")-H59</f>
        <v>0</v>
      </c>
      <c r="I61" s="21"/>
      <c r="J61" s="26"/>
      <c r="K61" s="26">
        <f>COUNTIF(K6:K50,"&lt;10")-K59</f>
        <v>0</v>
      </c>
      <c r="L61" s="26">
        <f>COUNTIF(L6:L50,"&lt;10")-L59</f>
        <v>0</v>
      </c>
      <c r="M61" s="26">
        <f>COUNTIF(M6:M50,"&lt;10")-M59</f>
        <v>0</v>
      </c>
      <c r="N61" s="21"/>
      <c r="O61" s="26"/>
      <c r="P61" s="26">
        <f>COUNTIF(P6:P50,"&lt;10")-P59</f>
        <v>0</v>
      </c>
      <c r="Q61" s="26">
        <f>COUNTIF(Q6:Q50,"&lt;10")-Q59</f>
        <v>0</v>
      </c>
      <c r="R61" s="26">
        <f>COUNTIF(R6:R50,"&lt;10")-R59</f>
        <v>0</v>
      </c>
      <c r="S61" s="26">
        <f>COUNTIF(S6:S50,"&lt;10")-S59</f>
        <v>0</v>
      </c>
      <c r="T61" s="21"/>
      <c r="U61" s="26"/>
      <c r="V61" s="21"/>
      <c r="W61" s="26">
        <f>COUNTIF(W6:W50,"&lt;10")-W59</f>
        <v>0</v>
      </c>
      <c r="X61" s="22"/>
      <c r="Y61" s="22"/>
      <c r="Z61" s="363" t="s">
        <v>113</v>
      </c>
      <c r="AA61" s="363"/>
      <c r="AB61" s="22"/>
      <c r="AC61" s="22"/>
      <c r="AD61" s="26">
        <f>COUNTIF(AD6:AD50,"&lt;10")-AD59</f>
        <v>0</v>
      </c>
      <c r="AE61" s="26">
        <f>COUNTIF(AE6:AE50,"&lt;10")-AE59</f>
        <v>0</v>
      </c>
      <c r="AF61" s="26">
        <f>COUNTIF(AF6:AF50,"&lt;10")-AF59</f>
        <v>0</v>
      </c>
      <c r="AG61" s="26">
        <f>COUNTIF(AG6:AG50,"&lt;10")-AG59</f>
        <v>0</v>
      </c>
      <c r="AH61" s="21"/>
      <c r="AI61" s="26"/>
      <c r="AJ61" s="26">
        <f>COUNTIF(AJ6:AJ50,"&lt;10")-AJ59</f>
        <v>0</v>
      </c>
      <c r="AK61" s="26">
        <f>COUNTIF(AK6:AK50,"&lt;10")-AK59</f>
        <v>0</v>
      </c>
      <c r="AL61" s="26">
        <f>COUNTIF(AL6:AL50,"&lt;10")-AL59</f>
        <v>0</v>
      </c>
      <c r="AM61" s="21"/>
      <c r="AN61" s="26"/>
      <c r="AO61" s="26">
        <f>COUNTIF(AO6:AO50,"&lt;10")-AO59</f>
        <v>0</v>
      </c>
      <c r="AP61" s="26">
        <f>COUNTIF(AP6:AP50,"&lt;10")-AP59</f>
        <v>0</v>
      </c>
      <c r="AQ61" s="26">
        <f>COUNTIF(AQ6:AQ50,"&lt;10")-AQ59</f>
        <v>0</v>
      </c>
      <c r="AR61" s="26">
        <f>COUNTIF(AR6:AR50,"&lt;10")-AR59</f>
        <v>0</v>
      </c>
      <c r="AS61" s="21"/>
      <c r="AT61" s="26"/>
      <c r="AU61" s="21"/>
      <c r="AV61" s="26">
        <f>COUNTIF(AV6:AV50,"&lt;10")-AV59</f>
        <v>0</v>
      </c>
      <c r="AW61" s="22"/>
      <c r="AX61" s="22"/>
      <c r="AY61" s="22"/>
      <c r="AZ61" s="22"/>
      <c r="BA61" s="26">
        <f>COUNTIF(BA6:BA50,"&lt;10")-BA59</f>
        <v>0</v>
      </c>
      <c r="BB61" s="26"/>
      <c r="BC61" s="22"/>
      <c r="BD61" s="21"/>
      <c r="BE61" s="21"/>
      <c r="BF61" s="22"/>
      <c r="BG61" s="11"/>
      <c r="BH61" s="11"/>
    </row>
    <row r="62" spans="1:68">
      <c r="A62" s="22"/>
      <c r="B62" s="23" t="s">
        <v>112</v>
      </c>
      <c r="C62" s="20"/>
      <c r="D62" s="24"/>
      <c r="E62" s="25" t="e">
        <f>E61/(E59+E61+E63+E65+E67)</f>
        <v>#DIV/0!</v>
      </c>
      <c r="F62" s="25" t="e">
        <f>F61/(F59+F61+F63+F65+F67)</f>
        <v>#DIV/0!</v>
      </c>
      <c r="G62" s="25" t="e">
        <f t="shared" ref="G62:AV62" si="30">G61/(G59+G61+G63+G65+G67)</f>
        <v>#DIV/0!</v>
      </c>
      <c r="H62" s="25" t="e">
        <f t="shared" si="30"/>
        <v>#DIV/0!</v>
      </c>
      <c r="I62" s="21"/>
      <c r="J62" s="25"/>
      <c r="K62" s="25" t="e">
        <f t="shared" si="30"/>
        <v>#DIV/0!</v>
      </c>
      <c r="L62" s="25" t="e">
        <f t="shared" si="30"/>
        <v>#DIV/0!</v>
      </c>
      <c r="M62" s="25" t="e">
        <f t="shared" si="30"/>
        <v>#DIV/0!</v>
      </c>
      <c r="N62" s="21"/>
      <c r="O62" s="25"/>
      <c r="P62" s="25" t="e">
        <f t="shared" si="30"/>
        <v>#DIV/0!</v>
      </c>
      <c r="Q62" s="25" t="e">
        <f t="shared" si="30"/>
        <v>#DIV/0!</v>
      </c>
      <c r="R62" s="25" t="e">
        <f t="shared" si="30"/>
        <v>#DIV/0!</v>
      </c>
      <c r="S62" s="25" t="e">
        <f t="shared" si="30"/>
        <v>#DIV/0!</v>
      </c>
      <c r="T62" s="21"/>
      <c r="U62" s="25"/>
      <c r="V62" s="21"/>
      <c r="W62" s="25" t="e">
        <f t="shared" si="30"/>
        <v>#DIV/0!</v>
      </c>
      <c r="X62" s="22"/>
      <c r="Y62" s="22"/>
      <c r="Z62" s="22"/>
      <c r="AA62" s="23" t="s">
        <v>112</v>
      </c>
      <c r="AB62" s="22"/>
      <c r="AC62" s="22"/>
      <c r="AD62" s="25" t="e">
        <f t="shared" si="30"/>
        <v>#DIV/0!</v>
      </c>
      <c r="AE62" s="25" t="e">
        <f t="shared" si="30"/>
        <v>#DIV/0!</v>
      </c>
      <c r="AF62" s="25" t="e">
        <f t="shared" si="30"/>
        <v>#DIV/0!</v>
      </c>
      <c r="AG62" s="25" t="e">
        <f t="shared" si="30"/>
        <v>#DIV/0!</v>
      </c>
      <c r="AH62" s="21"/>
      <c r="AI62" s="25"/>
      <c r="AJ62" s="25" t="e">
        <f t="shared" si="30"/>
        <v>#DIV/0!</v>
      </c>
      <c r="AK62" s="25" t="e">
        <f t="shared" si="30"/>
        <v>#DIV/0!</v>
      </c>
      <c r="AL62" s="25" t="e">
        <f t="shared" si="30"/>
        <v>#DIV/0!</v>
      </c>
      <c r="AM62" s="21"/>
      <c r="AN62" s="25"/>
      <c r="AO62" s="25" t="e">
        <f t="shared" si="30"/>
        <v>#DIV/0!</v>
      </c>
      <c r="AP62" s="25" t="e">
        <f t="shared" si="30"/>
        <v>#DIV/0!</v>
      </c>
      <c r="AQ62" s="25" t="e">
        <f t="shared" si="30"/>
        <v>#DIV/0!</v>
      </c>
      <c r="AR62" s="25" t="e">
        <f t="shared" si="30"/>
        <v>#DIV/0!</v>
      </c>
      <c r="AS62" s="21"/>
      <c r="AT62" s="25"/>
      <c r="AU62" s="21"/>
      <c r="AV62" s="25" t="e">
        <f t="shared" si="30"/>
        <v>#DIV/0!</v>
      </c>
      <c r="AW62" s="22"/>
      <c r="AX62" s="22"/>
      <c r="AY62" s="22"/>
      <c r="AZ62" s="22"/>
      <c r="BA62" s="25" t="e">
        <f>BA61/(BA59+BA61+BA63+BA65+BA67)</f>
        <v>#DIV/0!</v>
      </c>
      <c r="BB62" s="25"/>
      <c r="BC62" s="22"/>
      <c r="BD62" s="21"/>
      <c r="BE62" s="21"/>
      <c r="BF62" s="22"/>
      <c r="BG62" s="11"/>
      <c r="BH62" s="11"/>
    </row>
    <row r="63" spans="1:68">
      <c r="A63" s="363" t="s">
        <v>114</v>
      </c>
      <c r="B63" s="363"/>
      <c r="C63" s="20"/>
      <c r="D63" s="20"/>
      <c r="E63" s="21">
        <f>COUNTIF(E6:E50,"=10")</f>
        <v>0</v>
      </c>
      <c r="F63" s="21">
        <f>COUNTIF(F6:F50,"=10")</f>
        <v>0</v>
      </c>
      <c r="G63" s="21">
        <f>COUNTIF(G6:G50,"=10")</f>
        <v>0</v>
      </c>
      <c r="H63" s="21">
        <f>COUNTIF(H6:H50,"=10")</f>
        <v>0</v>
      </c>
      <c r="I63" s="21"/>
      <c r="J63" s="21"/>
      <c r="K63" s="21">
        <f>COUNTIF(K6:K50,"=10")</f>
        <v>0</v>
      </c>
      <c r="L63" s="21">
        <f>COUNTIF(L6:L50,"=10")</f>
        <v>0</v>
      </c>
      <c r="M63" s="21">
        <f>COUNTIF(M6:M50,"=10")</f>
        <v>0</v>
      </c>
      <c r="N63" s="21"/>
      <c r="O63" s="21"/>
      <c r="P63" s="21">
        <f>COUNTIF(P6:P50,"=10")</f>
        <v>0</v>
      </c>
      <c r="Q63" s="21">
        <f>COUNTIF(Q6:Q50,"=10")</f>
        <v>0</v>
      </c>
      <c r="R63" s="21">
        <f>COUNTIF(R6:R50,"=10")</f>
        <v>0</v>
      </c>
      <c r="S63" s="21">
        <f>COUNTIF(S6:S50,"=10")</f>
        <v>0</v>
      </c>
      <c r="T63" s="21"/>
      <c r="U63" s="21"/>
      <c r="V63" s="21"/>
      <c r="W63" s="21">
        <f>COUNTIF(W6:W50,"=10")</f>
        <v>0</v>
      </c>
      <c r="X63" s="22"/>
      <c r="Y63" s="22"/>
      <c r="Z63" s="363" t="s">
        <v>114</v>
      </c>
      <c r="AA63" s="363"/>
      <c r="AB63" s="22"/>
      <c r="AC63" s="22"/>
      <c r="AD63" s="21">
        <f>COUNTIF(AD6:AD50,"=10")</f>
        <v>0</v>
      </c>
      <c r="AE63" s="21">
        <f>COUNTIF(AE6:AE50,"=10")</f>
        <v>0</v>
      </c>
      <c r="AF63" s="21">
        <f>COUNTIF(AF6:AF50,"=10")</f>
        <v>0</v>
      </c>
      <c r="AG63" s="21">
        <f>COUNTIF(AG6:AG50,"=10")</f>
        <v>0</v>
      </c>
      <c r="AH63" s="21"/>
      <c r="AI63" s="21"/>
      <c r="AJ63" s="21">
        <f>COUNTIF(AJ6:AJ50,"=10")</f>
        <v>0</v>
      </c>
      <c r="AK63" s="21">
        <f>COUNTIF(AK6:AK50,"=10")</f>
        <v>0</v>
      </c>
      <c r="AL63" s="21">
        <f>COUNTIF(AL6:AL50,"=10")</f>
        <v>0</v>
      </c>
      <c r="AM63" s="21"/>
      <c r="AN63" s="21"/>
      <c r="AO63" s="21">
        <f>COUNTIF(AO6:AO50,"=10")</f>
        <v>0</v>
      </c>
      <c r="AP63" s="21">
        <f>COUNTIF(AP6:AP50,"=10")</f>
        <v>0</v>
      </c>
      <c r="AQ63" s="21">
        <f>COUNTIF(AQ6:AQ50,"=10")</f>
        <v>0</v>
      </c>
      <c r="AR63" s="21">
        <f>COUNTIF(AR6:AR50,"=10")</f>
        <v>0</v>
      </c>
      <c r="AS63" s="21"/>
      <c r="AT63" s="21"/>
      <c r="AU63" s="21"/>
      <c r="AV63" s="21">
        <f>COUNTIF(AV6:AV50,"=10")</f>
        <v>0</v>
      </c>
      <c r="AW63" s="22"/>
      <c r="AX63" s="22"/>
      <c r="AY63" s="22"/>
      <c r="AZ63" s="22"/>
      <c r="BA63" s="21">
        <f>COUNTIF(BA6:BA50,"=10")</f>
        <v>0</v>
      </c>
      <c r="BB63" s="21"/>
      <c r="BC63" s="22"/>
      <c r="BD63" s="21"/>
      <c r="BE63" s="21"/>
      <c r="BF63" s="22"/>
      <c r="BG63" s="11"/>
      <c r="BH63" s="11"/>
    </row>
    <row r="64" spans="1:68">
      <c r="A64" s="22"/>
      <c r="B64" s="23" t="s">
        <v>112</v>
      </c>
      <c r="C64" s="20"/>
      <c r="D64" s="24"/>
      <c r="E64" s="25" t="e">
        <f>E63/(E59+E61+E63+E65+E67)</f>
        <v>#DIV/0!</v>
      </c>
      <c r="F64" s="25" t="e">
        <f>F63/(F59+F61+F63+F65+F67)</f>
        <v>#DIV/0!</v>
      </c>
      <c r="G64" s="25" t="e">
        <f>G63/(G59+G61+G63+G65+G67)</f>
        <v>#DIV/0!</v>
      </c>
      <c r="H64" s="25" t="e">
        <f>H63/(H59+H61+H63+H65+H67)</f>
        <v>#DIV/0!</v>
      </c>
      <c r="I64" s="21"/>
      <c r="J64" s="25"/>
      <c r="K64" s="25" t="e">
        <f>K63/(K59+K61+K63+K65+K67)</f>
        <v>#DIV/0!</v>
      </c>
      <c r="L64" s="25" t="e">
        <f>L63/(L59+L61+L63+L65+L67)</f>
        <v>#DIV/0!</v>
      </c>
      <c r="M64" s="25" t="e">
        <f>M63/(M59+M61+M63+M65+M67)</f>
        <v>#DIV/0!</v>
      </c>
      <c r="N64" s="21"/>
      <c r="O64" s="25"/>
      <c r="P64" s="25" t="e">
        <f>P63/(P59+P61+P63+P65+P67)</f>
        <v>#DIV/0!</v>
      </c>
      <c r="Q64" s="25" t="e">
        <f>Q63/(Q59+Q61+Q63+Q65+Q67)</f>
        <v>#DIV/0!</v>
      </c>
      <c r="R64" s="25" t="e">
        <f>R63/(R59+R61+R63+R65+R67)</f>
        <v>#DIV/0!</v>
      </c>
      <c r="S64" s="25" t="e">
        <f>S63/(S59+S61+S63+S65+S67)</f>
        <v>#DIV/0!</v>
      </c>
      <c r="T64" s="21"/>
      <c r="U64" s="25"/>
      <c r="V64" s="21"/>
      <c r="W64" s="25" t="e">
        <f>W63/(W59+W61+W63+W65+W67)</f>
        <v>#DIV/0!</v>
      </c>
      <c r="X64" s="22"/>
      <c r="Y64" s="22"/>
      <c r="Z64" s="22"/>
      <c r="AA64" s="23" t="s">
        <v>112</v>
      </c>
      <c r="AB64" s="22"/>
      <c r="AC64" s="22"/>
      <c r="AD64" s="25" t="e">
        <f>AD63/(AD59+AD61+AD63+AD65+AD67)</f>
        <v>#DIV/0!</v>
      </c>
      <c r="AE64" s="25" t="e">
        <f>AE63/(AE59+AE61+AE63+AE65+AE67)</f>
        <v>#DIV/0!</v>
      </c>
      <c r="AF64" s="25" t="e">
        <f>AF63/(AF59+AF61+AF63+AF65+AF67)</f>
        <v>#DIV/0!</v>
      </c>
      <c r="AG64" s="25" t="e">
        <f>AG63/(AG59+AG61+AG63+AG65+AG67)</f>
        <v>#DIV/0!</v>
      </c>
      <c r="AH64" s="21"/>
      <c r="AI64" s="25"/>
      <c r="AJ64" s="25" t="e">
        <f>AJ63/(AJ59+AJ61+AJ63+AJ65+AJ67)</f>
        <v>#DIV/0!</v>
      </c>
      <c r="AK64" s="25" t="e">
        <f>AK63/(AK59+AK61+AK63+AK65+AK67)</f>
        <v>#DIV/0!</v>
      </c>
      <c r="AL64" s="25" t="e">
        <f>AL63/(AL59+AL61+AL63+AL65+AL67)</f>
        <v>#DIV/0!</v>
      </c>
      <c r="AM64" s="21"/>
      <c r="AN64" s="25"/>
      <c r="AO64" s="25" t="e">
        <f>AO63/(AO59+AO61+AO63+AO65+AO67)</f>
        <v>#DIV/0!</v>
      </c>
      <c r="AP64" s="25" t="e">
        <f>AP63/(AP59+AP61+AP63+AP65+AP67)</f>
        <v>#DIV/0!</v>
      </c>
      <c r="AQ64" s="25" t="e">
        <f>AQ63/(AQ59+AQ61+AQ63+AQ65+AQ67)</f>
        <v>#DIV/0!</v>
      </c>
      <c r="AR64" s="25" t="e">
        <f>AR63/(AR59+AR61+AR63+AR65+AR67)</f>
        <v>#DIV/0!</v>
      </c>
      <c r="AS64" s="21"/>
      <c r="AT64" s="25"/>
      <c r="AU64" s="21"/>
      <c r="AV64" s="25" t="e">
        <f>AV63/(AV59+AV61+AV63+AV65+AV67)</f>
        <v>#DIV/0!</v>
      </c>
      <c r="AW64" s="22"/>
      <c r="AX64" s="22"/>
      <c r="AY64" s="22"/>
      <c r="AZ64" s="22"/>
      <c r="BA64" s="25" t="e">
        <f>BA63/(BA59+BA61+BA63+BA65+BA67)</f>
        <v>#DIV/0!</v>
      </c>
      <c r="BB64" s="25"/>
      <c r="BC64" s="22"/>
      <c r="BD64" s="21"/>
      <c r="BE64" s="21"/>
      <c r="BF64" s="22"/>
      <c r="BG64" s="11"/>
      <c r="BH64" s="11"/>
    </row>
    <row r="65" spans="1:60">
      <c r="A65" s="363" t="s">
        <v>115</v>
      </c>
      <c r="B65" s="363"/>
      <c r="C65" s="20"/>
      <c r="D65" s="20"/>
      <c r="E65" s="26">
        <f>COUNTIF(E6:E50,"&lt;=15")-(E63+E61+E59)</f>
        <v>0</v>
      </c>
      <c r="F65" s="26">
        <f>COUNTIF(F6:F50,"&lt;=15")-(F63+F61+F59)</f>
        <v>0</v>
      </c>
      <c r="G65" s="26">
        <f>COUNTIF(G6:G50,"&lt;=15")-(G63+G61+G59)</f>
        <v>0</v>
      </c>
      <c r="H65" s="26">
        <f>COUNTIF(H6:H50,"&lt;=15")-(H63+H61+H59)</f>
        <v>0</v>
      </c>
      <c r="I65" s="21"/>
      <c r="J65" s="26"/>
      <c r="K65" s="26">
        <f>COUNTIF(K6:K50,"&lt;=15")-(K63+K61+K59)</f>
        <v>0</v>
      </c>
      <c r="L65" s="26">
        <f>COUNTIF(L6:L50,"&lt;=15")-(L63+L61+L59)</f>
        <v>0</v>
      </c>
      <c r="M65" s="26">
        <f>COUNTIF(M6:M50,"&lt;=15")-(M63+M61+M59)</f>
        <v>0</v>
      </c>
      <c r="N65" s="21"/>
      <c r="O65" s="26"/>
      <c r="P65" s="26">
        <f>COUNTIF(P6:P50,"&lt;=15")-(P63+P61+P59)</f>
        <v>0</v>
      </c>
      <c r="Q65" s="26">
        <f>COUNTIF(Q6:Q50,"&lt;=15")-(Q63+Q61+Q59)</f>
        <v>0</v>
      </c>
      <c r="R65" s="26">
        <f>COUNTIF(R6:R50,"&lt;=15")-(R63+R61+R59)</f>
        <v>0</v>
      </c>
      <c r="S65" s="26">
        <f>COUNTIF(S6:S50,"&lt;=15")-(S63+S61+S59)</f>
        <v>0</v>
      </c>
      <c r="T65" s="21"/>
      <c r="U65" s="26"/>
      <c r="V65" s="21"/>
      <c r="W65" s="26">
        <f>COUNTIF(W6:W50,"&lt;=15")-(W63+W61+W59)</f>
        <v>0</v>
      </c>
      <c r="X65" s="22"/>
      <c r="Y65" s="22"/>
      <c r="Z65" s="363" t="s">
        <v>115</v>
      </c>
      <c r="AA65" s="363"/>
      <c r="AB65" s="22"/>
      <c r="AC65" s="22"/>
      <c r="AD65" s="26">
        <f>COUNTIF(AD6:AD50,"&lt;=15")-(AD63+AD61+AD59)</f>
        <v>0</v>
      </c>
      <c r="AE65" s="26">
        <f>COUNTIF(AE6:AE50,"&lt;=15")-(AE63+AE61+AE59)</f>
        <v>0</v>
      </c>
      <c r="AF65" s="26">
        <f>COUNTIF(AF6:AF50,"&lt;=15")-(AF63+AF61+AF59)</f>
        <v>0</v>
      </c>
      <c r="AG65" s="26">
        <f>COUNTIF(AG6:AG50,"&lt;=15")-(AG63+AG61+AG59)</f>
        <v>0</v>
      </c>
      <c r="AH65" s="21"/>
      <c r="AI65" s="26"/>
      <c r="AJ65" s="26">
        <f>COUNTIF(AJ6:AJ50,"&lt;=15")-(AJ63+AJ61+AJ59)</f>
        <v>0</v>
      </c>
      <c r="AK65" s="26">
        <f>COUNTIF(AK6:AK50,"&lt;=15")-(AK63+AK61+AK59)</f>
        <v>0</v>
      </c>
      <c r="AL65" s="26">
        <f>COUNTIF(AL6:AL50,"&lt;=15")-(AL63+AL61+AL59)</f>
        <v>0</v>
      </c>
      <c r="AM65" s="21"/>
      <c r="AN65" s="26"/>
      <c r="AO65" s="26">
        <f>COUNTIF(AO6:AO50,"&lt;=15")-(AO63+AO61+AO59)</f>
        <v>0</v>
      </c>
      <c r="AP65" s="26">
        <f>COUNTIF(AP6:AP50,"&lt;=15")-(AP63+AP61+AP59)</f>
        <v>0</v>
      </c>
      <c r="AQ65" s="26">
        <f>COUNTIF(AQ6:AQ50,"&lt;=15")-(AQ63+AQ61+AQ59)</f>
        <v>0</v>
      </c>
      <c r="AR65" s="26">
        <f>COUNTIF(AR6:AR50,"&lt;=15")-(AR63+AR61+AR59)</f>
        <v>0</v>
      </c>
      <c r="AS65" s="21"/>
      <c r="AT65" s="26"/>
      <c r="AU65" s="21"/>
      <c r="AV65" s="26">
        <f>COUNTIF(AV6:AV50,"&lt;=15")-(AV63+AV61+AV59)</f>
        <v>0</v>
      </c>
      <c r="AW65" s="22"/>
      <c r="AX65" s="22"/>
      <c r="AY65" s="22"/>
      <c r="AZ65" s="22"/>
      <c r="BA65" s="26">
        <f>COUNTIF(BA6:BA50,"&lt;=15")-(BA63+BA61+BA59)</f>
        <v>0</v>
      </c>
      <c r="BB65" s="26"/>
      <c r="BC65" s="22"/>
      <c r="BD65" s="21"/>
      <c r="BE65" s="21"/>
      <c r="BF65" s="22"/>
      <c r="BG65" s="11"/>
      <c r="BH65" s="11"/>
    </row>
    <row r="66" spans="1:60">
      <c r="A66" s="22"/>
      <c r="B66" s="23" t="s">
        <v>112</v>
      </c>
      <c r="C66" s="20"/>
      <c r="D66" s="24"/>
      <c r="E66" s="25" t="e">
        <f>E65/(E59+E61+E63+E65+E67)</f>
        <v>#DIV/0!</v>
      </c>
      <c r="F66" s="25" t="e">
        <f>F65/(F59+F61+F63+F65+F67)</f>
        <v>#DIV/0!</v>
      </c>
      <c r="G66" s="25" t="e">
        <f>G65/(G59+G61+G63+G65+G67)</f>
        <v>#DIV/0!</v>
      </c>
      <c r="H66" s="25" t="e">
        <f>H65/(H59+H61+H63+H65+H67)</f>
        <v>#DIV/0!</v>
      </c>
      <c r="I66" s="21"/>
      <c r="J66" s="25"/>
      <c r="K66" s="25" t="e">
        <f>K65/(K59+K61+K63+K65+K67)</f>
        <v>#DIV/0!</v>
      </c>
      <c r="L66" s="25" t="e">
        <f>L65/(L59+L61+L63+L65+L67)</f>
        <v>#DIV/0!</v>
      </c>
      <c r="M66" s="25" t="e">
        <f>M65/(M59+M61+M63+M65+M67)</f>
        <v>#DIV/0!</v>
      </c>
      <c r="N66" s="21"/>
      <c r="O66" s="25"/>
      <c r="P66" s="25" t="e">
        <f>P65/(P59+P61+P63+P65+P67)</f>
        <v>#DIV/0!</v>
      </c>
      <c r="Q66" s="25" t="e">
        <f>Q65/(Q59+Q61+Q63+Q65+Q67)</f>
        <v>#DIV/0!</v>
      </c>
      <c r="R66" s="25" t="e">
        <f>R65/(R59+R61+R63+R65+R67)</f>
        <v>#DIV/0!</v>
      </c>
      <c r="S66" s="25" t="e">
        <f>S65/(S59+S61+S63+S65+S67)</f>
        <v>#DIV/0!</v>
      </c>
      <c r="T66" s="21"/>
      <c r="U66" s="25"/>
      <c r="V66" s="21"/>
      <c r="W66" s="25" t="e">
        <f>W65/(W59+W61+W63+W65+W67)</f>
        <v>#DIV/0!</v>
      </c>
      <c r="X66" s="22"/>
      <c r="Y66" s="22"/>
      <c r="Z66" s="22"/>
      <c r="AA66" s="23" t="s">
        <v>112</v>
      </c>
      <c r="AB66" s="22"/>
      <c r="AC66" s="22"/>
      <c r="AD66" s="25" t="e">
        <f>AD65/(AD59+AD61+AD63+AD65+AD67)</f>
        <v>#DIV/0!</v>
      </c>
      <c r="AE66" s="25" t="e">
        <f>AE65/(AE59+AE61+AE63+AE65+AE67)</f>
        <v>#DIV/0!</v>
      </c>
      <c r="AF66" s="25" t="e">
        <f>AF65/(AF59+AF61+AF63+AF65+AF67)</f>
        <v>#DIV/0!</v>
      </c>
      <c r="AG66" s="25" t="e">
        <f>AG65/(AG59+AG61+AG63+AG65+AG67)</f>
        <v>#DIV/0!</v>
      </c>
      <c r="AH66" s="21"/>
      <c r="AI66" s="25"/>
      <c r="AJ66" s="25" t="e">
        <f>AJ65/(AJ59+AJ61+AJ63+AJ65+AJ67)</f>
        <v>#DIV/0!</v>
      </c>
      <c r="AK66" s="25" t="e">
        <f>AK65/(AK59+AK61+AK63+AK65+AK67)</f>
        <v>#DIV/0!</v>
      </c>
      <c r="AL66" s="25" t="e">
        <f>AL65/(AL59+AL61+AL63+AL65+AL67)</f>
        <v>#DIV/0!</v>
      </c>
      <c r="AM66" s="21"/>
      <c r="AN66" s="25"/>
      <c r="AO66" s="25" t="e">
        <f>AO65/(AO59+AO61+AO63+AO65+AO67)</f>
        <v>#DIV/0!</v>
      </c>
      <c r="AP66" s="25" t="e">
        <f>AP65/(AP59+AP61+AP63+AP65+AP67)</f>
        <v>#DIV/0!</v>
      </c>
      <c r="AQ66" s="25" t="e">
        <f>AQ65/(AQ59+AQ61+AQ63+AQ65+AQ67)</f>
        <v>#DIV/0!</v>
      </c>
      <c r="AR66" s="25" t="e">
        <f>AR65/(AR59+AR61+AR63+AR65+AR67)</f>
        <v>#DIV/0!</v>
      </c>
      <c r="AS66" s="21"/>
      <c r="AT66" s="25"/>
      <c r="AU66" s="21"/>
      <c r="AV66" s="25" t="e">
        <f>AV65/(AV59+AV61+AV63+AV65+AV67)</f>
        <v>#DIV/0!</v>
      </c>
      <c r="AW66" s="22"/>
      <c r="AX66" s="22"/>
      <c r="AY66" s="22"/>
      <c r="AZ66" s="22"/>
      <c r="BA66" s="25" t="e">
        <f>BA65/(BA59+BA61+BA63+BA65+BA67)</f>
        <v>#DIV/0!</v>
      </c>
      <c r="BB66" s="25"/>
      <c r="BC66" s="22"/>
      <c r="BD66" s="21"/>
      <c r="BE66" s="21"/>
      <c r="BF66" s="22"/>
      <c r="BG66" s="11"/>
      <c r="BH66" s="11"/>
    </row>
    <row r="67" spans="1:60">
      <c r="A67" s="360" t="s">
        <v>116</v>
      </c>
      <c r="B67" s="360"/>
      <c r="C67" s="20"/>
      <c r="D67" s="27"/>
      <c r="E67" s="21">
        <f>COUNTIF(E6:E50,"&gt;15")</f>
        <v>0</v>
      </c>
      <c r="F67" s="21">
        <f>COUNTIF(F6:F50,"&gt;15")</f>
        <v>0</v>
      </c>
      <c r="G67" s="21">
        <f>COUNTIF(G6:G50,"&gt;15")</f>
        <v>0</v>
      </c>
      <c r="H67" s="21">
        <f>COUNTIF(H6:H50,"&gt;15")</f>
        <v>0</v>
      </c>
      <c r="I67" s="21"/>
      <c r="J67" s="21"/>
      <c r="K67" s="21">
        <f>COUNTIF(K6:K50,"&gt;15")</f>
        <v>0</v>
      </c>
      <c r="L67" s="21">
        <f>COUNTIF(L6:L50,"&gt;15")</f>
        <v>0</v>
      </c>
      <c r="M67" s="21">
        <f>COUNTIF(M6:M50,"&gt;15")</f>
        <v>0</v>
      </c>
      <c r="N67" s="21"/>
      <c r="O67" s="21"/>
      <c r="P67" s="21">
        <f>COUNTIF(P6:P50,"&gt;15")</f>
        <v>0</v>
      </c>
      <c r="Q67" s="21">
        <f>COUNTIF(Q6:Q50,"&gt;15")</f>
        <v>0</v>
      </c>
      <c r="R67" s="21">
        <f>COUNTIF(R6:R50,"&gt;15")</f>
        <v>0</v>
      </c>
      <c r="S67" s="21">
        <f>COUNTIF(S6:S50,"&gt;15")</f>
        <v>0</v>
      </c>
      <c r="T67" s="21"/>
      <c r="U67" s="21"/>
      <c r="V67" s="21"/>
      <c r="W67" s="21">
        <f>COUNTIF(W6:W50,"&gt;15")</f>
        <v>0</v>
      </c>
      <c r="X67" s="22"/>
      <c r="Y67" s="22"/>
      <c r="Z67" s="360" t="s">
        <v>116</v>
      </c>
      <c r="AA67" s="360"/>
      <c r="AB67" s="22"/>
      <c r="AC67" s="22"/>
      <c r="AD67" s="21">
        <f>COUNTIF(AD6:AD50,"&gt;15")</f>
        <v>0</v>
      </c>
      <c r="AE67" s="21">
        <f>COUNTIF(AE6:AE50,"&gt;15")</f>
        <v>0</v>
      </c>
      <c r="AF67" s="21">
        <f>COUNTIF(AF6:AF50,"&gt;15")</f>
        <v>0</v>
      </c>
      <c r="AG67" s="21">
        <f>COUNTIF(AG6:AG50,"&gt;15")</f>
        <v>0</v>
      </c>
      <c r="AH67" s="21"/>
      <c r="AI67" s="21"/>
      <c r="AJ67" s="21">
        <f>COUNTIF(AJ6:AJ50,"&gt;15")</f>
        <v>0</v>
      </c>
      <c r="AK67" s="21">
        <f>COUNTIF(AK6:AK50,"&gt;15")</f>
        <v>0</v>
      </c>
      <c r="AL67" s="21">
        <f>COUNTIF(AL6:AL50,"&gt;15")</f>
        <v>0</v>
      </c>
      <c r="AM67" s="21"/>
      <c r="AN67" s="21"/>
      <c r="AO67" s="21">
        <f>COUNTIF(AO6:AO50,"&gt;15")</f>
        <v>0</v>
      </c>
      <c r="AP67" s="21">
        <f>COUNTIF(AP6:AP50,"&gt;15")</f>
        <v>0</v>
      </c>
      <c r="AQ67" s="21">
        <f>COUNTIF(AQ6:AQ50,"&gt;15")</f>
        <v>0</v>
      </c>
      <c r="AR67" s="21">
        <f>COUNTIF(AR6:AR50,"&gt;15")</f>
        <v>0</v>
      </c>
      <c r="AS67" s="21"/>
      <c r="AT67" s="21"/>
      <c r="AU67" s="21"/>
      <c r="AV67" s="21">
        <f>COUNTIF(AV6:AV50,"&gt;15")</f>
        <v>0</v>
      </c>
      <c r="AW67" s="22"/>
      <c r="AX67" s="22"/>
      <c r="AY67" s="22"/>
      <c r="AZ67" s="22"/>
      <c r="BA67" s="21">
        <f>COUNTIF(BA6:BA50,"&gt;15")</f>
        <v>0</v>
      </c>
      <c r="BB67" s="21"/>
      <c r="BC67" s="22"/>
      <c r="BD67" s="21"/>
      <c r="BE67" s="21"/>
      <c r="BF67" s="22"/>
      <c r="BG67" s="11"/>
      <c r="BH67" s="11"/>
    </row>
    <row r="68" spans="1:60">
      <c r="A68" s="22"/>
      <c r="B68" s="23" t="s">
        <v>112</v>
      </c>
      <c r="C68" s="20"/>
      <c r="D68" s="24"/>
      <c r="E68" s="25" t="e">
        <f>E67/(E59+E61+E63+E65+E67)</f>
        <v>#DIV/0!</v>
      </c>
      <c r="F68" s="25" t="e">
        <f>F67/(F59+F61+F63+F65+F67)</f>
        <v>#DIV/0!</v>
      </c>
      <c r="G68" s="25" t="e">
        <f>G67/(G59+G61+G63+G65+G67)</f>
        <v>#DIV/0!</v>
      </c>
      <c r="H68" s="25" t="e">
        <f>H67/(H59+H61+H63+H65+H67)</f>
        <v>#DIV/0!</v>
      </c>
      <c r="I68" s="21"/>
      <c r="J68" s="25"/>
      <c r="K68" s="25" t="e">
        <f>K67/(K59+K61+K63+K65+K67)</f>
        <v>#DIV/0!</v>
      </c>
      <c r="L68" s="25" t="e">
        <f>L67/(L59+L61+L63+L65+L67)</f>
        <v>#DIV/0!</v>
      </c>
      <c r="M68" s="25" t="e">
        <f>M67/(M59+M61+M63+M65+M67)</f>
        <v>#DIV/0!</v>
      </c>
      <c r="N68" s="21"/>
      <c r="O68" s="25"/>
      <c r="P68" s="25" t="e">
        <f>P67/(P59+P61+P63+P65+P67)</f>
        <v>#DIV/0!</v>
      </c>
      <c r="Q68" s="25" t="e">
        <f>Q67/(Q59+Q61+Q63+Q65+Q67)</f>
        <v>#DIV/0!</v>
      </c>
      <c r="R68" s="25" t="e">
        <f>R67/(R59+R61+R63+R65+R67)</f>
        <v>#DIV/0!</v>
      </c>
      <c r="S68" s="25" t="e">
        <f>S67/(S59+S61+S63+S65+S67)</f>
        <v>#DIV/0!</v>
      </c>
      <c r="T68" s="21"/>
      <c r="U68" s="25"/>
      <c r="V68" s="21"/>
      <c r="W68" s="25" t="e">
        <f>W67/(W59+W61+W63+W65+W67)</f>
        <v>#DIV/0!</v>
      </c>
      <c r="X68" s="22"/>
      <c r="Y68" s="22"/>
      <c r="Z68" s="22"/>
      <c r="AA68" s="23" t="s">
        <v>112</v>
      </c>
      <c r="AB68" s="22"/>
      <c r="AC68" s="22"/>
      <c r="AD68" s="25" t="e">
        <f>AD67/(AD59+AD61+AD63+AD65+AD67)</f>
        <v>#DIV/0!</v>
      </c>
      <c r="AE68" s="25" t="e">
        <f>AE67/(AE59+AE61+AE63+AE65+AE67)</f>
        <v>#DIV/0!</v>
      </c>
      <c r="AF68" s="25" t="e">
        <f>AF67/(AF59+AF61+AF63+AF65+AF67)</f>
        <v>#DIV/0!</v>
      </c>
      <c r="AG68" s="25" t="e">
        <f>AG67/(AG59+AG61+AG63+AG65+AG67)</f>
        <v>#DIV/0!</v>
      </c>
      <c r="AH68" s="21"/>
      <c r="AI68" s="25"/>
      <c r="AJ68" s="25" t="e">
        <f>AJ67/(AJ59+AJ61+AJ63+AJ65+AJ67)</f>
        <v>#DIV/0!</v>
      </c>
      <c r="AK68" s="25" t="e">
        <f>AK67/(AK59+AK61+AK63+AK65+AK67)</f>
        <v>#DIV/0!</v>
      </c>
      <c r="AL68" s="25" t="e">
        <f>AL67/(AL59+AL61+AL63+AL65+AL67)</f>
        <v>#DIV/0!</v>
      </c>
      <c r="AM68" s="21"/>
      <c r="AN68" s="25"/>
      <c r="AO68" s="25" t="e">
        <f>AO67/(AO59+AO61+AO63+AO65+AO67)</f>
        <v>#DIV/0!</v>
      </c>
      <c r="AP68" s="25" t="e">
        <f>AP67/(AP59+AP61+AP63+AP65+AP67)</f>
        <v>#DIV/0!</v>
      </c>
      <c r="AQ68" s="25" t="e">
        <f>AQ67/(AQ59+AQ61+AQ63+AQ65+AQ67)</f>
        <v>#DIV/0!</v>
      </c>
      <c r="AR68" s="25" t="e">
        <f>AR67/(AR59+AR61+AR63+AR65+AR67)</f>
        <v>#DIV/0!</v>
      </c>
      <c r="AS68" s="21"/>
      <c r="AT68" s="25"/>
      <c r="AU68" s="21"/>
      <c r="AV68" s="25" t="e">
        <f>AV67/(AV59+AV61+AV63+AV65+AV67)</f>
        <v>#DIV/0!</v>
      </c>
      <c r="AW68" s="22"/>
      <c r="AX68" s="22"/>
      <c r="AY68" s="22"/>
      <c r="AZ68" s="22"/>
      <c r="BA68" s="25" t="e">
        <f>BA67/(BA59+BA61+BA63+BA65+BA67)</f>
        <v>#DIV/0!</v>
      </c>
      <c r="BB68" s="25"/>
      <c r="BC68" s="22"/>
      <c r="BD68" s="21"/>
      <c r="BE68" s="21"/>
      <c r="BF68" s="22"/>
      <c r="BG68" s="11"/>
      <c r="BH68" s="11"/>
    </row>
    <row r="69" spans="1:60">
      <c r="A69" s="36"/>
      <c r="B69" s="36"/>
      <c r="X69" s="36"/>
      <c r="AV69" s="36"/>
      <c r="AW69" s="36"/>
      <c r="AY69" s="36"/>
      <c r="AZ69" s="36"/>
      <c r="BA69" s="36"/>
      <c r="BC69" s="36"/>
      <c r="BF69" s="36"/>
      <c r="BG69" s="36"/>
      <c r="BH69" s="36"/>
    </row>
    <row r="70" spans="1:60">
      <c r="A70" s="36"/>
      <c r="B70" s="36"/>
      <c r="T70" s="388" t="s">
        <v>88</v>
      </c>
      <c r="U70" s="389"/>
      <c r="V70" s="390"/>
      <c r="W70" s="70"/>
      <c r="X70" s="36"/>
      <c r="AS70" s="388" t="s">
        <v>104</v>
      </c>
      <c r="AT70" s="389"/>
      <c r="AU70" s="390"/>
      <c r="AV70" s="70"/>
      <c r="AX70" s="388" t="s">
        <v>122</v>
      </c>
      <c r="AY70" s="389"/>
      <c r="AZ70" s="390"/>
      <c r="BA70" s="70"/>
      <c r="BC70" s="36"/>
      <c r="BE70" s="393" t="s">
        <v>4</v>
      </c>
      <c r="BF70" s="393"/>
      <c r="BG70" s="393"/>
      <c r="BH70" s="36"/>
    </row>
    <row r="71" spans="1:60">
      <c r="A71" s="36"/>
      <c r="B71" s="36"/>
      <c r="E71" s="7"/>
      <c r="T71" s="197" t="s">
        <v>117</v>
      </c>
      <c r="U71" s="198"/>
      <c r="V71" s="199"/>
      <c r="W71" s="69">
        <f>COUNTIF(W6:W50,"&lt;10")</f>
        <v>0</v>
      </c>
      <c r="X71" s="36"/>
      <c r="AS71" s="197" t="s">
        <v>117</v>
      </c>
      <c r="AT71" s="198"/>
      <c r="AU71" s="199"/>
      <c r="AV71" s="69">
        <f>COUNTIF(AV6:AV50,"&lt;10")</f>
        <v>0</v>
      </c>
      <c r="AX71" s="197" t="s">
        <v>117</v>
      </c>
      <c r="AY71" s="198"/>
      <c r="AZ71" s="199"/>
      <c r="BA71" s="69">
        <f>COUNTIF(BA6:BA50,"&lt;10")+COUNTIFS($BG$6:$BG$50,"يرسب",$BF$6:$BF$50,"غيرمرتب")+COUNTIFS($BG$6:$BW$50,"ترسب",$BF$6:$BV$50,"غيرمرتب")+COUNTIFS($BG$6:$BG$50,"يسعف بالنجاح",$BF$6:$BF$50,"غيرمرتب")+COUNTIFS($BG$6:$BW$50,"تسعف بالنجاح",$BF$6:$BV$50,"غيرمرتب")</f>
        <v>0</v>
      </c>
      <c r="BC71" s="36"/>
      <c r="BE71" s="391" t="s">
        <v>118</v>
      </c>
      <c r="BF71" s="391"/>
      <c r="BG71" s="168">
        <f>COUNTIFS(BG6:BG50,"يرسب")+COUNTIFS(BG6:BG50,"ترسب")</f>
        <v>0</v>
      </c>
      <c r="BH71" s="36"/>
    </row>
    <row r="72" spans="1:60">
      <c r="A72" s="36"/>
      <c r="B72" s="36"/>
      <c r="T72" s="197" t="s">
        <v>119</v>
      </c>
      <c r="U72" s="198"/>
      <c r="V72" s="199"/>
      <c r="W72" s="69">
        <f>COUNTIF(W6:W50,"&lt;15")-W71</f>
        <v>0</v>
      </c>
      <c r="X72" s="36"/>
      <c r="AS72" s="197" t="s">
        <v>119</v>
      </c>
      <c r="AT72" s="198"/>
      <c r="AU72" s="199"/>
      <c r="AV72" s="69">
        <f>COUNTIF(AV6:AV50,"&lt;15")-AV71</f>
        <v>0</v>
      </c>
      <c r="AX72" s="197" t="s">
        <v>119</v>
      </c>
      <c r="AY72" s="198"/>
      <c r="AZ72" s="199"/>
      <c r="BA72" s="69">
        <f>COUNTIF(BA6:BA50,"&lt;15")-BA71+COUNTIFS($BG$6:$BG$50,"يرسب",$BF$6:$BF$50,"غيرمرتب")+COUNTIFS($BG$6:$BW$50,"ترسب",$BF$6:$BV$50,"غيرمرتب")+COUNTIFS($BG$6:$BG$50,"يسعف بالنجاح",$BF$6:$BF$50,"غيرمرتب")+COUNTIFS($BG$6:$BW$50,"تسعف بالنجاح",$BF$6:$BV$50,"غيرمرتب")</f>
        <v>0</v>
      </c>
      <c r="BC72" s="36"/>
      <c r="BE72" s="391" t="s">
        <v>27</v>
      </c>
      <c r="BF72" s="391"/>
      <c r="BG72" s="69">
        <f>COUNTIFS(BG6:BG50,"مرتق بالإستحقاق")+COUNTIFS(BG6:BG50,"مرتقاة بالإستحقاق")</f>
        <v>0</v>
      </c>
      <c r="BH72" s="36"/>
    </row>
    <row r="73" spans="1:60">
      <c r="A73" s="36"/>
      <c r="B73" s="36"/>
      <c r="T73" s="197" t="s">
        <v>120</v>
      </c>
      <c r="U73" s="198"/>
      <c r="V73" s="199"/>
      <c r="W73" s="69">
        <f>COUNTIF(W6:W50,"&lt;16")-(W71+W72)</f>
        <v>0</v>
      </c>
      <c r="X73" s="36"/>
      <c r="AS73" s="197" t="s">
        <v>120</v>
      </c>
      <c r="AT73" s="198"/>
      <c r="AU73" s="199"/>
      <c r="AV73" s="69">
        <f>COUNTIF(AV6:AV50,"&lt;16")-(AV71+AV72)</f>
        <v>0</v>
      </c>
      <c r="AX73" s="197" t="s">
        <v>120</v>
      </c>
      <c r="AY73" s="198"/>
      <c r="AZ73" s="199"/>
      <c r="BA73" s="69">
        <f>COUNTIF(BA6:BA50,"&lt;16")-(BA71+BA72)+COUNTIFS($BG$6:$BG$50,"يرسب",$BF$6:$BF$50,"غيرمرتب")+COUNTIFS($BG$6:$BW$50,"ترسب",$BF$6:$BV$50,"غيرمرتب")+COUNTIFS($BG$6:$BG$50,"يسعف بالنجاح",$BF$6:$BF$50,"غيرمرتب")+COUNTIFS($BG$6:$BW$50,"تسعف بالنجاح",$BF$6:$BV$50,"غيرمرتب")</f>
        <v>0</v>
      </c>
      <c r="BC73" s="36"/>
      <c r="BE73" s="391" t="s">
        <v>28</v>
      </c>
      <c r="BF73" s="391"/>
      <c r="BG73" s="69">
        <f>COUNTIFS(BG6:BG50,"يسعف بالنجاح")+COUNTIFS(BG6:BG50,"تسعف بالنجاح")</f>
        <v>0</v>
      </c>
      <c r="BH73" s="36"/>
    </row>
    <row r="74" spans="1:60">
      <c r="A74" s="36"/>
      <c r="B74" s="36"/>
      <c r="T74" s="197" t="s">
        <v>121</v>
      </c>
      <c r="U74" s="198"/>
      <c r="V74" s="199"/>
      <c r="W74" s="69">
        <f>COUNTIF(W6:W50,"&gt;=16")</f>
        <v>0</v>
      </c>
      <c r="X74" s="36"/>
      <c r="AS74" s="197" t="s">
        <v>121</v>
      </c>
      <c r="AT74" s="198"/>
      <c r="AU74" s="199"/>
      <c r="AV74" s="69">
        <f>COUNTIF(AV6:AV50,"&gt;=16")</f>
        <v>0</v>
      </c>
      <c r="AX74" s="197" t="s">
        <v>121</v>
      </c>
      <c r="AY74" s="198"/>
      <c r="AZ74" s="199"/>
      <c r="BA74" s="69">
        <f>COUNTIF(BA6:BA50,"&gt;=16")</f>
        <v>0</v>
      </c>
      <c r="BC74" s="36"/>
      <c r="BF74" s="36"/>
      <c r="BG74" s="36"/>
      <c r="BH74" s="36"/>
    </row>
    <row r="76" spans="1:60">
      <c r="BG76" s="36"/>
    </row>
  </sheetData>
  <sheetProtection sheet="1" objects="1" scenarios="1" selectLockedCells="1" autoFilter="0"/>
  <autoFilter ref="B5:B45"/>
  <customSheetViews>
    <customSheetView guid="{AA2E083C-D9E7-4536-A0E3-20A6C5D08D26}" showAutoFilter="1">
      <pane xSplit="1" ySplit="5" topLeftCell="B6" activePane="bottomRight" state="frozen"/>
      <selection pane="bottomRight" activeCell="B6" sqref="B6"/>
      <pageMargins left="0.70866141732283472" right="0.70866141732283472" top="0.74803149606299213" bottom="0.74803149606299213" header="0.31496062992125984" footer="0.31496062992125984"/>
      <printOptions horizontalCentered="1" gridLines="1"/>
      <pageSetup paperSize="8" scale="64" orientation="landscape" horizontalDpi="300" r:id="rId1"/>
      <autoFilter ref="B5:B45"/>
    </customSheetView>
  </customSheetViews>
  <mergeCells count="50">
    <mergeCell ref="T70:V70"/>
    <mergeCell ref="BE73:BF73"/>
    <mergeCell ref="BE4:BE5"/>
    <mergeCell ref="BB4:BB5"/>
    <mergeCell ref="BE70:BG70"/>
    <mergeCell ref="BE71:BF71"/>
    <mergeCell ref="BE72:BF72"/>
    <mergeCell ref="AY4:AY5"/>
    <mergeCell ref="AZ4:AZ5"/>
    <mergeCell ref="BA4:BA5"/>
    <mergeCell ref="AU4:AX4"/>
    <mergeCell ref="AX70:AZ70"/>
    <mergeCell ref="AS70:AU70"/>
    <mergeCell ref="Z61:AA61"/>
    <mergeCell ref="Z63:AA63"/>
    <mergeCell ref="Z65:AA65"/>
    <mergeCell ref="AO4:AT4"/>
    <mergeCell ref="AD4:AI4"/>
    <mergeCell ref="AJ4:AN4"/>
    <mergeCell ref="V4:Y4"/>
    <mergeCell ref="BG4:BG5"/>
    <mergeCell ref="BC4:BC5"/>
    <mergeCell ref="BF4:BF5"/>
    <mergeCell ref="BD4:BD5"/>
    <mergeCell ref="A67:B67"/>
    <mergeCell ref="E4:J4"/>
    <mergeCell ref="K4:O4"/>
    <mergeCell ref="P4:U4"/>
    <mergeCell ref="AD55:AW57"/>
    <mergeCell ref="AH52:AI52"/>
    <mergeCell ref="AH53:AI53"/>
    <mergeCell ref="AM52:AN52"/>
    <mergeCell ref="AM53:AN53"/>
    <mergeCell ref="A65:B65"/>
    <mergeCell ref="A55:X57"/>
    <mergeCell ref="A59:B59"/>
    <mergeCell ref="A61:B61"/>
    <mergeCell ref="A63:B63"/>
    <mergeCell ref="I52:J52"/>
    <mergeCell ref="I53:J53"/>
    <mergeCell ref="N52:O52"/>
    <mergeCell ref="N53:O53"/>
    <mergeCell ref="T52:V52"/>
    <mergeCell ref="T53:V53"/>
    <mergeCell ref="Z59:AA59"/>
    <mergeCell ref="Z67:AA67"/>
    <mergeCell ref="AS52:AU52"/>
    <mergeCell ref="AS53:AU53"/>
    <mergeCell ref="AY52:AZ52"/>
    <mergeCell ref="AY53:AZ53"/>
  </mergeCells>
  <conditionalFormatting sqref="B42:D50">
    <cfRule type="expression" dxfId="5" priority="8">
      <formula>$C$6=ذكر</formula>
    </cfRule>
    <cfRule type="expression" dxfId="4" priority="9">
      <formula>$C$6=انثى</formula>
    </cfRule>
  </conditionalFormatting>
  <conditionalFormatting sqref="BF6:BF50">
    <cfRule type="containsText" dxfId="3" priority="3" operator="containsText" text="غيرمرتب">
      <formula>NOT(ISERROR(SEARCH("غيرمرتب",BF6)))</formula>
    </cfRule>
    <cfRule type="containsText" dxfId="2" priority="4" operator="containsText" text="يرسب">
      <formula>NOT(ISERROR(SEARCH("يرسب",BF6)))</formula>
    </cfRule>
    <cfRule type="containsText" dxfId="1" priority="6" operator="containsText" text="يرتقي بالإسعاف">
      <formula>NOT(ISERROR(SEARCH("يرتقي بالإسعاف",BF6)))</formula>
    </cfRule>
    <cfRule type="containsText" dxfId="0" priority="7" operator="containsText" text="يرتقي">
      <formula>NOT(ISERROR(SEARCH("يرتقي",BF6)))</formula>
    </cfRule>
  </conditionalFormatting>
  <dataValidations count="1">
    <dataValidation type="list" allowBlank="1" showInputMessage="1" showErrorMessage="1" sqref="BG6:BG50">
      <formula1>$BI$6:$BI$14</formula1>
    </dataValidation>
  </dataValidations>
  <printOptions horizontalCentered="1" gridLines="1"/>
  <pageMargins left="0.70866141732283472" right="0.70866141732283472" top="0.74803149606299213" bottom="0.74803149606299213" header="0.31496062992125984" footer="0.31496062992125984"/>
  <pageSetup paperSize="8" scale="64" orientation="landscape" horizontalDpi="30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tabColor rgb="FF006600"/>
  </sheetPr>
  <dimension ref="A1:P129"/>
  <sheetViews>
    <sheetView rightToLeft="1" view="pageLayout" topLeftCell="D1" workbookViewId="0">
      <selection activeCell="M8" sqref="M8:N8"/>
    </sheetView>
  </sheetViews>
  <sheetFormatPr baseColWidth="10" defaultColWidth="11.42578125" defaultRowHeight="15"/>
  <cols>
    <col min="1" max="1" width="14.42578125" style="36" customWidth="1"/>
    <col min="2" max="3" width="6.5703125" style="36" customWidth="1"/>
    <col min="4" max="4" width="24.140625" style="36" customWidth="1"/>
    <col min="5" max="5" width="0.42578125" style="36" customWidth="1"/>
    <col min="6" max="7" width="6.85546875" style="36" customWidth="1"/>
    <col min="8" max="8" width="0.42578125" style="36" customWidth="1"/>
    <col min="9" max="11" width="11.28515625" style="36" customWidth="1"/>
    <col min="12" max="16384" width="11.42578125" style="36"/>
  </cols>
  <sheetData>
    <row r="1" spans="1:16" ht="19.5" customHeight="1">
      <c r="A1" s="71" t="s">
        <v>36</v>
      </c>
      <c r="B1" s="72"/>
      <c r="C1" s="73" t="s">
        <v>37</v>
      </c>
      <c r="D1" s="74"/>
      <c r="E1" s="74"/>
      <c r="F1" s="71" t="str">
        <f>IF(Notes!D2=0,L1,CONCATENATE(L1,Notes!D2))</f>
        <v xml:space="preserve">المدرسة الابتدائيّة :  بني معقل </v>
      </c>
      <c r="G1" s="74"/>
      <c r="H1" s="72"/>
      <c r="I1" s="71"/>
      <c r="J1" s="72"/>
      <c r="K1" s="72"/>
      <c r="L1" s="165" t="s">
        <v>73</v>
      </c>
      <c r="P1" s="4" t="str">
        <f>Notes!B6</f>
        <v>علي</v>
      </c>
    </row>
    <row r="2" spans="1:16" ht="19.5" customHeight="1">
      <c r="A2" s="75" t="str">
        <f>IF(Notes!D1=0,C1,CONCATENATE(C1,Notes!D1))</f>
        <v>بـمدنين</v>
      </c>
      <c r="B2" s="72"/>
      <c r="C2" s="72"/>
      <c r="D2" s="72"/>
      <c r="E2" s="72"/>
      <c r="F2" s="76" t="str">
        <f>IF(Notes!D3=0,L2,CONCATENATE(L2,Notes!D3))</f>
        <v>السّنة الدّراسيّة : 2018/ 2017</v>
      </c>
      <c r="G2" s="72"/>
      <c r="H2" s="72"/>
      <c r="I2" s="72"/>
      <c r="J2" s="72"/>
      <c r="K2" s="72"/>
      <c r="L2" s="165" t="s">
        <v>74</v>
      </c>
      <c r="P2" s="4" t="str">
        <f>Notes!B7</f>
        <v>أحمد</v>
      </c>
    </row>
    <row r="3" spans="1:16" ht="19.5" customHeight="1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P3" s="4">
        <f>Notes!B8</f>
        <v>0</v>
      </c>
    </row>
    <row r="4" spans="1:16" ht="19.5" customHeight="1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P4" s="4">
        <f>Notes!B9</f>
        <v>0</v>
      </c>
    </row>
    <row r="5" spans="1:16" ht="19.5" customHeight="1">
      <c r="A5" s="78" t="s">
        <v>38</v>
      </c>
      <c r="P5" s="4">
        <f>Notes!B10</f>
        <v>0</v>
      </c>
    </row>
    <row r="6" spans="1:16" ht="19.5" customHeight="1">
      <c r="A6" s="79" t="str">
        <f>IF(VLOOKUP(L8,Notes!A6:BG50,2,FALSE)=0,A5,CONCATENATE(A5,VLOOKUP(L8,Notes!A6:BG50,2,FALSE)))</f>
        <v>التّلمبذ(ة) : علي</v>
      </c>
      <c r="D6" s="160" t="s">
        <v>39</v>
      </c>
      <c r="F6" s="163" t="str">
        <f>Notes!B1</f>
        <v>الأولى أ</v>
      </c>
      <c r="I6" s="407" t="s">
        <v>40</v>
      </c>
      <c r="J6" s="407"/>
      <c r="K6" s="81">
        <f>Notes!B4</f>
        <v>0</v>
      </c>
      <c r="P6" s="4">
        <f>Notes!B11</f>
        <v>0</v>
      </c>
    </row>
    <row r="7" spans="1:16" ht="19.5" customHeight="1" thickBot="1">
      <c r="A7" s="82"/>
      <c r="B7" s="83"/>
      <c r="C7" s="83"/>
      <c r="D7" s="84" t="s">
        <v>41</v>
      </c>
      <c r="E7" s="85"/>
      <c r="F7" s="83"/>
      <c r="G7" s="83"/>
      <c r="H7" s="86"/>
      <c r="I7" s="86"/>
      <c r="J7" s="86"/>
      <c r="K7" s="86"/>
      <c r="P7" s="4">
        <f>Notes!B12</f>
        <v>0</v>
      </c>
    </row>
    <row r="8" spans="1:16" ht="19.5" customHeight="1" thickBot="1">
      <c r="A8" s="408" t="s">
        <v>42</v>
      </c>
      <c r="B8" s="410" t="s">
        <v>8</v>
      </c>
      <c r="C8" s="412" t="s">
        <v>43</v>
      </c>
      <c r="D8" s="413"/>
      <c r="E8" s="77"/>
      <c r="F8" s="87" t="s">
        <v>5</v>
      </c>
      <c r="G8" s="87" t="s">
        <v>6</v>
      </c>
      <c r="L8" s="4">
        <f>IF(M8=Notes!B6,1,IF(M8=Notes!B7,2,IF(M8=Notes!B8,3,IF(M8=Notes!B9,4,IF(M8=Notes!B10,5,IF(M8=Notes!B11,6,IF(M8=Notes!B12,7,IF(M8=Notes!B13,8,IF(M8=Notes!B14,9,IF(M8=Notes!B15,10,IF(M8=Notes!B16,11,IF(M8=Notes!B17,12,IF(M8=Notes!B18,13,IF(M8=Notes!B19,14,IF(M8=Notes!B20,15,IF(M8=Notes!B21,16,IF(M8=Notes!B22,17,IF(M8=Notes!B23,18,IF(M8=Notes!B24,19,IF(M8=Notes!B25,20,IF(M8=Notes!B26,21,IF(M8=Notes!B27,22,IF(M8=Notes!B28,23,IF(M8=Notes!B29,24,IF(M8=Notes!B30,25,IF(M8=Notes!B31,26,IF(M8=Notes!B32,27,IF(M8=Notes!B33,28,IF(M8=Notes!B34,29,IF(M8=Notes!B35,30,IF(M8=Notes!B36,31,IF(M8=Notes!B37,32,IF(M8=Notes!B38,33,IF(M8=Notes!B39,34,IF(M8=Notes!B40,35,IF(M8=Notes!B41,36,IF(M8=Notes!B42,37,IF(M8=Notes!B43,38,IF(M8=Notes!B44,39,IF(M8=Notes!B45,40,IF(M8=Notes!B46,41,IF(M8=Notes!B47,42,IF(M8=Notes!B48,43,IF(M8=Notes!B49,44,IF(M8=Notes!B50,45)))))))))))))))))))))))))))))))))))))))))))))</f>
        <v>1</v>
      </c>
      <c r="M8" s="416" t="s">
        <v>181</v>
      </c>
      <c r="N8" s="417"/>
      <c r="P8" s="4">
        <f>Notes!B13</f>
        <v>0</v>
      </c>
    </row>
    <row r="9" spans="1:16" ht="19.5" customHeight="1">
      <c r="A9" s="409"/>
      <c r="B9" s="411"/>
      <c r="C9" s="414"/>
      <c r="D9" s="415"/>
      <c r="E9" s="77"/>
      <c r="F9" s="88" t="s">
        <v>44</v>
      </c>
      <c r="G9" s="88" t="s">
        <v>44</v>
      </c>
      <c r="P9" s="4">
        <f>Notes!B14</f>
        <v>0</v>
      </c>
    </row>
    <row r="10" spans="1:16" ht="19.5" customHeight="1">
      <c r="A10" s="89" t="s">
        <v>45</v>
      </c>
      <c r="B10" s="394">
        <f>VLOOKUP(L8,Notes!A6:BG50,5,FALSE)</f>
        <v>0</v>
      </c>
      <c r="C10" s="396"/>
      <c r="D10" s="397"/>
      <c r="F10" s="402">
        <f>Notes!E52</f>
        <v>0</v>
      </c>
      <c r="G10" s="402">
        <f>Notes!E53</f>
        <v>0</v>
      </c>
      <c r="I10" s="90" t="s">
        <v>46</v>
      </c>
      <c r="J10" s="161" t="s">
        <v>47</v>
      </c>
      <c r="K10" s="161" t="s">
        <v>48</v>
      </c>
      <c r="P10" s="4">
        <f>Notes!B15</f>
        <v>0</v>
      </c>
    </row>
    <row r="11" spans="1:16" ht="19.5" customHeight="1">
      <c r="A11" s="92" t="s">
        <v>49</v>
      </c>
      <c r="B11" s="395"/>
      <c r="C11" s="398"/>
      <c r="D11" s="399"/>
      <c r="F11" s="403"/>
      <c r="G11" s="403"/>
      <c r="I11" s="93" t="s">
        <v>50</v>
      </c>
      <c r="J11" s="162" t="s">
        <v>44</v>
      </c>
      <c r="K11" s="162" t="s">
        <v>44</v>
      </c>
      <c r="P11" s="4">
        <f>Notes!B16</f>
        <v>0</v>
      </c>
    </row>
    <row r="12" spans="1:16" ht="19.5" customHeight="1">
      <c r="A12" s="95" t="s">
        <v>7</v>
      </c>
      <c r="B12" s="96">
        <f>VLOOKUP(L8,Notes!A6:BG50,6,FALSE)</f>
        <v>0</v>
      </c>
      <c r="C12" s="398"/>
      <c r="D12" s="399"/>
      <c r="F12" s="97">
        <f>Notes!F52</f>
        <v>0</v>
      </c>
      <c r="G12" s="97">
        <f>Notes!F53</f>
        <v>0</v>
      </c>
      <c r="I12" s="404" t="str">
        <f>VLOOKUP(L8,Notes!A6:BG50,23,FALSE)</f>
        <v/>
      </c>
      <c r="J12" s="418">
        <f>Notes!W52</f>
        <v>0</v>
      </c>
      <c r="K12" s="418">
        <f>Notes!W53</f>
        <v>0</v>
      </c>
      <c r="P12" s="4">
        <f>Notes!B17</f>
        <v>0</v>
      </c>
    </row>
    <row r="13" spans="1:16" ht="19.5" customHeight="1">
      <c r="A13" s="421" t="s">
        <v>76</v>
      </c>
      <c r="B13" s="394">
        <f>VLOOKUP(L8,Notes!A6:BG50,7,FALSE)</f>
        <v>0</v>
      </c>
      <c r="C13" s="398"/>
      <c r="D13" s="399"/>
      <c r="F13" s="402">
        <f>Notes!G52</f>
        <v>0</v>
      </c>
      <c r="G13" s="402">
        <f>Notes!G53</f>
        <v>0</v>
      </c>
      <c r="I13" s="405"/>
      <c r="J13" s="419"/>
      <c r="K13" s="419"/>
      <c r="P13" s="4">
        <f>Notes!B18</f>
        <v>0</v>
      </c>
    </row>
    <row r="14" spans="1:16" ht="19.5" customHeight="1">
      <c r="A14" s="422"/>
      <c r="B14" s="395"/>
      <c r="C14" s="398"/>
      <c r="D14" s="399"/>
      <c r="F14" s="403"/>
      <c r="G14" s="403"/>
      <c r="I14" s="406"/>
      <c r="J14" s="420"/>
      <c r="K14" s="420"/>
      <c r="L14" s="1" t="s">
        <v>23</v>
      </c>
      <c r="P14" s="4">
        <f>Notes!B19</f>
        <v>0</v>
      </c>
    </row>
    <row r="15" spans="1:16" ht="19.5" customHeight="1">
      <c r="A15" s="92" t="s">
        <v>51</v>
      </c>
      <c r="B15" s="96">
        <f>VLOOKUP(L8,Notes!A6:BG50,8,FALSE)</f>
        <v>0</v>
      </c>
      <c r="C15" s="400"/>
      <c r="D15" s="401"/>
      <c r="F15" s="97">
        <f>Notes!H52</f>
        <v>0</v>
      </c>
      <c r="G15" s="97">
        <f>Notes!H53</f>
        <v>0</v>
      </c>
      <c r="P15" s="4">
        <f>Notes!B20</f>
        <v>0</v>
      </c>
    </row>
    <row r="16" spans="1:16" ht="19.5" customHeight="1">
      <c r="A16" s="423" t="s">
        <v>77</v>
      </c>
      <c r="B16" s="424"/>
      <c r="C16" s="427">
        <f>VLOOKUP(L8,Notes!A6:BG50,10,FALSE)</f>
        <v>0</v>
      </c>
      <c r="D16" s="397"/>
      <c r="E16" s="2"/>
      <c r="F16" s="98"/>
      <c r="G16" s="98"/>
      <c r="H16" s="2"/>
      <c r="I16" s="429" t="s">
        <v>52</v>
      </c>
      <c r="J16" s="430"/>
      <c r="K16" s="431"/>
      <c r="P16" s="4">
        <f>Notes!B21</f>
        <v>0</v>
      </c>
    </row>
    <row r="17" spans="1:16" ht="19.5" customHeight="1">
      <c r="A17" s="425"/>
      <c r="B17" s="426"/>
      <c r="C17" s="428"/>
      <c r="D17" s="401"/>
      <c r="E17" s="158"/>
      <c r="F17" s="2"/>
      <c r="G17" s="2"/>
      <c r="H17" s="159"/>
      <c r="I17" s="102"/>
      <c r="J17" s="103"/>
      <c r="K17" s="104"/>
      <c r="P17" s="4">
        <f>Notes!B22</f>
        <v>0</v>
      </c>
    </row>
    <row r="18" spans="1:16" ht="19.5" customHeight="1">
      <c r="G18" s="2"/>
      <c r="H18" s="104"/>
      <c r="I18" s="106"/>
      <c r="J18" s="103"/>
      <c r="K18" s="104"/>
      <c r="L18" s="1" t="s">
        <v>24</v>
      </c>
      <c r="P18" s="4">
        <f>Notes!B23</f>
        <v>0</v>
      </c>
    </row>
    <row r="19" spans="1:16" ht="19.5" customHeight="1">
      <c r="H19" s="108"/>
      <c r="I19" s="106"/>
      <c r="J19" s="103"/>
      <c r="K19" s="104"/>
      <c r="P19" s="4">
        <f>Notes!B24</f>
        <v>0</v>
      </c>
    </row>
    <row r="20" spans="1:16" ht="19.5" customHeight="1">
      <c r="A20" s="99"/>
      <c r="B20" s="100"/>
      <c r="C20" s="100"/>
      <c r="D20" s="101" t="s">
        <v>53</v>
      </c>
      <c r="E20" s="100"/>
      <c r="F20" s="100"/>
      <c r="G20" s="100"/>
      <c r="H20" s="108"/>
      <c r="I20" s="112"/>
      <c r="J20" s="113"/>
      <c r="K20" s="114"/>
      <c r="P20" s="4">
        <f>Notes!B25</f>
        <v>0</v>
      </c>
    </row>
    <row r="21" spans="1:16" ht="19.5" customHeight="1">
      <c r="A21" s="432" t="s">
        <v>42</v>
      </c>
      <c r="B21" s="434" t="s">
        <v>8</v>
      </c>
      <c r="C21" s="412" t="s">
        <v>43</v>
      </c>
      <c r="D21" s="413"/>
      <c r="E21" s="105"/>
      <c r="F21" s="87" t="s">
        <v>5</v>
      </c>
      <c r="G21" s="87" t="s">
        <v>6</v>
      </c>
      <c r="H21" s="108"/>
      <c r="I21" s="108"/>
      <c r="J21" s="108"/>
      <c r="K21" s="108"/>
      <c r="P21" s="4">
        <f>Notes!B26</f>
        <v>0</v>
      </c>
    </row>
    <row r="22" spans="1:16" ht="19.5" customHeight="1">
      <c r="A22" s="433"/>
      <c r="B22" s="435"/>
      <c r="C22" s="414"/>
      <c r="D22" s="415"/>
      <c r="E22" s="105"/>
      <c r="F22" s="107" t="s">
        <v>44</v>
      </c>
      <c r="G22" s="107" t="s">
        <v>44</v>
      </c>
      <c r="H22" s="108"/>
      <c r="I22" s="429" t="s">
        <v>57</v>
      </c>
      <c r="J22" s="430"/>
      <c r="K22" s="431"/>
      <c r="P22" s="4">
        <f>Notes!B27</f>
        <v>0</v>
      </c>
    </row>
    <row r="23" spans="1:16" ht="19.5" customHeight="1">
      <c r="A23" s="109" t="s">
        <v>54</v>
      </c>
      <c r="B23" s="110">
        <f>VLOOKUP(L8,Notes!A6:BG50,11,FALSE)</f>
        <v>0</v>
      </c>
      <c r="C23" s="436"/>
      <c r="D23" s="437"/>
      <c r="E23" s="108"/>
      <c r="F23" s="111">
        <f>Notes!K52</f>
        <v>0</v>
      </c>
      <c r="G23" s="111">
        <f>Notes!K53</f>
        <v>0</v>
      </c>
      <c r="H23" s="108"/>
      <c r="I23" s="116"/>
      <c r="J23" s="108"/>
      <c r="K23" s="104"/>
      <c r="P23" s="4">
        <f>Notes!B28</f>
        <v>0</v>
      </c>
    </row>
    <row r="24" spans="1:16" ht="19.5" customHeight="1">
      <c r="A24" s="109" t="s">
        <v>55</v>
      </c>
      <c r="B24" s="110">
        <f>VLOOKUP(L8,Notes!A6:BG50,12,FALSE)</f>
        <v>0</v>
      </c>
      <c r="C24" s="438"/>
      <c r="D24" s="439"/>
      <c r="E24" s="108"/>
      <c r="F24" s="111">
        <f>Notes!L52</f>
        <v>0</v>
      </c>
      <c r="G24" s="111">
        <f>Notes!L53</f>
        <v>0</v>
      </c>
      <c r="H24" s="108"/>
      <c r="I24" s="106"/>
      <c r="J24" s="167" t="str">
        <f>VLOOKUP(L8,Notes!A6:BG50,24,FALSE)</f>
        <v/>
      </c>
      <c r="K24" s="104"/>
      <c r="P24" s="4">
        <f>Notes!B29</f>
        <v>0</v>
      </c>
    </row>
    <row r="25" spans="1:16" ht="19.5" customHeight="1">
      <c r="A25" s="109" t="s">
        <v>56</v>
      </c>
      <c r="B25" s="110">
        <f>VLOOKUP(L8,Notes!A6:BG50,13,FALSE)</f>
        <v>0</v>
      </c>
      <c r="C25" s="440"/>
      <c r="D25" s="441"/>
      <c r="E25" s="108"/>
      <c r="F25" s="111">
        <f>Notes!M52</f>
        <v>0</v>
      </c>
      <c r="G25" s="111">
        <f>Notes!M53</f>
        <v>0</v>
      </c>
      <c r="H25" s="103"/>
      <c r="I25" s="106"/>
      <c r="J25" s="108"/>
      <c r="K25" s="104"/>
      <c r="P25" s="4">
        <f>Notes!B30</f>
        <v>0</v>
      </c>
    </row>
    <row r="26" spans="1:16" ht="19.5" customHeight="1">
      <c r="A26" s="423" t="s">
        <v>77</v>
      </c>
      <c r="B26" s="424"/>
      <c r="C26" s="427">
        <f>VLOOKUP(L8,Notes!A6:BG50,15,FALSE)</f>
        <v>0</v>
      </c>
      <c r="D26" s="397"/>
      <c r="H26" s="108"/>
      <c r="I26" s="112"/>
      <c r="J26" s="113"/>
      <c r="K26" s="114"/>
      <c r="P26" s="4">
        <f>Notes!B31</f>
        <v>0</v>
      </c>
    </row>
    <row r="27" spans="1:16" ht="19.5" customHeight="1">
      <c r="A27" s="425"/>
      <c r="B27" s="426"/>
      <c r="C27" s="428"/>
      <c r="D27" s="401"/>
      <c r="H27" s="108"/>
      <c r="I27" s="108"/>
      <c r="J27" s="108"/>
      <c r="K27" s="108"/>
      <c r="P27" s="4">
        <f>Notes!B32</f>
        <v>0</v>
      </c>
    </row>
    <row r="28" spans="1:16" ht="19.5" customHeight="1">
      <c r="H28" s="108"/>
      <c r="I28" s="429" t="s">
        <v>61</v>
      </c>
      <c r="J28" s="430"/>
      <c r="K28" s="431"/>
      <c r="P28" s="4">
        <f>Notes!B33</f>
        <v>0</v>
      </c>
    </row>
    <row r="29" spans="1:16" ht="19.5" customHeight="1">
      <c r="H29" s="108"/>
      <c r="I29" s="106"/>
      <c r="J29" s="108"/>
      <c r="K29" s="104"/>
      <c r="P29" s="4">
        <f>Notes!B34</f>
        <v>0</v>
      </c>
    </row>
    <row r="30" spans="1:16" ht="19.5" customHeight="1">
      <c r="A30" s="117"/>
      <c r="B30" s="118"/>
      <c r="C30" s="118"/>
      <c r="D30" s="119" t="s">
        <v>58</v>
      </c>
      <c r="E30" s="118"/>
      <c r="F30" s="118"/>
      <c r="G30" s="118"/>
      <c r="H30" s="108"/>
      <c r="I30" s="106"/>
      <c r="J30" s="124" t="str">
        <f>IF('[2]Données Personnel'!$B$4=0,"",'[2]Données Personnel'!$B$4)</f>
        <v>ناجية بن يونس</v>
      </c>
      <c r="K30" s="104"/>
      <c r="P30" s="4">
        <f>Notes!B35</f>
        <v>0</v>
      </c>
    </row>
    <row r="31" spans="1:16" ht="19.5" customHeight="1">
      <c r="A31" s="432" t="s">
        <v>42</v>
      </c>
      <c r="B31" s="434" t="s">
        <v>8</v>
      </c>
      <c r="C31" s="412" t="s">
        <v>43</v>
      </c>
      <c r="D31" s="413"/>
      <c r="E31" s="105"/>
      <c r="F31" s="87" t="s">
        <v>5</v>
      </c>
      <c r="G31" s="87" t="s">
        <v>6</v>
      </c>
      <c r="H31" s="108"/>
      <c r="I31" s="106"/>
      <c r="J31" s="108"/>
      <c r="K31" s="126"/>
      <c r="P31" s="4">
        <f>Notes!B36</f>
        <v>0</v>
      </c>
    </row>
    <row r="32" spans="1:16" ht="19.5" customHeight="1">
      <c r="A32" s="446"/>
      <c r="B32" s="435"/>
      <c r="C32" s="414"/>
      <c r="D32" s="415"/>
      <c r="E32" s="105"/>
      <c r="F32" s="120" t="s">
        <v>44</v>
      </c>
      <c r="G32" s="120" t="s">
        <v>44</v>
      </c>
      <c r="H32" s="108"/>
      <c r="I32" s="127" t="s">
        <v>66</v>
      </c>
      <c r="J32" s="128">
        <f ca="1">TODAY()</f>
        <v>43118</v>
      </c>
      <c r="K32" s="104"/>
      <c r="P32" s="4">
        <f>Notes!B37</f>
        <v>0</v>
      </c>
    </row>
    <row r="33" spans="1:16" ht="19.5" customHeight="1">
      <c r="A33" s="121" t="s">
        <v>59</v>
      </c>
      <c r="B33" s="108"/>
      <c r="C33" s="436"/>
      <c r="D33" s="437"/>
      <c r="E33" s="108"/>
      <c r="F33" s="108"/>
      <c r="G33" s="108"/>
      <c r="H33" s="108"/>
      <c r="I33" s="127"/>
      <c r="J33" s="129"/>
      <c r="K33" s="104"/>
      <c r="P33" s="4">
        <f>Notes!B38</f>
        <v>0</v>
      </c>
    </row>
    <row r="34" spans="1:16" ht="19.5" customHeight="1">
      <c r="A34" s="122" t="s">
        <v>60</v>
      </c>
      <c r="B34" s="110">
        <f>VLOOKUP(L8,Notes!A6:BG50,16,FALSE)</f>
        <v>0</v>
      </c>
      <c r="C34" s="438"/>
      <c r="D34" s="439"/>
      <c r="E34" s="108"/>
      <c r="F34" s="111">
        <f>Notes!P52</f>
        <v>0</v>
      </c>
      <c r="G34" s="111">
        <f>Notes!P53</f>
        <v>0</v>
      </c>
      <c r="H34" s="108"/>
      <c r="I34" s="106"/>
      <c r="J34" s="103"/>
      <c r="K34" s="104"/>
      <c r="P34" s="4">
        <f>Notes!B39</f>
        <v>0</v>
      </c>
    </row>
    <row r="35" spans="1:16" ht="19.5" customHeight="1">
      <c r="A35" s="121" t="s">
        <v>62</v>
      </c>
      <c r="B35" s="166"/>
      <c r="C35" s="438"/>
      <c r="D35" s="439"/>
      <c r="E35" s="108"/>
      <c r="F35" s="123"/>
      <c r="G35" s="123"/>
      <c r="H35" s="108"/>
      <c r="I35" s="106"/>
      <c r="J35" s="108"/>
      <c r="K35" s="130" t="s">
        <v>68</v>
      </c>
      <c r="P35" s="4">
        <f>Notes!B40</f>
        <v>0</v>
      </c>
    </row>
    <row r="36" spans="1:16" ht="19.5" customHeight="1">
      <c r="A36" s="122" t="s">
        <v>63</v>
      </c>
      <c r="B36" s="110">
        <f>VLOOKUP(L8,Notes!A6:BG50,17,FALSE)</f>
        <v>0</v>
      </c>
      <c r="C36" s="438"/>
      <c r="D36" s="439"/>
      <c r="E36" s="108"/>
      <c r="F36" s="111">
        <f>Notes!Q52</f>
        <v>0</v>
      </c>
      <c r="G36" s="111">
        <f>Notes!Q53</f>
        <v>0</v>
      </c>
      <c r="H36" s="108"/>
      <c r="I36" s="112"/>
      <c r="J36" s="113"/>
      <c r="K36" s="114"/>
      <c r="P36" s="4">
        <f>Notes!B41</f>
        <v>0</v>
      </c>
    </row>
    <row r="37" spans="1:16" ht="19.5" customHeight="1">
      <c r="A37" s="125" t="s">
        <v>64</v>
      </c>
      <c r="B37" s="110">
        <f>VLOOKUP(L8,Notes!A6:BG50,18,FALSE)</f>
        <v>0</v>
      </c>
      <c r="C37" s="438"/>
      <c r="D37" s="439"/>
      <c r="E37" s="108"/>
      <c r="F37" s="111">
        <f>Notes!R52</f>
        <v>0</v>
      </c>
      <c r="G37" s="111">
        <f>Notes!R53</f>
        <v>0</v>
      </c>
      <c r="H37" s="108"/>
      <c r="I37" s="108"/>
      <c r="J37" s="108"/>
      <c r="K37" s="108"/>
      <c r="P37" s="4">
        <f>Notes!B42</f>
        <v>0</v>
      </c>
    </row>
    <row r="38" spans="1:16" ht="19.5" customHeight="1">
      <c r="A38" s="121" t="s">
        <v>65</v>
      </c>
      <c r="B38" s="166"/>
      <c r="C38" s="438"/>
      <c r="D38" s="439"/>
      <c r="E38" s="108"/>
      <c r="F38" s="123"/>
      <c r="G38" s="123"/>
      <c r="H38" s="108"/>
      <c r="I38" s="429" t="s">
        <v>69</v>
      </c>
      <c r="J38" s="430"/>
      <c r="K38" s="431"/>
      <c r="P38" s="4">
        <f>Notes!B43</f>
        <v>0</v>
      </c>
    </row>
    <row r="39" spans="1:16" ht="19.5" customHeight="1">
      <c r="A39" s="122" t="s">
        <v>67</v>
      </c>
      <c r="B39" s="110" t="str">
        <f>IF(VLOOKUP(L8,Notes!A6:BG50,19,FALSE)=0,"معفى",VLOOKUP(L8,Notes!A6:BG50,19,FALSE))</f>
        <v>معفى</v>
      </c>
      <c r="C39" s="440"/>
      <c r="D39" s="441"/>
      <c r="E39" s="108"/>
      <c r="F39" s="111">
        <f>Notes!S52</f>
        <v>0</v>
      </c>
      <c r="G39" s="111">
        <f>Notes!S53</f>
        <v>0</v>
      </c>
      <c r="H39" s="108"/>
      <c r="I39" s="106"/>
      <c r="J39" s="108"/>
      <c r="K39" s="131"/>
      <c r="P39" s="4">
        <f>Notes!B44</f>
        <v>0</v>
      </c>
    </row>
    <row r="40" spans="1:16" ht="19.5" customHeight="1">
      <c r="A40" s="423" t="s">
        <v>77</v>
      </c>
      <c r="B40" s="424"/>
      <c r="C40" s="442">
        <f>VLOOKUP(L8,Notes!A6:BG50,21,FALSE)</f>
        <v>0</v>
      </c>
      <c r="D40" s="443"/>
      <c r="E40" s="146"/>
      <c r="F40" s="155"/>
      <c r="G40" s="155"/>
      <c r="H40" s="108"/>
      <c r="I40" s="106"/>
      <c r="J40" s="108"/>
      <c r="K40" s="104"/>
      <c r="P40" s="4">
        <f>Notes!B45</f>
        <v>0</v>
      </c>
    </row>
    <row r="41" spans="1:16" ht="19.5" customHeight="1">
      <c r="A41" s="425"/>
      <c r="B41" s="426"/>
      <c r="C41" s="444"/>
      <c r="D41" s="445"/>
      <c r="E41" s="146"/>
      <c r="F41" s="155"/>
      <c r="G41" s="155"/>
      <c r="H41" s="108"/>
      <c r="I41" s="106"/>
      <c r="J41" s="108"/>
      <c r="K41" s="104"/>
      <c r="P41" s="4">
        <f>Notes!B46</f>
        <v>0</v>
      </c>
    </row>
    <row r="42" spans="1:16" ht="19.5" customHeight="1">
      <c r="A42" s="157"/>
      <c r="B42" s="155"/>
      <c r="C42" s="156"/>
      <c r="D42" s="146"/>
      <c r="E42" s="146"/>
      <c r="F42" s="155"/>
      <c r="G42" s="155"/>
      <c r="H42" s="108"/>
      <c r="I42" s="106"/>
      <c r="J42" s="103"/>
      <c r="K42" s="104"/>
      <c r="P42" s="4">
        <f>Notes!B47</f>
        <v>0</v>
      </c>
    </row>
    <row r="43" spans="1:16" ht="19.5" customHeight="1">
      <c r="A43" s="157"/>
      <c r="B43" s="155"/>
      <c r="C43" s="156"/>
      <c r="D43" s="146"/>
      <c r="E43" s="146"/>
      <c r="F43" s="155"/>
      <c r="G43" s="155"/>
      <c r="H43" s="108"/>
      <c r="I43" s="112"/>
      <c r="J43" s="113"/>
      <c r="K43" s="114"/>
      <c r="P43" s="4">
        <f>Notes!B48</f>
        <v>0</v>
      </c>
    </row>
    <row r="44" spans="1:16" ht="19.5" customHeight="1">
      <c r="A44" s="186"/>
      <c r="B44" s="186"/>
      <c r="C44" s="146"/>
      <c r="D44" s="146"/>
      <c r="E44" s="146"/>
      <c r="F44" s="172"/>
      <c r="G44" s="173"/>
      <c r="H44" s="146"/>
      <c r="I44" s="146"/>
      <c r="J44" s="146"/>
      <c r="K44" s="146"/>
      <c r="L44" s="4" t="s">
        <v>75</v>
      </c>
      <c r="P44" s="4">
        <f>Notes!B49</f>
        <v>0</v>
      </c>
    </row>
    <row r="45" spans="1:16" ht="19.5" customHeight="1">
      <c r="A45" s="186"/>
      <c r="B45" s="186"/>
      <c r="C45" s="146"/>
      <c r="D45" s="174"/>
      <c r="E45" s="174"/>
      <c r="F45" s="175"/>
      <c r="G45" s="176"/>
      <c r="H45" s="177"/>
      <c r="I45" s="177"/>
      <c r="J45" s="177"/>
      <c r="K45" s="146"/>
      <c r="P45" s="4">
        <f>Notes!B50</f>
        <v>0</v>
      </c>
    </row>
    <row r="46" spans="1:16" ht="19.5" customHeight="1">
      <c r="A46" s="187"/>
      <c r="B46" s="187"/>
      <c r="C46" s="146"/>
      <c r="D46" s="174"/>
      <c r="E46" s="174"/>
      <c r="F46" s="178"/>
      <c r="G46" s="177"/>
      <c r="H46" s="177"/>
      <c r="I46" s="177"/>
      <c r="J46" s="146"/>
      <c r="K46" s="146"/>
    </row>
    <row r="47" spans="1:16" ht="19.5" customHeight="1">
      <c r="A47" s="179"/>
      <c r="B47" s="146"/>
      <c r="C47" s="146"/>
      <c r="D47" s="146"/>
      <c r="E47" s="146"/>
      <c r="F47" s="146"/>
      <c r="G47" s="146"/>
      <c r="H47" s="146"/>
      <c r="I47" s="146"/>
      <c r="J47" s="146"/>
      <c r="K47" s="146"/>
    </row>
    <row r="48" spans="1:16" ht="19.5" customHeight="1">
      <c r="A48" s="146"/>
      <c r="B48" s="146"/>
      <c r="C48" s="146"/>
      <c r="D48" s="146"/>
      <c r="E48" s="146"/>
      <c r="F48" s="146"/>
      <c r="G48" s="146"/>
      <c r="H48" s="146"/>
      <c r="I48" s="146"/>
      <c r="J48" s="146"/>
      <c r="K48" s="146"/>
    </row>
    <row r="49" spans="1:11" ht="19.5" customHeight="1">
      <c r="A49" s="146"/>
      <c r="B49" s="146"/>
      <c r="C49" s="146"/>
      <c r="D49" s="146"/>
      <c r="E49" s="146"/>
      <c r="F49" s="146"/>
      <c r="G49" s="146"/>
      <c r="H49" s="146"/>
      <c r="I49" s="146"/>
      <c r="J49" s="146"/>
      <c r="K49" s="146"/>
    </row>
    <row r="50" spans="1:11" ht="19.5" customHeight="1">
      <c r="A50" s="180"/>
      <c r="B50" s="181"/>
      <c r="C50" s="146"/>
      <c r="D50" s="182"/>
      <c r="E50" s="146"/>
      <c r="F50" s="183"/>
      <c r="G50" s="146"/>
      <c r="H50" s="146"/>
      <c r="I50" s="180"/>
      <c r="J50" s="180"/>
      <c r="K50" s="175"/>
    </row>
    <row r="51" spans="1:11" ht="19.5" customHeight="1">
      <c r="A51" s="146"/>
      <c r="B51" s="146"/>
      <c r="C51" s="146"/>
      <c r="D51" s="146"/>
      <c r="E51" s="146"/>
      <c r="F51" s="146"/>
      <c r="G51" s="146"/>
      <c r="H51" s="146"/>
      <c r="I51" s="146"/>
      <c r="J51" s="146"/>
      <c r="K51" s="146"/>
    </row>
    <row r="52" spans="1:11" ht="19.5" customHeight="1">
      <c r="A52" s="146"/>
      <c r="B52" s="146"/>
      <c r="C52" s="146"/>
      <c r="D52" s="146"/>
      <c r="E52" s="146"/>
      <c r="F52" s="146"/>
      <c r="G52" s="146"/>
      <c r="H52" s="146"/>
      <c r="I52" s="146"/>
      <c r="J52" s="146"/>
      <c r="K52" s="146"/>
    </row>
    <row r="53" spans="1:11" ht="19.5" customHeight="1">
      <c r="A53" s="146"/>
      <c r="B53" s="146"/>
      <c r="C53" s="146"/>
      <c r="D53" s="146"/>
      <c r="E53" s="146"/>
      <c r="F53" s="146"/>
      <c r="G53" s="146"/>
      <c r="H53" s="146"/>
      <c r="I53" s="146"/>
      <c r="J53" s="146"/>
      <c r="K53" s="146"/>
    </row>
    <row r="54" spans="1:11" ht="19.5" customHeight="1">
      <c r="A54" s="146"/>
      <c r="B54" s="146"/>
      <c r="C54" s="146"/>
      <c r="D54" s="146"/>
      <c r="E54" s="146"/>
      <c r="F54" s="146"/>
      <c r="G54" s="146"/>
      <c r="H54" s="146"/>
      <c r="I54" s="146"/>
      <c r="J54" s="146"/>
      <c r="K54" s="146"/>
    </row>
    <row r="55" spans="1:11" ht="19.5" customHeight="1">
      <c r="A55" s="146"/>
      <c r="B55" s="146"/>
      <c r="C55" s="146"/>
      <c r="D55" s="146"/>
      <c r="E55" s="146"/>
      <c r="F55" s="146"/>
      <c r="G55" s="146"/>
      <c r="H55" s="146"/>
      <c r="I55" s="146"/>
      <c r="J55" s="146"/>
      <c r="K55" s="146"/>
    </row>
    <row r="56" spans="1:11" ht="19.5" customHeight="1">
      <c r="A56" s="146"/>
      <c r="B56" s="146"/>
      <c r="C56" s="146"/>
      <c r="D56" s="146"/>
      <c r="E56" s="146"/>
      <c r="F56" s="146"/>
      <c r="G56" s="146"/>
      <c r="H56" s="146"/>
      <c r="I56" s="146"/>
      <c r="J56" s="146"/>
      <c r="K56" s="146"/>
    </row>
    <row r="57" spans="1:11" ht="19.5" customHeight="1">
      <c r="A57" s="146"/>
      <c r="B57" s="146"/>
      <c r="C57" s="146"/>
      <c r="D57" s="184"/>
      <c r="E57" s="146"/>
      <c r="F57" s="146"/>
      <c r="G57" s="146"/>
      <c r="H57" s="146"/>
      <c r="I57" s="146"/>
      <c r="J57" s="146"/>
      <c r="K57" s="146"/>
    </row>
    <row r="58" spans="1:11" ht="19.5" customHeight="1">
      <c r="A58" s="146"/>
      <c r="B58" s="146"/>
      <c r="C58" s="146"/>
      <c r="D58" s="184"/>
      <c r="E58" s="146"/>
      <c r="F58" s="146"/>
      <c r="G58" s="146"/>
      <c r="H58" s="146"/>
      <c r="I58" s="146"/>
      <c r="J58" s="146"/>
      <c r="K58" s="146"/>
    </row>
    <row r="59" spans="1:11" ht="19.5" customHeight="1">
      <c r="A59" s="146"/>
      <c r="B59" s="146"/>
      <c r="C59" s="146"/>
      <c r="D59" s="146"/>
      <c r="E59" s="146"/>
      <c r="F59" s="146"/>
      <c r="G59" s="146"/>
      <c r="H59" s="146"/>
      <c r="I59" s="146"/>
      <c r="J59" s="146"/>
      <c r="K59" s="146"/>
    </row>
    <row r="60" spans="1:11" ht="19.5" customHeight="1">
      <c r="A60" s="146"/>
      <c r="B60" s="146"/>
      <c r="C60" s="146"/>
      <c r="D60" s="146"/>
      <c r="E60" s="146"/>
      <c r="F60" s="185"/>
      <c r="G60" s="185"/>
      <c r="H60" s="146"/>
      <c r="I60" s="184"/>
      <c r="J60" s="184"/>
      <c r="K60" s="184"/>
    </row>
    <row r="61" spans="1:11" ht="19.5" customHeight="1">
      <c r="A61" s="146"/>
      <c r="B61" s="146"/>
      <c r="C61" s="146"/>
      <c r="D61" s="184"/>
      <c r="E61" s="146"/>
      <c r="F61" s="184"/>
      <c r="G61" s="184"/>
      <c r="H61" s="146"/>
      <c r="I61" s="184"/>
      <c r="J61" s="184"/>
      <c r="K61" s="184"/>
    </row>
    <row r="62" spans="1:11" ht="19.5" customHeight="1">
      <c r="A62" s="146"/>
      <c r="B62" s="146"/>
      <c r="C62" s="146"/>
      <c r="D62" s="184"/>
      <c r="E62" s="146"/>
      <c r="F62" s="185"/>
      <c r="G62" s="185"/>
      <c r="H62" s="146"/>
      <c r="I62" s="184"/>
      <c r="J62" s="184"/>
      <c r="K62" s="184"/>
    </row>
    <row r="63" spans="1:11" ht="19.5" customHeight="1">
      <c r="A63" s="146"/>
      <c r="B63" s="146"/>
      <c r="C63" s="146"/>
      <c r="D63" s="146"/>
      <c r="E63" s="146"/>
      <c r="F63" s="146"/>
      <c r="G63" s="146"/>
      <c r="H63" s="146"/>
      <c r="I63" s="146"/>
      <c r="J63" s="146"/>
      <c r="K63" s="146"/>
    </row>
    <row r="64" spans="1:11" ht="19.5" customHeight="1">
      <c r="A64" s="146"/>
      <c r="B64" s="146"/>
      <c r="C64" s="146"/>
      <c r="D64" s="146"/>
      <c r="E64" s="146"/>
      <c r="F64" s="146"/>
      <c r="G64" s="146"/>
      <c r="H64" s="146"/>
      <c r="I64" s="146"/>
      <c r="J64" s="146"/>
      <c r="K64" s="146"/>
    </row>
    <row r="65" spans="1:11" ht="19.5" customHeight="1">
      <c r="A65" s="146"/>
      <c r="B65" s="146"/>
      <c r="C65" s="146"/>
      <c r="D65" s="146"/>
      <c r="E65" s="146"/>
      <c r="F65" s="146"/>
      <c r="G65" s="146"/>
      <c r="H65" s="146"/>
      <c r="I65" s="146"/>
      <c r="J65" s="146"/>
      <c r="K65" s="146"/>
    </row>
    <row r="66" spans="1:11" ht="19.5" customHeight="1">
      <c r="A66" s="146"/>
      <c r="B66" s="146"/>
      <c r="C66" s="146"/>
      <c r="D66" s="146"/>
      <c r="E66" s="146"/>
      <c r="F66" s="146"/>
      <c r="G66" s="146"/>
      <c r="H66" s="146"/>
      <c r="I66" s="146"/>
      <c r="J66" s="146"/>
      <c r="K66" s="146"/>
    </row>
    <row r="67" spans="1:11" ht="19.5" customHeight="1">
      <c r="A67" s="146"/>
      <c r="B67" s="146"/>
      <c r="C67" s="146"/>
      <c r="D67" s="188"/>
      <c r="E67" s="188"/>
      <c r="F67" s="188"/>
      <c r="G67" s="188"/>
      <c r="H67" s="146"/>
      <c r="I67" s="146"/>
      <c r="J67" s="146"/>
      <c r="K67" s="146"/>
    </row>
    <row r="68" spans="1:11" ht="19.5" customHeight="1">
      <c r="A68" s="146"/>
      <c r="B68" s="146"/>
      <c r="C68" s="146"/>
      <c r="D68" s="188"/>
      <c r="E68" s="188"/>
      <c r="F68" s="188"/>
      <c r="G68" s="188"/>
      <c r="H68" s="146"/>
      <c r="I68" s="146"/>
      <c r="J68" s="146"/>
      <c r="K68" s="146"/>
    </row>
    <row r="69" spans="1:11" ht="19.5" customHeight="1">
      <c r="A69" s="146"/>
      <c r="B69" s="146"/>
      <c r="C69" s="146"/>
      <c r="D69" s="146"/>
      <c r="E69" s="146"/>
      <c r="F69" s="146"/>
      <c r="G69" s="146"/>
      <c r="H69" s="146"/>
      <c r="I69" s="146"/>
      <c r="J69" s="146"/>
      <c r="K69" s="146"/>
    </row>
    <row r="70" spans="1:11" ht="19.5" customHeight="1">
      <c r="A70" s="146"/>
      <c r="B70" s="146"/>
      <c r="C70" s="146"/>
      <c r="D70" s="146"/>
      <c r="E70" s="146"/>
      <c r="F70" s="146"/>
      <c r="G70" s="146"/>
      <c r="H70" s="146"/>
      <c r="I70" s="146"/>
      <c r="J70" s="146"/>
      <c r="K70" s="146"/>
    </row>
    <row r="71" spans="1:11" ht="19.5" customHeight="1">
      <c r="A71" s="146"/>
      <c r="B71" s="146"/>
      <c r="C71" s="146"/>
      <c r="D71" s="146"/>
      <c r="E71" s="146"/>
      <c r="F71" s="146"/>
      <c r="G71" s="146"/>
      <c r="H71" s="146"/>
      <c r="I71" s="146"/>
      <c r="J71" s="146"/>
      <c r="K71" s="146"/>
    </row>
    <row r="72" spans="1:11" ht="19.5" customHeight="1">
      <c r="A72" s="146"/>
      <c r="B72" s="146"/>
      <c r="C72" s="146"/>
      <c r="D72" s="146"/>
      <c r="E72" s="146"/>
      <c r="F72" s="146"/>
      <c r="G72" s="146"/>
      <c r="H72" s="146"/>
      <c r="I72" s="146"/>
      <c r="J72" s="146"/>
      <c r="K72" s="146"/>
    </row>
    <row r="73" spans="1:11" ht="19.5" customHeight="1">
      <c r="A73" s="146"/>
      <c r="B73" s="146"/>
      <c r="C73" s="146"/>
      <c r="D73" s="146"/>
      <c r="E73" s="146"/>
      <c r="F73" s="146"/>
      <c r="G73" s="146"/>
      <c r="H73" s="146"/>
      <c r="I73" s="146"/>
      <c r="J73" s="146"/>
      <c r="K73" s="146"/>
    </row>
    <row r="74" spans="1:11" ht="19.5" customHeight="1">
      <c r="A74" s="146"/>
      <c r="B74" s="146"/>
      <c r="C74" s="146"/>
      <c r="D74" s="146"/>
      <c r="E74" s="146"/>
      <c r="F74" s="146"/>
      <c r="G74" s="146"/>
      <c r="H74" s="146"/>
      <c r="I74" s="146"/>
      <c r="J74" s="146"/>
      <c r="K74" s="146"/>
    </row>
    <row r="75" spans="1:11" ht="19.5" customHeight="1">
      <c r="A75" s="146"/>
      <c r="B75" s="146"/>
      <c r="C75" s="146"/>
      <c r="D75" s="146"/>
      <c r="E75" s="146"/>
      <c r="F75" s="146"/>
      <c r="G75" s="146"/>
      <c r="H75" s="146"/>
      <c r="I75" s="146"/>
      <c r="J75" s="146"/>
      <c r="K75" s="146"/>
    </row>
    <row r="76" spans="1:11" ht="19.5" customHeight="1">
      <c r="A76" s="146"/>
      <c r="B76" s="146"/>
      <c r="C76" s="146"/>
      <c r="D76" s="146"/>
      <c r="E76" s="146"/>
      <c r="F76" s="146"/>
      <c r="G76" s="146"/>
      <c r="H76" s="146"/>
      <c r="I76" s="146"/>
      <c r="J76" s="146"/>
      <c r="K76" s="146"/>
    </row>
    <row r="77" spans="1:11" ht="19.5" customHeight="1">
      <c r="A77" s="146"/>
      <c r="B77" s="146"/>
      <c r="C77" s="146"/>
      <c r="D77" s="146"/>
      <c r="E77" s="146"/>
      <c r="F77" s="146"/>
      <c r="G77" s="146"/>
      <c r="H77" s="146"/>
      <c r="I77" s="146"/>
      <c r="J77" s="146"/>
      <c r="K77" s="146"/>
    </row>
    <row r="78" spans="1:11" ht="19.5" customHeight="1">
      <c r="A78" s="146"/>
      <c r="B78" s="146"/>
      <c r="C78" s="146"/>
      <c r="D78" s="146"/>
      <c r="E78" s="146"/>
      <c r="F78" s="146"/>
      <c r="G78" s="146"/>
      <c r="H78" s="146"/>
      <c r="I78" s="146"/>
      <c r="J78" s="146"/>
      <c r="K78" s="146"/>
    </row>
    <row r="79" spans="1:11" ht="19.5" customHeight="1">
      <c r="A79" s="146"/>
      <c r="B79" s="146"/>
      <c r="C79" s="146"/>
      <c r="D79" s="146"/>
      <c r="E79" s="146"/>
      <c r="F79" s="146"/>
      <c r="G79" s="146"/>
      <c r="H79" s="146"/>
      <c r="I79" s="146"/>
      <c r="J79" s="146"/>
      <c r="K79" s="146"/>
    </row>
    <row r="80" spans="1:11" ht="19.5" customHeight="1">
      <c r="A80" s="108"/>
      <c r="B80" s="108"/>
      <c r="C80" s="108"/>
      <c r="D80" s="105"/>
      <c r="E80" s="105"/>
      <c r="F80" s="105"/>
      <c r="G80" s="105"/>
      <c r="H80" s="108"/>
      <c r="I80" s="108"/>
      <c r="J80" s="108"/>
      <c r="K80" s="108"/>
    </row>
    <row r="81" spans="1:11" ht="19.5" customHeight="1">
      <c r="A81" s="103"/>
      <c r="B81" s="103"/>
      <c r="C81" s="103"/>
      <c r="D81" s="146"/>
      <c r="E81" s="146"/>
      <c r="F81" s="146"/>
      <c r="G81" s="146"/>
      <c r="H81" s="103"/>
      <c r="I81" s="103"/>
      <c r="J81" s="103"/>
      <c r="K81" s="103"/>
    </row>
    <row r="82" spans="1:11" ht="19.5" customHeight="1">
      <c r="A82" s="103"/>
      <c r="B82" s="103"/>
      <c r="C82" s="103"/>
      <c r="D82" s="103"/>
      <c r="E82" s="103"/>
      <c r="F82" s="103"/>
      <c r="G82" s="103"/>
      <c r="H82" s="103"/>
      <c r="I82" s="150"/>
      <c r="J82" s="103"/>
      <c r="K82" s="103"/>
    </row>
    <row r="83" spans="1:11" ht="19.5" customHeight="1">
      <c r="A83" s="151"/>
      <c r="B83" s="152"/>
      <c r="C83" s="153"/>
      <c r="D83" s="103"/>
      <c r="E83" s="103"/>
      <c r="F83" s="103"/>
      <c r="G83" s="103"/>
      <c r="H83" s="103"/>
      <c r="I83" s="103"/>
      <c r="J83" s="103"/>
      <c r="K83" s="103"/>
    </row>
    <row r="84" spans="1:11" ht="19.5" customHeight="1">
      <c r="A84" s="103"/>
      <c r="B84" s="103"/>
      <c r="C84" s="103"/>
      <c r="D84" s="103"/>
      <c r="E84" s="103"/>
      <c r="F84" s="103"/>
      <c r="G84" s="103"/>
      <c r="H84" s="103"/>
      <c r="I84" s="103"/>
      <c r="J84" s="103"/>
      <c r="K84" s="103"/>
    </row>
    <row r="85" spans="1:11" ht="19.5" customHeight="1">
      <c r="A85" s="103"/>
      <c r="B85" s="103"/>
      <c r="C85" s="103"/>
      <c r="D85" s="154"/>
      <c r="E85" s="103"/>
      <c r="F85" s="115"/>
      <c r="G85" s="189"/>
      <c r="H85" s="189"/>
      <c r="I85" s="189"/>
      <c r="J85" s="103"/>
      <c r="K85" s="103"/>
    </row>
    <row r="86" spans="1:11" ht="19.5" customHeight="1">
      <c r="A86" s="103"/>
      <c r="B86" s="103"/>
      <c r="C86" s="103"/>
      <c r="D86" s="103"/>
      <c r="E86" s="103"/>
      <c r="F86" s="103"/>
      <c r="G86" s="103"/>
      <c r="H86" s="103"/>
      <c r="I86" s="103"/>
      <c r="J86" s="103"/>
      <c r="K86" s="103"/>
    </row>
    <row r="87" spans="1:11" ht="19.5" customHeight="1"/>
    <row r="88" spans="1:11" ht="19.5" customHeight="1"/>
    <row r="89" spans="1:11" ht="19.5" customHeight="1"/>
    <row r="90" spans="1:11" ht="19.5" customHeight="1"/>
    <row r="91" spans="1:11" ht="19.5" customHeight="1"/>
    <row r="92" spans="1:11" ht="19.5" customHeight="1"/>
    <row r="93" spans="1:11" ht="19.5" customHeight="1"/>
    <row r="94" spans="1:11" ht="19.5" customHeight="1"/>
    <row r="95" spans="1:11" ht="19.5" customHeight="1"/>
    <row r="96" spans="1:11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</sheetData>
  <sheetProtection sheet="1" objects="1" scenarios="1" selectLockedCells="1"/>
  <customSheetViews>
    <customSheetView guid="{AA2E083C-D9E7-4536-A0E3-20A6C5D08D26}" showPageBreaks="1" printArea="1" view="pageLayout">
      <selection activeCell="M8" sqref="M8:N8"/>
      <pageMargins left="0" right="0" top="0" bottom="0" header="0" footer="0"/>
      <printOptions horizontalCentered="1" verticalCentered="1"/>
      <pageSetup paperSize="9" orientation="portrait" r:id="rId1"/>
    </customSheetView>
  </customSheetViews>
  <mergeCells count="34">
    <mergeCell ref="C33:D39"/>
    <mergeCell ref="I38:K38"/>
    <mergeCell ref="A40:B41"/>
    <mergeCell ref="C40:D41"/>
    <mergeCell ref="C23:D25"/>
    <mergeCell ref="A26:B27"/>
    <mergeCell ref="C26:D27"/>
    <mergeCell ref="I28:K28"/>
    <mergeCell ref="A31:A32"/>
    <mergeCell ref="B31:B32"/>
    <mergeCell ref="C31:D32"/>
    <mergeCell ref="A16:B17"/>
    <mergeCell ref="C16:D17"/>
    <mergeCell ref="I16:K16"/>
    <mergeCell ref="A21:A22"/>
    <mergeCell ref="B21:B22"/>
    <mergeCell ref="C21:D22"/>
    <mergeCell ref="I22:K22"/>
    <mergeCell ref="J12:J14"/>
    <mergeCell ref="K12:K14"/>
    <mergeCell ref="A13:A14"/>
    <mergeCell ref="B13:B14"/>
    <mergeCell ref="F13:F14"/>
    <mergeCell ref="G13:G14"/>
    <mergeCell ref="I6:J6"/>
    <mergeCell ref="A8:A9"/>
    <mergeCell ref="B8:B9"/>
    <mergeCell ref="C8:D9"/>
    <mergeCell ref="M8:N8"/>
    <mergeCell ref="B10:B11"/>
    <mergeCell ref="C10:D15"/>
    <mergeCell ref="F10:F11"/>
    <mergeCell ref="G10:G11"/>
    <mergeCell ref="I12:I14"/>
  </mergeCells>
  <dataValidations count="1">
    <dataValidation type="list" allowBlank="1" showInputMessage="1" showErrorMessage="1" sqref="M8">
      <formula1>$P$1:$P$45</formula1>
    </dataValidation>
  </dataValidations>
  <printOptions horizontalCentered="1" verticalCentered="1"/>
  <pageMargins left="0" right="0" top="0" bottom="0" header="0" footer="0"/>
  <pageSetup paperSize="9" orientation="portrait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P129"/>
  <sheetViews>
    <sheetView rightToLeft="1" tabSelected="1" view="pageLayout" topLeftCell="A6" workbookViewId="0">
      <selection activeCell="M8" sqref="M8:N8"/>
    </sheetView>
  </sheetViews>
  <sheetFormatPr baseColWidth="10" defaultColWidth="11.42578125" defaultRowHeight="15"/>
  <cols>
    <col min="1" max="1" width="14.42578125" customWidth="1"/>
    <col min="2" max="3" width="6.5703125" customWidth="1"/>
    <col min="4" max="4" width="24.140625" customWidth="1"/>
    <col min="5" max="5" width="0.42578125" customWidth="1"/>
    <col min="6" max="7" width="6.85546875" customWidth="1"/>
    <col min="8" max="8" width="0.42578125" customWidth="1"/>
    <col min="9" max="11" width="11.28515625" customWidth="1"/>
  </cols>
  <sheetData>
    <row r="1" spans="1:16" ht="19.5" customHeight="1">
      <c r="A1" s="71" t="s">
        <v>36</v>
      </c>
      <c r="B1" s="72"/>
      <c r="C1" s="73" t="s">
        <v>37</v>
      </c>
      <c r="D1" s="74"/>
      <c r="E1" s="74"/>
      <c r="F1" s="71" t="str">
        <f>IF(Notes!D2=0,L1,CONCATENATE(L1,Notes!D2))</f>
        <v xml:space="preserve">المدرسة الابتدائيّة :  بني معقل </v>
      </c>
      <c r="G1" s="74"/>
      <c r="H1" s="72"/>
      <c r="I1" s="71"/>
      <c r="J1" s="72"/>
      <c r="K1" s="72"/>
      <c r="L1" s="165" t="s">
        <v>73</v>
      </c>
      <c r="P1" s="4" t="str">
        <f>Notes!B6</f>
        <v>علي</v>
      </c>
    </row>
    <row r="2" spans="1:16" ht="19.5" customHeight="1">
      <c r="A2" s="75" t="str">
        <f>IF(Notes!D1=0,C1,CONCATENATE(C1,Notes!D1))</f>
        <v>بـمدنين</v>
      </c>
      <c r="B2" s="72"/>
      <c r="C2" s="72"/>
      <c r="D2" s="72"/>
      <c r="E2" s="72"/>
      <c r="F2" s="76" t="str">
        <f>IF(Notes!D3=0,L2,CONCATENATE(L2,Notes!D3))</f>
        <v>السّنة الدّراسيّة : 2018/ 2017</v>
      </c>
      <c r="G2" s="72"/>
      <c r="H2" s="72"/>
      <c r="I2" s="72"/>
      <c r="J2" s="72"/>
      <c r="K2" s="72"/>
      <c r="L2" s="165" t="s">
        <v>74</v>
      </c>
      <c r="P2" s="4" t="str">
        <f>Notes!B7</f>
        <v>أحمد</v>
      </c>
    </row>
    <row r="3" spans="1:16" ht="19.5" customHeight="1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P3" s="4">
        <f>Notes!B8</f>
        <v>0</v>
      </c>
    </row>
    <row r="4" spans="1:16" ht="19.5" customHeight="1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P4" s="4">
        <f>Notes!B9</f>
        <v>0</v>
      </c>
    </row>
    <row r="5" spans="1:16" ht="19.5" customHeight="1">
      <c r="A5" s="78" t="s">
        <v>38</v>
      </c>
      <c r="B5" s="36"/>
      <c r="C5" s="36"/>
      <c r="D5" s="36"/>
      <c r="E5" s="36"/>
      <c r="F5" s="36"/>
      <c r="G5" s="36"/>
      <c r="H5" s="36"/>
      <c r="I5" s="36"/>
      <c r="J5" s="36"/>
      <c r="K5" s="36"/>
      <c r="P5" s="4">
        <f>Notes!B10</f>
        <v>0</v>
      </c>
    </row>
    <row r="6" spans="1:16" ht="19.5" customHeight="1">
      <c r="A6" s="79" t="str">
        <f>IF(VLOOKUP(L8,Notes!A6:BG50,2,FALSE)=0,A5,CONCATENATE(A5,VLOOKUP(L8,Notes!A6:BG50,2,FALSE)))</f>
        <v xml:space="preserve">التّلمبذ(ة) : </v>
      </c>
      <c r="B6" s="36"/>
      <c r="C6" s="36"/>
      <c r="D6" s="80" t="s">
        <v>39</v>
      </c>
      <c r="E6" s="36"/>
      <c r="F6" s="163" t="str">
        <f>Notes!B1</f>
        <v>الأولى أ</v>
      </c>
      <c r="G6" s="36"/>
      <c r="H6" s="36"/>
      <c r="I6" s="407" t="s">
        <v>40</v>
      </c>
      <c r="J6" s="407"/>
      <c r="K6" s="81">
        <f>Notes!B4</f>
        <v>0</v>
      </c>
      <c r="P6" s="4">
        <f>Notes!B11</f>
        <v>0</v>
      </c>
    </row>
    <row r="7" spans="1:16" ht="19.5" customHeight="1" thickBot="1">
      <c r="A7" s="82"/>
      <c r="B7" s="83"/>
      <c r="C7" s="83"/>
      <c r="D7" s="84" t="s">
        <v>41</v>
      </c>
      <c r="E7" s="85"/>
      <c r="F7" s="83"/>
      <c r="G7" s="83"/>
      <c r="H7" s="86"/>
      <c r="I7" s="86"/>
      <c r="J7" s="86"/>
      <c r="K7" s="86"/>
      <c r="P7" s="4">
        <f>Notes!B12</f>
        <v>0</v>
      </c>
    </row>
    <row r="8" spans="1:16" ht="19.5" customHeight="1" thickBot="1">
      <c r="A8" s="408" t="s">
        <v>42</v>
      </c>
      <c r="B8" s="410" t="s">
        <v>8</v>
      </c>
      <c r="C8" s="412" t="s">
        <v>43</v>
      </c>
      <c r="D8" s="413"/>
      <c r="E8" s="77"/>
      <c r="F8" s="87" t="s">
        <v>5</v>
      </c>
      <c r="G8" s="87" t="s">
        <v>6</v>
      </c>
      <c r="H8" s="36"/>
      <c r="I8" s="36"/>
      <c r="J8" s="36"/>
      <c r="K8" s="36"/>
      <c r="L8" s="4">
        <f>IF(M8=Notes!B6,1,IF(M8=Notes!B7,2,IF(M8=Notes!B8,3,IF(M8=Notes!B9,4,IF(M8=Notes!B10,5,IF(M8=Notes!B11,6,IF(M8=Notes!B12,7,IF(M8=Notes!B13,8,IF(M8=Notes!B14,9,IF(M8=Notes!B15,10,IF(M8=Notes!B16,11,IF(M8=Notes!B17,12,IF(M8=Notes!B18,13,IF(M8=Notes!B19,14,IF(M8=Notes!B20,15,IF(M8=Notes!B21,16,IF(M8=Notes!B22,17,IF(M8=Notes!B23,18,IF(M8=Notes!B24,19,IF(M8=Notes!B25,20,IF(M8=Notes!B26,21,IF(M8=Notes!B27,22,IF(M8=Notes!B28,23,IF(M8=Notes!B29,24,IF(M8=Notes!B30,25,IF(M8=Notes!B31,26,IF(M8=Notes!B32,27,IF(M8=Notes!B33,28,IF(M8=Notes!B34,29,IF(M8=Notes!B35,30,IF(M8=Notes!B36,31,IF(M8=Notes!B37,32,IF(M8=Notes!B38,33,IF(M8=Notes!B39,34,IF(M8=Notes!B40,35,IF(M8=Notes!B41,36,IF(M8=Notes!B42,37,IF(M8=Notes!B43,38,IF(M8=Notes!B44,39,IF(M8=Notes!B45,40,IF(M8=Notes!B46,41,IF(M8=Notes!B47,42,IF(M8=Notes!B48,43,IF(M8=Notes!B49,44,IF(M8=Notes!B50,45)))))))))))))))))))))))))))))))))))))))))))))</f>
        <v>3</v>
      </c>
      <c r="M8" s="416"/>
      <c r="N8" s="417"/>
      <c r="P8" s="4">
        <f>Notes!B13</f>
        <v>0</v>
      </c>
    </row>
    <row r="9" spans="1:16" ht="19.5" customHeight="1">
      <c r="A9" s="409"/>
      <c r="B9" s="411"/>
      <c r="C9" s="414"/>
      <c r="D9" s="415"/>
      <c r="E9" s="77"/>
      <c r="F9" s="88" t="s">
        <v>44</v>
      </c>
      <c r="G9" s="88" t="s">
        <v>44</v>
      </c>
      <c r="H9" s="36"/>
      <c r="I9" s="36"/>
      <c r="J9" s="36"/>
      <c r="K9" s="36"/>
      <c r="P9" s="4">
        <f>Notes!B14</f>
        <v>0</v>
      </c>
    </row>
    <row r="10" spans="1:16" ht="19.5" customHeight="1">
      <c r="A10" s="89" t="s">
        <v>45</v>
      </c>
      <c r="B10" s="394">
        <f>VLOOKUP(L8,Notes!A6:BG50,30,FALSE)</f>
        <v>0</v>
      </c>
      <c r="C10" s="396"/>
      <c r="D10" s="397"/>
      <c r="E10" s="36"/>
      <c r="F10" s="402">
        <f>Notes!AD52</f>
        <v>0</v>
      </c>
      <c r="G10" s="402">
        <f>Notes!AD53</f>
        <v>0</v>
      </c>
      <c r="H10" s="36"/>
      <c r="I10" s="90" t="s">
        <v>46</v>
      </c>
      <c r="J10" s="91" t="s">
        <v>47</v>
      </c>
      <c r="K10" s="91" t="s">
        <v>48</v>
      </c>
      <c r="P10" s="4">
        <f>Notes!B15</f>
        <v>0</v>
      </c>
    </row>
    <row r="11" spans="1:16" ht="19.5" customHeight="1">
      <c r="A11" s="92" t="s">
        <v>49</v>
      </c>
      <c r="B11" s="395"/>
      <c r="C11" s="398"/>
      <c r="D11" s="399"/>
      <c r="E11" s="36"/>
      <c r="F11" s="403"/>
      <c r="G11" s="403"/>
      <c r="H11" s="36"/>
      <c r="I11" s="93" t="s">
        <v>50</v>
      </c>
      <c r="J11" s="94" t="s">
        <v>44</v>
      </c>
      <c r="K11" s="94" t="s">
        <v>44</v>
      </c>
      <c r="P11" s="4">
        <f>Notes!B16</f>
        <v>0</v>
      </c>
    </row>
    <row r="12" spans="1:16" ht="19.5" customHeight="1">
      <c r="A12" s="95" t="s">
        <v>7</v>
      </c>
      <c r="B12" s="96">
        <f>VLOOKUP(L8,Notes!A6:BG50,31,FALSE)</f>
        <v>0</v>
      </c>
      <c r="C12" s="398"/>
      <c r="D12" s="399"/>
      <c r="E12" s="36"/>
      <c r="F12" s="97">
        <f>Notes!AE52</f>
        <v>0</v>
      </c>
      <c r="G12" s="97">
        <f>Notes!AE53</f>
        <v>0</v>
      </c>
      <c r="H12" s="36"/>
      <c r="I12" s="404" t="str">
        <f>VLOOKUP(L8,Notes!A6:BG50,48,FALSE)</f>
        <v/>
      </c>
      <c r="J12" s="418">
        <f>Notes!AV52</f>
        <v>0</v>
      </c>
      <c r="K12" s="418">
        <f>Notes!AV53</f>
        <v>0</v>
      </c>
      <c r="P12" s="4">
        <f>Notes!B17</f>
        <v>0</v>
      </c>
    </row>
    <row r="13" spans="1:16" ht="19.5" customHeight="1">
      <c r="A13" s="421" t="s">
        <v>76</v>
      </c>
      <c r="B13" s="394">
        <f>VLOOKUP(L8,Notes!A6:BG50,32,FALSE)</f>
        <v>0</v>
      </c>
      <c r="C13" s="398"/>
      <c r="D13" s="399"/>
      <c r="E13" s="36"/>
      <c r="F13" s="402">
        <f>Notes!AF52</f>
        <v>0</v>
      </c>
      <c r="G13" s="402">
        <f>Notes!AF53</f>
        <v>0</v>
      </c>
      <c r="H13" s="36"/>
      <c r="I13" s="405"/>
      <c r="J13" s="419"/>
      <c r="K13" s="419"/>
      <c r="P13" s="4">
        <f>Notes!B18</f>
        <v>0</v>
      </c>
    </row>
    <row r="14" spans="1:16" ht="19.5" customHeight="1">
      <c r="A14" s="422"/>
      <c r="B14" s="395"/>
      <c r="C14" s="398"/>
      <c r="D14" s="399"/>
      <c r="E14" s="36"/>
      <c r="F14" s="403"/>
      <c r="G14" s="403"/>
      <c r="H14" s="36"/>
      <c r="I14" s="406"/>
      <c r="J14" s="420"/>
      <c r="K14" s="420"/>
      <c r="L14" s="1" t="s">
        <v>23</v>
      </c>
      <c r="M14" s="36"/>
      <c r="P14" s="4">
        <f>Notes!B19</f>
        <v>0</v>
      </c>
    </row>
    <row r="15" spans="1:16" ht="19.5" customHeight="1">
      <c r="A15" s="92" t="s">
        <v>51</v>
      </c>
      <c r="B15" s="96">
        <f>VLOOKUP(L8,Notes!A6:BG50,33,FALSE)</f>
        <v>0</v>
      </c>
      <c r="C15" s="400"/>
      <c r="D15" s="401"/>
      <c r="E15" s="36"/>
      <c r="F15" s="97">
        <f>Notes!AG52</f>
        <v>0</v>
      </c>
      <c r="G15" s="97">
        <f>Notes!AG53</f>
        <v>0</v>
      </c>
      <c r="H15" s="36"/>
      <c r="I15" s="36"/>
      <c r="J15" s="36"/>
      <c r="K15" s="36"/>
      <c r="L15" s="36"/>
      <c r="M15" s="36"/>
      <c r="P15" s="4">
        <f>Notes!B20</f>
        <v>0</v>
      </c>
    </row>
    <row r="16" spans="1:16" ht="19.5" customHeight="1">
      <c r="A16" s="423" t="s">
        <v>77</v>
      </c>
      <c r="B16" s="424"/>
      <c r="C16" s="427">
        <f>VLOOKUP(L8,Notes!A6:BG50,35,FALSE)</f>
        <v>0</v>
      </c>
      <c r="D16" s="397"/>
      <c r="E16" s="2"/>
      <c r="F16" s="98"/>
      <c r="G16" s="98"/>
      <c r="H16" s="2"/>
      <c r="I16" s="429" t="s">
        <v>52</v>
      </c>
      <c r="J16" s="430"/>
      <c r="K16" s="431"/>
      <c r="L16" s="36"/>
      <c r="M16" s="36"/>
      <c r="P16" s="4">
        <f>Notes!B21</f>
        <v>0</v>
      </c>
    </row>
    <row r="17" spans="1:16" ht="19.5" customHeight="1">
      <c r="A17" s="425"/>
      <c r="B17" s="426"/>
      <c r="C17" s="428"/>
      <c r="D17" s="401"/>
      <c r="E17" s="158"/>
      <c r="F17" s="2"/>
      <c r="G17" s="2"/>
      <c r="H17" s="159"/>
      <c r="I17" s="102"/>
      <c r="J17" s="103"/>
      <c r="K17" s="104"/>
      <c r="L17" s="36"/>
      <c r="M17" s="36"/>
      <c r="P17" s="4">
        <f>Notes!B22</f>
        <v>0</v>
      </c>
    </row>
    <row r="18" spans="1:16" ht="19.5" customHeight="1">
      <c r="G18" s="2"/>
      <c r="H18" s="104"/>
      <c r="I18" s="106"/>
      <c r="J18" s="103"/>
      <c r="K18" s="104"/>
      <c r="L18" s="1" t="s">
        <v>24</v>
      </c>
      <c r="M18" s="36"/>
      <c r="P18" s="4">
        <f>Notes!B23</f>
        <v>0</v>
      </c>
    </row>
    <row r="19" spans="1:16" ht="19.5" customHeight="1">
      <c r="H19" s="108"/>
      <c r="I19" s="106"/>
      <c r="J19" s="103"/>
      <c r="K19" s="104"/>
      <c r="P19" s="4">
        <f>Notes!B24</f>
        <v>0</v>
      </c>
    </row>
    <row r="20" spans="1:16" ht="19.5" customHeight="1">
      <c r="A20" s="99"/>
      <c r="B20" s="100"/>
      <c r="C20" s="100"/>
      <c r="D20" s="101" t="s">
        <v>53</v>
      </c>
      <c r="E20" s="100"/>
      <c r="F20" s="100"/>
      <c r="G20" s="100"/>
      <c r="H20" s="108"/>
      <c r="I20" s="112"/>
      <c r="J20" s="113"/>
      <c r="K20" s="114"/>
      <c r="P20" s="4">
        <f>Notes!B25</f>
        <v>0</v>
      </c>
    </row>
    <row r="21" spans="1:16" ht="19.5" customHeight="1">
      <c r="A21" s="432" t="s">
        <v>42</v>
      </c>
      <c r="B21" s="434" t="s">
        <v>8</v>
      </c>
      <c r="C21" s="412" t="s">
        <v>43</v>
      </c>
      <c r="D21" s="413"/>
      <c r="E21" s="105"/>
      <c r="F21" s="87" t="s">
        <v>5</v>
      </c>
      <c r="G21" s="87" t="s">
        <v>6</v>
      </c>
      <c r="H21" s="108"/>
      <c r="I21" s="108"/>
      <c r="J21" s="108"/>
      <c r="K21" s="108"/>
      <c r="P21" s="4">
        <f>Notes!B26</f>
        <v>0</v>
      </c>
    </row>
    <row r="22" spans="1:16" ht="19.5" customHeight="1">
      <c r="A22" s="433"/>
      <c r="B22" s="435"/>
      <c r="C22" s="414"/>
      <c r="D22" s="415"/>
      <c r="E22" s="105"/>
      <c r="F22" s="107" t="s">
        <v>44</v>
      </c>
      <c r="G22" s="107" t="s">
        <v>44</v>
      </c>
      <c r="H22" s="108"/>
      <c r="I22" s="429" t="s">
        <v>57</v>
      </c>
      <c r="J22" s="430"/>
      <c r="K22" s="431"/>
      <c r="P22" s="4">
        <f>Notes!B27</f>
        <v>0</v>
      </c>
    </row>
    <row r="23" spans="1:16" ht="19.5" customHeight="1">
      <c r="A23" s="109" t="s">
        <v>54</v>
      </c>
      <c r="B23" s="110">
        <f>VLOOKUP(L8,Notes!A6:BG50,36,FALSE)</f>
        <v>0</v>
      </c>
      <c r="C23" s="436"/>
      <c r="D23" s="437"/>
      <c r="E23" s="108"/>
      <c r="F23" s="111">
        <f>Notes!AJ52</f>
        <v>0</v>
      </c>
      <c r="G23" s="111">
        <f>Notes!AJ53</f>
        <v>0</v>
      </c>
      <c r="H23" s="108"/>
      <c r="I23" s="116"/>
      <c r="J23" s="108"/>
      <c r="K23" s="104"/>
      <c r="P23" s="4">
        <f>Notes!B28</f>
        <v>0</v>
      </c>
    </row>
    <row r="24" spans="1:16" ht="19.5" customHeight="1">
      <c r="A24" s="109" t="s">
        <v>55</v>
      </c>
      <c r="B24" s="110">
        <f>VLOOKUP(L8,Notes!A6:BG50,37,FALSE)</f>
        <v>0</v>
      </c>
      <c r="C24" s="438"/>
      <c r="D24" s="439"/>
      <c r="E24" s="108"/>
      <c r="F24" s="111">
        <f>Notes!AK52</f>
        <v>0</v>
      </c>
      <c r="G24" s="111">
        <f>Notes!AK53</f>
        <v>0</v>
      </c>
      <c r="H24" s="108"/>
      <c r="I24" s="106"/>
      <c r="J24" s="167" t="str">
        <f>VLOOKUP(L8,Notes!A6:BG50,49,FALSE)</f>
        <v/>
      </c>
      <c r="K24" s="104"/>
      <c r="P24" s="4">
        <f>Notes!B29</f>
        <v>0</v>
      </c>
    </row>
    <row r="25" spans="1:16" ht="19.5" customHeight="1">
      <c r="A25" s="109" t="s">
        <v>56</v>
      </c>
      <c r="B25" s="110">
        <f>VLOOKUP(L8,Notes!A6:BG50,38,FALSE)</f>
        <v>0</v>
      </c>
      <c r="C25" s="440"/>
      <c r="D25" s="441"/>
      <c r="E25" s="108"/>
      <c r="F25" s="111">
        <f>Notes!AL52</f>
        <v>0</v>
      </c>
      <c r="G25" s="111">
        <f>Notes!AL53</f>
        <v>0</v>
      </c>
      <c r="H25" s="103"/>
      <c r="I25" s="106"/>
      <c r="J25" s="108"/>
      <c r="K25" s="104"/>
      <c r="P25" s="4">
        <f>Notes!B30</f>
        <v>0</v>
      </c>
    </row>
    <row r="26" spans="1:16" ht="19.5" customHeight="1">
      <c r="A26" s="423" t="s">
        <v>77</v>
      </c>
      <c r="B26" s="424"/>
      <c r="C26" s="427">
        <f>VLOOKUP(L8,Notes!A6:BG50,40,FALSE)</f>
        <v>0</v>
      </c>
      <c r="D26" s="397"/>
      <c r="H26" s="108"/>
      <c r="I26" s="112"/>
      <c r="J26" s="113"/>
      <c r="K26" s="114"/>
      <c r="P26" s="4">
        <f>Notes!B31</f>
        <v>0</v>
      </c>
    </row>
    <row r="27" spans="1:16" ht="19.5" customHeight="1">
      <c r="A27" s="425"/>
      <c r="B27" s="426"/>
      <c r="C27" s="428"/>
      <c r="D27" s="401"/>
      <c r="H27" s="108"/>
      <c r="I27" s="108"/>
      <c r="J27" s="108"/>
      <c r="K27" s="108"/>
      <c r="P27" s="4">
        <f>Notes!B32</f>
        <v>0</v>
      </c>
    </row>
    <row r="28" spans="1:16" ht="19.5" customHeight="1">
      <c r="H28" s="108"/>
      <c r="I28" s="429" t="s">
        <v>61</v>
      </c>
      <c r="J28" s="430"/>
      <c r="K28" s="431"/>
      <c r="P28" s="4">
        <f>Notes!B33</f>
        <v>0</v>
      </c>
    </row>
    <row r="29" spans="1:16" ht="19.5" customHeight="1">
      <c r="H29" s="108"/>
      <c r="I29" s="106"/>
      <c r="J29" s="108"/>
      <c r="K29" s="104"/>
      <c r="P29" s="4">
        <f>Notes!B34</f>
        <v>0</v>
      </c>
    </row>
    <row r="30" spans="1:16" ht="19.5" customHeight="1">
      <c r="A30" s="117"/>
      <c r="B30" s="118"/>
      <c r="C30" s="118"/>
      <c r="D30" s="119" t="s">
        <v>58</v>
      </c>
      <c r="E30" s="118"/>
      <c r="F30" s="118"/>
      <c r="G30" s="118"/>
      <c r="H30" s="108"/>
      <c r="I30" s="106"/>
      <c r="J30" s="124" t="str">
        <f>IF('[2]Données Personnel'!$B$4=0,"",'[2]Données Personnel'!$B$4)</f>
        <v>ناجية بن يونس</v>
      </c>
      <c r="K30" s="104"/>
      <c r="P30" s="4">
        <f>Notes!B35</f>
        <v>0</v>
      </c>
    </row>
    <row r="31" spans="1:16" ht="19.5" customHeight="1">
      <c r="A31" s="432" t="s">
        <v>42</v>
      </c>
      <c r="B31" s="434" t="s">
        <v>8</v>
      </c>
      <c r="C31" s="412" t="s">
        <v>43</v>
      </c>
      <c r="D31" s="413"/>
      <c r="E31" s="105"/>
      <c r="F31" s="87" t="s">
        <v>5</v>
      </c>
      <c r="G31" s="87" t="s">
        <v>6</v>
      </c>
      <c r="H31" s="108"/>
      <c r="I31" s="106"/>
      <c r="J31" s="108"/>
      <c r="K31" s="126"/>
      <c r="P31" s="4">
        <f>Notes!B36</f>
        <v>0</v>
      </c>
    </row>
    <row r="32" spans="1:16" ht="19.5" customHeight="1">
      <c r="A32" s="446"/>
      <c r="B32" s="435"/>
      <c r="C32" s="414"/>
      <c r="D32" s="415"/>
      <c r="E32" s="105"/>
      <c r="F32" s="120" t="s">
        <v>44</v>
      </c>
      <c r="G32" s="120" t="s">
        <v>44</v>
      </c>
      <c r="H32" s="108"/>
      <c r="I32" s="127" t="s">
        <v>66</v>
      </c>
      <c r="J32" s="128">
        <f ca="1">TODAY()</f>
        <v>43118</v>
      </c>
      <c r="K32" s="104"/>
      <c r="P32" s="4">
        <f>Notes!B37</f>
        <v>0</v>
      </c>
    </row>
    <row r="33" spans="1:16" ht="19.5" customHeight="1">
      <c r="A33" s="121" t="s">
        <v>59</v>
      </c>
      <c r="B33" s="108"/>
      <c r="C33" s="436"/>
      <c r="D33" s="437"/>
      <c r="E33" s="108"/>
      <c r="F33" s="108"/>
      <c r="G33" s="108"/>
      <c r="H33" s="108"/>
      <c r="I33" s="127"/>
      <c r="J33" s="129"/>
      <c r="K33" s="104"/>
      <c r="P33" s="4">
        <f>Notes!B38</f>
        <v>0</v>
      </c>
    </row>
    <row r="34" spans="1:16" ht="19.5" customHeight="1">
      <c r="A34" s="122" t="s">
        <v>60</v>
      </c>
      <c r="B34" s="110">
        <f>VLOOKUP(L8,Notes!A6:BG50,41,FALSE)</f>
        <v>0</v>
      </c>
      <c r="C34" s="438"/>
      <c r="D34" s="439"/>
      <c r="E34" s="108"/>
      <c r="F34" s="111">
        <f>Notes!AO52</f>
        <v>0</v>
      </c>
      <c r="G34" s="111">
        <f>Notes!AO53</f>
        <v>0</v>
      </c>
      <c r="H34" s="108"/>
      <c r="I34" s="106"/>
      <c r="J34" s="103"/>
      <c r="K34" s="104"/>
      <c r="P34" s="4">
        <f>Notes!B39</f>
        <v>0</v>
      </c>
    </row>
    <row r="35" spans="1:16" ht="19.5" customHeight="1">
      <c r="A35" s="121" t="s">
        <v>62</v>
      </c>
      <c r="B35" s="166"/>
      <c r="C35" s="438"/>
      <c r="D35" s="439"/>
      <c r="E35" s="108"/>
      <c r="F35" s="123"/>
      <c r="G35" s="123"/>
      <c r="H35" s="108"/>
      <c r="I35" s="106"/>
      <c r="J35" s="108"/>
      <c r="K35" s="130" t="s">
        <v>68</v>
      </c>
      <c r="P35" s="4">
        <f>Notes!B40</f>
        <v>0</v>
      </c>
    </row>
    <row r="36" spans="1:16" ht="19.5" customHeight="1">
      <c r="A36" s="122" t="s">
        <v>63</v>
      </c>
      <c r="B36" s="110">
        <f>VLOOKUP(L8,Notes!A6:BG50,42,FALSE)</f>
        <v>0</v>
      </c>
      <c r="C36" s="438"/>
      <c r="D36" s="439"/>
      <c r="E36" s="108"/>
      <c r="F36" s="111">
        <f>Notes!AP52</f>
        <v>0</v>
      </c>
      <c r="G36" s="111">
        <f>Notes!AP53</f>
        <v>0</v>
      </c>
      <c r="H36" s="108"/>
      <c r="I36" s="112"/>
      <c r="J36" s="113"/>
      <c r="K36" s="114"/>
      <c r="P36" s="4">
        <f>Notes!B41</f>
        <v>0</v>
      </c>
    </row>
    <row r="37" spans="1:16" ht="19.5" customHeight="1">
      <c r="A37" s="125" t="s">
        <v>64</v>
      </c>
      <c r="B37" s="110">
        <f>VLOOKUP(L8,Notes!A6:BG50,43,FALSE)</f>
        <v>0</v>
      </c>
      <c r="C37" s="438"/>
      <c r="D37" s="439"/>
      <c r="E37" s="108"/>
      <c r="F37" s="111">
        <f>Notes!AQ52</f>
        <v>0</v>
      </c>
      <c r="G37" s="111">
        <f>Notes!AQ53</f>
        <v>0</v>
      </c>
      <c r="H37" s="108"/>
      <c r="I37" s="108"/>
      <c r="J37" s="108"/>
      <c r="K37" s="108"/>
      <c r="P37" s="4">
        <f>Notes!B42</f>
        <v>0</v>
      </c>
    </row>
    <row r="38" spans="1:16" ht="19.5" customHeight="1">
      <c r="A38" s="121" t="s">
        <v>65</v>
      </c>
      <c r="B38" s="166"/>
      <c r="C38" s="438"/>
      <c r="D38" s="439"/>
      <c r="E38" s="108"/>
      <c r="F38" s="123"/>
      <c r="G38" s="123"/>
      <c r="H38" s="108"/>
      <c r="I38" s="429" t="s">
        <v>69</v>
      </c>
      <c r="J38" s="430"/>
      <c r="K38" s="431"/>
      <c r="P38" s="4">
        <f>Notes!B43</f>
        <v>0</v>
      </c>
    </row>
    <row r="39" spans="1:16" ht="19.5" customHeight="1">
      <c r="A39" s="122" t="s">
        <v>67</v>
      </c>
      <c r="B39" s="110" t="str">
        <f>IF(VLOOKUP(L8,Notes!A6:BG50,44,FALSE)=0,"معفى",VLOOKUP(L8,Notes!A6:BG50,44,FALSE))</f>
        <v>معفى</v>
      </c>
      <c r="C39" s="440"/>
      <c r="D39" s="441"/>
      <c r="E39" s="108"/>
      <c r="F39" s="111">
        <f>Notes!AR52</f>
        <v>0</v>
      </c>
      <c r="G39" s="111">
        <f>Notes!AR53</f>
        <v>0</v>
      </c>
      <c r="H39" s="108"/>
      <c r="I39" s="106"/>
      <c r="J39" s="108"/>
      <c r="K39" s="131"/>
      <c r="P39" s="4">
        <f>Notes!B44</f>
        <v>0</v>
      </c>
    </row>
    <row r="40" spans="1:16" ht="19.5" customHeight="1">
      <c r="A40" s="423" t="s">
        <v>77</v>
      </c>
      <c r="B40" s="424"/>
      <c r="C40" s="442">
        <f>VLOOKUP(L8,Notes!A6:BG50,46,FALSE)</f>
        <v>0</v>
      </c>
      <c r="D40" s="443"/>
      <c r="E40" s="146"/>
      <c r="F40" s="155"/>
      <c r="G40" s="155"/>
      <c r="H40" s="108"/>
      <c r="I40" s="106"/>
      <c r="J40" s="108"/>
      <c r="K40" s="104"/>
      <c r="P40" s="4">
        <f>Notes!B45</f>
        <v>0</v>
      </c>
    </row>
    <row r="41" spans="1:16" ht="19.5" customHeight="1">
      <c r="A41" s="425"/>
      <c r="B41" s="426"/>
      <c r="C41" s="444"/>
      <c r="D41" s="445"/>
      <c r="E41" s="146"/>
      <c r="F41" s="155"/>
      <c r="G41" s="155"/>
      <c r="H41" s="108"/>
      <c r="I41" s="106"/>
      <c r="J41" s="108"/>
      <c r="K41" s="104"/>
      <c r="P41" s="4">
        <f>Notes!B46</f>
        <v>0</v>
      </c>
    </row>
    <row r="42" spans="1:16" ht="19.5" customHeight="1">
      <c r="A42" s="157"/>
      <c r="B42" s="155"/>
      <c r="C42" s="156"/>
      <c r="D42" s="146"/>
      <c r="E42" s="146"/>
      <c r="F42" s="155"/>
      <c r="G42" s="155"/>
      <c r="H42" s="108"/>
      <c r="I42" s="106"/>
      <c r="J42" s="103"/>
      <c r="K42" s="104"/>
      <c r="P42" s="4">
        <f>Notes!B47</f>
        <v>0</v>
      </c>
    </row>
    <row r="43" spans="1:16" ht="19.5" customHeight="1">
      <c r="A43" s="157"/>
      <c r="B43" s="155"/>
      <c r="C43" s="156"/>
      <c r="D43" s="146"/>
      <c r="E43" s="146"/>
      <c r="F43" s="155"/>
      <c r="G43" s="155"/>
      <c r="H43" s="108"/>
      <c r="I43" s="112"/>
      <c r="J43" s="113"/>
      <c r="K43" s="114"/>
      <c r="P43" s="4">
        <f>Notes!B48</f>
        <v>0</v>
      </c>
    </row>
    <row r="44" spans="1:16" ht="19.5" customHeight="1">
      <c r="A44" s="447" t="s">
        <v>70</v>
      </c>
      <c r="B44" s="447"/>
      <c r="C44" s="132"/>
      <c r="D44" s="132"/>
      <c r="E44" s="132"/>
      <c r="F44" s="133" t="str">
        <f>IF(Notes!D1=0,L44,CONCATENATE(L44,Notes!D1))</f>
        <v>المنـدوبيّـة الجهـويّـــة للتّربيـة بـمدنين</v>
      </c>
      <c r="G44" s="134"/>
      <c r="H44" s="132"/>
      <c r="I44" s="132"/>
      <c r="J44" s="132"/>
      <c r="K44" s="132"/>
      <c r="L44" s="4" t="s">
        <v>75</v>
      </c>
      <c r="P44" s="4">
        <f>Notes!B49</f>
        <v>0</v>
      </c>
    </row>
    <row r="45" spans="1:16" ht="19.5" customHeight="1">
      <c r="A45" s="447"/>
      <c r="B45" s="447"/>
      <c r="C45" s="132"/>
      <c r="D45" s="135"/>
      <c r="E45" s="135"/>
      <c r="F45" s="136" t="str">
        <f>IF(Notes!D2=0,L1,CONCATENATE(L1,Notes!D2))</f>
        <v xml:space="preserve">المدرسة الابتدائيّة :  بني معقل </v>
      </c>
      <c r="G45" s="137"/>
      <c r="H45" s="138"/>
      <c r="I45" s="138"/>
      <c r="J45" s="138"/>
      <c r="K45" s="132"/>
      <c r="P45" s="4">
        <f>Notes!B50</f>
        <v>0</v>
      </c>
    </row>
    <row r="46" spans="1:16" ht="19.5" customHeight="1">
      <c r="A46" s="448" t="s">
        <v>71</v>
      </c>
      <c r="B46" s="448"/>
      <c r="C46" s="132"/>
      <c r="D46" s="135"/>
      <c r="E46" s="135"/>
      <c r="F46" s="139" t="str">
        <f>IF(Notes!D3=0,L2,CONCATENATE(L2,Notes!D3))</f>
        <v>السّنة الدّراسيّة : 2018/ 2017</v>
      </c>
      <c r="G46" s="138"/>
      <c r="H46" s="138"/>
      <c r="I46" s="138"/>
      <c r="J46" s="132"/>
      <c r="K46" s="132"/>
      <c r="P46" s="36"/>
    </row>
    <row r="47" spans="1:16" ht="19.5" customHeight="1">
      <c r="A47" s="140"/>
      <c r="B47" s="132"/>
      <c r="C47" s="132"/>
      <c r="D47" s="132"/>
      <c r="E47" s="132"/>
      <c r="F47" s="132"/>
      <c r="G47" s="132"/>
      <c r="H47" s="132"/>
      <c r="I47" s="132"/>
      <c r="J47" s="132"/>
      <c r="K47" s="132"/>
      <c r="P47" s="36"/>
    </row>
    <row r="48" spans="1:16" ht="19.5" customHeight="1">
      <c r="A48" s="132"/>
      <c r="B48" s="132"/>
      <c r="C48" s="132"/>
      <c r="D48" s="132"/>
      <c r="E48" s="132"/>
      <c r="F48" s="132"/>
      <c r="G48" s="132"/>
      <c r="H48" s="132"/>
      <c r="I48" s="132"/>
      <c r="J48" s="132"/>
      <c r="K48" s="132"/>
      <c r="P48" s="36"/>
    </row>
    <row r="49" spans="1:16" ht="19.5" customHeight="1">
      <c r="A49" s="108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P49" s="36"/>
    </row>
    <row r="50" spans="1:16" ht="19.5" customHeight="1">
      <c r="A50" s="141" t="str">
        <f>IF(VLOOKUP(L8,Notes!A6:BG50,2,FALSE)=0,A5,CONCATENATE(A5,VLOOKUP(L8,Notes!A6:BG50,2,FALSE)))</f>
        <v xml:space="preserve">التّلمبذ(ة) : </v>
      </c>
      <c r="B50" s="129"/>
      <c r="C50" s="108"/>
      <c r="D50" s="142" t="s">
        <v>39</v>
      </c>
      <c r="E50" s="108"/>
      <c r="F50" s="164" t="str">
        <f>Notes!B1</f>
        <v>الأولى أ</v>
      </c>
      <c r="G50" s="108"/>
      <c r="H50" s="108"/>
      <c r="I50" s="449" t="s">
        <v>40</v>
      </c>
      <c r="J50" s="449"/>
      <c r="K50" s="143">
        <f>Notes!B4</f>
        <v>0</v>
      </c>
      <c r="P50" s="36"/>
    </row>
    <row r="51" spans="1:16" ht="19.5" customHeight="1">
      <c r="A51" s="108"/>
      <c r="B51" s="108"/>
      <c r="C51" s="108"/>
      <c r="D51" s="108"/>
      <c r="E51" s="108"/>
      <c r="F51" s="108"/>
      <c r="G51" s="108"/>
      <c r="H51" s="108"/>
      <c r="I51" s="108"/>
      <c r="J51" s="108"/>
      <c r="K51" s="108"/>
      <c r="P51" s="36"/>
    </row>
    <row r="52" spans="1:16" ht="19.5" customHeight="1">
      <c r="A52" s="105"/>
      <c r="B52" s="105"/>
      <c r="C52" s="105"/>
      <c r="D52" s="105"/>
      <c r="E52" s="105"/>
      <c r="F52" s="105"/>
      <c r="G52" s="105"/>
      <c r="H52" s="105"/>
      <c r="I52" s="105"/>
      <c r="J52" s="105"/>
      <c r="K52" s="105"/>
      <c r="P52" s="36"/>
    </row>
    <row r="53" spans="1:16" ht="19.5" customHeight="1">
      <c r="A53" s="105"/>
      <c r="B53" s="105"/>
      <c r="C53" s="105"/>
      <c r="D53" s="105"/>
      <c r="E53" s="105"/>
      <c r="F53" s="105"/>
      <c r="G53" s="105"/>
      <c r="H53" s="105"/>
      <c r="I53" s="105"/>
      <c r="J53" s="105"/>
      <c r="K53" s="105"/>
      <c r="P53" s="36"/>
    </row>
    <row r="54" spans="1:16" ht="19.5" customHeight="1">
      <c r="A54" s="105"/>
      <c r="B54" s="105"/>
      <c r="C54" s="105"/>
      <c r="D54" s="105"/>
      <c r="E54" s="105"/>
      <c r="F54" s="105"/>
      <c r="G54" s="105"/>
      <c r="H54" s="105"/>
      <c r="I54" s="105"/>
      <c r="J54" s="105"/>
      <c r="K54" s="105"/>
      <c r="P54" s="36"/>
    </row>
    <row r="55" spans="1:16" ht="19.5" customHeight="1">
      <c r="A55" s="108"/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P55" s="36"/>
    </row>
    <row r="56" spans="1:16" ht="19.5" customHeight="1">
      <c r="A56" s="108"/>
      <c r="B56" s="108"/>
      <c r="C56" s="108"/>
      <c r="D56" s="108"/>
      <c r="E56" s="108"/>
      <c r="F56" s="108"/>
      <c r="G56" s="108"/>
      <c r="H56" s="108"/>
      <c r="I56" s="108"/>
      <c r="J56" s="108"/>
      <c r="K56" s="108"/>
      <c r="P56" s="36"/>
    </row>
    <row r="57" spans="1:16" ht="19.5" customHeight="1">
      <c r="A57" s="108"/>
      <c r="B57" s="108"/>
      <c r="C57" s="108"/>
      <c r="D57" s="144">
        <f>VLOOKUP(L8,Notes!A6:BG50,51,FALSE)</f>
        <v>0</v>
      </c>
      <c r="E57" s="108"/>
      <c r="F57" s="108"/>
      <c r="G57" s="108"/>
      <c r="H57" s="108"/>
      <c r="I57" s="108"/>
      <c r="J57" s="108"/>
      <c r="K57" s="108"/>
      <c r="P57" s="36"/>
    </row>
    <row r="58" spans="1:16" ht="19.5" customHeight="1">
      <c r="A58" s="108"/>
      <c r="B58" s="108"/>
      <c r="C58" s="108"/>
      <c r="D58" s="144"/>
      <c r="E58" s="108"/>
      <c r="F58" s="108"/>
      <c r="G58" s="108"/>
      <c r="H58" s="108"/>
      <c r="I58" s="108"/>
      <c r="J58" s="108"/>
      <c r="K58" s="108"/>
      <c r="P58" s="36"/>
    </row>
    <row r="59" spans="1:16" ht="19.5" customHeight="1">
      <c r="A59" s="108"/>
      <c r="B59" s="108"/>
      <c r="C59" s="108"/>
      <c r="D59" s="108"/>
      <c r="E59" s="108"/>
      <c r="F59" s="108"/>
      <c r="G59" s="108"/>
      <c r="H59" s="108"/>
      <c r="I59" s="108"/>
      <c r="J59" s="108"/>
      <c r="K59" s="108"/>
      <c r="P59" s="36"/>
    </row>
    <row r="60" spans="1:16" ht="19.5" customHeight="1">
      <c r="A60" s="108"/>
      <c r="B60" s="108"/>
      <c r="C60" s="108"/>
      <c r="D60" s="108"/>
      <c r="E60" s="108"/>
      <c r="F60" s="145"/>
      <c r="G60" s="145"/>
      <c r="H60" s="108"/>
      <c r="I60" s="450">
        <f>Notes!BA52</f>
        <v>0</v>
      </c>
      <c r="J60" s="451">
        <f>Notes!BA53</f>
        <v>0</v>
      </c>
      <c r="K60" s="451"/>
      <c r="P60" s="36"/>
    </row>
    <row r="61" spans="1:16" ht="19.5" customHeight="1">
      <c r="A61" s="108"/>
      <c r="B61" s="108"/>
      <c r="C61" s="108"/>
      <c r="D61" s="144">
        <f>VLOOKUP(L8,Notes!A6:BG50,52,FALSE)</f>
        <v>0</v>
      </c>
      <c r="E61" s="108"/>
      <c r="F61" s="452" t="str">
        <f>VLOOKUP(L8,Notes!A6:BG50,53,FALSE)</f>
        <v/>
      </c>
      <c r="G61" s="452"/>
      <c r="H61" s="108"/>
      <c r="I61" s="450"/>
      <c r="J61" s="451"/>
      <c r="K61" s="451"/>
      <c r="P61" s="36"/>
    </row>
    <row r="62" spans="1:16" ht="19.5" customHeight="1">
      <c r="A62" s="108"/>
      <c r="B62" s="108"/>
      <c r="C62" s="108"/>
      <c r="D62" s="144"/>
      <c r="E62" s="108"/>
      <c r="F62" s="145"/>
      <c r="G62" s="145"/>
      <c r="H62" s="108"/>
      <c r="I62" s="450"/>
      <c r="J62" s="451"/>
      <c r="K62" s="451"/>
      <c r="P62" s="36"/>
    </row>
    <row r="63" spans="1:16" ht="19.5" customHeight="1">
      <c r="A63" s="108"/>
      <c r="B63" s="108"/>
      <c r="C63" s="108"/>
      <c r="D63" s="108"/>
      <c r="E63" s="108"/>
      <c r="F63" s="108"/>
      <c r="G63" s="108"/>
      <c r="H63" s="108"/>
      <c r="I63" s="108"/>
      <c r="J63" s="108"/>
      <c r="K63" s="108"/>
      <c r="P63" s="36"/>
    </row>
    <row r="64" spans="1:16" ht="19.5" customHeight="1">
      <c r="A64" s="108"/>
      <c r="B64" s="108"/>
      <c r="C64" s="108"/>
      <c r="D64" s="108"/>
      <c r="E64" s="108"/>
      <c r="F64" s="108"/>
      <c r="G64" s="108"/>
      <c r="H64" s="108"/>
      <c r="I64" s="108"/>
      <c r="J64" s="108"/>
      <c r="K64" s="108"/>
      <c r="P64" s="36"/>
    </row>
    <row r="65" spans="1:16" ht="19.5" customHeight="1">
      <c r="A65" s="108"/>
      <c r="B65" s="108"/>
      <c r="C65" s="108"/>
      <c r="D65" s="105"/>
      <c r="E65" s="105"/>
      <c r="F65" s="105"/>
      <c r="G65" s="105"/>
      <c r="H65" s="108"/>
      <c r="I65" s="108"/>
      <c r="J65" s="108"/>
      <c r="K65" s="108"/>
      <c r="P65" s="36"/>
    </row>
    <row r="66" spans="1:16" ht="19.5" customHeight="1">
      <c r="A66" s="103"/>
      <c r="B66" s="103"/>
      <c r="C66" s="103"/>
      <c r="D66" s="146"/>
      <c r="E66" s="146"/>
      <c r="F66" s="146"/>
      <c r="G66" s="146"/>
      <c r="H66" s="103"/>
      <c r="I66" s="103"/>
      <c r="J66" s="103"/>
      <c r="K66" s="103"/>
      <c r="P66" s="36"/>
    </row>
    <row r="67" spans="1:16" ht="19.5" customHeight="1">
      <c r="A67" s="103"/>
      <c r="B67" s="103"/>
      <c r="C67" s="103"/>
      <c r="D67" s="453" t="str">
        <f>IF(VLOOKUP(L8,Notes!A6:BG50,59,FALSE)=0,"",VLOOKUP(L8,Notes!A6:BG50,59,FALSE))</f>
        <v/>
      </c>
      <c r="E67" s="453"/>
      <c r="F67" s="453"/>
      <c r="G67" s="453"/>
      <c r="H67" s="103"/>
      <c r="I67" s="103"/>
      <c r="J67" s="103"/>
      <c r="K67" s="103"/>
      <c r="P67" s="36"/>
    </row>
    <row r="68" spans="1:16" ht="19.5" customHeight="1">
      <c r="A68" s="103"/>
      <c r="B68" s="103"/>
      <c r="C68" s="103"/>
      <c r="D68" s="453"/>
      <c r="E68" s="453"/>
      <c r="F68" s="453"/>
      <c r="G68" s="453"/>
      <c r="H68" s="103"/>
      <c r="I68" s="103"/>
      <c r="J68" s="103"/>
      <c r="K68" s="103"/>
      <c r="P68" s="36"/>
    </row>
    <row r="69" spans="1:16" ht="19.5" customHeight="1">
      <c r="A69" s="103"/>
      <c r="B69" s="103"/>
      <c r="C69" s="103"/>
      <c r="D69" s="103"/>
      <c r="E69" s="103"/>
      <c r="F69" s="103"/>
      <c r="G69" s="103"/>
      <c r="H69" s="103"/>
      <c r="I69" s="103"/>
      <c r="J69" s="103"/>
      <c r="K69" s="103"/>
      <c r="P69" s="36"/>
    </row>
    <row r="70" spans="1:16" ht="19.5" customHeight="1" thickBot="1">
      <c r="A70" s="147"/>
      <c r="B70" s="103"/>
      <c r="C70" s="103"/>
      <c r="D70" s="103"/>
      <c r="E70" s="103"/>
      <c r="F70" s="103"/>
      <c r="G70" s="103"/>
      <c r="H70" s="148"/>
      <c r="I70" s="103"/>
      <c r="J70" s="103"/>
      <c r="K70" s="149"/>
      <c r="P70" s="36"/>
    </row>
    <row r="71" spans="1:16" ht="19.5" customHeight="1">
      <c r="A71" s="146"/>
      <c r="B71" s="146"/>
      <c r="C71" s="146"/>
      <c r="D71" s="146"/>
      <c r="E71" s="146"/>
      <c r="F71" s="146"/>
      <c r="G71" s="146"/>
      <c r="H71" s="105"/>
      <c r="I71" s="146"/>
      <c r="J71" s="146"/>
      <c r="K71" s="146"/>
      <c r="P71" s="36"/>
    </row>
    <row r="72" spans="1:16" ht="19.5" customHeight="1">
      <c r="A72" s="146"/>
      <c r="B72" s="146"/>
      <c r="C72" s="146"/>
      <c r="D72" s="146"/>
      <c r="E72" s="146"/>
      <c r="F72" s="146"/>
      <c r="G72" s="146"/>
      <c r="H72" s="105"/>
      <c r="I72" s="146"/>
      <c r="J72" s="146"/>
      <c r="K72" s="146"/>
      <c r="P72" s="36"/>
    </row>
    <row r="73" spans="1:16" ht="19.5" customHeight="1">
      <c r="A73" s="103"/>
      <c r="B73" s="103"/>
      <c r="C73" s="103"/>
      <c r="D73" s="103"/>
      <c r="E73" s="103"/>
      <c r="F73" s="103"/>
      <c r="G73" s="103"/>
      <c r="H73" s="103"/>
      <c r="I73" s="103"/>
      <c r="J73" s="103"/>
      <c r="K73" s="103"/>
      <c r="P73" s="36"/>
    </row>
    <row r="74" spans="1:16" ht="19.5" customHeight="1">
      <c r="A74" s="103"/>
      <c r="B74" s="103"/>
      <c r="C74" s="103"/>
      <c r="D74" s="103"/>
      <c r="E74" s="103"/>
      <c r="F74" s="103"/>
      <c r="G74" s="103"/>
      <c r="H74" s="108"/>
      <c r="I74" s="103"/>
      <c r="J74" s="103"/>
      <c r="K74" s="103"/>
      <c r="P74" s="36"/>
    </row>
    <row r="75" spans="1:16" ht="19.5" customHeight="1">
      <c r="A75" s="103"/>
      <c r="B75" s="103"/>
      <c r="C75" s="103"/>
      <c r="D75" s="103"/>
      <c r="E75" s="103"/>
      <c r="F75" s="103"/>
      <c r="G75" s="103"/>
      <c r="H75" s="103"/>
      <c r="I75" s="103"/>
      <c r="J75" s="103"/>
      <c r="K75" s="103"/>
      <c r="P75" s="36"/>
    </row>
    <row r="76" spans="1:16" ht="19.5" customHeight="1">
      <c r="A76" s="103"/>
      <c r="B76" s="103"/>
      <c r="C76" s="103"/>
      <c r="D76" s="103"/>
      <c r="E76" s="103"/>
      <c r="F76" s="103"/>
      <c r="G76" s="103"/>
      <c r="H76" s="108"/>
      <c r="I76" s="103"/>
      <c r="J76" s="103"/>
      <c r="K76" s="103"/>
      <c r="P76" s="36"/>
    </row>
    <row r="77" spans="1:16" ht="19.5" customHeight="1">
      <c r="A77" s="103"/>
      <c r="B77" s="103"/>
      <c r="C77" s="103"/>
      <c r="D77" s="103"/>
      <c r="E77" s="103"/>
      <c r="F77" s="103"/>
      <c r="G77" s="103"/>
      <c r="H77" s="103"/>
      <c r="I77" s="103"/>
      <c r="J77" s="103"/>
      <c r="K77" s="103"/>
      <c r="P77" s="36"/>
    </row>
    <row r="78" spans="1:16" ht="19.5" customHeight="1">
      <c r="A78" s="103"/>
      <c r="B78" s="103"/>
      <c r="C78" s="103"/>
      <c r="D78" s="103"/>
      <c r="E78" s="103"/>
      <c r="F78" s="103"/>
      <c r="G78" s="103"/>
      <c r="H78" s="108"/>
      <c r="I78" s="103"/>
      <c r="J78" s="103"/>
      <c r="K78" s="103"/>
      <c r="P78" s="36"/>
    </row>
    <row r="79" spans="1:16" ht="19.5" customHeight="1">
      <c r="A79" s="108"/>
      <c r="B79" s="108"/>
      <c r="C79" s="108"/>
      <c r="D79" s="108"/>
      <c r="E79" s="108"/>
      <c r="F79" s="108"/>
      <c r="G79" s="108"/>
      <c r="H79" s="108"/>
      <c r="I79" s="108"/>
      <c r="J79" s="108"/>
      <c r="K79" s="108"/>
      <c r="P79" s="36"/>
    </row>
    <row r="80" spans="1:16" ht="19.5" customHeight="1">
      <c r="A80" s="108"/>
      <c r="B80" s="108"/>
      <c r="C80" s="108"/>
      <c r="D80" s="105"/>
      <c r="E80" s="105"/>
      <c r="F80" s="105"/>
      <c r="G80" s="105"/>
      <c r="H80" s="108"/>
      <c r="I80" s="108"/>
      <c r="J80" s="108"/>
      <c r="K80" s="108"/>
      <c r="P80" s="36"/>
    </row>
    <row r="81" spans="1:16" ht="19.5" customHeight="1">
      <c r="A81" s="103"/>
      <c r="B81" s="103"/>
      <c r="C81" s="103"/>
      <c r="D81" s="146"/>
      <c r="E81" s="146"/>
      <c r="F81" s="146"/>
      <c r="G81" s="146"/>
      <c r="H81" s="103"/>
      <c r="I81" s="103"/>
      <c r="J81" s="103"/>
      <c r="K81" s="103"/>
      <c r="P81" s="36"/>
    </row>
    <row r="82" spans="1:16" ht="19.5" customHeight="1">
      <c r="A82" s="103"/>
      <c r="B82" s="103"/>
      <c r="C82" s="103"/>
      <c r="D82" s="103"/>
      <c r="E82" s="103"/>
      <c r="F82" s="103"/>
      <c r="G82" s="103"/>
      <c r="H82" s="103"/>
      <c r="I82" s="150" t="s">
        <v>9</v>
      </c>
      <c r="J82" s="103"/>
      <c r="K82" s="103"/>
      <c r="P82" s="36"/>
    </row>
    <row r="83" spans="1:16" ht="19.5" customHeight="1">
      <c r="A83" s="151" t="s">
        <v>72</v>
      </c>
      <c r="B83" s="152" t="str">
        <f>IF('[2]Données Personnel'!$B$4=0,"",'[2]Données Personnel'!$B$4)</f>
        <v>ناجية بن يونس</v>
      </c>
      <c r="C83" s="153"/>
      <c r="D83" s="103"/>
      <c r="E83" s="103"/>
      <c r="F83" s="103"/>
      <c r="G83" s="103"/>
      <c r="H83" s="103"/>
      <c r="I83" s="103"/>
      <c r="J83" s="103"/>
      <c r="K83" s="103"/>
      <c r="P83" s="36"/>
    </row>
    <row r="84" spans="1:16" ht="19.5" customHeight="1">
      <c r="A84" s="103"/>
      <c r="B84" s="103"/>
      <c r="C84" s="103"/>
      <c r="D84" s="103"/>
      <c r="E84" s="103"/>
      <c r="F84" s="103"/>
      <c r="G84" s="103"/>
      <c r="H84" s="103"/>
      <c r="I84" s="103"/>
      <c r="J84" s="103"/>
      <c r="K84" s="103"/>
      <c r="P84" s="36"/>
    </row>
    <row r="85" spans="1:16" ht="19.5" customHeight="1">
      <c r="A85" s="103"/>
      <c r="B85" s="103"/>
      <c r="C85" s="103"/>
      <c r="D85" s="154" t="str">
        <f>IF([1]الرئيسية!$D$36=0,"",[1]الرئيسية!$D$36)</f>
        <v>ميدون</v>
      </c>
      <c r="E85" s="103"/>
      <c r="F85" s="115" t="s">
        <v>35</v>
      </c>
      <c r="G85" s="454">
        <f ca="1">TODAY()</f>
        <v>43118</v>
      </c>
      <c r="H85" s="454"/>
      <c r="I85" s="454"/>
      <c r="J85" s="103"/>
      <c r="K85" s="103"/>
      <c r="P85" s="36"/>
    </row>
    <row r="86" spans="1:16" ht="19.5" customHeight="1">
      <c r="A86" s="103"/>
      <c r="B86" s="103"/>
      <c r="C86" s="103"/>
      <c r="D86" s="103"/>
      <c r="E86" s="103"/>
      <c r="F86" s="103"/>
      <c r="G86" s="103"/>
      <c r="H86" s="103"/>
      <c r="I86" s="103"/>
      <c r="J86" s="103"/>
      <c r="K86" s="103"/>
      <c r="P86" s="36"/>
    </row>
    <row r="87" spans="1:16" ht="19.5" customHeight="1">
      <c r="P87" s="36"/>
    </row>
    <row r="88" spans="1:16" ht="19.5" customHeight="1">
      <c r="P88" s="36"/>
    </row>
    <row r="89" spans="1:16" ht="19.5" customHeight="1">
      <c r="P89" s="36"/>
    </row>
    <row r="90" spans="1:16" ht="19.5" customHeight="1">
      <c r="P90" s="36"/>
    </row>
    <row r="91" spans="1:16" ht="19.5" customHeight="1"/>
    <row r="92" spans="1:16" ht="19.5" customHeight="1"/>
    <row r="93" spans="1:16" ht="19.5" customHeight="1"/>
    <row r="94" spans="1:16" ht="19.5" customHeight="1"/>
    <row r="95" spans="1:16" ht="19.5" customHeight="1"/>
    <row r="96" spans="1:1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</sheetData>
  <sheetProtection sheet="1" objects="1" scenarios="1" selectLockedCells="1"/>
  <customSheetViews>
    <customSheetView guid="{AA2E083C-D9E7-4536-A0E3-20A6C5D08D26}" showPageBreaks="1" printArea="1" view="pageLayout">
      <selection activeCell="M8" sqref="M8:N8"/>
      <pageMargins left="0" right="0" top="0.19685039370078741" bottom="0" header="0" footer="0"/>
      <printOptions horizontalCentered="1" verticalCentered="1"/>
      <pageSetup paperSize="9" orientation="portrait" r:id="rId1"/>
    </customSheetView>
  </customSheetViews>
  <mergeCells count="42">
    <mergeCell ref="M8:N8"/>
    <mergeCell ref="A13:A14"/>
    <mergeCell ref="A16:B17"/>
    <mergeCell ref="A26:B27"/>
    <mergeCell ref="A40:B41"/>
    <mergeCell ref="C16:D17"/>
    <mergeCell ref="C26:D27"/>
    <mergeCell ref="C40:D41"/>
    <mergeCell ref="A31:A32"/>
    <mergeCell ref="B31:B32"/>
    <mergeCell ref="A21:A22"/>
    <mergeCell ref="B21:B22"/>
    <mergeCell ref="B13:B14"/>
    <mergeCell ref="D67:G68"/>
    <mergeCell ref="G85:I85"/>
    <mergeCell ref="C10:D15"/>
    <mergeCell ref="C8:D9"/>
    <mergeCell ref="C21:D22"/>
    <mergeCell ref="C23:D25"/>
    <mergeCell ref="C31:D32"/>
    <mergeCell ref="C33:D39"/>
    <mergeCell ref="I38:K38"/>
    <mergeCell ref="J12:J14"/>
    <mergeCell ref="K12:K14"/>
    <mergeCell ref="I28:K28"/>
    <mergeCell ref="I22:K22"/>
    <mergeCell ref="F13:F14"/>
    <mergeCell ref="G13:G14"/>
    <mergeCell ref="I16:K16"/>
    <mergeCell ref="A44:B45"/>
    <mergeCell ref="A46:B46"/>
    <mergeCell ref="I50:J50"/>
    <mergeCell ref="I60:I62"/>
    <mergeCell ref="J60:K62"/>
    <mergeCell ref="F61:G61"/>
    <mergeCell ref="I6:J6"/>
    <mergeCell ref="I12:I14"/>
    <mergeCell ref="A8:A9"/>
    <mergeCell ref="B8:B9"/>
    <mergeCell ref="B10:B11"/>
    <mergeCell ref="F10:F11"/>
    <mergeCell ref="G10:G11"/>
  </mergeCells>
  <dataValidations count="1">
    <dataValidation type="list" allowBlank="1" showInputMessage="1" showErrorMessage="1" sqref="M8">
      <formula1>$P$1:$P$45</formula1>
    </dataValidation>
  </dataValidations>
  <printOptions horizontalCentered="1" verticalCentered="1"/>
  <pageMargins left="0" right="0" top="0.19685039370078741" bottom="0" header="0" footer="0"/>
  <pageSetup paperSize="9" orientation="portrait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>
    <tabColor rgb="FF9933FF"/>
    <pageSetUpPr fitToPage="1"/>
  </sheetPr>
  <dimension ref="A1:T213"/>
  <sheetViews>
    <sheetView rightToLeft="1" view="pageLayout" topLeftCell="A79" zoomScaleNormal="80" workbookViewId="0"/>
  </sheetViews>
  <sheetFormatPr baseColWidth="10" defaultColWidth="7.28515625" defaultRowHeight="15"/>
  <cols>
    <col min="1" max="1" width="3.5703125" style="36" customWidth="1"/>
    <col min="2" max="2" width="7.85546875" style="5" customWidth="1"/>
    <col min="3" max="3" width="6.85546875" style="5" customWidth="1"/>
    <col min="4" max="4" width="7.42578125" style="5" bestFit="1" customWidth="1"/>
    <col min="5" max="5" width="7.5703125" style="5" bestFit="1" customWidth="1"/>
    <col min="6" max="6" width="7.42578125" style="5" bestFit="1" customWidth="1"/>
    <col min="7" max="7" width="7.5703125" style="5" bestFit="1" customWidth="1"/>
    <col min="8" max="8" width="7.7109375" style="5" bestFit="1" customWidth="1"/>
    <col min="9" max="9" width="8.7109375" style="5" bestFit="1" customWidth="1"/>
    <col min="10" max="10" width="7.42578125" style="5" bestFit="1" customWidth="1"/>
    <col min="11" max="11" width="7.7109375" style="5" bestFit="1" customWidth="1"/>
    <col min="12" max="12" width="7.42578125" style="5" bestFit="1" customWidth="1"/>
    <col min="13" max="13" width="8.7109375" style="5" bestFit="1" customWidth="1"/>
    <col min="14" max="14" width="14.42578125" style="5" customWidth="1"/>
    <col min="15" max="15" width="7.5703125" style="5" bestFit="1" customWidth="1"/>
    <col min="16" max="16" width="12.5703125" style="5" customWidth="1"/>
    <col min="17" max="17" width="8.7109375" style="5" bestFit="1" customWidth="1"/>
    <col min="18" max="18" width="11" style="5" customWidth="1"/>
    <col min="19" max="19" width="11.85546875" style="5" bestFit="1" customWidth="1"/>
    <col min="20" max="16384" width="7.28515625" style="36"/>
  </cols>
  <sheetData>
    <row r="1" spans="1:19" s="240" customFormat="1" ht="12.75" customHeight="1">
      <c r="A1" s="274"/>
      <c r="B1" s="253"/>
      <c r="C1" s="329" t="s">
        <v>125</v>
      </c>
      <c r="D1" s="329"/>
      <c r="E1" s="253"/>
      <c r="F1" s="253"/>
      <c r="G1" s="238" t="s">
        <v>126</v>
      </c>
      <c r="H1" s="253"/>
      <c r="I1" s="330" t="s">
        <v>157</v>
      </c>
      <c r="J1" s="330"/>
      <c r="K1" s="330"/>
      <c r="L1" s="330"/>
      <c r="M1" s="330"/>
      <c r="N1" s="330"/>
      <c r="O1" s="253"/>
      <c r="P1" s="253"/>
      <c r="Q1" s="253"/>
      <c r="R1" s="239"/>
      <c r="S1" s="253"/>
    </row>
    <row r="2" spans="1:19" s="240" customFormat="1" ht="12.75" customHeight="1">
      <c r="A2" s="237"/>
      <c r="B2" s="253"/>
      <c r="C2" s="329" t="s">
        <v>127</v>
      </c>
      <c r="D2" s="329"/>
      <c r="E2" s="253"/>
      <c r="F2" s="253"/>
      <c r="G2" s="238" t="s">
        <v>128</v>
      </c>
      <c r="H2" s="253"/>
      <c r="I2" s="253"/>
      <c r="J2" s="241" t="str">
        <f>IF([1]الرئيسية!$D$39=0,I1,CONCATENATE(I1,[1]الرئيسية!$D$39))</f>
        <v>نتائج تلاميذ القسم في جميع المواد خلال السداسي الأول للسنة الدراسية 2018/ 2017</v>
      </c>
      <c r="K2" s="242"/>
      <c r="L2" s="253"/>
      <c r="M2" s="253"/>
      <c r="N2" s="253"/>
      <c r="O2" s="239"/>
      <c r="P2" s="239"/>
      <c r="Q2" s="239"/>
      <c r="R2" s="253"/>
      <c r="S2" s="253"/>
    </row>
    <row r="3" spans="1:19" s="240" customFormat="1" ht="12.75" customHeight="1">
      <c r="A3" s="237"/>
      <c r="B3" s="243"/>
      <c r="C3" s="242" t="str">
        <f>IF([1]الرئيسية!$D$35=0,G1,CONCATENATE(G1,[1]الرئيسية!$D$35))</f>
        <v>المندوبية الجهوية للتربية بـمدنين</v>
      </c>
      <c r="D3" s="242"/>
      <c r="E3" s="239"/>
      <c r="F3" s="239"/>
      <c r="G3" s="253"/>
      <c r="H3" s="253"/>
      <c r="I3" s="253"/>
      <c r="J3" s="243"/>
      <c r="K3" s="253"/>
      <c r="L3" s="253"/>
      <c r="M3" s="253"/>
      <c r="N3" s="253"/>
      <c r="O3" s="253"/>
      <c r="P3" s="253"/>
      <c r="Q3" s="253"/>
      <c r="R3" s="253"/>
      <c r="S3" s="253"/>
    </row>
    <row r="4" spans="1:19" s="240" customFormat="1">
      <c r="A4" s="237"/>
      <c r="B4" s="243" t="str">
        <f>IF([1]الرئيسية!$D$37=0,G2,CONCATENATE(G2,[1]الرئيسية!$D$37))</f>
        <v xml:space="preserve">المدرسة الابتدائية : بني معقل </v>
      </c>
      <c r="C4" s="253"/>
      <c r="D4" s="253"/>
      <c r="E4" s="253"/>
      <c r="F4" s="253"/>
      <c r="G4" s="253"/>
      <c r="H4" s="253"/>
      <c r="I4" s="253"/>
      <c r="K4" s="253"/>
      <c r="L4" s="253"/>
      <c r="M4" s="253" t="s">
        <v>158</v>
      </c>
      <c r="N4" s="252" t="str">
        <f>Notes!B1</f>
        <v>الأولى أ</v>
      </c>
      <c r="O4" s="253"/>
      <c r="P4" s="253"/>
      <c r="Q4" s="253"/>
      <c r="R4" s="253"/>
      <c r="S4" s="253"/>
    </row>
    <row r="5" spans="1:19" s="240" customFormat="1" ht="12.75" customHeight="1">
      <c r="A5" s="237"/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</row>
    <row r="6" spans="1:19" s="240" customFormat="1" ht="12.75" customHeight="1">
      <c r="A6" s="244"/>
      <c r="B6" s="245"/>
      <c r="C6" s="245"/>
      <c r="D6" s="456" t="s">
        <v>165</v>
      </c>
      <c r="E6" s="456"/>
      <c r="F6" s="456"/>
      <c r="G6" s="456"/>
      <c r="H6" s="456"/>
      <c r="I6" s="456"/>
      <c r="J6" s="456"/>
      <c r="K6" s="456"/>
      <c r="L6" s="456"/>
      <c r="M6" s="456"/>
      <c r="N6" s="345" t="s">
        <v>130</v>
      </c>
      <c r="O6" s="255" t="s">
        <v>131</v>
      </c>
      <c r="P6" s="345" t="s">
        <v>132</v>
      </c>
      <c r="Q6" s="255" t="s">
        <v>133</v>
      </c>
      <c r="R6" s="345" t="s">
        <v>134</v>
      </c>
      <c r="S6" s="345" t="s">
        <v>135</v>
      </c>
    </row>
    <row r="7" spans="1:19" s="240" customFormat="1" ht="12.75" customHeight="1">
      <c r="A7" s="348" t="s">
        <v>167</v>
      </c>
      <c r="B7" s="349"/>
      <c r="C7" s="352" t="s">
        <v>136</v>
      </c>
      <c r="D7" s="455" t="s">
        <v>137</v>
      </c>
      <c r="E7" s="455"/>
      <c r="F7" s="455" t="s">
        <v>138</v>
      </c>
      <c r="G7" s="455"/>
      <c r="H7" s="455" t="s">
        <v>139</v>
      </c>
      <c r="I7" s="455"/>
      <c r="J7" s="455" t="s">
        <v>140</v>
      </c>
      <c r="K7" s="455"/>
      <c r="L7" s="455" t="s">
        <v>141</v>
      </c>
      <c r="M7" s="455"/>
      <c r="N7" s="346"/>
      <c r="O7" s="256" t="s">
        <v>142</v>
      </c>
      <c r="P7" s="346"/>
      <c r="Q7" s="256" t="s">
        <v>143</v>
      </c>
      <c r="R7" s="346"/>
      <c r="S7" s="346"/>
    </row>
    <row r="8" spans="1:19" s="240" customFormat="1" ht="12.75" customHeight="1">
      <c r="A8" s="350"/>
      <c r="B8" s="351"/>
      <c r="C8" s="353"/>
      <c r="D8" s="258" t="s">
        <v>144</v>
      </c>
      <c r="E8" s="258" t="s">
        <v>145</v>
      </c>
      <c r="F8" s="258" t="s">
        <v>144</v>
      </c>
      <c r="G8" s="258" t="s">
        <v>145</v>
      </c>
      <c r="H8" s="258" t="s">
        <v>144</v>
      </c>
      <c r="I8" s="258" t="s">
        <v>145</v>
      </c>
      <c r="J8" s="258" t="s">
        <v>144</v>
      </c>
      <c r="K8" s="258" t="s">
        <v>145</v>
      </c>
      <c r="L8" s="258" t="s">
        <v>144</v>
      </c>
      <c r="M8" s="258" t="s">
        <v>145</v>
      </c>
      <c r="N8" s="347"/>
      <c r="O8" s="246"/>
      <c r="P8" s="347"/>
      <c r="Q8" s="257"/>
      <c r="R8" s="347"/>
      <c r="S8" s="347"/>
    </row>
    <row r="9" spans="1:19" s="240" customFormat="1" ht="12.75" customHeight="1">
      <c r="A9" s="341" t="s">
        <v>129</v>
      </c>
      <c r="B9" s="342"/>
      <c r="C9" s="259">
        <f t="shared" ref="C9:C12" si="0">D9+F9+H9+J9+L9</f>
        <v>0</v>
      </c>
      <c r="D9" s="259">
        <f>Notes!E59</f>
        <v>0</v>
      </c>
      <c r="E9" s="247" t="e">
        <f t="shared" ref="E9:E12" si="1">D9/C9</f>
        <v>#DIV/0!</v>
      </c>
      <c r="F9" s="248">
        <f>Notes!E61</f>
        <v>0</v>
      </c>
      <c r="G9" s="247" t="e">
        <f t="shared" ref="G9:G12" si="2">F9/C9</f>
        <v>#DIV/0!</v>
      </c>
      <c r="H9" s="259">
        <f>Notes!E63</f>
        <v>0</v>
      </c>
      <c r="I9" s="247" t="e">
        <f t="shared" ref="I9:I12" si="3">H9/C9</f>
        <v>#DIV/0!</v>
      </c>
      <c r="J9" s="248">
        <f>Notes!E65</f>
        <v>0</v>
      </c>
      <c r="K9" s="247" t="e">
        <f t="shared" ref="K9:K12" si="4">J9/C9</f>
        <v>#DIV/0!</v>
      </c>
      <c r="L9" s="259">
        <f>Notes!E67</f>
        <v>0</v>
      </c>
      <c r="M9" s="247" t="e">
        <f t="shared" ref="M9:M12" si="5">L9/C9</f>
        <v>#DIV/0!</v>
      </c>
      <c r="N9" s="259">
        <f t="shared" ref="N9:N12" si="6">D9+F9</f>
        <v>0</v>
      </c>
      <c r="O9" s="247" t="e">
        <f t="shared" ref="O9:O12" si="7">N9/C9</f>
        <v>#DIV/0!</v>
      </c>
      <c r="P9" s="259">
        <f t="shared" ref="P9:P12" si="8">H9+J9+L9</f>
        <v>0</v>
      </c>
      <c r="Q9" s="247" t="e">
        <f t="shared" ref="Q9:Q12" si="9">P9/C9</f>
        <v>#DIV/0!</v>
      </c>
      <c r="R9" s="259">
        <f t="shared" ref="R9:S12" si="10">N9+P9</f>
        <v>0</v>
      </c>
      <c r="S9" s="247" t="e">
        <f t="shared" si="10"/>
        <v>#DIV/0!</v>
      </c>
    </row>
    <row r="10" spans="1:19" s="240" customFormat="1" ht="12.75" customHeight="1">
      <c r="A10" s="341" t="s">
        <v>7</v>
      </c>
      <c r="B10" s="342"/>
      <c r="C10" s="259">
        <f t="shared" si="0"/>
        <v>0</v>
      </c>
      <c r="D10" s="248">
        <f>Notes!F59</f>
        <v>0</v>
      </c>
      <c r="E10" s="247" t="e">
        <f t="shared" si="1"/>
        <v>#DIV/0!</v>
      </c>
      <c r="F10" s="248">
        <f>Notes!F61</f>
        <v>0</v>
      </c>
      <c r="G10" s="247" t="e">
        <f t="shared" si="2"/>
        <v>#DIV/0!</v>
      </c>
      <c r="H10" s="259">
        <f>Notes!F63</f>
        <v>0</v>
      </c>
      <c r="I10" s="247" t="e">
        <f t="shared" si="3"/>
        <v>#DIV/0!</v>
      </c>
      <c r="J10" s="248">
        <f>Notes!F65</f>
        <v>0</v>
      </c>
      <c r="K10" s="247" t="e">
        <f t="shared" si="4"/>
        <v>#DIV/0!</v>
      </c>
      <c r="L10" s="259">
        <f>Notes!F67</f>
        <v>0</v>
      </c>
      <c r="M10" s="247" t="e">
        <f t="shared" si="5"/>
        <v>#DIV/0!</v>
      </c>
      <c r="N10" s="259">
        <f t="shared" si="6"/>
        <v>0</v>
      </c>
      <c r="O10" s="247" t="e">
        <f t="shared" si="7"/>
        <v>#DIV/0!</v>
      </c>
      <c r="P10" s="259">
        <f t="shared" si="8"/>
        <v>0</v>
      </c>
      <c r="Q10" s="247" t="e">
        <f t="shared" si="9"/>
        <v>#DIV/0!</v>
      </c>
      <c r="R10" s="259">
        <f t="shared" si="10"/>
        <v>0</v>
      </c>
      <c r="S10" s="247" t="e">
        <f t="shared" si="10"/>
        <v>#DIV/0!</v>
      </c>
    </row>
    <row r="11" spans="1:19" s="240" customFormat="1" ht="12.75" customHeight="1">
      <c r="A11" s="341" t="s">
        <v>168</v>
      </c>
      <c r="B11" s="342"/>
      <c r="C11" s="259">
        <f t="shared" si="0"/>
        <v>0</v>
      </c>
      <c r="D11" s="259">
        <f>Notes!G59</f>
        <v>0</v>
      </c>
      <c r="E11" s="247" t="e">
        <f t="shared" si="1"/>
        <v>#DIV/0!</v>
      </c>
      <c r="F11" s="248">
        <f>Notes!G61</f>
        <v>0</v>
      </c>
      <c r="G11" s="247" t="e">
        <f t="shared" si="2"/>
        <v>#DIV/0!</v>
      </c>
      <c r="H11" s="259">
        <f>Notes!G63</f>
        <v>0</v>
      </c>
      <c r="I11" s="247" t="e">
        <f t="shared" si="3"/>
        <v>#DIV/0!</v>
      </c>
      <c r="J11" s="248">
        <f>Notes!G65</f>
        <v>0</v>
      </c>
      <c r="K11" s="247" t="e">
        <f t="shared" si="4"/>
        <v>#DIV/0!</v>
      </c>
      <c r="L11" s="259">
        <f>Notes!G67</f>
        <v>0</v>
      </c>
      <c r="M11" s="247" t="e">
        <f t="shared" si="5"/>
        <v>#DIV/0!</v>
      </c>
      <c r="N11" s="259">
        <f t="shared" si="6"/>
        <v>0</v>
      </c>
      <c r="O11" s="247" t="e">
        <f t="shared" si="7"/>
        <v>#DIV/0!</v>
      </c>
      <c r="P11" s="259">
        <f t="shared" si="8"/>
        <v>0</v>
      </c>
      <c r="Q11" s="247" t="e">
        <f t="shared" si="9"/>
        <v>#DIV/0!</v>
      </c>
      <c r="R11" s="259">
        <f t="shared" si="10"/>
        <v>0</v>
      </c>
      <c r="S11" s="247" t="e">
        <f t="shared" si="10"/>
        <v>#DIV/0!</v>
      </c>
    </row>
    <row r="12" spans="1:19" s="240" customFormat="1" ht="12.75" customHeight="1">
      <c r="A12" s="341" t="s">
        <v>146</v>
      </c>
      <c r="B12" s="342"/>
      <c r="C12" s="259">
        <f t="shared" si="0"/>
        <v>0</v>
      </c>
      <c r="D12" s="259">
        <f>Notes!H59</f>
        <v>0</v>
      </c>
      <c r="E12" s="247" t="e">
        <f t="shared" si="1"/>
        <v>#DIV/0!</v>
      </c>
      <c r="F12" s="248">
        <f>Notes!H61</f>
        <v>0</v>
      </c>
      <c r="G12" s="247" t="e">
        <f t="shared" si="2"/>
        <v>#DIV/0!</v>
      </c>
      <c r="H12" s="259">
        <f>Notes!H63</f>
        <v>0</v>
      </c>
      <c r="I12" s="247" t="e">
        <f t="shared" si="3"/>
        <v>#DIV/0!</v>
      </c>
      <c r="J12" s="248">
        <f>Notes!H65</f>
        <v>0</v>
      </c>
      <c r="K12" s="247" t="e">
        <f t="shared" si="4"/>
        <v>#DIV/0!</v>
      </c>
      <c r="L12" s="259">
        <f>Notes!H67</f>
        <v>0</v>
      </c>
      <c r="M12" s="247" t="e">
        <f t="shared" si="5"/>
        <v>#DIV/0!</v>
      </c>
      <c r="N12" s="259">
        <f t="shared" si="6"/>
        <v>0</v>
      </c>
      <c r="O12" s="247" t="e">
        <f t="shared" si="7"/>
        <v>#DIV/0!</v>
      </c>
      <c r="P12" s="259">
        <f t="shared" si="8"/>
        <v>0</v>
      </c>
      <c r="Q12" s="247" t="e">
        <f t="shared" si="9"/>
        <v>#DIV/0!</v>
      </c>
      <c r="R12" s="259">
        <f t="shared" si="10"/>
        <v>0</v>
      </c>
      <c r="S12" s="247" t="e">
        <f t="shared" si="10"/>
        <v>#DIV/0!</v>
      </c>
    </row>
    <row r="13" spans="1:19" s="240" customFormat="1" ht="12.75" customHeight="1">
      <c r="A13" s="244"/>
      <c r="B13" s="245"/>
      <c r="C13" s="245"/>
      <c r="D13" s="245"/>
      <c r="E13" s="245"/>
      <c r="F13" s="245"/>
      <c r="G13" s="245"/>
      <c r="H13" s="245"/>
      <c r="I13" s="245"/>
      <c r="J13" s="245"/>
      <c r="K13" s="245"/>
      <c r="L13" s="245"/>
      <c r="M13" s="245"/>
      <c r="N13" s="245"/>
      <c r="O13" s="245"/>
      <c r="P13" s="245"/>
      <c r="Q13" s="245"/>
      <c r="R13" s="245"/>
      <c r="S13" s="245"/>
    </row>
    <row r="14" spans="1:19" s="240" customFormat="1" ht="12.75" customHeight="1">
      <c r="A14" s="244"/>
      <c r="B14" s="245"/>
      <c r="C14" s="245"/>
      <c r="D14" s="456" t="s">
        <v>53</v>
      </c>
      <c r="E14" s="456"/>
      <c r="F14" s="456"/>
      <c r="G14" s="456"/>
      <c r="H14" s="456"/>
      <c r="I14" s="456"/>
      <c r="J14" s="456"/>
      <c r="K14" s="456"/>
      <c r="L14" s="456"/>
      <c r="M14" s="456"/>
      <c r="N14" s="345" t="s">
        <v>130</v>
      </c>
      <c r="O14" s="255" t="s">
        <v>131</v>
      </c>
      <c r="P14" s="345" t="s">
        <v>132</v>
      </c>
      <c r="Q14" s="255" t="s">
        <v>133</v>
      </c>
      <c r="R14" s="345" t="s">
        <v>134</v>
      </c>
      <c r="S14" s="345" t="s">
        <v>135</v>
      </c>
    </row>
    <row r="15" spans="1:19" s="240" customFormat="1" ht="12.75" customHeight="1">
      <c r="A15" s="348" t="s">
        <v>167</v>
      </c>
      <c r="B15" s="349"/>
      <c r="C15" s="352" t="s">
        <v>136</v>
      </c>
      <c r="D15" s="455" t="s">
        <v>137</v>
      </c>
      <c r="E15" s="455"/>
      <c r="F15" s="455" t="s">
        <v>138</v>
      </c>
      <c r="G15" s="455"/>
      <c r="H15" s="455" t="s">
        <v>139</v>
      </c>
      <c r="I15" s="455"/>
      <c r="J15" s="455" t="s">
        <v>140</v>
      </c>
      <c r="K15" s="455"/>
      <c r="L15" s="455" t="s">
        <v>141</v>
      </c>
      <c r="M15" s="455"/>
      <c r="N15" s="346"/>
      <c r="O15" s="256" t="s">
        <v>142</v>
      </c>
      <c r="P15" s="346"/>
      <c r="Q15" s="256" t="s">
        <v>143</v>
      </c>
      <c r="R15" s="346"/>
      <c r="S15" s="346"/>
    </row>
    <row r="16" spans="1:19" s="240" customFormat="1" ht="12.75" customHeight="1">
      <c r="A16" s="350"/>
      <c r="B16" s="351"/>
      <c r="C16" s="353"/>
      <c r="D16" s="258" t="s">
        <v>144</v>
      </c>
      <c r="E16" s="258" t="s">
        <v>145</v>
      </c>
      <c r="F16" s="258" t="s">
        <v>144</v>
      </c>
      <c r="G16" s="258" t="s">
        <v>145</v>
      </c>
      <c r="H16" s="258" t="s">
        <v>144</v>
      </c>
      <c r="I16" s="258" t="s">
        <v>145</v>
      </c>
      <c r="J16" s="258" t="s">
        <v>144</v>
      </c>
      <c r="K16" s="258" t="s">
        <v>145</v>
      </c>
      <c r="L16" s="258" t="s">
        <v>144</v>
      </c>
      <c r="M16" s="258" t="s">
        <v>145</v>
      </c>
      <c r="N16" s="347"/>
      <c r="O16" s="246"/>
      <c r="P16" s="347"/>
      <c r="Q16" s="257"/>
      <c r="R16" s="347"/>
      <c r="S16" s="347"/>
    </row>
    <row r="17" spans="1:19" s="240" customFormat="1" ht="12.75" customHeight="1">
      <c r="A17" s="456" t="s">
        <v>169</v>
      </c>
      <c r="B17" s="456"/>
      <c r="C17" s="259">
        <f t="shared" ref="C17:C19" si="11">D17+F17+H17+J17+L17</f>
        <v>0</v>
      </c>
      <c r="D17" s="259">
        <f>Notes!K59</f>
        <v>0</v>
      </c>
      <c r="E17" s="247" t="e">
        <f t="shared" ref="E17:E19" si="12">D17/C17</f>
        <v>#DIV/0!</v>
      </c>
      <c r="F17" s="248">
        <f>Notes!K61</f>
        <v>0</v>
      </c>
      <c r="G17" s="247" t="e">
        <f t="shared" ref="G17:G19" si="13">F17/C17</f>
        <v>#DIV/0!</v>
      </c>
      <c r="H17" s="259">
        <f>Notes!K63</f>
        <v>0</v>
      </c>
      <c r="I17" s="247" t="e">
        <f t="shared" ref="I17:I19" si="14">H17/C17</f>
        <v>#DIV/0!</v>
      </c>
      <c r="J17" s="248">
        <f>Notes!K65</f>
        <v>0</v>
      </c>
      <c r="K17" s="247" t="e">
        <f t="shared" ref="K17:K19" si="15">J17/C17</f>
        <v>#DIV/0!</v>
      </c>
      <c r="L17" s="259">
        <f>Notes!K67</f>
        <v>0</v>
      </c>
      <c r="M17" s="247" t="e">
        <f t="shared" ref="M17:M19" si="16">L17/C17</f>
        <v>#DIV/0!</v>
      </c>
      <c r="N17" s="259">
        <f t="shared" ref="N17:N19" si="17">D17+F17</f>
        <v>0</v>
      </c>
      <c r="O17" s="247" t="e">
        <f t="shared" ref="O17:O19" si="18">N17/C17</f>
        <v>#DIV/0!</v>
      </c>
      <c r="P17" s="259">
        <f t="shared" ref="P17:P19" si="19">H17+J17+L17</f>
        <v>0</v>
      </c>
      <c r="Q17" s="247" t="e">
        <f t="shared" ref="Q17:Q19" si="20">P17/C17</f>
        <v>#DIV/0!</v>
      </c>
      <c r="R17" s="259">
        <f t="shared" ref="R17:S19" si="21">N17+P17</f>
        <v>0</v>
      </c>
      <c r="S17" s="247" t="e">
        <f t="shared" si="21"/>
        <v>#DIV/0!</v>
      </c>
    </row>
    <row r="18" spans="1:19" s="240" customFormat="1" ht="12.75" customHeight="1">
      <c r="A18" s="456" t="s">
        <v>2</v>
      </c>
      <c r="B18" s="456"/>
      <c r="C18" s="259">
        <f t="shared" si="11"/>
        <v>0</v>
      </c>
      <c r="D18" s="259">
        <f>Notes!L59</f>
        <v>0</v>
      </c>
      <c r="E18" s="247" t="e">
        <f t="shared" si="12"/>
        <v>#DIV/0!</v>
      </c>
      <c r="F18" s="248">
        <f>Notes!L61</f>
        <v>0</v>
      </c>
      <c r="G18" s="247" t="e">
        <f t="shared" si="13"/>
        <v>#DIV/0!</v>
      </c>
      <c r="H18" s="259">
        <f>Notes!L63</f>
        <v>0</v>
      </c>
      <c r="I18" s="247" t="e">
        <f t="shared" si="14"/>
        <v>#DIV/0!</v>
      </c>
      <c r="J18" s="248">
        <f>Notes!L65</f>
        <v>0</v>
      </c>
      <c r="K18" s="247" t="e">
        <f t="shared" si="15"/>
        <v>#DIV/0!</v>
      </c>
      <c r="L18" s="259">
        <f>Notes!L67</f>
        <v>0</v>
      </c>
      <c r="M18" s="247" t="e">
        <f t="shared" si="16"/>
        <v>#DIV/0!</v>
      </c>
      <c r="N18" s="259">
        <f t="shared" si="17"/>
        <v>0</v>
      </c>
      <c r="O18" s="247" t="e">
        <f t="shared" si="18"/>
        <v>#DIV/0!</v>
      </c>
      <c r="P18" s="259">
        <f t="shared" si="19"/>
        <v>0</v>
      </c>
      <c r="Q18" s="247" t="e">
        <f t="shared" si="20"/>
        <v>#DIV/0!</v>
      </c>
      <c r="R18" s="259">
        <f t="shared" si="21"/>
        <v>0</v>
      </c>
      <c r="S18" s="247" t="e">
        <f t="shared" si="21"/>
        <v>#DIV/0!</v>
      </c>
    </row>
    <row r="19" spans="1:19" s="240" customFormat="1" ht="12.75" customHeight="1">
      <c r="A19" s="456" t="s">
        <v>147</v>
      </c>
      <c r="B19" s="456"/>
      <c r="C19" s="259">
        <f t="shared" si="11"/>
        <v>0</v>
      </c>
      <c r="D19" s="259">
        <f>Notes!M59</f>
        <v>0</v>
      </c>
      <c r="E19" s="247" t="e">
        <f t="shared" si="12"/>
        <v>#DIV/0!</v>
      </c>
      <c r="F19" s="248">
        <f>Notes!M61</f>
        <v>0</v>
      </c>
      <c r="G19" s="247" t="e">
        <f t="shared" si="13"/>
        <v>#DIV/0!</v>
      </c>
      <c r="H19" s="259">
        <f>Notes!M63</f>
        <v>0</v>
      </c>
      <c r="I19" s="247" t="e">
        <f t="shared" si="14"/>
        <v>#DIV/0!</v>
      </c>
      <c r="J19" s="248">
        <f>Notes!M65</f>
        <v>0</v>
      </c>
      <c r="K19" s="247" t="e">
        <f t="shared" si="15"/>
        <v>#DIV/0!</v>
      </c>
      <c r="L19" s="259">
        <f>Notes!M67</f>
        <v>0</v>
      </c>
      <c r="M19" s="247" t="e">
        <f t="shared" si="16"/>
        <v>#DIV/0!</v>
      </c>
      <c r="N19" s="259">
        <f t="shared" si="17"/>
        <v>0</v>
      </c>
      <c r="O19" s="247" t="e">
        <f t="shared" si="18"/>
        <v>#DIV/0!</v>
      </c>
      <c r="P19" s="259">
        <f t="shared" si="19"/>
        <v>0</v>
      </c>
      <c r="Q19" s="247" t="e">
        <f t="shared" si="20"/>
        <v>#DIV/0!</v>
      </c>
      <c r="R19" s="259">
        <f t="shared" si="21"/>
        <v>0</v>
      </c>
      <c r="S19" s="247" t="e">
        <f t="shared" si="21"/>
        <v>#DIV/0!</v>
      </c>
    </row>
    <row r="20" spans="1:19" s="240" customFormat="1" ht="12.75" customHeight="1">
      <c r="A20" s="244"/>
      <c r="B20" s="245"/>
      <c r="C20" s="245"/>
      <c r="D20" s="245"/>
      <c r="E20" s="245"/>
      <c r="F20" s="245"/>
      <c r="G20" s="245"/>
      <c r="H20" s="245"/>
      <c r="I20" s="245"/>
      <c r="J20" s="245"/>
      <c r="K20" s="245"/>
      <c r="L20" s="245"/>
      <c r="M20" s="245"/>
      <c r="N20" s="245"/>
      <c r="O20" s="245"/>
      <c r="P20" s="245"/>
      <c r="Q20" s="245"/>
      <c r="R20" s="245"/>
      <c r="S20" s="245"/>
    </row>
    <row r="21" spans="1:19" s="240" customFormat="1" ht="12.75" customHeight="1">
      <c r="A21" s="244"/>
      <c r="B21" s="249"/>
      <c r="C21" s="249"/>
      <c r="D21" s="456" t="s">
        <v>156</v>
      </c>
      <c r="E21" s="456"/>
      <c r="F21" s="456"/>
      <c r="G21" s="456"/>
      <c r="H21" s="456"/>
      <c r="I21" s="456"/>
      <c r="J21" s="456"/>
      <c r="K21" s="456"/>
      <c r="L21" s="456"/>
      <c r="M21" s="456"/>
      <c r="N21" s="345" t="s">
        <v>130</v>
      </c>
      <c r="O21" s="255" t="s">
        <v>131</v>
      </c>
      <c r="P21" s="345" t="s">
        <v>132</v>
      </c>
      <c r="Q21" s="255" t="s">
        <v>131</v>
      </c>
      <c r="R21" s="345" t="s">
        <v>134</v>
      </c>
      <c r="S21" s="345" t="s">
        <v>135</v>
      </c>
    </row>
    <row r="22" spans="1:19" s="240" customFormat="1" ht="12.75" customHeight="1">
      <c r="A22" s="348" t="s">
        <v>167</v>
      </c>
      <c r="B22" s="349"/>
      <c r="C22" s="352" t="s">
        <v>164</v>
      </c>
      <c r="D22" s="455" t="s">
        <v>137</v>
      </c>
      <c r="E22" s="455"/>
      <c r="F22" s="455" t="s">
        <v>138</v>
      </c>
      <c r="G22" s="455"/>
      <c r="H22" s="455" t="s">
        <v>139</v>
      </c>
      <c r="I22" s="455"/>
      <c r="J22" s="455" t="s">
        <v>140</v>
      </c>
      <c r="K22" s="455"/>
      <c r="L22" s="455" t="s">
        <v>141</v>
      </c>
      <c r="M22" s="455"/>
      <c r="N22" s="346"/>
      <c r="O22" s="256" t="s">
        <v>142</v>
      </c>
      <c r="P22" s="346"/>
      <c r="Q22" s="256" t="s">
        <v>142</v>
      </c>
      <c r="R22" s="346"/>
      <c r="S22" s="346"/>
    </row>
    <row r="23" spans="1:19" s="240" customFormat="1" ht="12.75" customHeight="1">
      <c r="A23" s="350"/>
      <c r="B23" s="351"/>
      <c r="C23" s="353"/>
      <c r="D23" s="258" t="s">
        <v>144</v>
      </c>
      <c r="E23" s="258" t="s">
        <v>145</v>
      </c>
      <c r="F23" s="258" t="s">
        <v>144</v>
      </c>
      <c r="G23" s="258" t="s">
        <v>145</v>
      </c>
      <c r="H23" s="258" t="s">
        <v>144</v>
      </c>
      <c r="I23" s="258" t="s">
        <v>145</v>
      </c>
      <c r="J23" s="258" t="s">
        <v>144</v>
      </c>
      <c r="K23" s="258" t="s">
        <v>145</v>
      </c>
      <c r="L23" s="258" t="s">
        <v>144</v>
      </c>
      <c r="M23" s="258" t="s">
        <v>145</v>
      </c>
      <c r="N23" s="347"/>
      <c r="O23" s="246"/>
      <c r="P23" s="347"/>
      <c r="Q23" s="246"/>
      <c r="R23" s="347"/>
      <c r="S23" s="347"/>
    </row>
    <row r="24" spans="1:19" s="240" customFormat="1" ht="12.75" customHeight="1">
      <c r="A24" s="456" t="s">
        <v>160</v>
      </c>
      <c r="B24" s="456"/>
      <c r="C24" s="248">
        <f>D24+F24+H24+J24+L24</f>
        <v>0</v>
      </c>
      <c r="D24" s="259">
        <f>Notes!P59</f>
        <v>0</v>
      </c>
      <c r="E24" s="247" t="e">
        <f>D24/C24</f>
        <v>#DIV/0!</v>
      </c>
      <c r="F24" s="248">
        <f>Notes!P61</f>
        <v>0</v>
      </c>
      <c r="G24" s="247" t="e">
        <f>F24/C24</f>
        <v>#DIV/0!</v>
      </c>
      <c r="H24" s="259">
        <f>Notes!P63</f>
        <v>0</v>
      </c>
      <c r="I24" s="247" t="e">
        <f>H24/C24</f>
        <v>#DIV/0!</v>
      </c>
      <c r="J24" s="248">
        <f>Notes!P65</f>
        <v>0</v>
      </c>
      <c r="K24" s="247" t="e">
        <f>J24/C24</f>
        <v>#DIV/0!</v>
      </c>
      <c r="L24" s="259">
        <f>Notes!P67</f>
        <v>0</v>
      </c>
      <c r="M24" s="247" t="e">
        <f>L24/C24</f>
        <v>#DIV/0!</v>
      </c>
      <c r="N24" s="248">
        <f>D24+F24</f>
        <v>0</v>
      </c>
      <c r="O24" s="247" t="e">
        <f>N24/C24</f>
        <v>#DIV/0!</v>
      </c>
      <c r="P24" s="259">
        <f>H24+J24+L24</f>
        <v>0</v>
      </c>
      <c r="Q24" s="247" t="e">
        <f>P24/C24</f>
        <v>#DIV/0!</v>
      </c>
      <c r="R24" s="259">
        <f t="shared" ref="R24:S27" si="22">N24+P24</f>
        <v>0</v>
      </c>
      <c r="S24" s="247" t="e">
        <f t="shared" si="22"/>
        <v>#DIV/0!</v>
      </c>
    </row>
    <row r="25" spans="1:19" s="240" customFormat="1" ht="12.75" customHeight="1">
      <c r="A25" s="456" t="s">
        <v>161</v>
      </c>
      <c r="B25" s="456"/>
      <c r="C25" s="248">
        <f>D25+F25+H25+J25+L25</f>
        <v>0</v>
      </c>
      <c r="D25" s="259">
        <f>Notes!Q59</f>
        <v>0</v>
      </c>
      <c r="E25" s="247" t="e">
        <f>D24/C25</f>
        <v>#DIV/0!</v>
      </c>
      <c r="F25" s="248">
        <f>Notes!Q61</f>
        <v>0</v>
      </c>
      <c r="G25" s="247" t="e">
        <f>F24/C25</f>
        <v>#DIV/0!</v>
      </c>
      <c r="H25" s="259">
        <f>Notes!Q63</f>
        <v>0</v>
      </c>
      <c r="I25" s="247" t="e">
        <f>H25/C25</f>
        <v>#DIV/0!</v>
      </c>
      <c r="J25" s="248">
        <f>Notes!Q65</f>
        <v>0</v>
      </c>
      <c r="K25" s="247" t="e">
        <f>J25/C25</f>
        <v>#DIV/0!</v>
      </c>
      <c r="L25" s="259">
        <f>Notes!Q67</f>
        <v>0</v>
      </c>
      <c r="M25" s="247" t="e">
        <f>L25/C25</f>
        <v>#DIV/0!</v>
      </c>
      <c r="N25" s="248">
        <f>D25+F25</f>
        <v>0</v>
      </c>
      <c r="O25" s="247" t="e">
        <f>N25/C25</f>
        <v>#DIV/0!</v>
      </c>
      <c r="P25" s="259">
        <f>H25+J25+L25</f>
        <v>0</v>
      </c>
      <c r="Q25" s="247" t="e">
        <f>P25/C25</f>
        <v>#DIV/0!</v>
      </c>
      <c r="R25" s="259">
        <f t="shared" si="22"/>
        <v>0</v>
      </c>
      <c r="S25" s="247" t="e">
        <f t="shared" si="22"/>
        <v>#DIV/0!</v>
      </c>
    </row>
    <row r="26" spans="1:19" s="240" customFormat="1" ht="12.75" customHeight="1">
      <c r="A26" s="456" t="s">
        <v>162</v>
      </c>
      <c r="B26" s="456"/>
      <c r="C26" s="259">
        <f>D26+F26+H26+J26+L26</f>
        <v>0</v>
      </c>
      <c r="D26" s="259">
        <f>Notes!R59</f>
        <v>0</v>
      </c>
      <c r="E26" s="247" t="e">
        <f>D26/C26</f>
        <v>#DIV/0!</v>
      </c>
      <c r="F26" s="248">
        <f>Notes!R61</f>
        <v>0</v>
      </c>
      <c r="G26" s="247" t="e">
        <f>F26/C26</f>
        <v>#DIV/0!</v>
      </c>
      <c r="H26" s="259">
        <f>Notes!R63</f>
        <v>0</v>
      </c>
      <c r="I26" s="247" t="e">
        <f>H26/C26</f>
        <v>#DIV/0!</v>
      </c>
      <c r="J26" s="248">
        <f>Notes!R65</f>
        <v>0</v>
      </c>
      <c r="K26" s="247" t="e">
        <f>J26/C26</f>
        <v>#DIV/0!</v>
      </c>
      <c r="L26" s="259">
        <f>Notes!R67</f>
        <v>0</v>
      </c>
      <c r="M26" s="247" t="e">
        <f>L26/C26</f>
        <v>#DIV/0!</v>
      </c>
      <c r="N26" s="248">
        <f>D26+F26</f>
        <v>0</v>
      </c>
      <c r="O26" s="247" t="e">
        <f>N26/C26</f>
        <v>#DIV/0!</v>
      </c>
      <c r="P26" s="259">
        <f>H26+J26+L26</f>
        <v>0</v>
      </c>
      <c r="Q26" s="247" t="e">
        <f>P26/C26</f>
        <v>#DIV/0!</v>
      </c>
      <c r="R26" s="259">
        <f t="shared" si="22"/>
        <v>0</v>
      </c>
      <c r="S26" s="247" t="e">
        <f t="shared" si="22"/>
        <v>#DIV/0!</v>
      </c>
    </row>
    <row r="27" spans="1:19" s="240" customFormat="1" ht="12.75" customHeight="1">
      <c r="A27" s="456" t="s">
        <v>163</v>
      </c>
      <c r="B27" s="456"/>
      <c r="C27" s="259">
        <f>D27+F27+H27+J27+L27</f>
        <v>0</v>
      </c>
      <c r="D27" s="259">
        <f>Notes!S59</f>
        <v>0</v>
      </c>
      <c r="E27" s="247" t="e">
        <f>D27/C27</f>
        <v>#DIV/0!</v>
      </c>
      <c r="F27" s="248">
        <f>Notes!S61</f>
        <v>0</v>
      </c>
      <c r="G27" s="247" t="e">
        <f>F27/C27</f>
        <v>#DIV/0!</v>
      </c>
      <c r="H27" s="259">
        <f>Notes!S63</f>
        <v>0</v>
      </c>
      <c r="I27" s="247" t="e">
        <f>H27/C27</f>
        <v>#DIV/0!</v>
      </c>
      <c r="J27" s="248">
        <f>Notes!S65</f>
        <v>0</v>
      </c>
      <c r="K27" s="247" t="e">
        <f>J27/C27</f>
        <v>#DIV/0!</v>
      </c>
      <c r="L27" s="259">
        <f>Notes!S67</f>
        <v>0</v>
      </c>
      <c r="M27" s="247" t="e">
        <f>L27/C27</f>
        <v>#DIV/0!</v>
      </c>
      <c r="N27" s="248">
        <f>D27+F27</f>
        <v>0</v>
      </c>
      <c r="O27" s="247" t="e">
        <f>N27/C27</f>
        <v>#DIV/0!</v>
      </c>
      <c r="P27" s="259">
        <f>H27+J27+L27</f>
        <v>0</v>
      </c>
      <c r="Q27" s="247" t="e">
        <f>P27/C27</f>
        <v>#DIV/0!</v>
      </c>
      <c r="R27" s="259">
        <f t="shared" si="22"/>
        <v>0</v>
      </c>
      <c r="S27" s="247" t="e">
        <f t="shared" si="22"/>
        <v>#DIV/0!</v>
      </c>
    </row>
    <row r="28" spans="1:19" s="240" customFormat="1" ht="12.75" customHeight="1"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</row>
    <row r="29" spans="1:19" s="240" customFormat="1" ht="12.75" customHeight="1">
      <c r="B29" s="239"/>
      <c r="C29" s="239"/>
      <c r="D29" s="239"/>
      <c r="E29" s="239"/>
      <c r="F29" s="239"/>
      <c r="G29" s="459" t="s">
        <v>148</v>
      </c>
      <c r="H29" s="459"/>
      <c r="I29" s="459"/>
      <c r="J29" s="459"/>
      <c r="K29" s="459"/>
      <c r="L29" s="459"/>
      <c r="M29" s="459"/>
      <c r="N29" s="459"/>
      <c r="O29" s="459"/>
      <c r="P29" s="459"/>
      <c r="Q29" s="459"/>
      <c r="R29" s="459"/>
      <c r="S29" s="459"/>
    </row>
    <row r="30" spans="1:19" s="240" customFormat="1" ht="12.75" customHeight="1">
      <c r="B30" s="239"/>
      <c r="C30" s="239"/>
      <c r="D30" s="239"/>
      <c r="E30" s="239"/>
      <c r="F30" s="239"/>
      <c r="G30" s="459"/>
      <c r="H30" s="459"/>
      <c r="I30" s="459"/>
      <c r="J30" s="459"/>
      <c r="K30" s="459"/>
      <c r="L30" s="459"/>
      <c r="M30" s="459"/>
      <c r="N30" s="459"/>
      <c r="O30" s="459"/>
      <c r="P30" s="459"/>
      <c r="Q30" s="459"/>
      <c r="R30" s="459"/>
      <c r="S30" s="459"/>
    </row>
    <row r="31" spans="1:19" s="240" customFormat="1" ht="12.75" customHeight="1">
      <c r="B31" s="239"/>
      <c r="C31" s="343"/>
      <c r="D31" s="343"/>
      <c r="E31" s="460" t="s">
        <v>136</v>
      </c>
      <c r="F31" s="460"/>
      <c r="G31" s="460" t="s">
        <v>149</v>
      </c>
      <c r="H31" s="460"/>
      <c r="I31" s="460"/>
      <c r="J31" s="460" t="s">
        <v>150</v>
      </c>
      <c r="K31" s="460"/>
      <c r="L31" s="460"/>
      <c r="M31" s="460" t="s">
        <v>151</v>
      </c>
      <c r="N31" s="460"/>
      <c r="O31" s="460" t="s">
        <v>152</v>
      </c>
      <c r="P31" s="460"/>
      <c r="Q31" s="320" t="s">
        <v>153</v>
      </c>
      <c r="R31" s="321"/>
      <c r="S31" s="324" t="s">
        <v>154</v>
      </c>
    </row>
    <row r="32" spans="1:19" s="240" customFormat="1" ht="12.75" customHeight="1">
      <c r="B32" s="239"/>
      <c r="C32" s="343"/>
      <c r="D32" s="343"/>
      <c r="E32" s="460"/>
      <c r="F32" s="460"/>
      <c r="G32" s="460"/>
      <c r="H32" s="460"/>
      <c r="I32" s="460"/>
      <c r="J32" s="460"/>
      <c r="K32" s="460"/>
      <c r="L32" s="460"/>
      <c r="M32" s="460"/>
      <c r="N32" s="460"/>
      <c r="O32" s="460"/>
      <c r="P32" s="460"/>
      <c r="Q32" s="322"/>
      <c r="R32" s="323"/>
      <c r="S32" s="325"/>
    </row>
    <row r="33" spans="1:20" s="240" customFormat="1" ht="22.5" customHeight="1">
      <c r="B33" s="239"/>
      <c r="C33" s="343"/>
      <c r="D33" s="343"/>
      <c r="E33" s="460"/>
      <c r="F33" s="460"/>
      <c r="G33" s="254" t="s">
        <v>144</v>
      </c>
      <c r="H33" s="457" t="s">
        <v>145</v>
      </c>
      <c r="I33" s="457"/>
      <c r="J33" s="254" t="s">
        <v>144</v>
      </c>
      <c r="K33" s="457" t="s">
        <v>145</v>
      </c>
      <c r="L33" s="457"/>
      <c r="M33" s="254" t="s">
        <v>144</v>
      </c>
      <c r="N33" s="254" t="s">
        <v>145</v>
      </c>
      <c r="O33" s="254" t="s">
        <v>144</v>
      </c>
      <c r="P33" s="254" t="s">
        <v>145</v>
      </c>
      <c r="Q33" s="304" t="s">
        <v>155</v>
      </c>
      <c r="R33" s="305"/>
      <c r="S33" s="326"/>
    </row>
    <row r="34" spans="1:20" s="240" customFormat="1" ht="12.75" customHeight="1">
      <c r="B34" s="239"/>
      <c r="C34" s="339"/>
      <c r="D34" s="339"/>
      <c r="E34" s="458">
        <f>G34+J34+M34+O34</f>
        <v>0</v>
      </c>
      <c r="F34" s="458"/>
      <c r="G34" s="306">
        <f>Notes!W74</f>
        <v>0</v>
      </c>
      <c r="H34" s="308" t="e">
        <f>G34/E34</f>
        <v>#DIV/0!</v>
      </c>
      <c r="I34" s="309"/>
      <c r="J34" s="306">
        <f>Notes!W73</f>
        <v>0</v>
      </c>
      <c r="K34" s="308" t="e">
        <f>J34/E34</f>
        <v>#DIV/0!</v>
      </c>
      <c r="L34" s="309"/>
      <c r="M34" s="306">
        <f>Notes!W72</f>
        <v>0</v>
      </c>
      <c r="N34" s="302" t="e">
        <f>M34/E34</f>
        <v>#DIV/0!</v>
      </c>
      <c r="O34" s="306">
        <f>Notes!W71</f>
        <v>0</v>
      </c>
      <c r="P34" s="302" t="e">
        <f>O34/E34</f>
        <v>#DIV/0!</v>
      </c>
      <c r="Q34" s="298">
        <f>G34+J34+M34</f>
        <v>0</v>
      </c>
      <c r="R34" s="299"/>
      <c r="S34" s="302" t="e">
        <f>Q34/E34</f>
        <v>#DIV/0!</v>
      </c>
    </row>
    <row r="35" spans="1:20" s="240" customFormat="1" ht="12.75" customHeight="1">
      <c r="B35" s="239"/>
      <c r="C35" s="339"/>
      <c r="D35" s="339"/>
      <c r="E35" s="458"/>
      <c r="F35" s="458"/>
      <c r="G35" s="307"/>
      <c r="H35" s="310"/>
      <c r="I35" s="311"/>
      <c r="J35" s="307"/>
      <c r="K35" s="310"/>
      <c r="L35" s="311"/>
      <c r="M35" s="307"/>
      <c r="N35" s="303"/>
      <c r="O35" s="307"/>
      <c r="P35" s="303"/>
      <c r="Q35" s="300"/>
      <c r="R35" s="301"/>
      <c r="S35" s="303"/>
    </row>
    <row r="36" spans="1:20" s="240" customFormat="1" ht="12.75" customHeight="1"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39"/>
    </row>
    <row r="37" spans="1:20" s="5" customFormat="1" ht="12.75" customHeight="1">
      <c r="A37" s="36"/>
      <c r="T37" s="36"/>
    </row>
    <row r="38" spans="1:20" s="5" customFormat="1" ht="12.75" customHeight="1">
      <c r="A38" s="36"/>
      <c r="T38" s="36"/>
    </row>
    <row r="39" spans="1:20" s="5" customFormat="1" ht="12.75" customHeight="1">
      <c r="A39" s="36"/>
      <c r="T39" s="36"/>
    </row>
    <row r="40" spans="1:20" s="5" customFormat="1" ht="12.75" customHeight="1">
      <c r="A40" s="36"/>
      <c r="T40" s="36"/>
    </row>
    <row r="41" spans="1:20" s="5" customFormat="1" ht="12.75" customHeight="1">
      <c r="A41" s="36"/>
      <c r="T41" s="36"/>
    </row>
    <row r="42" spans="1:20" s="5" customFormat="1" ht="12.75" customHeight="1">
      <c r="A42" s="36"/>
      <c r="T42" s="36"/>
    </row>
    <row r="43" spans="1:20" s="5" customFormat="1" ht="12.75" customHeight="1">
      <c r="A43" s="36"/>
      <c r="T43" s="36"/>
    </row>
    <row r="44" spans="1:20" s="5" customFormat="1" ht="12.75" customHeight="1">
      <c r="A44" s="36"/>
      <c r="T44" s="36"/>
    </row>
    <row r="45" spans="1:20" s="5" customFormat="1" ht="12.75" customHeight="1">
      <c r="A45" s="36"/>
      <c r="T45" s="36"/>
    </row>
    <row r="46" spans="1:20" s="5" customFormat="1" ht="12.75" customHeight="1">
      <c r="A46" s="36"/>
      <c r="T46" s="36"/>
    </row>
    <row r="47" spans="1:20" s="5" customFormat="1" ht="12.75" customHeight="1">
      <c r="A47" s="36"/>
      <c r="T47" s="36"/>
    </row>
    <row r="48" spans="1:20" s="5" customFormat="1" ht="12.75" customHeight="1">
      <c r="A48" s="36"/>
      <c r="T48" s="36"/>
    </row>
    <row r="49" spans="1:20" s="5" customFormat="1" ht="12.75" customHeight="1">
      <c r="A49" s="36"/>
      <c r="T49" s="36"/>
    </row>
    <row r="50" spans="1:20" s="5" customFormat="1" ht="12.75" customHeight="1">
      <c r="A50" s="36"/>
      <c r="N50" s="250" t="str">
        <f>IF([1]الرئيسية!$D$36=0,"",[1]الرئيسية!$D$36)</f>
        <v>ميدون</v>
      </c>
      <c r="O50" s="250" t="s">
        <v>35</v>
      </c>
      <c r="P50" s="251">
        <f ca="1">TODAY()</f>
        <v>43118</v>
      </c>
      <c r="T50" s="36"/>
    </row>
    <row r="51" spans="1:20" s="5" customFormat="1" ht="12.75" customHeight="1">
      <c r="A51" s="36"/>
      <c r="T51" s="36"/>
    </row>
    <row r="52" spans="1:20" s="5" customFormat="1" ht="12.75" customHeight="1">
      <c r="A52" s="237"/>
      <c r="B52" s="253"/>
      <c r="C52" s="329" t="s">
        <v>125</v>
      </c>
      <c r="D52" s="329"/>
      <c r="E52" s="253"/>
      <c r="F52" s="253"/>
      <c r="G52" s="238" t="s">
        <v>126</v>
      </c>
      <c r="H52" s="253"/>
      <c r="I52" s="330" t="s">
        <v>166</v>
      </c>
      <c r="J52" s="330"/>
      <c r="K52" s="330"/>
      <c r="L52" s="330"/>
      <c r="M52" s="330"/>
      <c r="N52" s="330"/>
      <c r="O52" s="253"/>
      <c r="P52" s="253"/>
      <c r="Q52" s="253"/>
      <c r="R52" s="239"/>
      <c r="S52" s="253"/>
      <c r="T52" s="36"/>
    </row>
    <row r="53" spans="1:20" ht="12.75" customHeight="1">
      <c r="A53" s="237"/>
      <c r="B53" s="253"/>
      <c r="C53" s="329" t="s">
        <v>127</v>
      </c>
      <c r="D53" s="329"/>
      <c r="E53" s="253"/>
      <c r="F53" s="253"/>
      <c r="G53" s="238" t="s">
        <v>128</v>
      </c>
      <c r="H53" s="253"/>
      <c r="I53" s="253"/>
      <c r="J53" s="241" t="str">
        <f>IF([1]الرئيسية!$D$39=0,I52,CONCATENATE(I52,[1]الرئيسية!$D$39))</f>
        <v>نتائج تلاميذ القسم في جميع المواد خلال السداسي الثاني للسنة الدراسية 2018/ 2017</v>
      </c>
      <c r="K53" s="242"/>
      <c r="L53" s="253"/>
      <c r="M53" s="253"/>
      <c r="N53" s="253"/>
      <c r="O53" s="239"/>
      <c r="P53" s="239"/>
      <c r="Q53" s="239"/>
      <c r="R53" s="253"/>
      <c r="S53" s="253"/>
    </row>
    <row r="54" spans="1:20" ht="12.75" customHeight="1">
      <c r="A54" s="237"/>
      <c r="B54" s="243"/>
      <c r="C54" s="242" t="str">
        <f>IF([1]الرئيسية!$D$35=0,G52,CONCATENATE(G52,[1]الرئيسية!$D$35))</f>
        <v>المندوبية الجهوية للتربية بـمدنين</v>
      </c>
      <c r="D54" s="242"/>
      <c r="E54" s="239"/>
      <c r="F54" s="239"/>
      <c r="G54" s="253"/>
      <c r="H54" s="253"/>
      <c r="I54" s="253"/>
      <c r="J54" s="243"/>
      <c r="K54" s="253"/>
      <c r="L54" s="253"/>
      <c r="M54" s="253"/>
      <c r="N54" s="253"/>
      <c r="O54" s="253"/>
      <c r="P54" s="253"/>
      <c r="Q54" s="253"/>
      <c r="R54" s="253"/>
      <c r="S54" s="253"/>
    </row>
    <row r="55" spans="1:20">
      <c r="A55" s="237"/>
      <c r="B55" s="243" t="str">
        <f>IF([1]الرئيسية!$D$37=0,G53,CONCATENATE(G53,[1]الرئيسية!$D$37))</f>
        <v xml:space="preserve">المدرسة الابتدائية : بني معقل </v>
      </c>
      <c r="C55" s="253"/>
      <c r="D55" s="253"/>
      <c r="E55" s="253"/>
      <c r="F55" s="253"/>
      <c r="G55" s="253"/>
      <c r="H55" s="253"/>
      <c r="I55" s="253"/>
      <c r="J55" s="240"/>
      <c r="K55" s="253"/>
      <c r="L55" s="253"/>
      <c r="M55" s="253" t="s">
        <v>158</v>
      </c>
      <c r="N55" s="252" t="str">
        <f>Notes!B1</f>
        <v>الأولى أ</v>
      </c>
      <c r="O55" s="253"/>
      <c r="P55" s="253"/>
      <c r="Q55" s="253"/>
      <c r="R55" s="253"/>
      <c r="S55" s="253"/>
    </row>
    <row r="56" spans="1:20" ht="12.75" customHeight="1">
      <c r="A56" s="237"/>
      <c r="B56" s="253"/>
      <c r="C56" s="253"/>
      <c r="D56" s="253"/>
      <c r="E56" s="253"/>
      <c r="F56" s="253"/>
      <c r="G56" s="253"/>
      <c r="H56" s="253"/>
      <c r="I56" s="253"/>
      <c r="J56" s="253"/>
      <c r="K56" s="253"/>
      <c r="L56" s="253"/>
      <c r="M56" s="253"/>
      <c r="N56" s="253"/>
      <c r="O56" s="253"/>
      <c r="P56" s="253"/>
      <c r="Q56" s="253"/>
      <c r="R56" s="253"/>
      <c r="S56" s="253"/>
    </row>
    <row r="57" spans="1:20" ht="12.75" customHeight="1">
      <c r="A57" s="244"/>
      <c r="B57" s="245"/>
      <c r="C57" s="245"/>
      <c r="D57" s="456" t="s">
        <v>165</v>
      </c>
      <c r="E57" s="456"/>
      <c r="F57" s="456"/>
      <c r="G57" s="456"/>
      <c r="H57" s="456"/>
      <c r="I57" s="456"/>
      <c r="J57" s="456"/>
      <c r="K57" s="456"/>
      <c r="L57" s="456"/>
      <c r="M57" s="456"/>
      <c r="N57" s="345" t="s">
        <v>130</v>
      </c>
      <c r="O57" s="255" t="s">
        <v>131</v>
      </c>
      <c r="P57" s="345" t="s">
        <v>132</v>
      </c>
      <c r="Q57" s="255" t="s">
        <v>133</v>
      </c>
      <c r="R57" s="345" t="s">
        <v>134</v>
      </c>
      <c r="S57" s="345" t="s">
        <v>135</v>
      </c>
    </row>
    <row r="58" spans="1:20" ht="12.75" customHeight="1">
      <c r="A58" s="348" t="s">
        <v>167</v>
      </c>
      <c r="B58" s="349"/>
      <c r="C58" s="352" t="s">
        <v>136</v>
      </c>
      <c r="D58" s="455" t="s">
        <v>137</v>
      </c>
      <c r="E58" s="455"/>
      <c r="F58" s="455" t="s">
        <v>138</v>
      </c>
      <c r="G58" s="455"/>
      <c r="H58" s="455" t="s">
        <v>139</v>
      </c>
      <c r="I58" s="455"/>
      <c r="J58" s="455" t="s">
        <v>140</v>
      </c>
      <c r="K58" s="455"/>
      <c r="L58" s="455" t="s">
        <v>141</v>
      </c>
      <c r="M58" s="455"/>
      <c r="N58" s="346"/>
      <c r="O58" s="256" t="s">
        <v>142</v>
      </c>
      <c r="P58" s="346"/>
      <c r="Q58" s="256" t="s">
        <v>143</v>
      </c>
      <c r="R58" s="346"/>
      <c r="S58" s="346"/>
    </row>
    <row r="59" spans="1:20" ht="12.75" customHeight="1">
      <c r="A59" s="350"/>
      <c r="B59" s="351"/>
      <c r="C59" s="353"/>
      <c r="D59" s="258" t="s">
        <v>144</v>
      </c>
      <c r="E59" s="258" t="s">
        <v>145</v>
      </c>
      <c r="F59" s="258" t="s">
        <v>144</v>
      </c>
      <c r="G59" s="258" t="s">
        <v>145</v>
      </c>
      <c r="H59" s="258" t="s">
        <v>144</v>
      </c>
      <c r="I59" s="258" t="s">
        <v>145</v>
      </c>
      <c r="J59" s="258" t="s">
        <v>144</v>
      </c>
      <c r="K59" s="258" t="s">
        <v>145</v>
      </c>
      <c r="L59" s="258" t="s">
        <v>144</v>
      </c>
      <c r="M59" s="258" t="s">
        <v>145</v>
      </c>
      <c r="N59" s="347"/>
      <c r="O59" s="246"/>
      <c r="P59" s="347"/>
      <c r="Q59" s="257"/>
      <c r="R59" s="347"/>
      <c r="S59" s="347"/>
    </row>
    <row r="60" spans="1:20" ht="12.75" customHeight="1">
      <c r="A60" s="341" t="s">
        <v>129</v>
      </c>
      <c r="B60" s="342"/>
      <c r="C60" s="259">
        <f t="shared" ref="C60:C63" si="23">D60+F60+H60+J60+L60</f>
        <v>0</v>
      </c>
      <c r="D60" s="259">
        <f>Notes!AD59</f>
        <v>0</v>
      </c>
      <c r="E60" s="247" t="e">
        <f t="shared" ref="E60:E63" si="24">D60/C60</f>
        <v>#DIV/0!</v>
      </c>
      <c r="F60" s="248">
        <f>Notes!AD61</f>
        <v>0</v>
      </c>
      <c r="G60" s="247" t="e">
        <f t="shared" ref="G60:G63" si="25">F60/C60</f>
        <v>#DIV/0!</v>
      </c>
      <c r="H60" s="259">
        <f>Notes!AD63</f>
        <v>0</v>
      </c>
      <c r="I60" s="247" t="e">
        <f t="shared" ref="I60:I63" si="26">H60/C60</f>
        <v>#DIV/0!</v>
      </c>
      <c r="J60" s="248">
        <f>Notes!AD65</f>
        <v>0</v>
      </c>
      <c r="K60" s="247" t="e">
        <f t="shared" ref="K60:K63" si="27">J60/C60</f>
        <v>#DIV/0!</v>
      </c>
      <c r="L60" s="259">
        <f>Notes!AD67</f>
        <v>0</v>
      </c>
      <c r="M60" s="247" t="e">
        <f t="shared" ref="M60:M63" si="28">L60/C60</f>
        <v>#DIV/0!</v>
      </c>
      <c r="N60" s="259">
        <f t="shared" ref="N60:N63" si="29">D60+F60</f>
        <v>0</v>
      </c>
      <c r="O60" s="247" t="e">
        <f t="shared" ref="O60:O63" si="30">N60/C60</f>
        <v>#DIV/0!</v>
      </c>
      <c r="P60" s="259">
        <f t="shared" ref="P60:P63" si="31">H60+J60+L60</f>
        <v>0</v>
      </c>
      <c r="Q60" s="247" t="e">
        <f t="shared" ref="Q60:Q63" si="32">P60/C60</f>
        <v>#DIV/0!</v>
      </c>
      <c r="R60" s="259">
        <f t="shared" ref="R60:R63" si="33">N60+P60</f>
        <v>0</v>
      </c>
      <c r="S60" s="247" t="e">
        <f t="shared" ref="S60:S63" si="34">O60+Q60</f>
        <v>#DIV/0!</v>
      </c>
    </row>
    <row r="61" spans="1:20" ht="12.75" customHeight="1">
      <c r="A61" s="341" t="s">
        <v>7</v>
      </c>
      <c r="B61" s="342"/>
      <c r="C61" s="259">
        <f t="shared" si="23"/>
        <v>0</v>
      </c>
      <c r="D61" s="259">
        <f>Notes!AE59</f>
        <v>0</v>
      </c>
      <c r="E61" s="247" t="e">
        <f t="shared" si="24"/>
        <v>#DIV/0!</v>
      </c>
      <c r="F61" s="248">
        <f>Notes!AE61</f>
        <v>0</v>
      </c>
      <c r="G61" s="247" t="e">
        <f t="shared" si="25"/>
        <v>#DIV/0!</v>
      </c>
      <c r="H61" s="259">
        <f>Notes!AE63</f>
        <v>0</v>
      </c>
      <c r="I61" s="247" t="e">
        <f t="shared" si="26"/>
        <v>#DIV/0!</v>
      </c>
      <c r="J61" s="248">
        <f>Notes!AE65</f>
        <v>0</v>
      </c>
      <c r="K61" s="247" t="e">
        <f t="shared" si="27"/>
        <v>#DIV/0!</v>
      </c>
      <c r="L61" s="259">
        <f>Notes!AE67</f>
        <v>0</v>
      </c>
      <c r="M61" s="247" t="e">
        <f t="shared" si="28"/>
        <v>#DIV/0!</v>
      </c>
      <c r="N61" s="259">
        <f t="shared" si="29"/>
        <v>0</v>
      </c>
      <c r="O61" s="247" t="e">
        <f t="shared" si="30"/>
        <v>#DIV/0!</v>
      </c>
      <c r="P61" s="259">
        <f t="shared" si="31"/>
        <v>0</v>
      </c>
      <c r="Q61" s="247" t="e">
        <f t="shared" si="32"/>
        <v>#DIV/0!</v>
      </c>
      <c r="R61" s="259">
        <f t="shared" si="33"/>
        <v>0</v>
      </c>
      <c r="S61" s="247" t="e">
        <f t="shared" si="34"/>
        <v>#DIV/0!</v>
      </c>
    </row>
    <row r="62" spans="1:20" ht="12.75" customHeight="1">
      <c r="A62" s="341" t="s">
        <v>168</v>
      </c>
      <c r="B62" s="342"/>
      <c r="C62" s="259">
        <f t="shared" si="23"/>
        <v>0</v>
      </c>
      <c r="D62" s="259">
        <f>Notes!AF59</f>
        <v>0</v>
      </c>
      <c r="E62" s="247" t="e">
        <f t="shared" si="24"/>
        <v>#DIV/0!</v>
      </c>
      <c r="F62" s="248">
        <f>Notes!AF61</f>
        <v>0</v>
      </c>
      <c r="G62" s="247" t="e">
        <f t="shared" si="25"/>
        <v>#DIV/0!</v>
      </c>
      <c r="H62" s="259">
        <f>Notes!AF63</f>
        <v>0</v>
      </c>
      <c r="I62" s="247" t="e">
        <f t="shared" si="26"/>
        <v>#DIV/0!</v>
      </c>
      <c r="J62" s="248">
        <f>Notes!AF65</f>
        <v>0</v>
      </c>
      <c r="K62" s="247" t="e">
        <f t="shared" si="27"/>
        <v>#DIV/0!</v>
      </c>
      <c r="L62" s="259">
        <f>Notes!AF67</f>
        <v>0</v>
      </c>
      <c r="M62" s="247" t="e">
        <f t="shared" si="28"/>
        <v>#DIV/0!</v>
      </c>
      <c r="N62" s="259">
        <f t="shared" si="29"/>
        <v>0</v>
      </c>
      <c r="O62" s="247" t="e">
        <f t="shared" si="30"/>
        <v>#DIV/0!</v>
      </c>
      <c r="P62" s="259">
        <f t="shared" si="31"/>
        <v>0</v>
      </c>
      <c r="Q62" s="247" t="e">
        <f t="shared" si="32"/>
        <v>#DIV/0!</v>
      </c>
      <c r="R62" s="259">
        <f t="shared" si="33"/>
        <v>0</v>
      </c>
      <c r="S62" s="247" t="e">
        <f t="shared" si="34"/>
        <v>#DIV/0!</v>
      </c>
    </row>
    <row r="63" spans="1:20" ht="12.75" customHeight="1">
      <c r="A63" s="341" t="s">
        <v>146</v>
      </c>
      <c r="B63" s="342"/>
      <c r="C63" s="259">
        <f t="shared" si="23"/>
        <v>0</v>
      </c>
      <c r="D63" s="259">
        <f>Notes!AG59</f>
        <v>0</v>
      </c>
      <c r="E63" s="247" t="e">
        <f t="shared" si="24"/>
        <v>#DIV/0!</v>
      </c>
      <c r="F63" s="248">
        <f>Notes!AG61</f>
        <v>0</v>
      </c>
      <c r="G63" s="247" t="e">
        <f t="shared" si="25"/>
        <v>#DIV/0!</v>
      </c>
      <c r="H63" s="259">
        <f>Notes!AG63</f>
        <v>0</v>
      </c>
      <c r="I63" s="247" t="e">
        <f t="shared" si="26"/>
        <v>#DIV/0!</v>
      </c>
      <c r="J63" s="248">
        <f>Notes!AG65</f>
        <v>0</v>
      </c>
      <c r="K63" s="247" t="e">
        <f t="shared" si="27"/>
        <v>#DIV/0!</v>
      </c>
      <c r="L63" s="259">
        <f>Notes!AG67</f>
        <v>0</v>
      </c>
      <c r="M63" s="247" t="e">
        <f t="shared" si="28"/>
        <v>#DIV/0!</v>
      </c>
      <c r="N63" s="259">
        <f t="shared" si="29"/>
        <v>0</v>
      </c>
      <c r="O63" s="247" t="e">
        <f t="shared" si="30"/>
        <v>#DIV/0!</v>
      </c>
      <c r="P63" s="259">
        <f t="shared" si="31"/>
        <v>0</v>
      </c>
      <c r="Q63" s="247" t="e">
        <f t="shared" si="32"/>
        <v>#DIV/0!</v>
      </c>
      <c r="R63" s="259">
        <f t="shared" si="33"/>
        <v>0</v>
      </c>
      <c r="S63" s="247" t="e">
        <f t="shared" si="34"/>
        <v>#DIV/0!</v>
      </c>
    </row>
    <row r="64" spans="1:20" ht="12.75" customHeight="1">
      <c r="A64" s="244"/>
      <c r="B64" s="245"/>
      <c r="C64" s="245"/>
      <c r="D64" s="245"/>
      <c r="E64" s="245"/>
      <c r="F64" s="245"/>
      <c r="G64" s="245"/>
      <c r="H64" s="245"/>
      <c r="I64" s="245"/>
      <c r="J64" s="245"/>
      <c r="K64" s="245"/>
      <c r="L64" s="245"/>
      <c r="M64" s="245"/>
      <c r="N64" s="245"/>
      <c r="O64" s="245"/>
      <c r="P64" s="245"/>
      <c r="Q64" s="245"/>
      <c r="R64" s="245"/>
      <c r="S64" s="245"/>
    </row>
    <row r="65" spans="1:19" ht="12.75" customHeight="1">
      <c r="A65" s="244"/>
      <c r="B65" s="245"/>
      <c r="C65" s="245"/>
      <c r="D65" s="456" t="s">
        <v>53</v>
      </c>
      <c r="E65" s="456"/>
      <c r="F65" s="456"/>
      <c r="G65" s="456"/>
      <c r="H65" s="456"/>
      <c r="I65" s="456"/>
      <c r="J65" s="456"/>
      <c r="K65" s="456"/>
      <c r="L65" s="456"/>
      <c r="M65" s="456"/>
      <c r="N65" s="345" t="s">
        <v>130</v>
      </c>
      <c r="O65" s="255" t="s">
        <v>131</v>
      </c>
      <c r="P65" s="345" t="s">
        <v>132</v>
      </c>
      <c r="Q65" s="255" t="s">
        <v>133</v>
      </c>
      <c r="R65" s="345" t="s">
        <v>134</v>
      </c>
      <c r="S65" s="345" t="s">
        <v>135</v>
      </c>
    </row>
    <row r="66" spans="1:19" ht="12.75" customHeight="1">
      <c r="A66" s="348" t="s">
        <v>167</v>
      </c>
      <c r="B66" s="349"/>
      <c r="C66" s="352" t="s">
        <v>136</v>
      </c>
      <c r="D66" s="455" t="s">
        <v>137</v>
      </c>
      <c r="E66" s="455"/>
      <c r="F66" s="455" t="s">
        <v>138</v>
      </c>
      <c r="G66" s="455"/>
      <c r="H66" s="455" t="s">
        <v>139</v>
      </c>
      <c r="I66" s="455"/>
      <c r="J66" s="455" t="s">
        <v>140</v>
      </c>
      <c r="K66" s="455"/>
      <c r="L66" s="455" t="s">
        <v>141</v>
      </c>
      <c r="M66" s="455"/>
      <c r="N66" s="346"/>
      <c r="O66" s="256" t="s">
        <v>142</v>
      </c>
      <c r="P66" s="346"/>
      <c r="Q66" s="256" t="s">
        <v>143</v>
      </c>
      <c r="R66" s="346"/>
      <c r="S66" s="346"/>
    </row>
    <row r="67" spans="1:19" ht="12.75" customHeight="1">
      <c r="A67" s="350"/>
      <c r="B67" s="351"/>
      <c r="C67" s="353"/>
      <c r="D67" s="258" t="s">
        <v>144</v>
      </c>
      <c r="E67" s="258" t="s">
        <v>145</v>
      </c>
      <c r="F67" s="258" t="s">
        <v>144</v>
      </c>
      <c r="G67" s="258" t="s">
        <v>145</v>
      </c>
      <c r="H67" s="258" t="s">
        <v>144</v>
      </c>
      <c r="I67" s="258" t="s">
        <v>145</v>
      </c>
      <c r="J67" s="258" t="s">
        <v>144</v>
      </c>
      <c r="K67" s="258" t="s">
        <v>145</v>
      </c>
      <c r="L67" s="258" t="s">
        <v>144</v>
      </c>
      <c r="M67" s="258" t="s">
        <v>145</v>
      </c>
      <c r="N67" s="347"/>
      <c r="O67" s="246"/>
      <c r="P67" s="347"/>
      <c r="Q67" s="257"/>
      <c r="R67" s="347"/>
      <c r="S67" s="347"/>
    </row>
    <row r="68" spans="1:19" ht="12.75" customHeight="1">
      <c r="A68" s="456" t="s">
        <v>169</v>
      </c>
      <c r="B68" s="456"/>
      <c r="C68" s="259">
        <f t="shared" ref="C68:C70" si="35">D68+F68+H68+J68+L68</f>
        <v>0</v>
      </c>
      <c r="D68" s="259">
        <f>Notes!AJ59</f>
        <v>0</v>
      </c>
      <c r="E68" s="247" t="e">
        <f t="shared" ref="E68:E70" si="36">D68/C68</f>
        <v>#DIV/0!</v>
      </c>
      <c r="F68" s="248">
        <f>Notes!AJ61</f>
        <v>0</v>
      </c>
      <c r="G68" s="247" t="e">
        <f t="shared" ref="G68:G70" si="37">F68/C68</f>
        <v>#DIV/0!</v>
      </c>
      <c r="H68" s="259">
        <f>Notes!AJ63</f>
        <v>0</v>
      </c>
      <c r="I68" s="247" t="e">
        <f t="shared" ref="I68:I70" si="38">H68/C68</f>
        <v>#DIV/0!</v>
      </c>
      <c r="J68" s="248">
        <f>Notes!AJ65</f>
        <v>0</v>
      </c>
      <c r="K68" s="247" t="e">
        <f t="shared" ref="K68:K70" si="39">J68/C68</f>
        <v>#DIV/0!</v>
      </c>
      <c r="L68" s="259">
        <f>Notes!AJ67</f>
        <v>0</v>
      </c>
      <c r="M68" s="247" t="e">
        <f t="shared" ref="M68:M70" si="40">L68/C68</f>
        <v>#DIV/0!</v>
      </c>
      <c r="N68" s="259">
        <f t="shared" ref="N68:N70" si="41">D68+F68</f>
        <v>0</v>
      </c>
      <c r="O68" s="247" t="e">
        <f t="shared" ref="O68:O70" si="42">N68/C68</f>
        <v>#DIV/0!</v>
      </c>
      <c r="P68" s="259">
        <f t="shared" ref="P68:P70" si="43">H68+J68+L68</f>
        <v>0</v>
      </c>
      <c r="Q68" s="247" t="e">
        <f t="shared" ref="Q68:Q70" si="44">P68/C68</f>
        <v>#DIV/0!</v>
      </c>
      <c r="R68" s="259">
        <f t="shared" ref="R68:R70" si="45">N68+P68</f>
        <v>0</v>
      </c>
      <c r="S68" s="247" t="e">
        <f t="shared" ref="S68:S70" si="46">O68+Q68</f>
        <v>#DIV/0!</v>
      </c>
    </row>
    <row r="69" spans="1:19" ht="12.75" customHeight="1">
      <c r="A69" s="456" t="s">
        <v>2</v>
      </c>
      <c r="B69" s="456"/>
      <c r="C69" s="259">
        <f t="shared" si="35"/>
        <v>0</v>
      </c>
      <c r="D69" s="259">
        <f>Notes!AK59</f>
        <v>0</v>
      </c>
      <c r="E69" s="247" t="e">
        <f t="shared" si="36"/>
        <v>#DIV/0!</v>
      </c>
      <c r="F69" s="248">
        <f>Notes!AK61</f>
        <v>0</v>
      </c>
      <c r="G69" s="247" t="e">
        <f t="shared" si="37"/>
        <v>#DIV/0!</v>
      </c>
      <c r="H69" s="259">
        <f>Notes!AK63</f>
        <v>0</v>
      </c>
      <c r="I69" s="247" t="e">
        <f t="shared" si="38"/>
        <v>#DIV/0!</v>
      </c>
      <c r="J69" s="248">
        <f>Notes!AK65</f>
        <v>0</v>
      </c>
      <c r="K69" s="247" t="e">
        <f t="shared" si="39"/>
        <v>#DIV/0!</v>
      </c>
      <c r="L69" s="259">
        <f>Notes!AK67</f>
        <v>0</v>
      </c>
      <c r="M69" s="247" t="e">
        <f t="shared" si="40"/>
        <v>#DIV/0!</v>
      </c>
      <c r="N69" s="259">
        <f t="shared" si="41"/>
        <v>0</v>
      </c>
      <c r="O69" s="247" t="e">
        <f t="shared" si="42"/>
        <v>#DIV/0!</v>
      </c>
      <c r="P69" s="259">
        <f t="shared" si="43"/>
        <v>0</v>
      </c>
      <c r="Q69" s="247" t="e">
        <f t="shared" si="44"/>
        <v>#DIV/0!</v>
      </c>
      <c r="R69" s="259">
        <f t="shared" si="45"/>
        <v>0</v>
      </c>
      <c r="S69" s="247" t="e">
        <f t="shared" si="46"/>
        <v>#DIV/0!</v>
      </c>
    </row>
    <row r="70" spans="1:19" ht="12.75" customHeight="1">
      <c r="A70" s="456" t="s">
        <v>147</v>
      </c>
      <c r="B70" s="456"/>
      <c r="C70" s="259">
        <f t="shared" si="35"/>
        <v>0</v>
      </c>
      <c r="D70" s="259">
        <f>Notes!AL59</f>
        <v>0</v>
      </c>
      <c r="E70" s="247" t="e">
        <f t="shared" si="36"/>
        <v>#DIV/0!</v>
      </c>
      <c r="F70" s="248">
        <f>Notes!AL61</f>
        <v>0</v>
      </c>
      <c r="G70" s="247" t="e">
        <f t="shared" si="37"/>
        <v>#DIV/0!</v>
      </c>
      <c r="H70" s="259">
        <f>Notes!AL63</f>
        <v>0</v>
      </c>
      <c r="I70" s="247" t="e">
        <f t="shared" si="38"/>
        <v>#DIV/0!</v>
      </c>
      <c r="J70" s="248">
        <f>Notes!AL65</f>
        <v>0</v>
      </c>
      <c r="K70" s="247" t="e">
        <f t="shared" si="39"/>
        <v>#DIV/0!</v>
      </c>
      <c r="L70" s="259">
        <f>Notes!AL67</f>
        <v>0</v>
      </c>
      <c r="M70" s="247" t="e">
        <f t="shared" si="40"/>
        <v>#DIV/0!</v>
      </c>
      <c r="N70" s="259">
        <f t="shared" si="41"/>
        <v>0</v>
      </c>
      <c r="O70" s="247" t="e">
        <f t="shared" si="42"/>
        <v>#DIV/0!</v>
      </c>
      <c r="P70" s="259">
        <f t="shared" si="43"/>
        <v>0</v>
      </c>
      <c r="Q70" s="247" t="e">
        <f t="shared" si="44"/>
        <v>#DIV/0!</v>
      </c>
      <c r="R70" s="259">
        <f t="shared" si="45"/>
        <v>0</v>
      </c>
      <c r="S70" s="247" t="e">
        <f t="shared" si="46"/>
        <v>#DIV/0!</v>
      </c>
    </row>
    <row r="71" spans="1:19" ht="12.75" customHeight="1">
      <c r="A71" s="244"/>
      <c r="B71" s="245"/>
      <c r="C71" s="245"/>
      <c r="D71" s="245"/>
      <c r="E71" s="245"/>
      <c r="F71" s="245"/>
      <c r="G71" s="245"/>
      <c r="H71" s="245"/>
      <c r="I71" s="245"/>
      <c r="J71" s="245"/>
      <c r="K71" s="245"/>
      <c r="L71" s="245"/>
      <c r="M71" s="245"/>
      <c r="N71" s="245"/>
      <c r="O71" s="245"/>
      <c r="P71" s="245"/>
      <c r="Q71" s="245"/>
      <c r="R71" s="245"/>
      <c r="S71" s="245"/>
    </row>
    <row r="72" spans="1:19" ht="12.75" customHeight="1">
      <c r="A72" s="244"/>
      <c r="B72" s="249"/>
      <c r="C72" s="249"/>
      <c r="D72" s="456" t="s">
        <v>156</v>
      </c>
      <c r="E72" s="456"/>
      <c r="F72" s="456"/>
      <c r="G72" s="456"/>
      <c r="H72" s="456"/>
      <c r="I72" s="456"/>
      <c r="J72" s="456"/>
      <c r="K72" s="456"/>
      <c r="L72" s="456"/>
      <c r="M72" s="456"/>
      <c r="N72" s="345" t="s">
        <v>130</v>
      </c>
      <c r="O72" s="255" t="s">
        <v>131</v>
      </c>
      <c r="P72" s="345" t="s">
        <v>132</v>
      </c>
      <c r="Q72" s="255" t="s">
        <v>131</v>
      </c>
      <c r="R72" s="345" t="s">
        <v>134</v>
      </c>
      <c r="S72" s="345" t="s">
        <v>135</v>
      </c>
    </row>
    <row r="73" spans="1:19" ht="12.75" customHeight="1">
      <c r="A73" s="348" t="s">
        <v>167</v>
      </c>
      <c r="B73" s="349"/>
      <c r="C73" s="352" t="s">
        <v>164</v>
      </c>
      <c r="D73" s="455" t="s">
        <v>137</v>
      </c>
      <c r="E73" s="455"/>
      <c r="F73" s="455" t="s">
        <v>138</v>
      </c>
      <c r="G73" s="455"/>
      <c r="H73" s="455" t="s">
        <v>139</v>
      </c>
      <c r="I73" s="455"/>
      <c r="J73" s="455" t="s">
        <v>140</v>
      </c>
      <c r="K73" s="455"/>
      <c r="L73" s="455" t="s">
        <v>141</v>
      </c>
      <c r="M73" s="455"/>
      <c r="N73" s="346"/>
      <c r="O73" s="256" t="s">
        <v>142</v>
      </c>
      <c r="P73" s="346"/>
      <c r="Q73" s="256" t="s">
        <v>142</v>
      </c>
      <c r="R73" s="346"/>
      <c r="S73" s="346"/>
    </row>
    <row r="74" spans="1:19" ht="12.75" customHeight="1">
      <c r="A74" s="350"/>
      <c r="B74" s="351"/>
      <c r="C74" s="353"/>
      <c r="D74" s="258" t="s">
        <v>144</v>
      </c>
      <c r="E74" s="258" t="s">
        <v>145</v>
      </c>
      <c r="F74" s="258" t="s">
        <v>144</v>
      </c>
      <c r="G74" s="258" t="s">
        <v>145</v>
      </c>
      <c r="H74" s="258" t="s">
        <v>144</v>
      </c>
      <c r="I74" s="258" t="s">
        <v>145</v>
      </c>
      <c r="J74" s="258" t="s">
        <v>144</v>
      </c>
      <c r="K74" s="258" t="s">
        <v>145</v>
      </c>
      <c r="L74" s="258" t="s">
        <v>144</v>
      </c>
      <c r="M74" s="258" t="s">
        <v>145</v>
      </c>
      <c r="N74" s="347"/>
      <c r="O74" s="246"/>
      <c r="P74" s="347"/>
      <c r="Q74" s="246"/>
      <c r="R74" s="347"/>
      <c r="S74" s="347"/>
    </row>
    <row r="75" spans="1:19" ht="12.75" customHeight="1">
      <c r="A75" s="456" t="s">
        <v>160</v>
      </c>
      <c r="B75" s="456"/>
      <c r="C75" s="248">
        <f>D75+F75+H75+J75+L75</f>
        <v>0</v>
      </c>
      <c r="D75" s="259">
        <f>Notes!AO59</f>
        <v>0</v>
      </c>
      <c r="E75" s="247" t="e">
        <f>D75/C75</f>
        <v>#DIV/0!</v>
      </c>
      <c r="F75" s="248">
        <f>Notes!AO61</f>
        <v>0</v>
      </c>
      <c r="G75" s="247" t="e">
        <f>F75/C75</f>
        <v>#DIV/0!</v>
      </c>
      <c r="H75" s="259">
        <f>Notes!AO63</f>
        <v>0</v>
      </c>
      <c r="I75" s="247" t="e">
        <f>H75/C75</f>
        <v>#DIV/0!</v>
      </c>
      <c r="J75" s="248">
        <f>Notes!AO65</f>
        <v>0</v>
      </c>
      <c r="K75" s="247" t="e">
        <f>J75/C75</f>
        <v>#DIV/0!</v>
      </c>
      <c r="L75" s="259">
        <f>Notes!AO67</f>
        <v>0</v>
      </c>
      <c r="M75" s="247" t="e">
        <f>L75/C75</f>
        <v>#DIV/0!</v>
      </c>
      <c r="N75" s="248">
        <f>D75+F75</f>
        <v>0</v>
      </c>
      <c r="O75" s="247" t="e">
        <f>N75/C75</f>
        <v>#DIV/0!</v>
      </c>
      <c r="P75" s="259">
        <f>H75+J75+L75</f>
        <v>0</v>
      </c>
      <c r="Q75" s="247" t="e">
        <f>P75/C75</f>
        <v>#DIV/0!</v>
      </c>
      <c r="R75" s="259">
        <f t="shared" ref="R75:R78" si="47">N75+P75</f>
        <v>0</v>
      </c>
      <c r="S75" s="247" t="e">
        <f t="shared" ref="S75:S78" si="48">O75+Q75</f>
        <v>#DIV/0!</v>
      </c>
    </row>
    <row r="76" spans="1:19" ht="12.75" customHeight="1">
      <c r="A76" s="456" t="s">
        <v>161</v>
      </c>
      <c r="B76" s="456"/>
      <c r="C76" s="248">
        <f>D76+F76+H76+J76+L76</f>
        <v>0</v>
      </c>
      <c r="D76" s="259">
        <f>Notes!AP59</f>
        <v>0</v>
      </c>
      <c r="E76" s="247" t="e">
        <f>D75/C76</f>
        <v>#DIV/0!</v>
      </c>
      <c r="F76" s="248">
        <f>Notes!AP61</f>
        <v>0</v>
      </c>
      <c r="G76" s="247" t="e">
        <f>F75/C76</f>
        <v>#DIV/0!</v>
      </c>
      <c r="H76" s="259">
        <f>Notes!AP63</f>
        <v>0</v>
      </c>
      <c r="I76" s="247" t="e">
        <f>H76/C76</f>
        <v>#DIV/0!</v>
      </c>
      <c r="J76" s="248">
        <f>Notes!AP65</f>
        <v>0</v>
      </c>
      <c r="K76" s="247" t="e">
        <f>J76/C76</f>
        <v>#DIV/0!</v>
      </c>
      <c r="L76" s="259">
        <f>Notes!AP67</f>
        <v>0</v>
      </c>
      <c r="M76" s="247" t="e">
        <f>L76/C76</f>
        <v>#DIV/0!</v>
      </c>
      <c r="N76" s="248">
        <f>D76+F76</f>
        <v>0</v>
      </c>
      <c r="O76" s="247" t="e">
        <f>N76/C76</f>
        <v>#DIV/0!</v>
      </c>
      <c r="P76" s="259">
        <f>H76+J76+L76</f>
        <v>0</v>
      </c>
      <c r="Q76" s="247" t="e">
        <f>P76/C76</f>
        <v>#DIV/0!</v>
      </c>
      <c r="R76" s="259">
        <f t="shared" si="47"/>
        <v>0</v>
      </c>
      <c r="S76" s="247" t="e">
        <f t="shared" si="48"/>
        <v>#DIV/0!</v>
      </c>
    </row>
    <row r="77" spans="1:19" ht="12.75" customHeight="1">
      <c r="A77" s="456" t="s">
        <v>162</v>
      </c>
      <c r="B77" s="456"/>
      <c r="C77" s="259">
        <f>D77+F77+H77+J77+L77</f>
        <v>0</v>
      </c>
      <c r="D77" s="259">
        <f>Notes!AQ59</f>
        <v>0</v>
      </c>
      <c r="E77" s="247" t="e">
        <f>D77/C77</f>
        <v>#DIV/0!</v>
      </c>
      <c r="F77" s="248">
        <f>Notes!AQ61</f>
        <v>0</v>
      </c>
      <c r="G77" s="247" t="e">
        <f>F77/C77</f>
        <v>#DIV/0!</v>
      </c>
      <c r="H77" s="259">
        <f>Notes!AQ63</f>
        <v>0</v>
      </c>
      <c r="I77" s="247" t="e">
        <f>H77/C77</f>
        <v>#DIV/0!</v>
      </c>
      <c r="J77" s="248">
        <f>Notes!AQ65</f>
        <v>0</v>
      </c>
      <c r="K77" s="247" t="e">
        <f>J77/C77</f>
        <v>#DIV/0!</v>
      </c>
      <c r="L77" s="259">
        <f>Notes!AQ67</f>
        <v>0</v>
      </c>
      <c r="M77" s="247" t="e">
        <f>L77/C77</f>
        <v>#DIV/0!</v>
      </c>
      <c r="N77" s="248">
        <f>D77+F77</f>
        <v>0</v>
      </c>
      <c r="O77" s="247" t="e">
        <f>N77/C77</f>
        <v>#DIV/0!</v>
      </c>
      <c r="P77" s="259">
        <f>H77+J77+L77</f>
        <v>0</v>
      </c>
      <c r="Q77" s="247" t="e">
        <f>P77/C77</f>
        <v>#DIV/0!</v>
      </c>
      <c r="R77" s="259">
        <f t="shared" si="47"/>
        <v>0</v>
      </c>
      <c r="S77" s="247" t="e">
        <f t="shared" si="48"/>
        <v>#DIV/0!</v>
      </c>
    </row>
    <row r="78" spans="1:19" ht="12.75" customHeight="1">
      <c r="A78" s="456" t="s">
        <v>163</v>
      </c>
      <c r="B78" s="456"/>
      <c r="C78" s="259">
        <f>D78+F78+H78+J78+L78</f>
        <v>0</v>
      </c>
      <c r="D78" s="259">
        <f>Notes!AR59</f>
        <v>0</v>
      </c>
      <c r="E78" s="247" t="e">
        <f>D78/C78</f>
        <v>#DIV/0!</v>
      </c>
      <c r="F78" s="248">
        <f>Notes!AR61</f>
        <v>0</v>
      </c>
      <c r="G78" s="247" t="e">
        <f>F78/C78</f>
        <v>#DIV/0!</v>
      </c>
      <c r="H78" s="259">
        <f>Notes!AR63</f>
        <v>0</v>
      </c>
      <c r="I78" s="247" t="e">
        <f>H78/C78</f>
        <v>#DIV/0!</v>
      </c>
      <c r="J78" s="248">
        <f>Notes!AR65</f>
        <v>0</v>
      </c>
      <c r="K78" s="247" t="e">
        <f>J78/C78</f>
        <v>#DIV/0!</v>
      </c>
      <c r="L78" s="259">
        <f>Notes!AR67</f>
        <v>0</v>
      </c>
      <c r="M78" s="247" t="e">
        <f>L78/C78</f>
        <v>#DIV/0!</v>
      </c>
      <c r="N78" s="248">
        <f>D78+F78</f>
        <v>0</v>
      </c>
      <c r="O78" s="247" t="e">
        <f>N78/C78</f>
        <v>#DIV/0!</v>
      </c>
      <c r="P78" s="259">
        <f>H78+J78+L78</f>
        <v>0</v>
      </c>
      <c r="Q78" s="247" t="e">
        <f>P78/C78</f>
        <v>#DIV/0!</v>
      </c>
      <c r="R78" s="259">
        <f t="shared" si="47"/>
        <v>0</v>
      </c>
      <c r="S78" s="247" t="e">
        <f t="shared" si="48"/>
        <v>#DIV/0!</v>
      </c>
    </row>
    <row r="79" spans="1:19" ht="12.75" customHeight="1">
      <c r="A79" s="240"/>
      <c r="B79" s="239"/>
      <c r="C79" s="239"/>
      <c r="D79" s="239"/>
      <c r="E79" s="239"/>
      <c r="F79" s="239"/>
      <c r="G79" s="239"/>
      <c r="H79" s="239"/>
      <c r="I79" s="239"/>
      <c r="J79" s="239"/>
      <c r="K79" s="239"/>
      <c r="L79" s="239"/>
      <c r="M79" s="239"/>
      <c r="N79" s="239"/>
      <c r="O79" s="239"/>
      <c r="P79" s="239"/>
      <c r="Q79" s="239"/>
      <c r="R79" s="239"/>
      <c r="S79" s="239"/>
    </row>
    <row r="80" spans="1:19" ht="12.75" customHeight="1">
      <c r="A80" s="240"/>
      <c r="B80" s="239"/>
      <c r="C80" s="239"/>
      <c r="D80" s="239"/>
      <c r="E80" s="239"/>
      <c r="F80" s="239"/>
      <c r="G80" s="459" t="s">
        <v>148</v>
      </c>
      <c r="H80" s="459"/>
      <c r="I80" s="459"/>
      <c r="J80" s="459"/>
      <c r="K80" s="459"/>
      <c r="L80" s="459"/>
      <c r="M80" s="459"/>
      <c r="N80" s="459"/>
      <c r="O80" s="459"/>
      <c r="P80" s="459"/>
      <c r="Q80" s="459"/>
      <c r="R80" s="459"/>
      <c r="S80" s="459"/>
    </row>
    <row r="81" spans="1:19" ht="12.75" customHeight="1">
      <c r="A81" s="240"/>
      <c r="B81" s="239"/>
      <c r="C81" s="239"/>
      <c r="D81" s="239"/>
      <c r="E81" s="239"/>
      <c r="F81" s="239"/>
      <c r="G81" s="459"/>
      <c r="H81" s="459"/>
      <c r="I81" s="459"/>
      <c r="J81" s="459"/>
      <c r="K81" s="459"/>
      <c r="L81" s="459"/>
      <c r="M81" s="459"/>
      <c r="N81" s="459"/>
      <c r="O81" s="459"/>
      <c r="P81" s="459"/>
      <c r="Q81" s="459"/>
      <c r="R81" s="459"/>
      <c r="S81" s="459"/>
    </row>
    <row r="82" spans="1:19" ht="12.75" customHeight="1">
      <c r="A82" s="240"/>
      <c r="B82" s="239"/>
      <c r="C82" s="343"/>
      <c r="D82" s="343"/>
      <c r="E82" s="460" t="s">
        <v>136</v>
      </c>
      <c r="F82" s="460"/>
      <c r="G82" s="460" t="s">
        <v>149</v>
      </c>
      <c r="H82" s="460"/>
      <c r="I82" s="460"/>
      <c r="J82" s="460" t="s">
        <v>150</v>
      </c>
      <c r="K82" s="460"/>
      <c r="L82" s="460"/>
      <c r="M82" s="460" t="s">
        <v>151</v>
      </c>
      <c r="N82" s="460"/>
      <c r="O82" s="460" t="s">
        <v>152</v>
      </c>
      <c r="P82" s="460"/>
      <c r="Q82" s="320" t="s">
        <v>153</v>
      </c>
      <c r="R82" s="321"/>
      <c r="S82" s="324" t="s">
        <v>154</v>
      </c>
    </row>
    <row r="83" spans="1:19" ht="12.75" customHeight="1">
      <c r="A83" s="240"/>
      <c r="B83" s="239"/>
      <c r="C83" s="343"/>
      <c r="D83" s="343"/>
      <c r="E83" s="460"/>
      <c r="F83" s="460"/>
      <c r="G83" s="460"/>
      <c r="H83" s="460"/>
      <c r="I83" s="460"/>
      <c r="J83" s="460"/>
      <c r="K83" s="460"/>
      <c r="L83" s="460"/>
      <c r="M83" s="460"/>
      <c r="N83" s="460"/>
      <c r="O83" s="460"/>
      <c r="P83" s="460"/>
      <c r="Q83" s="322"/>
      <c r="R83" s="323"/>
      <c r="S83" s="325"/>
    </row>
    <row r="84" spans="1:19" ht="12.75" customHeight="1">
      <c r="A84" s="240"/>
      <c r="B84" s="239"/>
      <c r="C84" s="343"/>
      <c r="D84" s="343"/>
      <c r="E84" s="460"/>
      <c r="F84" s="460"/>
      <c r="G84" s="254" t="s">
        <v>144</v>
      </c>
      <c r="H84" s="457" t="s">
        <v>145</v>
      </c>
      <c r="I84" s="457"/>
      <c r="J84" s="254" t="s">
        <v>144</v>
      </c>
      <c r="K84" s="457" t="s">
        <v>145</v>
      </c>
      <c r="L84" s="457"/>
      <c r="M84" s="254" t="s">
        <v>144</v>
      </c>
      <c r="N84" s="254" t="s">
        <v>145</v>
      </c>
      <c r="O84" s="254" t="s">
        <v>144</v>
      </c>
      <c r="P84" s="254" t="s">
        <v>145</v>
      </c>
      <c r="Q84" s="304" t="s">
        <v>155</v>
      </c>
      <c r="R84" s="305"/>
      <c r="S84" s="326"/>
    </row>
    <row r="85" spans="1:19" ht="12.75" customHeight="1">
      <c r="A85" s="240"/>
      <c r="B85" s="239"/>
      <c r="C85" s="339"/>
      <c r="D85" s="339"/>
      <c r="E85" s="458">
        <f>G85+J85+M85+O85</f>
        <v>0</v>
      </c>
      <c r="F85" s="458"/>
      <c r="G85" s="306">
        <f>Notes!AV74</f>
        <v>0</v>
      </c>
      <c r="H85" s="308" t="e">
        <f>G85/E85</f>
        <v>#DIV/0!</v>
      </c>
      <c r="I85" s="309"/>
      <c r="J85" s="306">
        <f>Notes!AV73</f>
        <v>0</v>
      </c>
      <c r="K85" s="308" t="e">
        <f>J85/E85</f>
        <v>#DIV/0!</v>
      </c>
      <c r="L85" s="309"/>
      <c r="M85" s="306">
        <f>Notes!AV72</f>
        <v>0</v>
      </c>
      <c r="N85" s="302" t="e">
        <f>M85/E85</f>
        <v>#DIV/0!</v>
      </c>
      <c r="O85" s="306">
        <f>Notes!AV71</f>
        <v>0</v>
      </c>
      <c r="P85" s="302" t="e">
        <f>O85/E85</f>
        <v>#DIV/0!</v>
      </c>
      <c r="Q85" s="298">
        <f>G85+J85+M85</f>
        <v>0</v>
      </c>
      <c r="R85" s="299"/>
      <c r="S85" s="302" t="e">
        <f>Q85/E85</f>
        <v>#DIV/0!</v>
      </c>
    </row>
    <row r="86" spans="1:19" ht="12.75" customHeight="1">
      <c r="A86" s="240"/>
      <c r="B86" s="239"/>
      <c r="C86" s="339"/>
      <c r="D86" s="339"/>
      <c r="E86" s="458"/>
      <c r="F86" s="458"/>
      <c r="G86" s="307"/>
      <c r="H86" s="310"/>
      <c r="I86" s="311"/>
      <c r="J86" s="307"/>
      <c r="K86" s="310"/>
      <c r="L86" s="311"/>
      <c r="M86" s="307"/>
      <c r="N86" s="303"/>
      <c r="O86" s="307"/>
      <c r="P86" s="303"/>
      <c r="Q86" s="300"/>
      <c r="R86" s="301"/>
      <c r="S86" s="303"/>
    </row>
    <row r="87" spans="1:19" ht="12.75" customHeight="1">
      <c r="A87" s="240"/>
      <c r="B87" s="239"/>
      <c r="C87" s="270"/>
      <c r="D87" s="270"/>
      <c r="E87" s="272"/>
      <c r="F87" s="272"/>
      <c r="G87" s="272"/>
      <c r="H87" s="273"/>
      <c r="I87" s="273"/>
      <c r="J87" s="272"/>
      <c r="K87" s="273"/>
      <c r="L87" s="273"/>
      <c r="M87" s="272"/>
      <c r="N87" s="273"/>
      <c r="O87" s="272"/>
      <c r="P87" s="273"/>
      <c r="Q87" s="272"/>
      <c r="R87" s="272"/>
      <c r="S87" s="273"/>
    </row>
    <row r="88" spans="1:19" ht="12.75" customHeight="1">
      <c r="A88" s="240"/>
      <c r="B88" s="239"/>
      <c r="C88" s="270"/>
      <c r="D88" s="270"/>
      <c r="E88" s="272"/>
      <c r="F88" s="272"/>
      <c r="G88" s="272"/>
      <c r="H88" s="273"/>
      <c r="I88" s="273"/>
      <c r="J88" s="272"/>
      <c r="K88" s="273"/>
      <c r="L88" s="273"/>
      <c r="M88" s="272"/>
      <c r="N88" s="273"/>
      <c r="O88" s="272"/>
      <c r="P88" s="273"/>
      <c r="Q88" s="272"/>
      <c r="R88" s="272"/>
      <c r="S88" s="273"/>
    </row>
    <row r="89" spans="1:19" ht="12.75" customHeight="1">
      <c r="A89" s="240"/>
      <c r="B89" s="239"/>
      <c r="C89" s="270"/>
      <c r="D89" s="270"/>
      <c r="E89" s="272"/>
      <c r="F89" s="272"/>
      <c r="G89" s="272"/>
      <c r="H89" s="273"/>
      <c r="I89" s="273"/>
      <c r="J89" s="272"/>
      <c r="K89" s="273"/>
      <c r="L89" s="273"/>
      <c r="M89" s="272"/>
      <c r="N89" s="273"/>
      <c r="O89" s="272"/>
      <c r="P89" s="273"/>
      <c r="Q89" s="272"/>
      <c r="R89" s="272"/>
      <c r="S89" s="273"/>
    </row>
    <row r="90" spans="1:19" ht="12.75" customHeight="1">
      <c r="A90" s="240"/>
      <c r="B90" s="239"/>
      <c r="C90" s="270"/>
      <c r="D90" s="270"/>
      <c r="E90" s="272"/>
      <c r="F90" s="272"/>
      <c r="G90" s="272"/>
      <c r="H90" s="273"/>
      <c r="I90" s="273"/>
      <c r="J90" s="272"/>
      <c r="K90" s="273"/>
      <c r="L90" s="273"/>
      <c r="M90" s="272"/>
      <c r="N90" s="273"/>
      <c r="O90" s="272"/>
      <c r="P90" s="273"/>
      <c r="Q90" s="272"/>
      <c r="R90" s="272"/>
      <c r="S90" s="273"/>
    </row>
    <row r="91" spans="1:19" ht="12.75" customHeight="1">
      <c r="A91" s="240"/>
      <c r="B91" s="239"/>
      <c r="C91" s="270"/>
      <c r="D91" s="270"/>
      <c r="E91" s="272"/>
      <c r="F91" s="272"/>
      <c r="G91" s="272"/>
      <c r="H91" s="273"/>
      <c r="I91" s="273"/>
      <c r="J91" s="272"/>
      <c r="K91" s="273"/>
      <c r="L91" s="273"/>
      <c r="M91" s="272"/>
      <c r="N91" s="273"/>
      <c r="O91" s="272"/>
      <c r="P91" s="273"/>
      <c r="Q91" s="272"/>
      <c r="R91" s="272"/>
      <c r="S91" s="273"/>
    </row>
    <row r="92" spans="1:19" ht="12.75" customHeight="1">
      <c r="A92" s="240"/>
      <c r="B92" s="239"/>
      <c r="C92" s="270"/>
      <c r="D92" s="270"/>
      <c r="E92" s="272"/>
      <c r="F92" s="272"/>
      <c r="G92" s="272"/>
      <c r="H92" s="273"/>
      <c r="I92" s="273"/>
      <c r="J92" s="272"/>
      <c r="K92" s="273"/>
      <c r="L92" s="273"/>
      <c r="M92" s="272"/>
      <c r="N92" s="273"/>
      <c r="O92" s="272"/>
      <c r="P92" s="273"/>
      <c r="Q92" s="272"/>
      <c r="R92" s="272"/>
      <c r="S92" s="273"/>
    </row>
    <row r="93" spans="1:19" ht="12.75" customHeight="1">
      <c r="A93" s="240"/>
      <c r="B93" s="239"/>
      <c r="C93" s="270"/>
      <c r="D93" s="270"/>
      <c r="E93" s="272"/>
      <c r="F93" s="272"/>
      <c r="G93" s="272"/>
      <c r="H93" s="273"/>
      <c r="I93" s="273"/>
      <c r="J93" s="272"/>
      <c r="K93" s="273"/>
      <c r="L93" s="273"/>
      <c r="M93" s="272"/>
      <c r="N93" s="273"/>
      <c r="O93" s="272"/>
      <c r="P93" s="273"/>
      <c r="Q93" s="272"/>
      <c r="R93" s="272"/>
      <c r="S93" s="273"/>
    </row>
    <row r="94" spans="1:19" ht="12.75" customHeight="1">
      <c r="A94" s="240"/>
      <c r="B94" s="239"/>
      <c r="C94" s="270"/>
      <c r="D94" s="270"/>
      <c r="E94" s="272"/>
      <c r="F94" s="272"/>
      <c r="G94" s="272"/>
      <c r="H94" s="273"/>
      <c r="I94" s="273"/>
      <c r="J94" s="272"/>
      <c r="K94" s="273"/>
      <c r="L94" s="273"/>
      <c r="M94" s="272"/>
      <c r="N94" s="273"/>
      <c r="O94" s="272"/>
      <c r="P94" s="273"/>
      <c r="Q94" s="272"/>
      <c r="R94" s="272"/>
      <c r="S94" s="273"/>
    </row>
    <row r="95" spans="1:19" ht="12.75" customHeight="1">
      <c r="A95" s="240"/>
      <c r="B95" s="239"/>
      <c r="C95" s="270"/>
      <c r="D95" s="270"/>
      <c r="E95" s="272"/>
      <c r="F95" s="272"/>
      <c r="G95" s="272"/>
      <c r="H95" s="273"/>
      <c r="I95" s="273"/>
      <c r="J95" s="272"/>
      <c r="K95" s="273"/>
      <c r="L95" s="273"/>
      <c r="M95" s="272"/>
      <c r="N95" s="273"/>
      <c r="O95" s="272"/>
      <c r="P95" s="273"/>
      <c r="Q95" s="272"/>
      <c r="R95" s="272"/>
      <c r="S95" s="273"/>
    </row>
    <row r="96" spans="1:19" ht="12.75" customHeight="1">
      <c r="A96" s="240"/>
      <c r="B96" s="239"/>
      <c r="C96" s="270"/>
      <c r="D96" s="270"/>
      <c r="E96" s="272"/>
      <c r="F96" s="272"/>
      <c r="G96" s="272"/>
      <c r="H96" s="273"/>
      <c r="I96" s="273"/>
      <c r="J96" s="272"/>
      <c r="K96" s="273"/>
      <c r="L96" s="273"/>
      <c r="M96" s="272"/>
      <c r="N96" s="273"/>
      <c r="O96" s="272"/>
      <c r="P96" s="273"/>
      <c r="Q96" s="272"/>
      <c r="R96" s="272"/>
      <c r="S96" s="273"/>
    </row>
    <row r="97" spans="1:19" ht="12.75" customHeight="1">
      <c r="A97" s="240"/>
      <c r="B97" s="239"/>
      <c r="C97" s="270"/>
      <c r="D97" s="270"/>
      <c r="E97" s="272"/>
      <c r="F97" s="272"/>
      <c r="G97" s="272"/>
      <c r="H97" s="273"/>
      <c r="I97" s="273"/>
      <c r="J97" s="272"/>
      <c r="K97" s="273"/>
      <c r="L97" s="273"/>
      <c r="M97" s="272"/>
      <c r="N97" s="273"/>
      <c r="O97" s="272"/>
      <c r="P97" s="273"/>
      <c r="Q97" s="272"/>
      <c r="R97" s="272"/>
      <c r="S97" s="273"/>
    </row>
    <row r="98" spans="1:19" ht="12.75" customHeight="1">
      <c r="A98" s="240"/>
      <c r="B98" s="239"/>
      <c r="C98" s="270"/>
      <c r="D98" s="270"/>
      <c r="E98" s="272"/>
      <c r="F98" s="272"/>
      <c r="G98" s="272"/>
      <c r="H98" s="273"/>
      <c r="I98" s="273"/>
      <c r="J98" s="272"/>
      <c r="K98" s="273"/>
      <c r="L98" s="273"/>
      <c r="M98" s="272"/>
      <c r="N98" s="273"/>
      <c r="O98" s="272"/>
      <c r="P98" s="273"/>
      <c r="Q98" s="272"/>
      <c r="R98" s="272"/>
      <c r="S98" s="273"/>
    </row>
    <row r="99" spans="1:19" ht="12.75" customHeight="1">
      <c r="A99" s="240"/>
      <c r="B99" s="239"/>
      <c r="C99" s="270"/>
      <c r="D99" s="270"/>
      <c r="E99" s="272"/>
      <c r="F99" s="272"/>
      <c r="G99" s="272"/>
      <c r="H99" s="273"/>
      <c r="I99" s="273"/>
      <c r="J99" s="272"/>
      <c r="K99" s="273"/>
      <c r="L99" s="273"/>
      <c r="M99" s="272"/>
      <c r="N99" s="273"/>
      <c r="O99" s="272"/>
      <c r="P99" s="273"/>
      <c r="Q99" s="272"/>
      <c r="R99" s="272"/>
      <c r="S99" s="273"/>
    </row>
    <row r="100" spans="1:19" ht="12.75" customHeight="1">
      <c r="A100" s="240"/>
      <c r="B100" s="239"/>
      <c r="C100" s="270"/>
      <c r="D100" s="270"/>
      <c r="E100" s="272"/>
      <c r="F100" s="272"/>
      <c r="G100" s="272"/>
      <c r="H100" s="273"/>
      <c r="I100" s="273"/>
      <c r="J100" s="272"/>
      <c r="K100" s="273"/>
      <c r="L100" s="273"/>
      <c r="M100" s="272"/>
      <c r="N100" s="273"/>
      <c r="O100" s="272"/>
      <c r="P100" s="273"/>
      <c r="Q100" s="272"/>
      <c r="R100" s="272"/>
      <c r="S100" s="273"/>
    </row>
    <row r="101" spans="1:19" ht="12.75" customHeight="1">
      <c r="A101" s="240"/>
      <c r="B101" s="239"/>
      <c r="C101" s="270"/>
      <c r="D101" s="270"/>
      <c r="E101" s="272"/>
      <c r="F101" s="272"/>
      <c r="G101" s="272"/>
      <c r="H101" s="273"/>
      <c r="I101" s="273"/>
      <c r="J101" s="272"/>
      <c r="K101" s="273"/>
      <c r="L101" s="273"/>
      <c r="M101" s="272"/>
      <c r="N101" s="273"/>
      <c r="O101" s="272"/>
      <c r="P101" s="273"/>
      <c r="Q101" s="272"/>
      <c r="R101" s="272"/>
      <c r="S101" s="273"/>
    </row>
    <row r="102" spans="1:19" ht="12.75" customHeight="1">
      <c r="A102" s="240"/>
      <c r="B102" s="239"/>
      <c r="C102" s="270"/>
      <c r="D102" s="270"/>
      <c r="E102" s="272"/>
      <c r="F102" s="272"/>
      <c r="G102" s="272"/>
      <c r="H102" s="273"/>
      <c r="I102" s="273"/>
      <c r="J102" s="272"/>
      <c r="K102" s="273"/>
      <c r="L102" s="273"/>
      <c r="M102" s="272"/>
      <c r="N102" s="273"/>
      <c r="O102" s="272"/>
      <c r="P102" s="273"/>
      <c r="Q102" s="272"/>
      <c r="R102" s="272"/>
      <c r="S102" s="273"/>
    </row>
    <row r="103" spans="1:19" ht="12.75" customHeight="1">
      <c r="A103" s="240"/>
      <c r="B103" s="239"/>
      <c r="C103" s="270"/>
      <c r="D103" s="270"/>
      <c r="E103" s="272"/>
      <c r="F103" s="272"/>
      <c r="G103" s="272"/>
      <c r="H103" s="273"/>
      <c r="I103" s="273"/>
      <c r="J103" s="272"/>
      <c r="K103" s="273"/>
      <c r="L103" s="273"/>
      <c r="M103" s="272"/>
      <c r="N103" s="273"/>
      <c r="O103" s="272"/>
      <c r="P103" s="273"/>
      <c r="Q103" s="272"/>
      <c r="R103" s="272"/>
      <c r="S103" s="273"/>
    </row>
    <row r="104" spans="1:19" ht="12.75" customHeight="1">
      <c r="A104" s="237"/>
      <c r="B104" s="271"/>
      <c r="C104" s="329" t="s">
        <v>125</v>
      </c>
      <c r="D104" s="329"/>
      <c r="E104" s="271"/>
      <c r="F104" s="271"/>
      <c r="G104" s="238" t="s">
        <v>126</v>
      </c>
      <c r="H104" s="271"/>
      <c r="I104" s="330" t="s">
        <v>172</v>
      </c>
      <c r="J104" s="330"/>
      <c r="K104" s="330"/>
      <c r="L104" s="330"/>
      <c r="M104" s="330"/>
      <c r="N104" s="330"/>
      <c r="O104" s="272"/>
      <c r="P104" s="273"/>
      <c r="Q104" s="272"/>
      <c r="R104" s="272"/>
      <c r="S104" s="273"/>
    </row>
    <row r="105" spans="1:19" ht="12.75" customHeight="1">
      <c r="A105" s="237"/>
      <c r="B105" s="271"/>
      <c r="C105" s="329" t="s">
        <v>127</v>
      </c>
      <c r="D105" s="329"/>
      <c r="E105" s="271"/>
      <c r="F105" s="271"/>
      <c r="G105" s="238" t="s">
        <v>128</v>
      </c>
      <c r="H105" s="271"/>
      <c r="I105" s="271"/>
      <c r="J105" s="241" t="str">
        <f>IF([1]الرئيسية!$D$39=0,I104,CONCATENATE(I104,[1]الرئيسية!$D$39))</f>
        <v>النتائج النهائية لتلاميذ القسم  في نهاية السنة الدراسية 2018/ 2017</v>
      </c>
      <c r="K105" s="242"/>
      <c r="L105" s="271"/>
      <c r="M105" s="271"/>
      <c r="N105" s="271"/>
      <c r="O105" s="272"/>
      <c r="P105" s="273"/>
      <c r="Q105" s="272"/>
      <c r="R105" s="272"/>
      <c r="S105" s="273"/>
    </row>
    <row r="106" spans="1:19" ht="12.75" customHeight="1">
      <c r="A106" s="237"/>
      <c r="B106" s="243"/>
      <c r="C106" s="242" t="str">
        <f>IF([1]الرئيسية!$D$35=0,G104,CONCATENATE(G104,[1]الرئيسية!$D$35))</f>
        <v>المندوبية الجهوية للتربية بـمدنين</v>
      </c>
      <c r="D106" s="242"/>
      <c r="E106" s="239"/>
      <c r="F106" s="239"/>
      <c r="G106" s="271"/>
      <c r="H106" s="271"/>
      <c r="I106" s="271"/>
      <c r="J106" s="243"/>
      <c r="K106" s="271"/>
      <c r="L106" s="271"/>
      <c r="M106" s="271"/>
      <c r="N106" s="271"/>
      <c r="O106" s="272"/>
      <c r="P106" s="273"/>
      <c r="Q106" s="272"/>
      <c r="R106" s="272"/>
      <c r="S106" s="273"/>
    </row>
    <row r="107" spans="1:19" ht="12.75" customHeight="1">
      <c r="A107" s="237"/>
      <c r="B107" s="243" t="str">
        <f>IF([1]الرئيسية!$D$37=0,G105,CONCATENATE(G105,[1]الرئيسية!$D$37))</f>
        <v xml:space="preserve">المدرسة الابتدائية : بني معقل </v>
      </c>
      <c r="C107" s="271"/>
      <c r="D107" s="271"/>
      <c r="E107" s="271"/>
      <c r="F107" s="271"/>
      <c r="G107" s="271"/>
      <c r="H107" s="271"/>
      <c r="I107" s="271"/>
      <c r="J107" s="240"/>
      <c r="K107" s="271"/>
      <c r="L107" s="271"/>
      <c r="M107" s="271" t="s">
        <v>158</v>
      </c>
      <c r="N107" s="252" t="str">
        <f>Notes!B1</f>
        <v>الأولى أ</v>
      </c>
      <c r="O107" s="272"/>
      <c r="P107" s="273"/>
      <c r="Q107" s="272"/>
      <c r="R107" s="272"/>
      <c r="S107" s="273"/>
    </row>
    <row r="108" spans="1:19" ht="12.75" customHeight="1">
      <c r="A108" s="240"/>
      <c r="B108" s="239"/>
      <c r="C108" s="270"/>
      <c r="D108" s="270"/>
      <c r="E108" s="272"/>
      <c r="F108" s="272"/>
      <c r="G108" s="272"/>
      <c r="H108" s="273"/>
      <c r="I108" s="273"/>
      <c r="J108" s="272"/>
      <c r="K108" s="273"/>
      <c r="L108" s="273"/>
      <c r="M108" s="272"/>
      <c r="N108" s="273"/>
      <c r="O108" s="272"/>
      <c r="P108" s="273"/>
      <c r="Q108" s="272"/>
      <c r="R108" s="272"/>
      <c r="S108" s="273"/>
    </row>
    <row r="109" spans="1:19" ht="12.75" customHeight="1">
      <c r="A109" s="240"/>
      <c r="B109" s="239"/>
      <c r="C109" s="270"/>
      <c r="D109" s="270"/>
      <c r="E109" s="272"/>
      <c r="F109" s="272"/>
      <c r="G109" s="272"/>
      <c r="H109" s="273"/>
      <c r="I109" s="273"/>
      <c r="J109" s="272"/>
      <c r="K109" s="273"/>
      <c r="L109" s="273"/>
      <c r="M109" s="272"/>
      <c r="N109" s="273"/>
      <c r="O109" s="272"/>
      <c r="P109" s="273"/>
      <c r="Q109" s="272"/>
      <c r="R109" s="272"/>
      <c r="S109" s="273"/>
    </row>
    <row r="110" spans="1:19" ht="12.75" customHeight="1">
      <c r="A110" s="240"/>
      <c r="B110" s="239"/>
      <c r="C110" s="239"/>
      <c r="D110" s="239"/>
      <c r="E110" s="239"/>
      <c r="F110" s="239"/>
      <c r="G110" s="239"/>
      <c r="H110" s="239"/>
      <c r="I110" s="239"/>
      <c r="J110" s="239"/>
      <c r="K110" s="239"/>
      <c r="L110" s="239"/>
      <c r="M110" s="239"/>
      <c r="N110" s="239"/>
      <c r="O110" s="239"/>
      <c r="P110" s="239"/>
      <c r="Q110" s="239"/>
      <c r="R110" s="239"/>
      <c r="S110" s="239"/>
    </row>
    <row r="111" spans="1:19" ht="12.75" customHeight="1">
      <c r="E111" s="239"/>
      <c r="F111" s="239"/>
      <c r="G111" s="459" t="s">
        <v>159</v>
      </c>
      <c r="H111" s="459"/>
      <c r="I111" s="459"/>
      <c r="J111" s="459"/>
      <c r="K111" s="459"/>
      <c r="L111" s="459"/>
      <c r="M111" s="459"/>
      <c r="N111" s="459"/>
      <c r="O111" s="459"/>
      <c r="P111" s="459"/>
      <c r="Q111" s="459"/>
      <c r="R111" s="459"/>
      <c r="S111" s="459"/>
    </row>
    <row r="112" spans="1:19" ht="12.75" customHeight="1">
      <c r="E112" s="239"/>
      <c r="F112" s="239"/>
      <c r="G112" s="459"/>
      <c r="H112" s="459"/>
      <c r="I112" s="459"/>
      <c r="J112" s="459"/>
      <c r="K112" s="459"/>
      <c r="L112" s="459"/>
      <c r="M112" s="459"/>
      <c r="N112" s="459"/>
      <c r="O112" s="459"/>
      <c r="P112" s="459"/>
      <c r="Q112" s="459"/>
      <c r="R112" s="459"/>
      <c r="S112" s="459"/>
    </row>
    <row r="113" spans="5:19" ht="12.75" customHeight="1">
      <c r="E113" s="460" t="s">
        <v>136</v>
      </c>
      <c r="F113" s="460"/>
      <c r="G113" s="460" t="s">
        <v>149</v>
      </c>
      <c r="H113" s="460"/>
      <c r="I113" s="460"/>
      <c r="J113" s="460" t="s">
        <v>150</v>
      </c>
      <c r="K113" s="460"/>
      <c r="L113" s="460"/>
      <c r="M113" s="460" t="s">
        <v>151</v>
      </c>
      <c r="N113" s="460"/>
      <c r="O113" s="460" t="s">
        <v>152</v>
      </c>
      <c r="P113" s="460"/>
      <c r="Q113" s="320" t="s">
        <v>153</v>
      </c>
      <c r="R113" s="321"/>
      <c r="S113" s="324" t="s">
        <v>154</v>
      </c>
    </row>
    <row r="114" spans="5:19" ht="12.75" customHeight="1">
      <c r="E114" s="460"/>
      <c r="F114" s="460"/>
      <c r="G114" s="460"/>
      <c r="H114" s="460"/>
      <c r="I114" s="460"/>
      <c r="J114" s="460"/>
      <c r="K114" s="460"/>
      <c r="L114" s="460"/>
      <c r="M114" s="460"/>
      <c r="N114" s="460"/>
      <c r="O114" s="460"/>
      <c r="P114" s="460"/>
      <c r="Q114" s="322"/>
      <c r="R114" s="323"/>
      <c r="S114" s="325"/>
    </row>
    <row r="115" spans="5:19" ht="12.75" customHeight="1">
      <c r="E115" s="460"/>
      <c r="F115" s="460"/>
      <c r="G115" s="254" t="s">
        <v>144</v>
      </c>
      <c r="H115" s="457" t="s">
        <v>145</v>
      </c>
      <c r="I115" s="457"/>
      <c r="J115" s="254" t="s">
        <v>144</v>
      </c>
      <c r="K115" s="457" t="s">
        <v>145</v>
      </c>
      <c r="L115" s="457"/>
      <c r="M115" s="254" t="s">
        <v>144</v>
      </c>
      <c r="N115" s="254" t="s">
        <v>145</v>
      </c>
      <c r="O115" s="254" t="s">
        <v>144</v>
      </c>
      <c r="P115" s="254" t="s">
        <v>145</v>
      </c>
      <c r="Q115" s="304" t="s">
        <v>155</v>
      </c>
      <c r="R115" s="305"/>
      <c r="S115" s="326"/>
    </row>
    <row r="116" spans="5:19" ht="12.75" customHeight="1">
      <c r="E116" s="458">
        <f>G116+J116+M116+O116</f>
        <v>0</v>
      </c>
      <c r="F116" s="458"/>
      <c r="G116" s="306">
        <f>Notes!BA74</f>
        <v>0</v>
      </c>
      <c r="H116" s="308" t="e">
        <f>G116/E116</f>
        <v>#DIV/0!</v>
      </c>
      <c r="I116" s="309"/>
      <c r="J116" s="306">
        <f>Notes!BA73</f>
        <v>0</v>
      </c>
      <c r="K116" s="308" t="e">
        <f>J116/E116</f>
        <v>#DIV/0!</v>
      </c>
      <c r="L116" s="309"/>
      <c r="M116" s="306">
        <f>Notes!BA72</f>
        <v>0</v>
      </c>
      <c r="N116" s="302" t="e">
        <f>M116/E116</f>
        <v>#DIV/0!</v>
      </c>
      <c r="O116" s="306">
        <f>Notes!BA71</f>
        <v>0</v>
      </c>
      <c r="P116" s="302" t="e">
        <f>O116/E116</f>
        <v>#DIV/0!</v>
      </c>
      <c r="Q116" s="298">
        <f>G116+J116+M116</f>
        <v>0</v>
      </c>
      <c r="R116" s="299"/>
      <c r="S116" s="302" t="e">
        <f>Q116/E116</f>
        <v>#DIV/0!</v>
      </c>
    </row>
    <row r="117" spans="5:19" ht="12.75" customHeight="1">
      <c r="E117" s="458"/>
      <c r="F117" s="458"/>
      <c r="G117" s="307"/>
      <c r="H117" s="310"/>
      <c r="I117" s="311"/>
      <c r="J117" s="307"/>
      <c r="K117" s="310"/>
      <c r="L117" s="311"/>
      <c r="M117" s="307"/>
      <c r="N117" s="303"/>
      <c r="O117" s="307"/>
      <c r="P117" s="303"/>
      <c r="Q117" s="300"/>
      <c r="R117" s="301"/>
      <c r="S117" s="303"/>
    </row>
    <row r="118" spans="5:19" ht="12.75" customHeight="1"/>
    <row r="119" spans="5:19" ht="12.75" customHeight="1"/>
    <row r="120" spans="5:19" ht="12.75" customHeight="1"/>
    <row r="121" spans="5:19" ht="12.75" customHeight="1"/>
    <row r="122" spans="5:19" ht="12.75" customHeight="1"/>
    <row r="123" spans="5:19" ht="12.75" customHeight="1"/>
    <row r="124" spans="5:19" ht="12.75" customHeight="1">
      <c r="N124" s="250" t="str">
        <f>IF([1]الرئيسية!$D$36=0,"",[1]الرئيسية!$D$36)</f>
        <v>ميدون</v>
      </c>
      <c r="O124" s="250" t="s">
        <v>35</v>
      </c>
      <c r="P124" s="251">
        <f ca="1">TODAY()</f>
        <v>43118</v>
      </c>
    </row>
    <row r="125" spans="5:19" ht="12.75" customHeight="1"/>
    <row r="126" spans="5:19" ht="12.75" customHeight="1"/>
    <row r="127" spans="5:19" ht="12.75" customHeight="1"/>
    <row r="128" spans="5:19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</sheetData>
  <sheetProtection sheet="1" objects="1" scenarios="1" selectLockedCells="1"/>
  <mergeCells count="173">
    <mergeCell ref="A69:B69"/>
    <mergeCell ref="A70:B70"/>
    <mergeCell ref="A75:B75"/>
    <mergeCell ref="A76:B76"/>
    <mergeCell ref="A77:B77"/>
    <mergeCell ref="A78:B78"/>
    <mergeCell ref="A26:B26"/>
    <mergeCell ref="A27:B27"/>
    <mergeCell ref="A58:B59"/>
    <mergeCell ref="A66:B67"/>
    <mergeCell ref="A73:B74"/>
    <mergeCell ref="A60:B60"/>
    <mergeCell ref="A61:B61"/>
    <mergeCell ref="A62:B62"/>
    <mergeCell ref="A63:B63"/>
    <mergeCell ref="A68:B68"/>
    <mergeCell ref="A17:B17"/>
    <mergeCell ref="A18:B18"/>
    <mergeCell ref="A19:B19"/>
    <mergeCell ref="A22:B23"/>
    <mergeCell ref="A24:B24"/>
    <mergeCell ref="A25:B25"/>
    <mergeCell ref="A7:B8"/>
    <mergeCell ref="A9:B9"/>
    <mergeCell ref="A10:B10"/>
    <mergeCell ref="A11:B11"/>
    <mergeCell ref="A12:B12"/>
    <mergeCell ref="A15:B16"/>
    <mergeCell ref="O116:O117"/>
    <mergeCell ref="P116:P117"/>
    <mergeCell ref="Q116:R117"/>
    <mergeCell ref="S116:S117"/>
    <mergeCell ref="Q113:R114"/>
    <mergeCell ref="S113:S115"/>
    <mergeCell ref="H115:I115"/>
    <mergeCell ref="K115:L115"/>
    <mergeCell ref="Q115:R115"/>
    <mergeCell ref="O85:O86"/>
    <mergeCell ref="P85:P86"/>
    <mergeCell ref="Q85:R86"/>
    <mergeCell ref="S85:S86"/>
    <mergeCell ref="G111:S112"/>
    <mergeCell ref="E113:F115"/>
    <mergeCell ref="G113:I114"/>
    <mergeCell ref="J113:L114"/>
    <mergeCell ref="M113:N114"/>
    <mergeCell ref="O113:P114"/>
    <mergeCell ref="C85:D86"/>
    <mergeCell ref="E85:F86"/>
    <mergeCell ref="G85:G86"/>
    <mergeCell ref="H85:I86"/>
    <mergeCell ref="J85:J86"/>
    <mergeCell ref="K85:L86"/>
    <mergeCell ref="M85:M86"/>
    <mergeCell ref="N85:N86"/>
    <mergeCell ref="E116:F117"/>
    <mergeCell ref="G116:G117"/>
    <mergeCell ref="H116:I117"/>
    <mergeCell ref="J116:J117"/>
    <mergeCell ref="K116:L117"/>
    <mergeCell ref="M116:M117"/>
    <mergeCell ref="N116:N117"/>
    <mergeCell ref="C104:D104"/>
    <mergeCell ref="I104:N104"/>
    <mergeCell ref="C105:D105"/>
    <mergeCell ref="G80:S81"/>
    <mergeCell ref="C82:D84"/>
    <mergeCell ref="E82:F84"/>
    <mergeCell ref="G82:I83"/>
    <mergeCell ref="J82:L83"/>
    <mergeCell ref="M82:N83"/>
    <mergeCell ref="O82:P83"/>
    <mergeCell ref="Q82:R83"/>
    <mergeCell ref="S82:S84"/>
    <mergeCell ref="H84:I84"/>
    <mergeCell ref="K84:L84"/>
    <mergeCell ref="Q84:R84"/>
    <mergeCell ref="S72:S74"/>
    <mergeCell ref="C73:C74"/>
    <mergeCell ref="D73:E73"/>
    <mergeCell ref="F73:G73"/>
    <mergeCell ref="H73:I73"/>
    <mergeCell ref="J73:K73"/>
    <mergeCell ref="L73:M73"/>
    <mergeCell ref="J66:K66"/>
    <mergeCell ref="L66:M66"/>
    <mergeCell ref="D72:M72"/>
    <mergeCell ref="N72:N74"/>
    <mergeCell ref="P72:P74"/>
    <mergeCell ref="R72:R74"/>
    <mergeCell ref="D65:M65"/>
    <mergeCell ref="N65:N67"/>
    <mergeCell ref="P65:P67"/>
    <mergeCell ref="R65:R67"/>
    <mergeCell ref="S65:S67"/>
    <mergeCell ref="C66:C67"/>
    <mergeCell ref="D66:E66"/>
    <mergeCell ref="F66:G66"/>
    <mergeCell ref="H66:I66"/>
    <mergeCell ref="R57:R59"/>
    <mergeCell ref="S57:S59"/>
    <mergeCell ref="C58:C59"/>
    <mergeCell ref="D58:E58"/>
    <mergeCell ref="F58:G58"/>
    <mergeCell ref="H58:I58"/>
    <mergeCell ref="J58:K58"/>
    <mergeCell ref="L58:M58"/>
    <mergeCell ref="C52:D52"/>
    <mergeCell ref="I52:N52"/>
    <mergeCell ref="C53:D53"/>
    <mergeCell ref="D57:M57"/>
    <mergeCell ref="N57:N59"/>
    <mergeCell ref="P57:P59"/>
    <mergeCell ref="H33:I33"/>
    <mergeCell ref="K33:L33"/>
    <mergeCell ref="Q33:R33"/>
    <mergeCell ref="C34:D35"/>
    <mergeCell ref="E34:F35"/>
    <mergeCell ref="G34:G35"/>
    <mergeCell ref="H34:I35"/>
    <mergeCell ref="J34:J35"/>
    <mergeCell ref="G29:S30"/>
    <mergeCell ref="C31:D33"/>
    <mergeCell ref="E31:F33"/>
    <mergeCell ref="G31:I32"/>
    <mergeCell ref="J31:L32"/>
    <mergeCell ref="M31:N32"/>
    <mergeCell ref="O31:P32"/>
    <mergeCell ref="S34:S35"/>
    <mergeCell ref="K34:L35"/>
    <mergeCell ref="M34:M35"/>
    <mergeCell ref="N34:N35"/>
    <mergeCell ref="O34:O35"/>
    <mergeCell ref="P34:P35"/>
    <mergeCell ref="Q34:R35"/>
    <mergeCell ref="Q31:R32"/>
    <mergeCell ref="S31:S33"/>
    <mergeCell ref="S21:S23"/>
    <mergeCell ref="C22:C23"/>
    <mergeCell ref="D22:E22"/>
    <mergeCell ref="F22:G22"/>
    <mergeCell ref="H22:I22"/>
    <mergeCell ref="J22:K22"/>
    <mergeCell ref="L22:M22"/>
    <mergeCell ref="J15:K15"/>
    <mergeCell ref="L15:M15"/>
    <mergeCell ref="D21:M21"/>
    <mergeCell ref="N21:N23"/>
    <mergeCell ref="P21:P23"/>
    <mergeCell ref="R21:R23"/>
    <mergeCell ref="D14:M14"/>
    <mergeCell ref="N14:N16"/>
    <mergeCell ref="P14:P16"/>
    <mergeCell ref="R14:R16"/>
    <mergeCell ref="S14:S16"/>
    <mergeCell ref="C15:C16"/>
    <mergeCell ref="D15:E15"/>
    <mergeCell ref="F15:G15"/>
    <mergeCell ref="H15:I15"/>
    <mergeCell ref="R6:R8"/>
    <mergeCell ref="S6:S8"/>
    <mergeCell ref="C7:C8"/>
    <mergeCell ref="D7:E7"/>
    <mergeCell ref="F7:G7"/>
    <mergeCell ref="H7:I7"/>
    <mergeCell ref="J7:K7"/>
    <mergeCell ref="L7:M7"/>
    <mergeCell ref="C1:D1"/>
    <mergeCell ref="I1:N1"/>
    <mergeCell ref="C2:D2"/>
    <mergeCell ref="D6:M6"/>
    <mergeCell ref="N6:N8"/>
    <mergeCell ref="P6:P8"/>
  </mergeCells>
  <pageMargins left="0" right="0" top="0" bottom="0" header="0" footer="0"/>
  <pageSetup paperSize="9" scale="89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tabColor theme="8" tint="0.79998168889431442"/>
  </sheetPr>
  <dimension ref="A1:G9"/>
  <sheetViews>
    <sheetView rightToLeft="1" workbookViewId="0">
      <selection activeCell="A5" sqref="A5"/>
    </sheetView>
  </sheetViews>
  <sheetFormatPr baseColWidth="10" defaultRowHeight="15"/>
  <cols>
    <col min="1" max="1" width="35.85546875" bestFit="1" customWidth="1"/>
  </cols>
  <sheetData>
    <row r="1" spans="1:7">
      <c r="A1" s="30" t="s">
        <v>19</v>
      </c>
    </row>
    <row r="2" spans="1:7">
      <c r="A2" s="30" t="s">
        <v>20</v>
      </c>
    </row>
    <row r="3" spans="1:7">
      <c r="A3" s="31" t="s">
        <v>25</v>
      </c>
    </row>
    <row r="4" spans="1:7">
      <c r="A4" s="30">
        <v>95497237</v>
      </c>
    </row>
    <row r="5" spans="1:7">
      <c r="A5" s="30"/>
    </row>
    <row r="6" spans="1:7">
      <c r="A6" s="30"/>
    </row>
    <row r="7" spans="1:7">
      <c r="A7" s="30"/>
      <c r="G7" s="30"/>
    </row>
    <row r="9" spans="1:7">
      <c r="A9" t="s">
        <v>21</v>
      </c>
    </row>
  </sheetData>
  <sheetProtection sheet="1" objects="1" scenarios="1" selectLockedCells="1"/>
  <customSheetViews>
    <customSheetView guid="{AA2E083C-D9E7-4536-A0E3-20A6C5D08D26}">
      <selection activeCell="A5" sqref="A5"/>
      <pageMargins left="0.7" right="0.7" top="0.75" bottom="0.75" header="0.3" footer="0.3"/>
    </customSheetView>
  </customSheetViews>
  <hyperlinks>
    <hyperlink ref="A3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CopieStatClasse</vt:lpstr>
      <vt:lpstr>CopieConseil</vt:lpstr>
      <vt:lpstr>CopieNotes </vt:lpstr>
      <vt:lpstr>Notes</vt:lpstr>
      <vt:lpstr>Bulletin 1er Semestre</vt:lpstr>
      <vt:lpstr>Bulletin 2ème Semestre</vt:lpstr>
      <vt:lpstr>Stat Classe</vt:lpstr>
      <vt:lpstr>Signature</vt:lpstr>
      <vt:lpstr>noms</vt:lpstr>
      <vt:lpstr>'Bulletin 1er Semestre'!Zone_d_impression</vt:lpstr>
      <vt:lpstr>'Bulletin 2ème Semestre'!Zone_d_impression</vt:lpstr>
      <vt:lpstr>CopieConseil!Zone_d_impression</vt:lpstr>
      <vt:lpstr>'CopieNotes '!Zone_d_impression</vt:lpstr>
      <vt:lpstr>CopieStatClasse!Zone_d_impression</vt:lpstr>
      <vt:lpstr>Notes!Zone_d_impression</vt:lpstr>
      <vt:lpstr>'Stat Classe'!Zone_d_impression</vt:lpstr>
    </vt:vector>
  </TitlesOfParts>
  <Company>Ministere Education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inspecteursamir</dc:creator>
  <cp:lastModifiedBy>poste</cp:lastModifiedBy>
  <cp:lastPrinted>2017-06-13T15:43:32Z</cp:lastPrinted>
  <dcterms:created xsi:type="dcterms:W3CDTF">2014-05-26T19:56:44Z</dcterms:created>
  <dcterms:modified xsi:type="dcterms:W3CDTF">2018-01-18T11:50:39Z</dcterms:modified>
</cp:coreProperties>
</file>