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Drive partagés\Socialhome05\01- Projet\Développement entreprise\"/>
    </mc:Choice>
  </mc:AlternateContent>
  <bookViews>
    <workbookView xWindow="120" yWindow="150" windowWidth="24915" windowHeight="12075" activeTab="4"/>
  </bookViews>
  <sheets>
    <sheet name="TERRA" sheetId="1" r:id="rId1"/>
    <sheet name="GROS OEUVRE" sheetId="7" r:id="rId2"/>
    <sheet name="Tx horaire" sheetId="6" r:id="rId3"/>
    <sheet name="SURFACE" sheetId="2" r:id="rId4"/>
    <sheet name="SAMSE" sheetId="3" r:id="rId5"/>
  </sheets>
  <calcPr calcId="152511"/>
</workbook>
</file>

<file path=xl/calcChain.xml><?xml version="1.0" encoding="utf-8"?>
<calcChain xmlns="http://schemas.openxmlformats.org/spreadsheetml/2006/main">
  <c r="G8" i="7" l="1"/>
  <c r="G7" i="7"/>
  <c r="E3" i="2"/>
  <c r="N39" i="7"/>
  <c r="P39" i="7" s="1"/>
  <c r="I38" i="7"/>
  <c r="K38" i="7" s="1"/>
  <c r="I37" i="7"/>
  <c r="K37" i="7" s="1"/>
  <c r="K36" i="7"/>
  <c r="I36" i="7"/>
  <c r="P35" i="7"/>
  <c r="K35" i="7"/>
  <c r="I35" i="7"/>
  <c r="K34" i="7"/>
  <c r="I34" i="7"/>
  <c r="I33" i="7"/>
  <c r="K33" i="7" s="1"/>
  <c r="P32" i="7"/>
  <c r="G32" i="7"/>
  <c r="I30" i="7"/>
  <c r="K30" i="7" s="1"/>
  <c r="I29" i="7"/>
  <c r="K29" i="7" s="1"/>
  <c r="P28" i="7"/>
  <c r="J28" i="7"/>
  <c r="G28" i="7"/>
  <c r="K26" i="7"/>
  <c r="I26" i="7"/>
  <c r="I25" i="7"/>
  <c r="K25" i="7" s="1"/>
  <c r="K24" i="7"/>
  <c r="I24" i="7"/>
  <c r="P23" i="7"/>
  <c r="I23" i="7"/>
  <c r="K23" i="7" s="1"/>
  <c r="I22" i="7"/>
  <c r="K22" i="7" s="1"/>
  <c r="I21" i="7"/>
  <c r="K21" i="7" s="1"/>
  <c r="P20" i="7"/>
  <c r="I20" i="7"/>
  <c r="K20" i="7" s="1"/>
  <c r="I18" i="7"/>
  <c r="K18" i="7" s="1"/>
  <c r="K17" i="7"/>
  <c r="I17" i="7"/>
  <c r="P16" i="7"/>
  <c r="I16" i="7"/>
  <c r="K16" i="7" s="1"/>
  <c r="I14" i="7"/>
  <c r="K14" i="7" s="1"/>
  <c r="I13" i="7"/>
  <c r="K13" i="7" s="1"/>
  <c r="P12" i="7"/>
  <c r="I12" i="7"/>
  <c r="K12" i="7" s="1"/>
  <c r="I10" i="7"/>
  <c r="K10" i="7" s="1"/>
  <c r="I9" i="7"/>
  <c r="K9" i="7" s="1"/>
  <c r="P7" i="7"/>
  <c r="I7" i="7"/>
  <c r="K7" i="7" s="1"/>
  <c r="G32" i="1"/>
  <c r="I32" i="1" s="1"/>
  <c r="K32" i="1" s="1"/>
  <c r="G28" i="1"/>
  <c r="I28" i="1" s="1"/>
  <c r="J28" i="1"/>
  <c r="I38" i="1"/>
  <c r="K38" i="1" s="1"/>
  <c r="I37" i="1"/>
  <c r="K37" i="1" s="1"/>
  <c r="K36" i="1"/>
  <c r="I36" i="1"/>
  <c r="P35" i="1"/>
  <c r="K35" i="1"/>
  <c r="I35" i="1"/>
  <c r="K34" i="1"/>
  <c r="I34" i="1"/>
  <c r="I33" i="1"/>
  <c r="K33" i="1" s="1"/>
  <c r="P32" i="1"/>
  <c r="I30" i="1"/>
  <c r="I29" i="1"/>
  <c r="K29" i="1" s="1"/>
  <c r="P28" i="1"/>
  <c r="I26" i="1"/>
  <c r="K26" i="1" s="1"/>
  <c r="I25" i="1"/>
  <c r="K25" i="1" s="1"/>
  <c r="I24" i="1"/>
  <c r="K24" i="1" s="1"/>
  <c r="P23" i="1"/>
  <c r="I23" i="1"/>
  <c r="K23" i="1" s="1"/>
  <c r="I22" i="1"/>
  <c r="K22" i="1" s="1"/>
  <c r="I21" i="1"/>
  <c r="K21" i="1" s="1"/>
  <c r="P20" i="1"/>
  <c r="I20" i="1"/>
  <c r="K20" i="1" s="1"/>
  <c r="I18" i="1"/>
  <c r="K18" i="1" s="1"/>
  <c r="I17" i="1"/>
  <c r="K17" i="1" s="1"/>
  <c r="P16" i="1"/>
  <c r="I16" i="1"/>
  <c r="K16" i="1" s="1"/>
  <c r="I14" i="1"/>
  <c r="K14" i="1" s="1"/>
  <c r="I13" i="1"/>
  <c r="K13" i="1" s="1"/>
  <c r="P12" i="1"/>
  <c r="I12" i="1"/>
  <c r="K12" i="1" s="1"/>
  <c r="N39" i="1"/>
  <c r="I8" i="7" l="1"/>
  <c r="K8" i="7" s="1"/>
  <c r="K15" i="1"/>
  <c r="K15" i="7"/>
  <c r="K11" i="7"/>
  <c r="I32" i="7"/>
  <c r="K32" i="7" s="1"/>
  <c r="K31" i="7" s="1"/>
  <c r="P40" i="7"/>
  <c r="K19" i="7"/>
  <c r="I28" i="7"/>
  <c r="K28" i="7" s="1"/>
  <c r="K27" i="7" s="1"/>
  <c r="K6" i="7"/>
  <c r="K11" i="1"/>
  <c r="K19" i="1"/>
  <c r="K31" i="1"/>
  <c r="K30" i="1"/>
  <c r="K28" i="1"/>
  <c r="K27" i="1" s="1"/>
  <c r="I8" i="1"/>
  <c r="K8" i="1" s="1"/>
  <c r="I9" i="1"/>
  <c r="I10" i="1"/>
  <c r="K46" i="6"/>
  <c r="F45" i="6"/>
  <c r="I43" i="6"/>
  <c r="H43" i="6"/>
  <c r="G43" i="6"/>
  <c r="F43" i="6"/>
  <c r="J34" i="6"/>
  <c r="J36" i="6" s="1"/>
  <c r="J41" i="6" s="1"/>
  <c r="G30" i="6"/>
  <c r="I29" i="6"/>
  <c r="H29" i="6"/>
  <c r="G29" i="6"/>
  <c r="I28" i="6"/>
  <c r="H28" i="6"/>
  <c r="G28" i="6"/>
  <c r="K24" i="6"/>
  <c r="K25" i="6" s="1"/>
  <c r="J24" i="6"/>
  <c r="K9" i="6"/>
  <c r="I16" i="6" s="1"/>
  <c r="K40" i="7" l="1"/>
  <c r="Q40" i="7" s="1"/>
  <c r="R40" i="7" s="1"/>
  <c r="S40" i="7" s="1"/>
  <c r="H16" i="6"/>
  <c r="I18" i="6"/>
  <c r="G34" i="6"/>
  <c r="G36" i="6" s="1"/>
  <c r="G41" i="6" s="1"/>
  <c r="J17" i="6"/>
  <c r="K26" i="6"/>
  <c r="K40" i="6" s="1"/>
  <c r="H34" i="6"/>
  <c r="H36" i="6" s="1"/>
  <c r="H41" i="6" s="1"/>
  <c r="K17" i="6"/>
  <c r="I34" i="6"/>
  <c r="I36" i="6" s="1"/>
  <c r="I41" i="6" s="1"/>
  <c r="J25" i="6"/>
  <c r="J26" i="6" s="1"/>
  <c r="G16" i="6"/>
  <c r="G18" i="6" s="1"/>
  <c r="G17" i="6"/>
  <c r="H17" i="6"/>
  <c r="I17" i="6"/>
  <c r="I23" i="6" s="1"/>
  <c r="I24" i="6" s="1"/>
  <c r="K8" i="6"/>
  <c r="H18" i="6"/>
  <c r="W40" i="7" l="1"/>
  <c r="J40" i="6"/>
  <c r="J42" i="6" s="1"/>
  <c r="J38" i="6"/>
  <c r="G23" i="6"/>
  <c r="G24" i="6" s="1"/>
  <c r="G25" i="6" s="1"/>
  <c r="G26" i="6" s="1"/>
  <c r="H23" i="6"/>
  <c r="H24" i="6" s="1"/>
  <c r="I25" i="6"/>
  <c r="I26" i="6" s="1"/>
  <c r="V40" i="7" l="1"/>
  <c r="T40" i="7"/>
  <c r="U40" i="7" s="1"/>
  <c r="I40" i="6"/>
  <c r="I42" i="6" s="1"/>
  <c r="I38" i="6"/>
  <c r="G40" i="6"/>
  <c r="G42" i="6" s="1"/>
  <c r="G38" i="6"/>
  <c r="H25" i="6"/>
  <c r="H26" i="6" s="1"/>
  <c r="I44" i="6" l="1"/>
  <c r="I46" i="6" s="1"/>
  <c r="G44" i="6"/>
  <c r="G46" i="6" s="1"/>
  <c r="H38" i="6"/>
  <c r="H40" i="6"/>
  <c r="H42" i="6" s="1"/>
  <c r="H44" i="6" l="1"/>
  <c r="H46" i="6" s="1"/>
  <c r="G47" i="6" s="1"/>
  <c r="G48" i="6" s="1"/>
  <c r="P39" i="1" s="1"/>
  <c r="K9" i="1" l="1"/>
  <c r="K10" i="1"/>
  <c r="P7" i="1" l="1"/>
  <c r="P40" i="1" s="1"/>
  <c r="I7" i="1"/>
  <c r="K7" i="1" s="1"/>
  <c r="K40" i="1" l="1"/>
  <c r="Q40" i="1" s="1"/>
  <c r="K6" i="1"/>
  <c r="R40" i="1" l="1"/>
  <c r="S40" i="1"/>
  <c r="W40" i="1" l="1"/>
  <c r="T40" i="1" l="1"/>
  <c r="U40" i="1" s="1"/>
  <c r="V40" i="1"/>
</calcChain>
</file>

<file path=xl/comments1.xml><?xml version="1.0" encoding="utf-8"?>
<comments xmlns="http://schemas.openxmlformats.org/spreadsheetml/2006/main">
  <authors>
    <author>Auteur</author>
  </authors>
  <commentList>
    <comment ref="F21" authorId="0" shapeId="0">
      <text>
        <r>
          <rPr>
            <b/>
            <sz val="8"/>
            <color indexed="81"/>
            <rFont val="Tahoma"/>
            <family val="2"/>
          </rPr>
          <t>Christian: 35 /1  + 2,5 *1,25 = 38,12
38,12/ 35 = 1,089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<sst xmlns="http://schemas.openxmlformats.org/spreadsheetml/2006/main" count="333" uniqueCount="160">
  <si>
    <t>Matériaux</t>
  </si>
  <si>
    <t>Unité</t>
  </si>
  <si>
    <t>Coeff. Perte</t>
  </si>
  <si>
    <t>Prix Unitaire</t>
  </si>
  <si>
    <t>Nombre d'heure</t>
  </si>
  <si>
    <t>Prix horaire</t>
  </si>
  <si>
    <t>Total PMO</t>
  </si>
  <si>
    <t>Déboursé sec unitaire</t>
  </si>
  <si>
    <t>Frais de chantier</t>
  </si>
  <si>
    <t>Coût de Réalisation</t>
  </si>
  <si>
    <t>Frais généraux</t>
  </si>
  <si>
    <t>Prix de revient</t>
  </si>
  <si>
    <t>Bénéfice</t>
  </si>
  <si>
    <t>Prix de Vente H.T</t>
  </si>
  <si>
    <t>8=6x7</t>
  </si>
  <si>
    <t>5=3x4</t>
  </si>
  <si>
    <t>3=2x1</t>
  </si>
  <si>
    <t>10=9x…%</t>
  </si>
  <si>
    <t>11=9+10</t>
  </si>
  <si>
    <t>13=11+12</t>
  </si>
  <si>
    <t>15=11+13+14</t>
  </si>
  <si>
    <t>9=5+8</t>
  </si>
  <si>
    <t>Formule</t>
  </si>
  <si>
    <t>ml</t>
  </si>
  <si>
    <t>14=15*…%</t>
  </si>
  <si>
    <t>12=15x…%</t>
  </si>
  <si>
    <t>Main d'œuvre</t>
  </si>
  <si>
    <t>Position</t>
  </si>
  <si>
    <t>Unité Prix de Vente</t>
  </si>
  <si>
    <t>u</t>
  </si>
  <si>
    <t>TOTAUX/m²</t>
  </si>
  <si>
    <t>CHANTIER</t>
  </si>
  <si>
    <t xml:space="preserve">ZONE </t>
  </si>
  <si>
    <t>DATE</t>
  </si>
  <si>
    <t>NBR DE MOIS
TRAVAILER</t>
  </si>
  <si>
    <t>HEURE 
MENSUEL</t>
  </si>
  <si>
    <t>CALCUL DU COUT HORAIRE 
DE LA MAIN D'ŒUVRE</t>
  </si>
  <si>
    <t>NBR DE JOURS
MENSUEL</t>
  </si>
  <si>
    <t>JOUR SEMAINE
TRAVAILLER</t>
  </si>
  <si>
    <t>NBR DE 
SEMAINE
MENSUEL</t>
  </si>
  <si>
    <t>HEURE JOURNALIER</t>
  </si>
  <si>
    <t>ORGANISATION DU TRAVAIL</t>
  </si>
  <si>
    <t>HORAIRE DE BASE DE L'ENTREPRISE</t>
  </si>
  <si>
    <t>ELEMENTS DE SALAIRE</t>
  </si>
  <si>
    <t>QUALIFICATION MAIN D'ŒUVRE</t>
  </si>
  <si>
    <t>CE 1</t>
  </si>
  <si>
    <t>SALAIRE DE BASE</t>
  </si>
  <si>
    <t>HEURE TRAVAILLER</t>
  </si>
  <si>
    <t>HEURE SUP</t>
  </si>
  <si>
    <t xml:space="preserve"> HEURE A 100%</t>
  </si>
  <si>
    <t>HEURE A + 125%   (DE 36 à 43 H)</t>
  </si>
  <si>
    <t>HEURE A + 1,50    ( à partir de la 44 H )</t>
  </si>
  <si>
    <t xml:space="preserve"> HEURE NUIT OU WEEK-END A + 2,0</t>
  </si>
  <si>
    <t xml:space="preserve">INCIDENCE HEURES SUPPLEMENTAIRES EXPRIME EN POURCENTAGE SUR 1  </t>
  </si>
  <si>
    <t>EN %</t>
  </si>
  <si>
    <t>MAJORATION</t>
  </si>
  <si>
    <t>ENSEMBLE 1 + 2</t>
  </si>
  <si>
    <t>TEMPS IMPRODUCTIF % sur 3            x0,03</t>
  </si>
  <si>
    <t>SALAIRES BRUT SANS INDEMNITES TOTAL 3 +4</t>
  </si>
  <si>
    <t>INDEMNITES JOURNALIERE RAMENEES A L'HEURE</t>
  </si>
  <si>
    <t>PRIME DE PANIER</t>
  </si>
  <si>
    <t>PRIX INDEMNITE
X PAR NBR
DE JOUR
/ PAR HEURE
TOTAL</t>
  </si>
  <si>
    <t>PRIME DE DEPLACEMENT</t>
  </si>
  <si>
    <t>PRIME DE TRAJET CAMION</t>
  </si>
  <si>
    <t>PRIME DE RENDEMENT POUR OP</t>
  </si>
  <si>
    <t>PRIME DE RENDEMENT POUR OE 2</t>
  </si>
  <si>
    <t>PRIME ANNUELLE</t>
  </si>
  <si>
    <t>SOU-TOTAL INDEMNITES</t>
  </si>
  <si>
    <t>Prime diverses ramenées a l'heure Outillage , salissure, etc,,,,,,,</t>
  </si>
  <si>
    <t>TOTAL INDEMNITES  H  6 + 7</t>
  </si>
  <si>
    <t>INDEMNITE HORS CHARGE RAMENER A L'HEURE</t>
  </si>
  <si>
    <t>8a</t>
  </si>
  <si>
    <t>TOTAL INDEMNITES + SALAIRES   5 + 8</t>
  </si>
  <si>
    <t>CHARGES SALARIALES</t>
  </si>
  <si>
    <t>SUR SALAIRE % 80</t>
  </si>
  <si>
    <t>SUR INDEMNITES % 56</t>
  </si>
  <si>
    <t>TOTAL DES CHARGES  10 +11</t>
  </si>
  <si>
    <t>INDEMNITER NON TAXE</t>
  </si>
  <si>
    <t>COUT HORAIRE MAIN D'ŒUVRE 9 + 12</t>
  </si>
  <si>
    <t>NBRE DE PERSONNES</t>
  </si>
  <si>
    <t>TOTAL 13 X 14</t>
  </si>
  <si>
    <t>COUT HORAIRE DE L'EQUIPE</t>
  </si>
  <si>
    <t>COUT HORAIRE MOYEN</t>
  </si>
  <si>
    <t>COUT HORAIRE MAIN D'ŒUVRE "Doublage-Cloisonnement"</t>
  </si>
  <si>
    <t>OP</t>
  </si>
  <si>
    <t xml:space="preserve">OE </t>
  </si>
  <si>
    <t>Mr X</t>
  </si>
  <si>
    <t>Mr Y</t>
  </si>
  <si>
    <t>Mr Z</t>
  </si>
  <si>
    <t>Total : Mtx+MO</t>
  </si>
  <si>
    <t>Quantité</t>
  </si>
  <si>
    <t>Quantité total</t>
  </si>
  <si>
    <t>Terrassement</t>
  </si>
  <si>
    <t>Tranchée  edf télécom</t>
  </si>
  <si>
    <t>Tranchée eau potable</t>
  </si>
  <si>
    <t>Tranchée eau pluviale</t>
  </si>
  <si>
    <t>Tranchée eau grise</t>
  </si>
  <si>
    <t>Nombre de jour</t>
  </si>
  <si>
    <t>Nombre d'ouvrier</t>
  </si>
  <si>
    <t>Tranché</t>
  </si>
  <si>
    <t>Regard eau grise</t>
  </si>
  <si>
    <t>fond</t>
  </si>
  <si>
    <t>réose</t>
  </si>
  <si>
    <t>Couvercle</t>
  </si>
  <si>
    <t>Regard eau pluvial</t>
  </si>
  <si>
    <t>couvercle</t>
  </si>
  <si>
    <t>coude femmelle d90 pe32*1</t>
  </si>
  <si>
    <t>racord droit pe 32</t>
  </si>
  <si>
    <t>robinet eq compt, pe32</t>
  </si>
  <si>
    <t>vanne avant compteur</t>
  </si>
  <si>
    <t>Regard eau potable limite terrain</t>
  </si>
  <si>
    <t>Référence</t>
  </si>
  <si>
    <t>Fournisseur</t>
  </si>
  <si>
    <t>samse</t>
  </si>
  <si>
    <t>Andrety</t>
  </si>
  <si>
    <t>eau grise 125</t>
  </si>
  <si>
    <t>eau pluvial 100</t>
  </si>
  <si>
    <t>Tuyau diam 125 cr8 3ml</t>
  </si>
  <si>
    <t>Coudes a 90 en 125</t>
  </si>
  <si>
    <t>T 125</t>
  </si>
  <si>
    <t>tuyau pvc 100 4ml</t>
  </si>
  <si>
    <t>coudes</t>
  </si>
  <si>
    <t xml:space="preserve">filet bleu </t>
  </si>
  <si>
    <t>filet rouge</t>
  </si>
  <si>
    <t>filet vert</t>
  </si>
  <si>
    <t>Sable 0/10</t>
  </si>
  <si>
    <t>gros beton m3</t>
  </si>
  <si>
    <t>Surface</t>
  </si>
  <si>
    <t>m2</t>
  </si>
  <si>
    <t>périmetre</t>
  </si>
  <si>
    <t>mL</t>
  </si>
  <si>
    <t xml:space="preserve">Dalle </t>
  </si>
  <si>
    <t>fondations</t>
  </si>
  <si>
    <t>Toit</t>
  </si>
  <si>
    <t>murs</t>
  </si>
  <si>
    <t>toit</t>
  </si>
  <si>
    <t>isolant toiture 1</t>
  </si>
  <si>
    <t>chevron</t>
  </si>
  <si>
    <t>isolant toiture 2</t>
  </si>
  <si>
    <t>isolant toiture 3</t>
  </si>
  <si>
    <t>isolant murs 1</t>
  </si>
  <si>
    <t>isolant murs2</t>
  </si>
  <si>
    <t>isolant murs3</t>
  </si>
  <si>
    <t>déport toiture</t>
  </si>
  <si>
    <t>Vitrage</t>
  </si>
  <si>
    <t>murs interieur</t>
  </si>
  <si>
    <t>Total PM</t>
  </si>
  <si>
    <t>Gros Œuvre</t>
  </si>
  <si>
    <t>Béton</t>
  </si>
  <si>
    <t>Beton fondation m3</t>
  </si>
  <si>
    <t>pompage au m3</t>
  </si>
  <si>
    <t>Transport aller/retour Categorie 1 part 5m3</t>
  </si>
  <si>
    <t>Transport aller/retour Categorie 1 part 7m3</t>
  </si>
  <si>
    <t>m³</t>
  </si>
  <si>
    <t>m3</t>
  </si>
  <si>
    <t>U</t>
  </si>
  <si>
    <t>Q</t>
  </si>
  <si>
    <t>C</t>
  </si>
  <si>
    <t>QT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</si>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</sst>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0.0%"/>
    <numFmt numFmtId="165" formatCode="0.000"/>
    <numFmt numFmtId="166" formatCode="#,##0.00\ &quot;€&quot;"/>
    <numFmt numFmtId="167" formatCode="0.000%"/>
    <numFmt numFmtId="168" formatCode="#,##0.000\ &quot;€&quot;"/>
    <numFmt numFmtId="169" formatCode="#,##0.0_ ;\-#,##0.0\ "/>
    <numFmt numFmtId="170" formatCode="#,##0_ ;\-#,##0\ "/>
    <numFmt numFmtId="171" formatCode="#,##0.00\ _€"/>
    <numFmt numFmtId="172" formatCode="###########0;[Red]\-###########0;[Blue]0"/>
    <numFmt numFmtId="173" formatCode="#,##0&quot; &quot;&quot;€&quot;;[Red]&quot;-&quot;#,##0&quot; &quot;&quot;€&quot;;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mbria"/>
      <family val="2"/>
      <scheme val="major"/>
    </font>
    <font>
      <b/>
      <sz val="16"/>
      <color theme="1"/>
      <name val="Cambria"/>
      <family val="2"/>
      <scheme val="major"/>
    </font>
    <font>
      <sz val="10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9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sz val="16"/>
      <color rgb="FFFF000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20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6"/>
      <color theme="1"/>
      <name val="Calibri"/>
      <family val="2"/>
      <scheme val="minor"/>
    </font>
    <font>
      <sz val="11"/>
      <color rgb="FF615A22"/>
      <name val="Arial"/>
      <family val="2"/>
    </font>
    <font>
      <i/>
      <sz val="11"/>
      <name val="Arial"/>
      <family val="2"/>
    </font>
    <font>
      <b/>
      <sz val="26"/>
      <color rgb="FFBC9942"/>
      <name val="Arial"/>
      <family val="2"/>
    </font>
    <font>
      <sz val="11"/>
      <color rgb="FF000000"/>
      <name val="Lucida Grande"/>
    </font>
    <font>
      <sz val="11"/>
      <color rgb="FF000000"/>
      <name val="Arial"/>
      <family val="2"/>
    </font>
    <font>
      <sz val="18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rgb="FF000000"/>
      <name val="Arial"/>
      <family val="2"/>
    </font>
    <font>
      <sz val="10"/>
      <color rgb="FF1A1A1A"/>
      <name val="Arial"/>
      <family val="2"/>
    </font>
    <font>
      <sz val="12"/>
      <name val="Arial"/>
      <family val="2"/>
    </font>
    <font>
      <sz val="8"/>
      <color rgb="FF79797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7" fillId="0" borderId="0"/>
  </cellStyleXfs>
  <cellXfs count="28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1" fillId="2" borderId="1" xfId="3" applyFont="1" applyBorder="1" applyAlignment="1">
      <alignment horizontal="center"/>
    </xf>
    <xf numFmtId="0" fontId="0" fillId="0" borderId="0" xfId="0" applyAlignment="1">
      <alignment horizontal="center" vertical="center"/>
    </xf>
    <xf numFmtId="44" fontId="1" fillId="2" borderId="1" xfId="1" applyFont="1" applyFill="1" applyBorder="1" applyAlignment="1">
      <alignment horizontal="center"/>
    </xf>
    <xf numFmtId="44" fontId="0" fillId="0" borderId="0" xfId="1" applyFont="1"/>
    <xf numFmtId="44" fontId="1" fillId="2" borderId="3" xfId="1" applyFont="1" applyFill="1" applyBorder="1" applyAlignment="1">
      <alignment horizontal="center"/>
    </xf>
    <xf numFmtId="0" fontId="1" fillId="2" borderId="1" xfId="3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4" fillId="5" borderId="1" xfId="6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5" borderId="1" xfId="6" applyFont="1" applyBorder="1" applyAlignment="1">
      <alignment horizontal="center" vertical="center"/>
    </xf>
    <xf numFmtId="44" fontId="4" fillId="5" borderId="1" xfId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44" fontId="0" fillId="0" borderId="7" xfId="1" applyFont="1" applyBorder="1" applyAlignment="1">
      <alignment vertical="center"/>
    </xf>
    <xf numFmtId="44" fontId="0" fillId="0" borderId="2" xfId="1" applyFont="1" applyBorder="1" applyAlignment="1">
      <alignment vertical="center"/>
    </xf>
    <xf numFmtId="44" fontId="0" fillId="0" borderId="6" xfId="1" applyFont="1" applyBorder="1" applyAlignment="1">
      <alignment vertical="center"/>
    </xf>
    <xf numFmtId="44" fontId="4" fillId="5" borderId="1" xfId="1" applyFont="1" applyFill="1" applyBorder="1" applyAlignment="1">
      <alignment vertical="center"/>
    </xf>
    <xf numFmtId="44" fontId="1" fillId="3" borderId="11" xfId="1" applyFill="1" applyBorder="1" applyAlignment="1">
      <alignment vertical="center"/>
    </xf>
    <xf numFmtId="44" fontId="0" fillId="2" borderId="3" xfId="1" applyFont="1" applyFill="1" applyBorder="1" applyAlignment="1">
      <alignment horizontal="center"/>
    </xf>
    <xf numFmtId="0" fontId="1" fillId="2" borderId="1" xfId="1" applyNumberFormat="1" applyFont="1" applyFill="1" applyBorder="1" applyAlignment="1">
      <alignment horizontal="center"/>
    </xf>
    <xf numFmtId="0" fontId="5" fillId="6" borderId="0" xfId="2" applyFont="1" applyFill="1" applyBorder="1" applyAlignment="1">
      <alignment horizontal="center"/>
    </xf>
    <xf numFmtId="0" fontId="1" fillId="2" borderId="9" xfId="3" applyFont="1" applyBorder="1" applyAlignment="1"/>
    <xf numFmtId="0" fontId="4" fillId="5" borderId="1" xfId="6" applyFont="1" applyBorder="1" applyAlignment="1"/>
    <xf numFmtId="0" fontId="0" fillId="0" borderId="2" xfId="0" applyBorder="1"/>
    <xf numFmtId="0" fontId="0" fillId="9" borderId="1" xfId="0" applyFill="1" applyBorder="1"/>
    <xf numFmtId="164" fontId="1" fillId="4" borderId="2" xfId="1" applyNumberFormat="1" applyFill="1" applyBorder="1" applyAlignment="1">
      <alignment horizontal="center"/>
    </xf>
    <xf numFmtId="164" fontId="1" fillId="4" borderId="2" xfId="1" applyNumberFormat="1" applyFill="1" applyBorder="1"/>
    <xf numFmtId="0" fontId="1" fillId="3" borderId="11" xfId="4" applyBorder="1" applyAlignment="1">
      <alignment horizontal="center" vertical="center"/>
    </xf>
    <xf numFmtId="0" fontId="1" fillId="3" borderId="11" xfId="4" applyBorder="1" applyAlignment="1">
      <alignment vertical="center"/>
    </xf>
    <xf numFmtId="0" fontId="0" fillId="0" borderId="3" xfId="0" applyBorder="1"/>
    <xf numFmtId="0" fontId="6" fillId="6" borderId="12" xfId="2" applyFont="1" applyFill="1" applyBorder="1" applyAlignment="1">
      <alignment horizontal="center"/>
    </xf>
    <xf numFmtId="0" fontId="6" fillId="6" borderId="10" xfId="2" applyFont="1" applyFill="1" applyBorder="1" applyAlignment="1">
      <alignment horizontal="center"/>
    </xf>
    <xf numFmtId="44" fontId="1" fillId="4" borderId="3" xfId="1" applyFill="1" applyBorder="1" applyAlignment="1">
      <alignment horizontal="center" vertical="center"/>
    </xf>
    <xf numFmtId="0" fontId="7" fillId="0" borderId="18" xfId="7" applyBorder="1" applyAlignment="1"/>
    <xf numFmtId="0" fontId="7" fillId="0" borderId="18" xfId="7" applyBorder="1" applyAlignment="1">
      <alignment horizontal="center" vertical="center"/>
    </xf>
    <xf numFmtId="2" fontId="7" fillId="0" borderId="18" xfId="7" applyNumberFormat="1" applyBorder="1" applyAlignment="1">
      <alignment horizontal="center" vertical="center"/>
    </xf>
    <xf numFmtId="0" fontId="8" fillId="0" borderId="19" xfId="7" applyFont="1" applyBorder="1" applyAlignment="1">
      <alignment horizontal="center" vertical="center" wrapText="1"/>
    </xf>
    <xf numFmtId="0" fontId="9" fillId="0" borderId="20" xfId="7" applyFont="1" applyBorder="1" applyAlignment="1">
      <alignment horizontal="center" vertical="center"/>
    </xf>
    <xf numFmtId="0" fontId="13" fillId="0" borderId="11" xfId="7" applyFont="1" applyBorder="1" applyAlignment="1">
      <alignment horizontal="center" vertical="center"/>
    </xf>
    <xf numFmtId="0" fontId="13" fillId="0" borderId="2" xfId="7" applyFont="1" applyBorder="1" applyAlignment="1">
      <alignment horizontal="center" vertical="center"/>
    </xf>
    <xf numFmtId="0" fontId="13" fillId="0" borderId="30" xfId="7" applyFont="1" applyBorder="1" applyAlignment="1">
      <alignment horizontal="center" vertical="center"/>
    </xf>
    <xf numFmtId="0" fontId="8" fillId="0" borderId="33" xfId="7" applyFont="1" applyBorder="1" applyAlignment="1">
      <alignment horizontal="center" vertical="center"/>
    </xf>
    <xf numFmtId="0" fontId="8" fillId="0" borderId="1" xfId="7" applyFont="1" applyBorder="1" applyAlignment="1">
      <alignment horizontal="center" vertical="center"/>
    </xf>
    <xf numFmtId="166" fontId="16" fillId="0" borderId="1" xfId="7" applyNumberFormat="1" applyFont="1" applyBorder="1" applyAlignment="1">
      <alignment horizontal="center" vertical="center"/>
    </xf>
    <xf numFmtId="166" fontId="17" fillId="0" borderId="1" xfId="0" applyNumberFormat="1" applyFont="1" applyBorder="1" applyAlignment="1">
      <alignment horizontal="center" vertical="center"/>
    </xf>
    <xf numFmtId="166" fontId="16" fillId="0" borderId="34" xfId="7" applyNumberFormat="1" applyFont="1" applyBorder="1" applyAlignment="1">
      <alignment horizontal="center" vertical="center"/>
    </xf>
    <xf numFmtId="0" fontId="8" fillId="0" borderId="33" xfId="7" applyFont="1" applyBorder="1" applyAlignment="1">
      <alignment horizontal="right" vertical="center"/>
    </xf>
    <xf numFmtId="0" fontId="8" fillId="0" borderId="4" xfId="7" applyFont="1" applyBorder="1" applyAlignment="1">
      <alignment horizontal="center" vertical="center"/>
    </xf>
    <xf numFmtId="2" fontId="16" fillId="0" borderId="1" xfId="7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2" fontId="16" fillId="0" borderId="34" xfId="7" applyNumberFormat="1" applyFont="1" applyBorder="1" applyAlignment="1">
      <alignment horizontal="center" vertical="center"/>
    </xf>
    <xf numFmtId="0" fontId="7" fillId="0" borderId="10" xfId="7" applyBorder="1" applyAlignment="1">
      <alignment horizontal="center"/>
    </xf>
    <xf numFmtId="0" fontId="7" fillId="0" borderId="24" xfId="7" applyBorder="1" applyAlignment="1">
      <alignment horizontal="center"/>
    </xf>
    <xf numFmtId="2" fontId="7" fillId="0" borderId="1" xfId="7" applyNumberFormat="1" applyFont="1" applyBorder="1" applyAlignment="1">
      <alignment horizontal="center" vertical="center"/>
    </xf>
    <xf numFmtId="2" fontId="7" fillId="0" borderId="34" xfId="7" applyNumberFormat="1" applyFont="1" applyBorder="1" applyAlignment="1">
      <alignment horizontal="center" vertical="center"/>
    </xf>
    <xf numFmtId="0" fontId="8" fillId="0" borderId="35" xfId="7" applyFont="1" applyBorder="1" applyAlignment="1">
      <alignment horizontal="center" vertical="center"/>
    </xf>
    <xf numFmtId="2" fontId="8" fillId="0" borderId="14" xfId="7" applyNumberFormat="1" applyFont="1" applyBorder="1" applyAlignment="1">
      <alignment wrapText="1"/>
    </xf>
    <xf numFmtId="165" fontId="16" fillId="0" borderId="1" xfId="7" applyNumberFormat="1" applyFont="1" applyBorder="1" applyAlignment="1">
      <alignment horizontal="center" vertical="center"/>
    </xf>
    <xf numFmtId="165" fontId="16" fillId="0" borderId="34" xfId="7" applyNumberFormat="1" applyFont="1" applyBorder="1" applyAlignment="1">
      <alignment horizontal="center" vertical="center"/>
    </xf>
    <xf numFmtId="0" fontId="8" fillId="11" borderId="33" xfId="7" applyFont="1" applyFill="1" applyBorder="1" applyAlignment="1">
      <alignment horizontal="center" vertical="center"/>
    </xf>
    <xf numFmtId="0" fontId="8" fillId="11" borderId="1" xfId="7" applyFont="1" applyFill="1" applyBorder="1" applyAlignment="1"/>
    <xf numFmtId="2" fontId="7" fillId="11" borderId="1" xfId="7" applyNumberFormat="1" applyFont="1" applyFill="1" applyBorder="1" applyAlignment="1">
      <alignment horizontal="center" vertical="center"/>
    </xf>
    <xf numFmtId="2" fontId="7" fillId="11" borderId="34" xfId="7" applyNumberFormat="1" applyFont="1" applyFill="1" applyBorder="1" applyAlignment="1">
      <alignment horizontal="center" vertical="center"/>
    </xf>
    <xf numFmtId="167" fontId="8" fillId="0" borderId="1" xfId="7" applyNumberFormat="1" applyFont="1" applyBorder="1" applyAlignment="1">
      <alignment horizontal="center" vertical="center"/>
    </xf>
    <xf numFmtId="2" fontId="8" fillId="0" borderId="1" xfId="7" applyNumberFormat="1" applyFont="1" applyBorder="1" applyAlignment="1">
      <alignment horizontal="center" vertical="center"/>
    </xf>
    <xf numFmtId="165" fontId="7" fillId="0" borderId="1" xfId="7" applyNumberFormat="1" applyFont="1" applyBorder="1" applyAlignment="1">
      <alignment horizontal="center" vertical="center"/>
    </xf>
    <xf numFmtId="165" fontId="7" fillId="0" borderId="34" xfId="7" applyNumberFormat="1" applyFont="1" applyBorder="1" applyAlignment="1">
      <alignment horizontal="center" vertical="center"/>
    </xf>
    <xf numFmtId="2" fontId="8" fillId="0" borderId="3" xfId="7" applyNumberFormat="1" applyFont="1" applyBorder="1" applyAlignment="1">
      <alignment horizontal="center" vertical="center"/>
    </xf>
    <xf numFmtId="2" fontId="8" fillId="0" borderId="1" xfId="7" applyNumberFormat="1" applyFont="1" applyFill="1" applyBorder="1" applyAlignment="1">
      <alignment horizontal="center" vertical="center"/>
    </xf>
    <xf numFmtId="165" fontId="7" fillId="11" borderId="1" xfId="7" applyNumberFormat="1" applyFont="1" applyFill="1" applyBorder="1" applyAlignment="1">
      <alignment horizontal="center" vertical="center"/>
    </xf>
    <xf numFmtId="2" fontId="8" fillId="0" borderId="34" xfId="7" applyNumberFormat="1" applyFont="1" applyBorder="1" applyAlignment="1">
      <alignment horizontal="center" vertical="center"/>
    </xf>
    <xf numFmtId="166" fontId="8" fillId="11" borderId="1" xfId="7" applyNumberFormat="1" applyFont="1" applyFill="1" applyBorder="1" applyAlignment="1">
      <alignment horizontal="center" vertical="center" wrapText="1"/>
    </xf>
    <xf numFmtId="168" fontId="8" fillId="11" borderId="1" xfId="7" applyNumberFormat="1" applyFont="1" applyFill="1" applyBorder="1" applyAlignment="1">
      <alignment horizontal="center" vertical="center" wrapText="1"/>
    </xf>
    <xf numFmtId="0" fontId="8" fillId="11" borderId="1" xfId="7" applyFont="1" applyFill="1" applyBorder="1" applyAlignment="1">
      <alignment horizontal="center" vertical="center"/>
    </xf>
    <xf numFmtId="166" fontId="8" fillId="11" borderId="1" xfId="7" applyNumberFormat="1" applyFont="1" applyFill="1" applyBorder="1" applyAlignment="1">
      <alignment horizontal="center" vertical="center"/>
    </xf>
    <xf numFmtId="2" fontId="15" fillId="11" borderId="1" xfId="7" applyNumberFormat="1" applyFont="1" applyFill="1" applyBorder="1" applyAlignment="1">
      <alignment horizontal="center" vertical="center"/>
    </xf>
    <xf numFmtId="0" fontId="15" fillId="11" borderId="1" xfId="7" applyNumberFormat="1" applyFont="1" applyFill="1" applyBorder="1" applyAlignment="1">
      <alignment horizontal="center" vertical="center"/>
    </xf>
    <xf numFmtId="2" fontId="15" fillId="11" borderId="34" xfId="7" applyNumberFormat="1" applyFont="1" applyFill="1" applyBorder="1" applyAlignment="1">
      <alignment horizontal="center" vertical="center"/>
    </xf>
    <xf numFmtId="0" fontId="8" fillId="0" borderId="23" xfId="7" applyFont="1" applyBorder="1" applyAlignment="1">
      <alignment horizontal="center" vertical="center"/>
    </xf>
    <xf numFmtId="0" fontId="18" fillId="0" borderId="1" xfId="7" applyFont="1" applyBorder="1" applyAlignment="1">
      <alignment horizontal="center" vertical="center"/>
    </xf>
    <xf numFmtId="0" fontId="7" fillId="0" borderId="10" xfId="7" applyFont="1" applyBorder="1" applyAlignment="1">
      <alignment horizontal="center" vertical="center"/>
    </xf>
    <xf numFmtId="0" fontId="7" fillId="0" borderId="1" xfId="7" applyFont="1" applyBorder="1" applyAlignment="1">
      <alignment horizontal="center" vertical="center"/>
    </xf>
    <xf numFmtId="0" fontId="7" fillId="0" borderId="34" xfId="7" applyFont="1" applyBorder="1" applyAlignment="1">
      <alignment horizontal="center" vertical="center"/>
    </xf>
    <xf numFmtId="0" fontId="8" fillId="0" borderId="37" xfId="7" applyFont="1" applyBorder="1" applyAlignment="1">
      <alignment horizontal="center" vertical="center"/>
    </xf>
    <xf numFmtId="166" fontId="20" fillId="0" borderId="38" xfId="7" applyNumberFormat="1" applyFont="1" applyBorder="1" applyAlignment="1">
      <alignment vertical="center"/>
    </xf>
    <xf numFmtId="166" fontId="20" fillId="0" borderId="39" xfId="7" applyNumberFormat="1" applyFont="1" applyBorder="1" applyAlignment="1">
      <alignment vertical="center"/>
    </xf>
    <xf numFmtId="166" fontId="20" fillId="0" borderId="41" xfId="7" applyNumberFormat="1" applyFont="1" applyBorder="1" applyAlignment="1">
      <alignment vertical="center"/>
    </xf>
    <xf numFmtId="44" fontId="0" fillId="0" borderId="0" xfId="0" applyNumberFormat="1"/>
    <xf numFmtId="0" fontId="6" fillId="6" borderId="4" xfId="2" applyFont="1" applyFill="1" applyBorder="1" applyAlignment="1">
      <alignment horizontal="center"/>
    </xf>
    <xf numFmtId="0" fontId="6" fillId="6" borderId="8" xfId="2" applyFont="1" applyFill="1" applyBorder="1" applyAlignment="1">
      <alignment horizontal="center"/>
    </xf>
    <xf numFmtId="0" fontId="24" fillId="6" borderId="1" xfId="2" applyFont="1" applyFill="1" applyBorder="1" applyAlignment="1">
      <alignment horizontal="center" vertical="center"/>
    </xf>
    <xf numFmtId="0" fontId="26" fillId="7" borderId="1" xfId="0" applyFont="1" applyFill="1" applyBorder="1"/>
    <xf numFmtId="0" fontId="26" fillId="0" borderId="0" xfId="0" applyFont="1"/>
    <xf numFmtId="0" fontId="1" fillId="2" borderId="10" xfId="3" applyFont="1" applyBorder="1" applyAlignment="1"/>
    <xf numFmtId="0" fontId="1" fillId="4" borderId="4" xfId="5" applyBorder="1" applyAlignment="1">
      <alignment vertical="center"/>
    </xf>
    <xf numFmtId="0" fontId="1" fillId="4" borderId="5" xfId="5" applyBorder="1" applyAlignment="1">
      <alignment vertical="center"/>
    </xf>
    <xf numFmtId="0" fontId="1" fillId="4" borderId="6" xfId="5" applyBorder="1" applyAlignment="1">
      <alignment vertical="center"/>
    </xf>
    <xf numFmtId="0" fontId="1" fillId="4" borderId="7" xfId="5" applyBorder="1" applyAlignment="1">
      <alignment vertical="center"/>
    </xf>
    <xf numFmtId="0" fontId="0" fillId="3" borderId="13" xfId="4" applyFont="1" applyBorder="1" applyAlignment="1"/>
    <xf numFmtId="0" fontId="1" fillId="3" borderId="15" xfId="4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0" xfId="0" applyAlignment="1"/>
    <xf numFmtId="0" fontId="4" fillId="5" borderId="12" xfId="6" applyFont="1" applyBorder="1" applyAlignment="1"/>
    <xf numFmtId="0" fontId="4" fillId="5" borderId="10" xfId="6" applyFont="1" applyBorder="1" applyAlignment="1"/>
    <xf numFmtId="0" fontId="25" fillId="6" borderId="9" xfId="2" applyFont="1" applyFill="1" applyBorder="1" applyAlignment="1">
      <alignment vertical="center"/>
    </xf>
    <xf numFmtId="0" fontId="25" fillId="6" borderId="12" xfId="2" applyFont="1" applyFill="1" applyBorder="1" applyAlignment="1">
      <alignment vertical="center"/>
    </xf>
    <xf numFmtId="0" fontId="25" fillId="6" borderId="10" xfId="2" applyFont="1" applyFill="1" applyBorder="1" applyAlignment="1">
      <alignment vertical="center"/>
    </xf>
    <xf numFmtId="0" fontId="24" fillId="6" borderId="9" xfId="2" applyFont="1" applyFill="1" applyBorder="1" applyAlignment="1">
      <alignment vertical="center"/>
    </xf>
    <xf numFmtId="0" fontId="24" fillId="6" borderId="12" xfId="2" applyFont="1" applyFill="1" applyBorder="1" applyAlignment="1">
      <alignment vertical="center"/>
    </xf>
    <xf numFmtId="0" fontId="24" fillId="6" borderId="10" xfId="2" applyFont="1" applyFill="1" applyBorder="1" applyAlignment="1">
      <alignment vertical="center"/>
    </xf>
    <xf numFmtId="0" fontId="0" fillId="4" borderId="3" xfId="5" applyFont="1" applyBorder="1" applyAlignment="1">
      <alignment vertical="center"/>
    </xf>
    <xf numFmtId="0" fontId="1" fillId="4" borderId="3" xfId="5" applyBorder="1" applyAlignment="1">
      <alignment vertical="center"/>
    </xf>
    <xf numFmtId="0" fontId="0" fillId="4" borderId="3" xfId="5" applyFont="1" applyBorder="1" applyAlignment="1">
      <alignment vertical="center" wrapText="1"/>
    </xf>
    <xf numFmtId="44" fontId="1" fillId="4" borderId="3" xfId="1" applyFill="1" applyBorder="1" applyAlignment="1">
      <alignment vertical="center"/>
    </xf>
    <xf numFmtId="44" fontId="0" fillId="4" borderId="3" xfId="1" applyFont="1" applyFill="1" applyBorder="1" applyAlignment="1">
      <alignment vertical="center" wrapText="1"/>
    </xf>
    <xf numFmtId="44" fontId="1" fillId="4" borderId="3" xfId="1" applyFill="1" applyBorder="1" applyAlignment="1">
      <alignment vertical="center" wrapText="1"/>
    </xf>
    <xf numFmtId="0" fontId="0" fillId="4" borderId="11" xfId="5" applyFont="1" applyBorder="1" applyAlignment="1">
      <alignment vertical="center"/>
    </xf>
    <xf numFmtId="0" fontId="1" fillId="4" borderId="11" xfId="5" applyBorder="1" applyAlignment="1">
      <alignment vertical="center"/>
    </xf>
    <xf numFmtId="0" fontId="0" fillId="4" borderId="11" xfId="5" applyFont="1" applyBorder="1" applyAlignment="1">
      <alignment vertical="center" wrapText="1"/>
    </xf>
    <xf numFmtId="44" fontId="1" fillId="4" borderId="11" xfId="1" applyFill="1" applyBorder="1" applyAlignment="1">
      <alignment vertical="center"/>
    </xf>
    <xf numFmtId="44" fontId="0" fillId="4" borderId="11" xfId="1" applyFont="1" applyFill="1" applyBorder="1" applyAlignment="1">
      <alignment vertical="center" wrapText="1"/>
    </xf>
    <xf numFmtId="44" fontId="1" fillId="4" borderId="11" xfId="1" applyFill="1" applyBorder="1" applyAlignment="1">
      <alignment vertical="center" wrapText="1"/>
    </xf>
    <xf numFmtId="0" fontId="26" fillId="7" borderId="9" xfId="5" applyFont="1" applyFill="1" applyBorder="1" applyAlignment="1">
      <alignment vertical="center"/>
    </xf>
    <xf numFmtId="0" fontId="26" fillId="7" borderId="12" xfId="5" applyFont="1" applyFill="1" applyBorder="1" applyAlignment="1">
      <alignment vertical="center"/>
    </xf>
    <xf numFmtId="0" fontId="26" fillId="7" borderId="10" xfId="5" applyFont="1" applyFill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8" borderId="2" xfId="0" applyFill="1" applyBorder="1" applyAlignment="1">
      <alignment vertical="center"/>
    </xf>
    <xf numFmtId="0" fontId="0" fillId="9" borderId="2" xfId="0" applyFill="1" applyBorder="1"/>
    <xf numFmtId="0" fontId="0" fillId="9" borderId="6" xfId="0" applyFill="1" applyBorder="1" applyAlignment="1"/>
    <xf numFmtId="0" fontId="0" fillId="9" borderId="7" xfId="0" applyFill="1" applyBorder="1" applyAlignment="1"/>
    <xf numFmtId="0" fontId="0" fillId="9" borderId="2" xfId="0" applyFill="1" applyBorder="1" applyAlignment="1">
      <alignment horizontal="center" vertical="center"/>
    </xf>
    <xf numFmtId="0" fontId="0" fillId="9" borderId="2" xfId="0" applyFill="1" applyBorder="1" applyAlignment="1">
      <alignment vertical="center"/>
    </xf>
    <xf numFmtId="44" fontId="0" fillId="9" borderId="2" xfId="1" applyFont="1" applyFill="1" applyBorder="1" applyAlignment="1">
      <alignment vertical="center"/>
    </xf>
    <xf numFmtId="165" fontId="0" fillId="9" borderId="2" xfId="0" applyNumberFormat="1" applyFill="1" applyBorder="1" applyAlignment="1">
      <alignment vertical="center"/>
    </xf>
    <xf numFmtId="0" fontId="0" fillId="9" borderId="0" xfId="0" applyFill="1"/>
    <xf numFmtId="169" fontId="0" fillId="9" borderId="2" xfId="1" applyNumberFormat="1" applyFont="1" applyFill="1" applyBorder="1" applyAlignment="1">
      <alignment vertical="center"/>
    </xf>
    <xf numFmtId="170" fontId="0" fillId="9" borderId="2" xfId="1" applyNumberFormat="1" applyFont="1" applyFill="1" applyBorder="1" applyAlignment="1">
      <alignment vertical="center"/>
    </xf>
    <xf numFmtId="0" fontId="28" fillId="0" borderId="22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171" fontId="0" fillId="0" borderId="0" xfId="0" applyNumberFormat="1" applyBorder="1" applyAlignment="1"/>
    <xf numFmtId="44" fontId="0" fillId="0" borderId="0" xfId="1" applyFont="1" applyBorder="1" applyAlignment="1"/>
    <xf numFmtId="0" fontId="28" fillId="0" borderId="22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0" fillId="4" borderId="5" xfId="5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3" borderId="15" xfId="4" applyFont="1" applyBorder="1" applyAlignment="1"/>
    <xf numFmtId="0" fontId="0" fillId="0" borderId="0" xfId="0" applyFill="1" applyBorder="1" applyAlignment="1">
      <alignment horizontal="center"/>
    </xf>
    <xf numFmtId="0" fontId="0" fillId="0" borderId="0" xfId="0" applyBorder="1" applyAlignment="1"/>
    <xf numFmtId="0" fontId="0" fillId="12" borderId="42" xfId="0" applyFill="1" applyBorder="1" applyAlignment="1">
      <alignment horizontal="center" vertical="top"/>
    </xf>
    <xf numFmtId="0" fontId="0" fillId="12" borderId="43" xfId="0" applyFill="1" applyBorder="1" applyAlignment="1">
      <alignment horizontal="center" vertical="top"/>
    </xf>
    <xf numFmtId="0" fontId="0" fillId="12" borderId="20" xfId="0" applyFill="1" applyBorder="1" applyAlignment="1">
      <alignment horizontal="center" vertical="top"/>
    </xf>
    <xf numFmtId="0" fontId="0" fillId="12" borderId="36" xfId="0" applyFill="1" applyBorder="1" applyAlignment="1">
      <alignment horizontal="left" vertical="top"/>
    </xf>
    <xf numFmtId="0" fontId="0" fillId="12" borderId="6" xfId="0" applyFill="1" applyBorder="1" applyAlignment="1">
      <alignment horizontal="left" vertical="top"/>
    </xf>
    <xf numFmtId="0" fontId="0" fillId="12" borderId="44" xfId="0" applyFill="1" applyBorder="1" applyAlignment="1">
      <alignment horizontal="left" vertical="top"/>
    </xf>
    <xf numFmtId="0" fontId="0" fillId="12" borderId="23" xfId="0" applyFill="1" applyBorder="1" applyAlignment="1">
      <alignment horizontal="left" vertical="top"/>
    </xf>
    <xf numFmtId="0" fontId="0" fillId="0" borderId="45" xfId="0" applyBorder="1" applyAlignment="1">
      <alignment horizontal="left" vertical="top"/>
    </xf>
    <xf numFmtId="0" fontId="0" fillId="12" borderId="33" xfId="0" applyFill="1" applyBorder="1" applyAlignment="1">
      <alignment horizontal="left" vertical="top"/>
    </xf>
    <xf numFmtId="0" fontId="0" fillId="12" borderId="34" xfId="0" applyFill="1" applyBorder="1" applyAlignment="1">
      <alignment horizontal="left" vertical="top"/>
    </xf>
    <xf numFmtId="0" fontId="0" fillId="12" borderId="46" xfId="0" applyFill="1" applyBorder="1" applyAlignment="1">
      <alignment horizontal="left" vertical="top"/>
    </xf>
    <xf numFmtId="0" fontId="0" fillId="12" borderId="37" xfId="0" applyFill="1" applyBorder="1" applyAlignment="1">
      <alignment horizontal="left" vertical="top"/>
    </xf>
    <xf numFmtId="0" fontId="0" fillId="12" borderId="47" xfId="0" applyFill="1" applyBorder="1" applyAlignment="1">
      <alignment horizontal="left" vertical="top"/>
    </xf>
    <xf numFmtId="0" fontId="0" fillId="12" borderId="22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44" fontId="0" fillId="13" borderId="2" xfId="1" applyFont="1" applyFill="1" applyBorder="1" applyAlignment="1">
      <alignment vertical="center"/>
    </xf>
    <xf numFmtId="0" fontId="0" fillId="8" borderId="0" xfId="0" applyFill="1" applyBorder="1" applyAlignment="1"/>
    <xf numFmtId="0" fontId="0" fillId="0" borderId="0" xfId="0" applyFill="1" applyBorder="1" applyAlignment="1"/>
    <xf numFmtId="165" fontId="0" fillId="12" borderId="0" xfId="0" applyNumberFormat="1" applyFill="1" applyBorder="1" applyAlignment="1"/>
    <xf numFmtId="1" fontId="0" fillId="0" borderId="0" xfId="0" applyNumberFormat="1" applyFill="1" applyBorder="1" applyAlignment="1"/>
    <xf numFmtId="0" fontId="0" fillId="3" borderId="11" xfId="4" applyFont="1" applyBorder="1" applyAlignment="1">
      <alignment horizontal="center" vertical="center"/>
    </xf>
    <xf numFmtId="0" fontId="0" fillId="3" borderId="11" xfId="4" applyFont="1" applyBorder="1" applyAlignment="1">
      <alignment vertical="center"/>
    </xf>
    <xf numFmtId="0" fontId="29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0" fontId="33" fillId="0" borderId="0" xfId="0" applyFont="1" applyAlignment="1" applyProtection="1">
      <alignment vertical="center"/>
      <protection locked="0"/>
    </xf>
    <xf numFmtId="0" fontId="31" fillId="0" borderId="0" xfId="0" applyFont="1" applyBorder="1" applyProtection="1">
      <protection locked="0"/>
    </xf>
    <xf numFmtId="0" fontId="30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34" fillId="0" borderId="0" xfId="0" applyFont="1" applyBorder="1" applyAlignment="1" applyProtection="1">
      <alignment horizontal="left" vertical="center" wrapText="1"/>
      <protection locked="0"/>
    </xf>
    <xf numFmtId="172" fontId="33" fillId="0" borderId="0" xfId="0" applyNumberFormat="1" applyFont="1" applyBorder="1" applyAlignment="1" applyProtection="1">
      <alignment horizontal="left" vertical="center" wrapText="1"/>
      <protection locked="0"/>
    </xf>
    <xf numFmtId="173" fontId="33" fillId="0" borderId="0" xfId="0" applyNumberFormat="1" applyFont="1" applyBorder="1" applyAlignment="1" applyProtection="1">
      <alignment horizontal="right" vertical="center" wrapText="1"/>
      <protection locked="0"/>
    </xf>
    <xf numFmtId="0" fontId="35" fillId="0" borderId="0" xfId="0" applyFont="1" applyBorder="1" applyAlignment="1" applyProtection="1">
      <alignment vertical="center"/>
      <protection locked="0"/>
    </xf>
    <xf numFmtId="0" fontId="36" fillId="0" borderId="0" xfId="0" applyFont="1" applyFill="1" applyBorder="1" applyAlignment="1" applyProtection="1">
      <alignment vertical="center"/>
      <protection locked="0"/>
    </xf>
    <xf numFmtId="49" fontId="35" fillId="0" borderId="0" xfId="0" applyNumberFormat="1" applyFont="1" applyFill="1" applyBorder="1" applyAlignment="1" applyProtection="1">
      <alignment vertical="center"/>
      <protection locked="0"/>
    </xf>
    <xf numFmtId="49" fontId="35" fillId="0" borderId="0" xfId="0" applyNumberFormat="1" applyFont="1" applyFill="1" applyBorder="1" applyAlignment="1" applyProtection="1">
      <alignment vertical="center" wrapText="1"/>
      <protection locked="0"/>
    </xf>
    <xf numFmtId="0" fontId="31" fillId="0" borderId="0" xfId="0" applyFont="1" applyFill="1" applyBorder="1" applyProtection="1">
      <protection locked="0"/>
    </xf>
    <xf numFmtId="173" fontId="31" fillId="0" borderId="0" xfId="0" applyNumberFormat="1" applyFont="1" applyFill="1" applyBorder="1" applyProtection="1">
      <protection locked="0"/>
    </xf>
    <xf numFmtId="0" fontId="30" fillId="0" borderId="0" xfId="0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34" fillId="0" borderId="0" xfId="0" applyFont="1" applyFill="1" applyBorder="1" applyAlignment="1" applyProtection="1">
      <alignment horizontal="center" vertical="center" wrapText="1"/>
      <protection locked="0"/>
    </xf>
    <xf numFmtId="0" fontId="33" fillId="0" borderId="0" xfId="0" applyFont="1" applyFill="1" applyBorder="1" applyAlignment="1" applyProtection="1">
      <alignment horizontal="left" vertical="center" wrapText="1"/>
      <protection locked="0"/>
    </xf>
    <xf numFmtId="173" fontId="33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37" fillId="0" borderId="0" xfId="0" applyFont="1" applyFill="1" applyBorder="1" applyAlignment="1" applyProtection="1">
      <alignment horizontal="left" vertical="center"/>
      <protection locked="0"/>
    </xf>
    <xf numFmtId="0" fontId="33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/>
    <xf numFmtId="0" fontId="8" fillId="0" borderId="9" xfId="7" applyFont="1" applyBorder="1" applyAlignment="1">
      <alignment horizontal="left" vertical="center"/>
    </xf>
    <xf numFmtId="0" fontId="8" fillId="0" borderId="12" xfId="7" applyFont="1" applyBorder="1" applyAlignment="1">
      <alignment horizontal="left" vertical="center"/>
    </xf>
    <xf numFmtId="0" fontId="8" fillId="0" borderId="10" xfId="7" applyFont="1" applyBorder="1" applyAlignment="1">
      <alignment horizontal="left" vertical="center"/>
    </xf>
    <xf numFmtId="2" fontId="7" fillId="0" borderId="9" xfId="7" applyNumberFormat="1" applyBorder="1" applyAlignment="1">
      <alignment horizontal="center" vertical="center"/>
    </xf>
    <xf numFmtId="2" fontId="7" fillId="0" borderId="12" xfId="7" applyNumberFormat="1" applyBorder="1" applyAlignment="1">
      <alignment horizontal="center" vertical="center"/>
    </xf>
    <xf numFmtId="2" fontId="7" fillId="0" borderId="24" xfId="7" applyNumberFormat="1" applyBorder="1" applyAlignment="1">
      <alignment horizontal="center" vertical="center"/>
    </xf>
    <xf numFmtId="0" fontId="8" fillId="0" borderId="38" xfId="7" applyFont="1" applyBorder="1" applyAlignment="1">
      <alignment horizontal="left" vertical="center"/>
    </xf>
    <xf numFmtId="0" fontId="8" fillId="0" borderId="39" xfId="7" applyFont="1" applyBorder="1" applyAlignment="1">
      <alignment horizontal="left" vertical="center"/>
    </xf>
    <xf numFmtId="0" fontId="8" fillId="0" borderId="40" xfId="7" applyFont="1" applyBorder="1" applyAlignment="1">
      <alignment horizontal="left" vertical="center"/>
    </xf>
    <xf numFmtId="0" fontId="23" fillId="8" borderId="9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23" fillId="8" borderId="10" xfId="0" applyFont="1" applyFill="1" applyBorder="1" applyAlignment="1">
      <alignment horizontal="center" vertical="center"/>
    </xf>
    <xf numFmtId="0" fontId="18" fillId="0" borderId="9" xfId="7" applyFont="1" applyBorder="1" applyAlignment="1">
      <alignment horizontal="center" vertical="center"/>
    </xf>
    <xf numFmtId="0" fontId="18" fillId="0" borderId="12" xfId="7" applyFont="1" applyBorder="1" applyAlignment="1">
      <alignment horizontal="center" vertical="center"/>
    </xf>
    <xf numFmtId="0" fontId="18" fillId="0" borderId="24" xfId="7" applyFont="1" applyBorder="1" applyAlignment="1">
      <alignment horizontal="center" vertical="center"/>
    </xf>
    <xf numFmtId="0" fontId="8" fillId="11" borderId="9" xfId="7" applyFont="1" applyFill="1" applyBorder="1" applyAlignment="1">
      <alignment horizontal="left" vertical="center"/>
    </xf>
    <xf numFmtId="0" fontId="8" fillId="11" borderId="12" xfId="7" applyFont="1" applyFill="1" applyBorder="1" applyAlignment="1">
      <alignment horizontal="left" vertical="center"/>
    </xf>
    <xf numFmtId="0" fontId="8" fillId="11" borderId="10" xfId="7" applyFont="1" applyFill="1" applyBorder="1" applyAlignment="1">
      <alignment horizontal="left" vertical="center"/>
    </xf>
    <xf numFmtId="0" fontId="8" fillId="0" borderId="9" xfId="7" applyFont="1" applyBorder="1" applyAlignment="1">
      <alignment vertical="center"/>
    </xf>
    <xf numFmtId="0" fontId="8" fillId="0" borderId="12" xfId="7" applyFont="1" applyBorder="1" applyAlignment="1">
      <alignment vertical="center"/>
    </xf>
    <xf numFmtId="0" fontId="8" fillId="0" borderId="10" xfId="7" applyFont="1" applyBorder="1" applyAlignment="1">
      <alignment vertical="center"/>
    </xf>
    <xf numFmtId="0" fontId="8" fillId="11" borderId="9" xfId="7" applyFont="1" applyFill="1" applyBorder="1" applyAlignment="1">
      <alignment horizontal="center" vertical="center"/>
    </xf>
    <xf numFmtId="0" fontId="8" fillId="11" borderId="12" xfId="7" applyFont="1" applyFill="1" applyBorder="1" applyAlignment="1">
      <alignment horizontal="center" vertical="center"/>
    </xf>
    <xf numFmtId="0" fontId="8" fillId="11" borderId="10" xfId="7" applyFont="1" applyFill="1" applyBorder="1" applyAlignment="1">
      <alignment horizontal="center" vertical="center"/>
    </xf>
    <xf numFmtId="167" fontId="7" fillId="0" borderId="3" xfId="7" applyNumberFormat="1" applyFont="1" applyBorder="1" applyAlignment="1">
      <alignment horizontal="center" vertical="center"/>
    </xf>
    <xf numFmtId="167" fontId="7" fillId="0" borderId="11" xfId="7" applyNumberFormat="1" applyFont="1" applyBorder="1" applyAlignment="1">
      <alignment horizontal="center" vertical="center"/>
    </xf>
    <xf numFmtId="167" fontId="7" fillId="0" borderId="31" xfId="7" applyNumberFormat="1" applyFont="1" applyBorder="1" applyAlignment="1">
      <alignment horizontal="center" vertical="center"/>
    </xf>
    <xf numFmtId="167" fontId="7" fillId="0" borderId="30" xfId="7" applyNumberFormat="1" applyFont="1" applyBorder="1" applyAlignment="1">
      <alignment horizontal="center" vertical="center"/>
    </xf>
    <xf numFmtId="0" fontId="8" fillId="0" borderId="9" xfId="7" applyFont="1" applyBorder="1" applyAlignment="1">
      <alignment horizontal="center" vertical="center" wrapText="1"/>
    </xf>
    <xf numFmtId="0" fontId="8" fillId="0" borderId="12" xfId="7" applyFont="1" applyBorder="1" applyAlignment="1">
      <alignment horizontal="center" vertical="center" wrapText="1"/>
    </xf>
    <xf numFmtId="0" fontId="8" fillId="0" borderId="10" xfId="7" applyFont="1" applyBorder="1" applyAlignment="1">
      <alignment horizontal="center" vertical="center" wrapText="1"/>
    </xf>
    <xf numFmtId="0" fontId="18" fillId="11" borderId="9" xfId="7" applyFont="1" applyFill="1" applyBorder="1" applyAlignment="1">
      <alignment horizontal="center" vertical="center"/>
    </xf>
    <xf numFmtId="0" fontId="18" fillId="11" borderId="12" xfId="7" applyFont="1" applyFill="1" applyBorder="1" applyAlignment="1">
      <alignment horizontal="center" vertical="center"/>
    </xf>
    <xf numFmtId="0" fontId="18" fillId="11" borderId="10" xfId="7" applyFont="1" applyFill="1" applyBorder="1" applyAlignment="1">
      <alignment horizontal="center" vertical="center"/>
    </xf>
    <xf numFmtId="0" fontId="8" fillId="0" borderId="9" xfId="7" applyFont="1" applyBorder="1" applyAlignment="1">
      <alignment vertical="center" wrapText="1"/>
    </xf>
    <xf numFmtId="0" fontId="8" fillId="0" borderId="12" xfId="7" applyFont="1" applyBorder="1" applyAlignment="1">
      <alignment vertical="center" wrapText="1"/>
    </xf>
    <xf numFmtId="0" fontId="8" fillId="0" borderId="10" xfId="7" applyFont="1" applyBorder="1" applyAlignment="1">
      <alignment vertical="center" wrapText="1"/>
    </xf>
    <xf numFmtId="0" fontId="8" fillId="11" borderId="9" xfId="7" applyFont="1" applyFill="1" applyBorder="1" applyAlignment="1">
      <alignment horizontal="left" vertical="center" wrapText="1"/>
    </xf>
    <xf numFmtId="0" fontId="8" fillId="11" borderId="12" xfId="7" applyFont="1" applyFill="1" applyBorder="1" applyAlignment="1">
      <alignment horizontal="left" vertical="center" wrapText="1"/>
    </xf>
    <xf numFmtId="0" fontId="8" fillId="11" borderId="10" xfId="7" applyFont="1" applyFill="1" applyBorder="1" applyAlignment="1">
      <alignment horizontal="left" vertical="center" wrapText="1"/>
    </xf>
    <xf numFmtId="0" fontId="19" fillId="0" borderId="3" xfId="7" applyFont="1" applyBorder="1" applyAlignment="1">
      <alignment horizontal="center" vertical="center" wrapText="1"/>
    </xf>
    <xf numFmtId="0" fontId="19" fillId="0" borderId="2" xfId="7" applyFont="1" applyBorder="1" applyAlignment="1">
      <alignment horizontal="center" vertical="center" wrapText="1"/>
    </xf>
    <xf numFmtId="0" fontId="19" fillId="0" borderId="11" xfId="7" applyFont="1" applyBorder="1" applyAlignment="1">
      <alignment horizontal="center" vertical="center" wrapText="1"/>
    </xf>
    <xf numFmtId="10" fontId="8" fillId="0" borderId="3" xfId="7" applyNumberFormat="1" applyFont="1" applyBorder="1" applyAlignment="1">
      <alignment horizontal="center" vertical="center" wrapText="1"/>
    </xf>
    <xf numFmtId="10" fontId="8" fillId="0" borderId="11" xfId="7" applyNumberFormat="1" applyFont="1" applyBorder="1" applyAlignment="1">
      <alignment horizontal="center" vertical="center" wrapText="1"/>
    </xf>
    <xf numFmtId="2" fontId="14" fillId="0" borderId="3" xfId="7" applyNumberFormat="1" applyFont="1" applyBorder="1" applyAlignment="1">
      <alignment horizontal="center" vertical="center"/>
    </xf>
    <xf numFmtId="2" fontId="14" fillId="0" borderId="11" xfId="7" applyNumberFormat="1" applyFont="1" applyBorder="1" applyAlignment="1">
      <alignment horizontal="center" vertical="center"/>
    </xf>
    <xf numFmtId="2" fontId="14" fillId="0" borderId="31" xfId="7" applyNumberFormat="1" applyFont="1" applyBorder="1" applyAlignment="1">
      <alignment horizontal="center" vertical="center"/>
    </xf>
    <xf numFmtId="2" fontId="14" fillId="0" borderId="30" xfId="7" applyNumberFormat="1" applyFont="1" applyBorder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0" fontId="15" fillId="0" borderId="12" xfId="7" applyFont="1" applyBorder="1" applyAlignment="1">
      <alignment horizontal="center" vertical="center"/>
    </xf>
    <xf numFmtId="0" fontId="15" fillId="0" borderId="10" xfId="7" applyFont="1" applyBorder="1" applyAlignment="1">
      <alignment horizontal="center" vertical="center"/>
    </xf>
    <xf numFmtId="0" fontId="15" fillId="0" borderId="9" xfId="7" applyFont="1" applyBorder="1" applyAlignment="1">
      <alignment horizontal="center"/>
    </xf>
    <xf numFmtId="0" fontId="15" fillId="0" borderId="12" xfId="7" applyFont="1" applyBorder="1" applyAlignment="1">
      <alignment horizontal="center"/>
    </xf>
    <xf numFmtId="0" fontId="15" fillId="0" borderId="10" xfId="7" applyFont="1" applyBorder="1" applyAlignment="1">
      <alignment horizontal="center"/>
    </xf>
    <xf numFmtId="0" fontId="8" fillId="0" borderId="23" xfId="7" applyFont="1" applyBorder="1" applyAlignment="1">
      <alignment horizontal="center" vertical="center"/>
    </xf>
    <xf numFmtId="0" fontId="8" fillId="0" borderId="12" xfId="7" applyFont="1" applyBorder="1" applyAlignment="1">
      <alignment horizontal="center" vertical="center"/>
    </xf>
    <xf numFmtId="0" fontId="8" fillId="0" borderId="10" xfId="7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 wrapText="1"/>
    </xf>
    <xf numFmtId="0" fontId="8" fillId="0" borderId="8" xfId="7" applyFont="1" applyBorder="1" applyAlignment="1">
      <alignment horizontal="center" vertical="center" wrapText="1"/>
    </xf>
    <xf numFmtId="0" fontId="8" fillId="0" borderId="5" xfId="7" applyFont="1" applyBorder="1" applyAlignment="1">
      <alignment horizontal="center" vertical="center" wrapText="1"/>
    </xf>
    <xf numFmtId="0" fontId="8" fillId="0" borderId="14" xfId="7" applyFont="1" applyBorder="1" applyAlignment="1">
      <alignment horizontal="center" vertical="center" wrapText="1"/>
    </xf>
    <xf numFmtId="0" fontId="8" fillId="0" borderId="13" xfId="7" applyFont="1" applyBorder="1" applyAlignment="1">
      <alignment horizontal="center" vertical="center" wrapText="1"/>
    </xf>
    <xf numFmtId="0" fontId="8" fillId="0" borderId="15" xfId="7" applyFont="1" applyBorder="1" applyAlignment="1">
      <alignment horizontal="center" vertical="center" wrapText="1"/>
    </xf>
    <xf numFmtId="0" fontId="7" fillId="0" borderId="16" xfId="7" applyBorder="1" applyAlignment="1">
      <alignment vertical="center"/>
    </xf>
    <xf numFmtId="0" fontId="7" fillId="0" borderId="17" xfId="7" applyBorder="1" applyAlignment="1">
      <alignment vertical="center"/>
    </xf>
    <xf numFmtId="0" fontId="10" fillId="10" borderId="21" xfId="7" applyFont="1" applyFill="1" applyBorder="1" applyAlignment="1">
      <alignment horizontal="center" vertical="center" wrapText="1"/>
    </xf>
    <xf numFmtId="0" fontId="10" fillId="10" borderId="8" xfId="7" applyFont="1" applyFill="1" applyBorder="1" applyAlignment="1">
      <alignment horizontal="center" vertical="center"/>
    </xf>
    <xf numFmtId="0" fontId="10" fillId="10" borderId="22" xfId="7" applyFont="1" applyFill="1" applyBorder="1" applyAlignment="1">
      <alignment horizontal="center" vertical="center"/>
    </xf>
    <xf numFmtId="0" fontId="10" fillId="10" borderId="0" xfId="7" applyFont="1" applyFill="1" applyBorder="1" applyAlignment="1">
      <alignment horizontal="center" vertical="center"/>
    </xf>
    <xf numFmtId="0" fontId="8" fillId="0" borderId="24" xfId="7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0" borderId="22" xfId="7" applyFont="1" applyBorder="1" applyAlignment="1">
      <alignment horizontal="center" vertical="center"/>
    </xf>
    <xf numFmtId="0" fontId="12" fillId="0" borderId="0" xfId="7" applyFont="1" applyBorder="1" applyAlignment="1">
      <alignment horizontal="center" vertical="center"/>
    </xf>
    <xf numFmtId="0" fontId="12" fillId="0" borderId="7" xfId="7" applyFont="1" applyBorder="1" applyAlignment="1">
      <alignment horizontal="center" vertical="center"/>
    </xf>
    <xf numFmtId="0" fontId="12" fillId="0" borderId="32" xfId="7" applyFont="1" applyBorder="1" applyAlignment="1">
      <alignment horizontal="center" vertical="center"/>
    </xf>
    <xf numFmtId="0" fontId="12" fillId="0" borderId="13" xfId="7" applyFont="1" applyBorder="1" applyAlignment="1">
      <alignment horizontal="center" vertical="center"/>
    </xf>
    <xf numFmtId="0" fontId="12" fillId="0" borderId="15" xfId="7" applyFont="1" applyBorder="1" applyAlignment="1">
      <alignment horizontal="center" vertical="center"/>
    </xf>
    <xf numFmtId="0" fontId="8" fillId="0" borderId="27" xfId="7" applyFont="1" applyBorder="1" applyAlignment="1">
      <alignment horizontal="center" vertical="center"/>
    </xf>
    <xf numFmtId="0" fontId="8" fillId="0" borderId="28" xfId="7" applyFont="1" applyBorder="1" applyAlignment="1">
      <alignment horizontal="center" vertical="center"/>
    </xf>
    <xf numFmtId="0" fontId="8" fillId="0" borderId="29" xfId="7" applyFont="1" applyBorder="1" applyAlignment="1">
      <alignment horizontal="center" vertical="center"/>
    </xf>
    <xf numFmtId="2" fontId="14" fillId="0" borderId="3" xfId="7" applyNumberFormat="1" applyFont="1" applyBorder="1" applyAlignment="1">
      <alignment horizontal="center" vertical="center" wrapText="1"/>
    </xf>
    <xf numFmtId="2" fontId="14" fillId="0" borderId="11" xfId="7" applyNumberFormat="1" applyFont="1" applyBorder="1" applyAlignment="1">
      <alignment horizontal="center" vertical="center" wrapText="1"/>
    </xf>
    <xf numFmtId="0" fontId="0" fillId="12" borderId="22" xfId="0" applyFill="1" applyBorder="1" applyAlignment="1">
      <alignment horizontal="center" vertical="top"/>
    </xf>
    <xf numFmtId="0" fontId="0" fillId="12" borderId="0" xfId="0" applyFill="1" applyBorder="1" applyAlignment="1">
      <alignment horizontal="center" vertical="top"/>
    </xf>
  </cellXfs>
  <cellStyles count="8">
    <cellStyle name="20 % - Accent3" xfId="4" builtinId="38"/>
    <cellStyle name="40 % - Accent3" xfId="5" builtinId="39"/>
    <cellStyle name="40 % - Accent4" xfId="6" builtinId="43"/>
    <cellStyle name="Monétaire" xfId="1" builtinId="4"/>
    <cellStyle name="Neutre" xfId="3" builtinId="28"/>
    <cellStyle name="Normal" xfId="0" builtinId="0"/>
    <cellStyle name="Normal 3" xfId="7"/>
    <cellStyle name="Titre" xfId="2" builtinId="15"/>
  </cellStyles>
  <dxfs count="0"/>
  <tableStyles count="0" defaultTableStyle="TableStyleMedium2" defaultPivotStyle="PivotStyleLight16"/>
  <colors>
    <mruColors>
      <color rgb="FFFBFE7E"/>
      <color rgb="FFFFFE8C"/>
      <color rgb="FFFEFE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0</xdr:rowOff>
    </xdr:to>
    <xdr:pic>
      <xdr:nvPicPr>
        <xdr:cNvPr id="2" name="image2" descr="image2.png">
          <a:extLst>
            <a:ext uri="{FF2B5EF4-FFF2-40B4-BE49-F238E27FC236}">
              <a16:creationId xmlns="" xmlns:a16="http://schemas.microsoft.com/office/drawing/2014/main" id="{2EE28D53-FE89-4B86-ABD3-EE2125631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9300" y="1828800"/>
          <a:ext cx="0" cy="0"/>
        </a:xfrm>
        <a:prstGeom prst="rect">
          <a:avLst/>
        </a:prstGeom>
      </xdr:spPr>
    </xdr:pic>
    <xdr:clientData/>
  </xdr:twoCellAnchor>
  <xdr:oneCellAnchor>
    <xdr:from>
      <xdr:col>5</xdr:col>
      <xdr:colOff>914400</xdr:colOff>
      <xdr:row>5</xdr:row>
      <xdr:rowOff>180975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1BC4BA4C-490A-499C-9A2F-40CFA0D734CC}"/>
            </a:ext>
          </a:extLst>
        </xdr:cNvPr>
        <xdr:cNvSpPr txBox="1"/>
      </xdr:nvSpPr>
      <xdr:spPr>
        <a:xfrm>
          <a:off x="6734175" y="225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0</xdr:rowOff>
    </xdr:to>
    <xdr:pic>
      <xdr:nvPicPr>
        <xdr:cNvPr id="5" name="image2" descr="image2.png">
          <a:extLst>
            <a:ext uri="{FF2B5EF4-FFF2-40B4-BE49-F238E27FC236}">
              <a16:creationId xmlns="" xmlns:a16="http://schemas.microsoft.com/office/drawing/2014/main" id="{2EE28D53-FE89-4B86-ABD3-EE2125631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9300" y="1828800"/>
          <a:ext cx="0" cy="0"/>
        </a:xfrm>
        <a:prstGeom prst="rect">
          <a:avLst/>
        </a:prstGeom>
      </xdr:spPr>
    </xdr:pic>
    <xdr:clientData/>
  </xdr:twoCellAnchor>
  <xdr:oneCellAnchor>
    <xdr:from>
      <xdr:col>5</xdr:col>
      <xdr:colOff>914400</xdr:colOff>
      <xdr:row>5</xdr:row>
      <xdr:rowOff>180975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1BC4BA4C-490A-499C-9A2F-40CFA0D734CC}"/>
            </a:ext>
          </a:extLst>
        </xdr:cNvPr>
        <xdr:cNvSpPr txBox="1"/>
      </xdr:nvSpPr>
      <xdr:spPr>
        <a:xfrm>
          <a:off x="6734175" y="225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72"/>
  <sheetViews>
    <sheetView zoomScale="115" zoomScaleNormal="115" workbookViewId="0">
      <selection activeCell="C36" sqref="C36"/>
    </sheetView>
  </sheetViews>
  <sheetFormatPr baseColWidth="10" defaultRowHeight="15" outlineLevelRow="1" outlineLevelCol="1"/>
  <cols>
    <col min="3" max="3" width="24.140625" bestFit="1" customWidth="1"/>
    <col min="4" max="5" width="24.140625" customWidth="1" outlineLevel="1"/>
    <col min="6" max="6" width="5.85546875" style="4" bestFit="1" customWidth="1"/>
    <col min="7" max="7" width="8.85546875" bestFit="1" customWidth="1"/>
    <col min="8" max="8" width="11.7109375" bestFit="1" customWidth="1"/>
    <col min="9" max="9" width="13.42578125" bestFit="1" customWidth="1"/>
    <col min="10" max="10" width="13.42578125" style="6" bestFit="1" customWidth="1"/>
    <col min="11" max="11" width="12.85546875" style="6" bestFit="1" customWidth="1"/>
    <col min="12" max="12" width="15.7109375" style="6" customWidth="1"/>
    <col min="13" max="13" width="17.28515625" style="6" bestFit="1" customWidth="1"/>
    <col min="14" max="14" width="15.5703125" bestFit="1" customWidth="1"/>
    <col min="15" max="15" width="11.28515625" style="6" bestFit="1" customWidth="1"/>
    <col min="16" max="16" width="12.85546875" style="6" bestFit="1" customWidth="1"/>
    <col min="17" max="17" width="20.42578125" style="6" customWidth="1" outlineLevel="1"/>
    <col min="18" max="18" width="15.5703125" style="6" customWidth="1" outlineLevel="1"/>
    <col min="19" max="19" width="18.28515625" style="6" customWidth="1" outlineLevel="1"/>
    <col min="20" max="20" width="13.85546875" style="6" customWidth="1" outlineLevel="1"/>
    <col min="21" max="21" width="15.42578125" style="6" customWidth="1" outlineLevel="1"/>
    <col min="22" max="22" width="11.85546875" style="6" customWidth="1" outlineLevel="1"/>
    <col min="23" max="23" width="16.42578125" style="6" bestFit="1" customWidth="1"/>
  </cols>
  <sheetData>
    <row r="1" spans="1:24" ht="22.5">
      <c r="A1" s="22"/>
      <c r="B1" s="22"/>
      <c r="C1" s="22"/>
      <c r="D1" s="22"/>
      <c r="E1" s="22"/>
      <c r="F1" s="107" t="s">
        <v>0</v>
      </c>
      <c r="G1" s="108"/>
      <c r="H1" s="108"/>
      <c r="I1" s="108"/>
      <c r="J1" s="108"/>
      <c r="K1" s="109"/>
      <c r="L1" s="110" t="s">
        <v>26</v>
      </c>
      <c r="M1" s="108"/>
      <c r="N1" s="110"/>
      <c r="O1" s="111"/>
      <c r="P1" s="112"/>
      <c r="Q1" s="92" t="s">
        <v>89</v>
      </c>
      <c r="R1" s="90"/>
      <c r="S1" s="32"/>
      <c r="T1" s="91"/>
      <c r="U1" s="32"/>
      <c r="V1" s="91"/>
      <c r="W1" s="32"/>
      <c r="X1" s="33"/>
    </row>
    <row r="2" spans="1:24" s="2" customFormat="1">
      <c r="A2" s="23"/>
      <c r="B2" s="23" t="s">
        <v>22</v>
      </c>
      <c r="C2" s="95"/>
      <c r="D2" s="95"/>
      <c r="E2" s="95"/>
      <c r="F2" s="8"/>
      <c r="G2" s="3">
        <v>1</v>
      </c>
      <c r="H2" s="3">
        <v>2</v>
      </c>
      <c r="I2" s="3" t="s">
        <v>16</v>
      </c>
      <c r="J2" s="21">
        <v>4</v>
      </c>
      <c r="K2" s="5" t="s">
        <v>15</v>
      </c>
      <c r="L2" s="5"/>
      <c r="M2" s="5"/>
      <c r="N2" s="3">
        <v>6</v>
      </c>
      <c r="O2" s="21">
        <v>7</v>
      </c>
      <c r="P2" s="5" t="s">
        <v>14</v>
      </c>
      <c r="Q2" s="5" t="s">
        <v>21</v>
      </c>
      <c r="R2" s="7" t="s">
        <v>17</v>
      </c>
      <c r="S2" s="5" t="s">
        <v>18</v>
      </c>
      <c r="T2" s="20" t="s">
        <v>25</v>
      </c>
      <c r="U2" s="5" t="s">
        <v>19</v>
      </c>
      <c r="V2" s="20" t="s">
        <v>24</v>
      </c>
      <c r="W2" s="5" t="s">
        <v>20</v>
      </c>
      <c r="X2" s="5"/>
    </row>
    <row r="3" spans="1:24" s="4" customFormat="1" ht="15" customHeight="1">
      <c r="A3" s="113" t="s">
        <v>27</v>
      </c>
      <c r="B3" s="96" t="s">
        <v>0</v>
      </c>
      <c r="C3" s="97"/>
      <c r="D3" s="146" t="s">
        <v>111</v>
      </c>
      <c r="E3" s="146" t="s">
        <v>112</v>
      </c>
      <c r="F3" s="114" t="s">
        <v>1</v>
      </c>
      <c r="G3" s="115" t="s">
        <v>90</v>
      </c>
      <c r="H3" s="114" t="s">
        <v>2</v>
      </c>
      <c r="I3" s="115" t="s">
        <v>91</v>
      </c>
      <c r="J3" s="116" t="s">
        <v>3</v>
      </c>
      <c r="K3" s="117" t="s">
        <v>146</v>
      </c>
      <c r="L3" s="117" t="s">
        <v>97</v>
      </c>
      <c r="M3" s="117" t="s">
        <v>98</v>
      </c>
      <c r="N3" s="114" t="s">
        <v>4</v>
      </c>
      <c r="O3" s="116" t="s">
        <v>5</v>
      </c>
      <c r="P3" s="116" t="s">
        <v>6</v>
      </c>
      <c r="Q3" s="116" t="s">
        <v>7</v>
      </c>
      <c r="R3" s="34" t="s">
        <v>8</v>
      </c>
      <c r="S3" s="116" t="s">
        <v>9</v>
      </c>
      <c r="T3" s="34" t="s">
        <v>10</v>
      </c>
      <c r="U3" s="116" t="s">
        <v>11</v>
      </c>
      <c r="V3" s="34" t="s">
        <v>12</v>
      </c>
      <c r="W3" s="116" t="s">
        <v>13</v>
      </c>
      <c r="X3" s="118" t="s">
        <v>28</v>
      </c>
    </row>
    <row r="4" spans="1:24">
      <c r="A4" s="119"/>
      <c r="B4" s="98"/>
      <c r="C4" s="99"/>
      <c r="D4" s="99"/>
      <c r="E4" s="99"/>
      <c r="F4" s="120"/>
      <c r="G4" s="121"/>
      <c r="H4" s="120"/>
      <c r="I4" s="121"/>
      <c r="J4" s="122"/>
      <c r="K4" s="123"/>
      <c r="L4" s="123"/>
      <c r="M4" s="123"/>
      <c r="N4" s="120"/>
      <c r="O4" s="122"/>
      <c r="P4" s="122"/>
      <c r="Q4" s="122"/>
      <c r="R4" s="27">
        <v>0.14000000000000001</v>
      </c>
      <c r="S4" s="122"/>
      <c r="T4" s="27">
        <v>0.17</v>
      </c>
      <c r="U4" s="122"/>
      <c r="V4" s="28">
        <v>6.5000000000000002E-2</v>
      </c>
      <c r="W4" s="122"/>
      <c r="X4" s="124"/>
    </row>
    <row r="5" spans="1:24" s="94" customFormat="1" ht="21">
      <c r="A5" s="93"/>
      <c r="B5" s="125" t="s">
        <v>92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7"/>
    </row>
    <row r="6" spans="1:24">
      <c r="A6" s="26"/>
      <c r="B6" s="100" t="s">
        <v>99</v>
      </c>
      <c r="C6" s="101"/>
      <c r="D6" s="148" t="s">
        <v>111</v>
      </c>
      <c r="E6" s="148" t="s">
        <v>112</v>
      </c>
      <c r="F6" s="171" t="s">
        <v>155</v>
      </c>
      <c r="G6" s="172" t="s">
        <v>156</v>
      </c>
      <c r="H6" s="172" t="s">
        <v>157</v>
      </c>
      <c r="I6" s="172" t="s">
        <v>158</v>
      </c>
      <c r="J6" s="19"/>
      <c r="K6" s="19">
        <f>SUM(K7:K10)</f>
        <v>354.5</v>
      </c>
      <c r="L6" s="19"/>
      <c r="M6" s="19"/>
      <c r="N6" s="30">
        <v>8</v>
      </c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outlineLevel="1">
      <c r="A7" s="25"/>
      <c r="B7" s="128" t="s">
        <v>93</v>
      </c>
      <c r="C7" s="102"/>
      <c r="D7" s="103"/>
      <c r="E7" s="103" t="s">
        <v>159</v>
      </c>
      <c r="F7" s="11" t="s">
        <v>23</v>
      </c>
      <c r="G7" s="9">
        <v>10.9</v>
      </c>
      <c r="H7" s="14">
        <v>1</v>
      </c>
      <c r="I7" s="9">
        <f>IF($G7&lt;&gt;0,$G7*$H7,"")</f>
        <v>10.9</v>
      </c>
      <c r="J7" s="15">
        <v>5</v>
      </c>
      <c r="K7" s="16">
        <f>IF($G7&lt;&gt;0,$I7*$J7,"")</f>
        <v>54.5</v>
      </c>
      <c r="L7" s="16"/>
      <c r="M7" s="16"/>
      <c r="N7" s="9"/>
      <c r="O7" s="17"/>
      <c r="P7" s="16" t="str">
        <f>IF($N7&lt;&gt;0,$N7*$O7,"")</f>
        <v/>
      </c>
      <c r="Q7" s="15"/>
      <c r="R7" s="16"/>
      <c r="S7" s="16"/>
      <c r="T7" s="16"/>
      <c r="U7" s="16"/>
      <c r="V7" s="16"/>
      <c r="W7" s="16"/>
      <c r="X7" s="31"/>
    </row>
    <row r="8" spans="1:24" outlineLevel="1">
      <c r="A8" s="25"/>
      <c r="B8" s="128" t="s">
        <v>94</v>
      </c>
      <c r="C8" s="103"/>
      <c r="D8" s="103"/>
      <c r="E8" s="103" t="s">
        <v>159</v>
      </c>
      <c r="F8" s="11" t="s">
        <v>23</v>
      </c>
      <c r="G8" s="9">
        <v>15</v>
      </c>
      <c r="H8" s="14">
        <v>1</v>
      </c>
      <c r="I8" s="9">
        <f t="shared" ref="I8:I10" si="0">IF($G8&lt;&gt;0,$G8*$H8,"")</f>
        <v>15</v>
      </c>
      <c r="J8" s="15">
        <v>5</v>
      </c>
      <c r="K8" s="16">
        <f>IF($G8&lt;&gt;0,$I8*$J8,"")</f>
        <v>75</v>
      </c>
      <c r="L8" s="16"/>
      <c r="M8" s="16"/>
      <c r="N8" s="9"/>
      <c r="O8" s="17"/>
      <c r="P8" s="16"/>
      <c r="Q8" s="15"/>
      <c r="R8" s="16"/>
      <c r="S8" s="16"/>
      <c r="T8" s="16"/>
      <c r="U8" s="16"/>
      <c r="V8" s="16"/>
      <c r="W8" s="16"/>
      <c r="X8" s="25"/>
    </row>
    <row r="9" spans="1:24" outlineLevel="1">
      <c r="A9" s="25"/>
      <c r="B9" s="128" t="s">
        <v>95</v>
      </c>
      <c r="C9" s="103"/>
      <c r="D9" s="103"/>
      <c r="E9" s="103" t="s">
        <v>159</v>
      </c>
      <c r="F9" s="11" t="s">
        <v>23</v>
      </c>
      <c r="G9" s="9">
        <v>30</v>
      </c>
      <c r="H9" s="14">
        <v>1</v>
      </c>
      <c r="I9" s="9">
        <f t="shared" si="0"/>
        <v>30</v>
      </c>
      <c r="J9" s="15">
        <v>5</v>
      </c>
      <c r="K9" s="16">
        <f t="shared" ref="K9:K10" si="1">IF($G9&lt;&gt;0,$I9*$J9,"")</f>
        <v>150</v>
      </c>
      <c r="L9" s="16"/>
      <c r="M9" s="16"/>
      <c r="N9" s="9"/>
      <c r="O9" s="17"/>
      <c r="P9" s="16"/>
      <c r="Q9" s="15"/>
      <c r="R9" s="16"/>
      <c r="S9" s="16"/>
      <c r="T9" s="16"/>
      <c r="U9" s="16"/>
      <c r="V9" s="16"/>
      <c r="W9" s="16"/>
      <c r="X9" s="25"/>
    </row>
    <row r="10" spans="1:24" outlineLevel="1">
      <c r="A10" s="25"/>
      <c r="B10" s="128" t="s">
        <v>96</v>
      </c>
      <c r="C10" s="103"/>
      <c r="D10" s="103"/>
      <c r="E10" s="103" t="s">
        <v>159</v>
      </c>
      <c r="F10" s="11" t="s">
        <v>23</v>
      </c>
      <c r="G10" s="9">
        <v>15</v>
      </c>
      <c r="H10" s="14">
        <v>1</v>
      </c>
      <c r="I10" s="9">
        <f t="shared" si="0"/>
        <v>15</v>
      </c>
      <c r="J10" s="15">
        <v>5</v>
      </c>
      <c r="K10" s="16">
        <f t="shared" si="1"/>
        <v>75</v>
      </c>
      <c r="L10" s="16"/>
      <c r="M10" s="16"/>
      <c r="N10" s="9"/>
      <c r="O10" s="17"/>
      <c r="P10" s="16"/>
      <c r="Q10" s="15"/>
      <c r="R10" s="16"/>
      <c r="S10" s="16"/>
      <c r="T10" s="16"/>
      <c r="U10" s="16"/>
      <c r="V10" s="16"/>
      <c r="W10" s="16"/>
      <c r="X10" s="25"/>
    </row>
    <row r="11" spans="1:24">
      <c r="A11" s="26"/>
      <c r="B11" s="100" t="s">
        <v>100</v>
      </c>
      <c r="C11" s="101"/>
      <c r="D11" s="101"/>
      <c r="E11" s="101"/>
      <c r="F11" s="29"/>
      <c r="G11" s="30"/>
      <c r="H11" s="30"/>
      <c r="I11" s="30"/>
      <c r="J11" s="19"/>
      <c r="K11" s="19">
        <f>SUM(K12:K14)</f>
        <v>73.94</v>
      </c>
      <c r="L11" s="19"/>
      <c r="M11" s="19"/>
      <c r="N11" s="30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outlineLevel="1">
      <c r="A12" s="25"/>
      <c r="B12" s="140" t="s">
        <v>101</v>
      </c>
      <c r="C12" s="102"/>
      <c r="D12" s="147">
        <v>710360</v>
      </c>
      <c r="E12" s="147" t="s">
        <v>113</v>
      </c>
      <c r="F12" s="11" t="s">
        <v>29</v>
      </c>
      <c r="G12" s="9">
        <v>1</v>
      </c>
      <c r="H12" s="14">
        <v>1</v>
      </c>
      <c r="I12" s="9">
        <f>IF($G12&lt;&gt;0,$G12*$H12,"")</f>
        <v>1</v>
      </c>
      <c r="J12" s="143">
        <v>29.87</v>
      </c>
      <c r="K12" s="16">
        <f>IF($G12&lt;&gt;0,$I12*$J12,"")</f>
        <v>29.87</v>
      </c>
      <c r="L12" s="16"/>
      <c r="M12" s="16"/>
      <c r="N12" s="9"/>
      <c r="O12" s="17"/>
      <c r="P12" s="16" t="str">
        <f>IF($N12&lt;&gt;0,$N12*$O12,"")</f>
        <v/>
      </c>
      <c r="Q12" s="15"/>
      <c r="R12" s="16"/>
      <c r="S12" s="16"/>
      <c r="T12" s="16"/>
      <c r="U12" s="16"/>
      <c r="V12" s="16"/>
      <c r="W12" s="16"/>
      <c r="X12" s="31"/>
    </row>
    <row r="13" spans="1:24" outlineLevel="1">
      <c r="A13" s="25"/>
      <c r="B13" s="141" t="s">
        <v>102</v>
      </c>
      <c r="C13" s="103"/>
      <c r="D13" s="147">
        <v>133253</v>
      </c>
      <c r="E13" s="147" t="s">
        <v>113</v>
      </c>
      <c r="F13" s="11" t="s">
        <v>29</v>
      </c>
      <c r="G13" s="9">
        <v>1</v>
      </c>
      <c r="H13" s="14">
        <v>1</v>
      </c>
      <c r="I13" s="9">
        <f>IF($G13&lt;&gt;0,$G13*$H13,"")</f>
        <v>1</v>
      </c>
      <c r="J13" s="143">
        <v>24.69</v>
      </c>
      <c r="K13" s="16">
        <f>IF($G13&lt;&gt;0,$I13*$J13,"")</f>
        <v>24.69</v>
      </c>
      <c r="L13" s="16"/>
      <c r="M13" s="16"/>
      <c r="N13" s="9"/>
      <c r="O13" s="17"/>
      <c r="P13" s="16"/>
      <c r="Q13" s="15"/>
      <c r="R13" s="16"/>
      <c r="S13" s="16"/>
      <c r="T13" s="16"/>
      <c r="U13" s="16"/>
      <c r="V13" s="16"/>
      <c r="W13" s="16"/>
      <c r="X13" s="25"/>
    </row>
    <row r="14" spans="1:24" outlineLevel="1">
      <c r="A14" s="25"/>
      <c r="B14" s="141" t="s">
        <v>103</v>
      </c>
      <c r="C14" s="103"/>
      <c r="D14" s="147">
        <v>52796</v>
      </c>
      <c r="E14" s="147" t="s">
        <v>113</v>
      </c>
      <c r="F14" s="11" t="s">
        <v>29</v>
      </c>
      <c r="G14" s="9">
        <v>1</v>
      </c>
      <c r="H14" s="14">
        <v>1</v>
      </c>
      <c r="I14" s="9">
        <f>IF($G14&lt;&gt;0,$G14*$H14,"")</f>
        <v>1</v>
      </c>
      <c r="J14" s="143">
        <v>19.38</v>
      </c>
      <c r="K14" s="16">
        <f>IF($G14&lt;&gt;0,$I14*$J14,"")</f>
        <v>19.38</v>
      </c>
      <c r="L14" s="16"/>
      <c r="M14" s="16"/>
      <c r="N14" s="9"/>
      <c r="O14" s="17"/>
      <c r="P14" s="16"/>
      <c r="Q14" s="15"/>
      <c r="R14" s="16"/>
      <c r="S14" s="16"/>
      <c r="T14" s="16"/>
      <c r="U14" s="16"/>
      <c r="V14" s="16"/>
      <c r="W14" s="16"/>
      <c r="X14" s="25"/>
    </row>
    <row r="15" spans="1:24">
      <c r="A15" s="26"/>
      <c r="B15" s="100" t="s">
        <v>104</v>
      </c>
      <c r="C15" s="101"/>
      <c r="D15" s="101"/>
      <c r="E15" s="101"/>
      <c r="F15" s="29"/>
      <c r="G15" s="30"/>
      <c r="H15" s="30"/>
      <c r="I15" s="30"/>
      <c r="J15" s="19"/>
      <c r="K15" s="19">
        <f>SUM(K16:K18)</f>
        <v>85.199999999999989</v>
      </c>
      <c r="L15" s="19"/>
      <c r="M15" s="19"/>
      <c r="N15" s="30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outlineLevel="1">
      <c r="A16" s="25"/>
      <c r="B16" s="140" t="s">
        <v>101</v>
      </c>
      <c r="C16" s="102"/>
      <c r="D16" s="149">
        <v>1148066</v>
      </c>
      <c r="E16" s="147" t="s">
        <v>113</v>
      </c>
      <c r="F16" s="11" t="s">
        <v>29</v>
      </c>
      <c r="G16" s="9">
        <v>3</v>
      </c>
      <c r="H16" s="14">
        <v>1</v>
      </c>
      <c r="I16" s="9">
        <f>IF($G16&lt;&gt;0,$G16*$H16,"")</f>
        <v>3</v>
      </c>
      <c r="J16" s="15">
        <v>17.48</v>
      </c>
      <c r="K16" s="16">
        <f>IF($G16&lt;&gt;0,$I16*$J16,"")</f>
        <v>52.44</v>
      </c>
      <c r="L16" s="16"/>
      <c r="M16" s="16"/>
      <c r="N16" s="9"/>
      <c r="O16" s="17"/>
      <c r="P16" s="16" t="str">
        <f>IF($N16&lt;&gt;0,$N16*$O16,"")</f>
        <v/>
      </c>
      <c r="Q16" s="15"/>
      <c r="R16" s="16"/>
      <c r="S16" s="16"/>
      <c r="T16" s="16"/>
      <c r="U16" s="16"/>
      <c r="V16" s="16"/>
      <c r="W16" s="16"/>
      <c r="X16" s="31"/>
    </row>
    <row r="17" spans="1:24" outlineLevel="1">
      <c r="A17" s="25"/>
      <c r="B17" s="141" t="s">
        <v>102</v>
      </c>
      <c r="C17" s="103"/>
      <c r="D17" s="147"/>
      <c r="E17" s="147" t="s">
        <v>113</v>
      </c>
      <c r="F17" s="11" t="s">
        <v>29</v>
      </c>
      <c r="G17" s="9">
        <v>0</v>
      </c>
      <c r="H17" s="14">
        <v>1</v>
      </c>
      <c r="I17" s="9" t="str">
        <f>IF($G17&lt;&gt;0,$G17*$H17,"")</f>
        <v/>
      </c>
      <c r="J17" s="15">
        <v>0</v>
      </c>
      <c r="K17" s="16" t="str">
        <f>IF($G17&lt;&gt;0,$I17*$J17,"")</f>
        <v/>
      </c>
      <c r="L17" s="16"/>
      <c r="M17" s="16"/>
      <c r="N17" s="9"/>
      <c r="O17" s="17"/>
      <c r="P17" s="16"/>
      <c r="Q17" s="15"/>
      <c r="R17" s="16"/>
      <c r="S17" s="16"/>
      <c r="T17" s="16"/>
      <c r="U17" s="16"/>
      <c r="V17" s="16"/>
      <c r="W17" s="16"/>
      <c r="X17" s="25"/>
    </row>
    <row r="18" spans="1:24" outlineLevel="1">
      <c r="A18" s="25"/>
      <c r="B18" s="141" t="s">
        <v>105</v>
      </c>
      <c r="C18" s="103"/>
      <c r="D18" s="147">
        <v>1148068</v>
      </c>
      <c r="E18" s="147" t="s">
        <v>113</v>
      </c>
      <c r="F18" s="11" t="s">
        <v>29</v>
      </c>
      <c r="G18" s="9">
        <v>3</v>
      </c>
      <c r="H18" s="14">
        <v>1</v>
      </c>
      <c r="I18" s="9">
        <f>IF($G18&lt;&gt;0,$G18*$H18,"")</f>
        <v>3</v>
      </c>
      <c r="J18" s="15">
        <v>10.92</v>
      </c>
      <c r="K18" s="16">
        <f>IF($G18&lt;&gt;0,$I18*$J18,"")</f>
        <v>32.76</v>
      </c>
      <c r="L18" s="16"/>
      <c r="M18" s="16"/>
      <c r="N18" s="9"/>
      <c r="O18" s="17"/>
      <c r="P18" s="16"/>
      <c r="Q18" s="15"/>
      <c r="R18" s="16"/>
      <c r="S18" s="16"/>
      <c r="T18" s="16"/>
      <c r="U18" s="16"/>
      <c r="V18" s="16"/>
      <c r="W18" s="16"/>
      <c r="X18" s="25"/>
    </row>
    <row r="19" spans="1:24">
      <c r="A19" s="26"/>
      <c r="B19" s="100" t="s">
        <v>110</v>
      </c>
      <c r="C19" s="101"/>
      <c r="D19" s="101"/>
      <c r="E19" s="101"/>
      <c r="F19" s="29"/>
      <c r="G19" s="30"/>
      <c r="H19" s="30"/>
      <c r="I19" s="30"/>
      <c r="J19" s="19"/>
      <c r="K19" s="19">
        <f>SUM(K20:K26)</f>
        <v>98.027000000000001</v>
      </c>
      <c r="L19" s="19"/>
      <c r="M19" s="19"/>
      <c r="N19" s="30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outlineLevel="1">
      <c r="A20" s="25"/>
      <c r="B20" s="144" t="s">
        <v>101</v>
      </c>
      <c r="C20" s="102"/>
      <c r="D20" s="147"/>
      <c r="E20" s="103" t="s">
        <v>159</v>
      </c>
      <c r="F20" s="11" t="s">
        <v>29</v>
      </c>
      <c r="G20" s="9">
        <v>1</v>
      </c>
      <c r="H20" s="14">
        <v>1</v>
      </c>
      <c r="I20" s="9">
        <f>IF($G20&lt;&gt;0,$G20*$H20,"")</f>
        <v>1</v>
      </c>
      <c r="J20" s="143">
        <v>15</v>
      </c>
      <c r="K20" s="16">
        <f>IF($G20&lt;&gt;0,$I20*$J20,"")</f>
        <v>15</v>
      </c>
      <c r="L20" s="16"/>
      <c r="M20" s="16"/>
      <c r="N20" s="9"/>
      <c r="O20" s="17"/>
      <c r="P20" s="16" t="str">
        <f>IF($N20&lt;&gt;0,$N20*$O20,"")</f>
        <v/>
      </c>
      <c r="Q20" s="15"/>
      <c r="R20" s="16"/>
      <c r="S20" s="16"/>
      <c r="T20" s="16"/>
      <c r="U20" s="16"/>
      <c r="V20" s="16"/>
      <c r="W20" s="16"/>
      <c r="X20" s="31"/>
    </row>
    <row r="21" spans="1:24" outlineLevel="1">
      <c r="A21" s="25"/>
      <c r="B21" s="145" t="s">
        <v>102</v>
      </c>
      <c r="C21" s="103"/>
      <c r="D21" s="147">
        <v>2566</v>
      </c>
      <c r="E21" s="147" t="s">
        <v>113</v>
      </c>
      <c r="F21" s="11" t="s">
        <v>29</v>
      </c>
      <c r="G21" s="9">
        <v>1</v>
      </c>
      <c r="H21" s="14">
        <v>1</v>
      </c>
      <c r="I21" s="9">
        <f t="shared" ref="I21:I22" si="2">IF($G21&lt;&gt;0,$G21*$H21,"")</f>
        <v>1</v>
      </c>
      <c r="J21" s="143">
        <v>16.8</v>
      </c>
      <c r="K21" s="16">
        <f>IF($G21&lt;&gt;0,$I21*$J21,"")</f>
        <v>16.8</v>
      </c>
      <c r="L21" s="16"/>
      <c r="M21" s="16"/>
      <c r="N21" s="9"/>
      <c r="O21" s="17"/>
      <c r="P21" s="16"/>
      <c r="Q21" s="15"/>
      <c r="R21" s="16"/>
      <c r="S21" s="16"/>
      <c r="T21" s="16"/>
      <c r="U21" s="16"/>
      <c r="V21" s="16"/>
      <c r="W21" s="16"/>
      <c r="X21" s="25"/>
    </row>
    <row r="22" spans="1:24" outlineLevel="1">
      <c r="A22" s="25"/>
      <c r="B22" s="145" t="s">
        <v>103</v>
      </c>
      <c r="C22" s="103"/>
      <c r="D22" s="147">
        <v>52796</v>
      </c>
      <c r="E22" s="147" t="s">
        <v>113</v>
      </c>
      <c r="F22" s="11" t="s">
        <v>29</v>
      </c>
      <c r="G22" s="9">
        <v>1</v>
      </c>
      <c r="H22" s="14">
        <v>1</v>
      </c>
      <c r="I22" s="9">
        <f t="shared" si="2"/>
        <v>1</v>
      </c>
      <c r="J22" s="143">
        <v>19.38</v>
      </c>
      <c r="K22" s="16">
        <f t="shared" ref="K22" si="3">IF($G22&lt;&gt;0,$I22*$J22,"")</f>
        <v>19.38</v>
      </c>
      <c r="L22" s="16"/>
      <c r="M22" s="16"/>
      <c r="N22" s="9"/>
      <c r="O22" s="17"/>
      <c r="P22" s="16"/>
      <c r="Q22" s="15"/>
      <c r="R22" s="16"/>
      <c r="S22" s="16"/>
      <c r="T22" s="16"/>
      <c r="U22" s="16"/>
      <c r="V22" s="16"/>
      <c r="W22" s="16"/>
      <c r="X22" s="25"/>
    </row>
    <row r="23" spans="1:24" outlineLevel="1">
      <c r="A23" s="25"/>
      <c r="B23" s="145" t="s">
        <v>106</v>
      </c>
      <c r="C23" s="102"/>
      <c r="D23" s="147">
        <v>55950</v>
      </c>
      <c r="E23" s="147" t="s">
        <v>114</v>
      </c>
      <c r="F23" s="11" t="s">
        <v>29</v>
      </c>
      <c r="G23" s="9">
        <v>1</v>
      </c>
      <c r="H23" s="14">
        <v>1</v>
      </c>
      <c r="I23" s="9">
        <f>IF($G23&lt;&gt;0,$G23*$H23,"")</f>
        <v>1</v>
      </c>
      <c r="J23" s="143">
        <v>11.395</v>
      </c>
      <c r="K23" s="16">
        <f>IF($G23&lt;&gt;0,$I23*$J23,"")</f>
        <v>11.395</v>
      </c>
      <c r="L23" s="16"/>
      <c r="M23" s="16"/>
      <c r="N23" s="9"/>
      <c r="O23" s="17"/>
      <c r="P23" s="16" t="str">
        <f>IF($N23&lt;&gt;0,$N23*$O23,"")</f>
        <v/>
      </c>
      <c r="Q23" s="15"/>
      <c r="R23" s="16"/>
      <c r="S23" s="16"/>
      <c r="T23" s="16"/>
      <c r="U23" s="16"/>
      <c r="V23" s="16"/>
      <c r="W23" s="16"/>
      <c r="X23" s="31"/>
    </row>
    <row r="24" spans="1:24" outlineLevel="1">
      <c r="A24" s="25"/>
      <c r="B24" s="145" t="s">
        <v>107</v>
      </c>
      <c r="C24" s="103"/>
      <c r="D24" s="147">
        <v>561324</v>
      </c>
      <c r="E24" s="147" t="s">
        <v>114</v>
      </c>
      <c r="F24" s="11" t="s">
        <v>29</v>
      </c>
      <c r="G24" s="9">
        <v>0</v>
      </c>
      <c r="H24" s="14">
        <v>1</v>
      </c>
      <c r="I24" s="9" t="str">
        <f t="shared" ref="I24:I26" si="4">IF($G24&lt;&gt;0,$G24*$H24,"")</f>
        <v/>
      </c>
      <c r="J24" s="143">
        <v>7.97</v>
      </c>
      <c r="K24" s="16" t="str">
        <f>IF($G24&lt;&gt;0,$I24*$J24,"")</f>
        <v/>
      </c>
      <c r="L24" s="16"/>
      <c r="M24" s="16"/>
      <c r="N24" s="9"/>
      <c r="O24" s="17"/>
      <c r="P24" s="16"/>
      <c r="Q24" s="15"/>
      <c r="R24" s="16"/>
      <c r="S24" s="16"/>
      <c r="T24" s="16"/>
      <c r="U24" s="16"/>
      <c r="V24" s="16"/>
      <c r="W24" s="16"/>
      <c r="X24" s="25"/>
    </row>
    <row r="25" spans="1:24" outlineLevel="1">
      <c r="A25" s="25"/>
      <c r="B25" s="145" t="s">
        <v>108</v>
      </c>
      <c r="C25" s="103"/>
      <c r="D25" s="147">
        <v>13280</v>
      </c>
      <c r="E25" s="147" t="s">
        <v>114</v>
      </c>
      <c r="F25" s="11" t="s">
        <v>29</v>
      </c>
      <c r="G25" s="9">
        <v>1</v>
      </c>
      <c r="H25" s="14">
        <v>1</v>
      </c>
      <c r="I25" s="9">
        <f t="shared" si="4"/>
        <v>1</v>
      </c>
      <c r="J25" s="143">
        <v>35.451999999999998</v>
      </c>
      <c r="K25" s="16">
        <f t="shared" ref="K25:K26" si="5">IF($G25&lt;&gt;0,$I25*$J25,"")</f>
        <v>35.451999999999998</v>
      </c>
      <c r="L25" s="16"/>
      <c r="M25" s="16"/>
      <c r="N25" s="9"/>
      <c r="O25" s="17"/>
      <c r="P25" s="16"/>
      <c r="Q25" s="15"/>
      <c r="R25" s="16"/>
      <c r="S25" s="16"/>
      <c r="T25" s="16"/>
      <c r="U25" s="16"/>
      <c r="V25" s="16"/>
      <c r="W25" s="16"/>
      <c r="X25" s="25"/>
    </row>
    <row r="26" spans="1:24" outlineLevel="1">
      <c r="A26" s="25"/>
      <c r="B26" s="145" t="s">
        <v>109</v>
      </c>
      <c r="C26" s="103"/>
      <c r="D26" s="147">
        <v>645055</v>
      </c>
      <c r="E26" s="147" t="s">
        <v>114</v>
      </c>
      <c r="F26" s="11" t="s">
        <v>29</v>
      </c>
      <c r="G26" s="9">
        <v>0</v>
      </c>
      <c r="H26" s="14">
        <v>1</v>
      </c>
      <c r="I26" s="9" t="str">
        <f t="shared" si="4"/>
        <v/>
      </c>
      <c r="J26" s="143">
        <v>8.26</v>
      </c>
      <c r="K26" s="16" t="str">
        <f t="shared" si="5"/>
        <v/>
      </c>
      <c r="L26" s="16"/>
      <c r="M26" s="16"/>
      <c r="N26" s="9"/>
      <c r="O26" s="17"/>
      <c r="P26" s="16"/>
      <c r="Q26" s="15"/>
      <c r="R26" s="16"/>
      <c r="S26" s="16"/>
      <c r="T26" s="16"/>
      <c r="U26" s="16"/>
      <c r="V26" s="16"/>
      <c r="W26" s="16"/>
      <c r="X26" s="25"/>
    </row>
    <row r="27" spans="1:24">
      <c r="A27" s="26"/>
      <c r="B27" s="100" t="s">
        <v>115</v>
      </c>
      <c r="C27" s="101"/>
      <c r="D27" s="101"/>
      <c r="E27" s="101"/>
      <c r="F27" s="29"/>
      <c r="G27" s="30"/>
      <c r="H27" s="30"/>
      <c r="I27" s="30"/>
      <c r="J27" s="19"/>
      <c r="K27" s="19">
        <f>SUM(K28:K30)</f>
        <v>57.830000000000005</v>
      </c>
      <c r="L27" s="19"/>
      <c r="M27" s="19"/>
      <c r="N27" s="30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outlineLevel="1">
      <c r="A28" s="25"/>
      <c r="B28" s="128" t="s">
        <v>117</v>
      </c>
      <c r="C28" s="102"/>
      <c r="D28" s="147">
        <v>212622</v>
      </c>
      <c r="E28" s="147" t="s">
        <v>113</v>
      </c>
      <c r="F28" s="11" t="s">
        <v>29</v>
      </c>
      <c r="G28" s="129">
        <f>G10</f>
        <v>15</v>
      </c>
      <c r="H28" s="14">
        <v>1</v>
      </c>
      <c r="I28" s="9">
        <f>IF($G28&lt;&gt;0,$G28*$H28,"")</f>
        <v>15</v>
      </c>
      <c r="J28" s="142">
        <f>9.89/3</f>
        <v>3.2966666666666669</v>
      </c>
      <c r="K28" s="16">
        <f>IF($G28&lt;&gt;0,$I28*$J28,"")</f>
        <v>49.45</v>
      </c>
      <c r="L28" s="16"/>
      <c r="M28" s="16"/>
      <c r="N28" s="9"/>
      <c r="O28" s="17"/>
      <c r="P28" s="16" t="str">
        <f>IF($N28&lt;&gt;0,$N28*$O28,"")</f>
        <v/>
      </c>
      <c r="Q28" s="15"/>
      <c r="R28" s="16"/>
      <c r="S28" s="16"/>
      <c r="T28" s="16"/>
      <c r="U28" s="16"/>
      <c r="V28" s="16"/>
      <c r="W28" s="16"/>
      <c r="X28" s="31"/>
    </row>
    <row r="29" spans="1:24" outlineLevel="1">
      <c r="A29" s="25"/>
      <c r="B29" s="128" t="s">
        <v>118</v>
      </c>
      <c r="C29" s="103"/>
      <c r="D29" s="147">
        <v>2265</v>
      </c>
      <c r="E29" s="147" t="s">
        <v>113</v>
      </c>
      <c r="F29" s="11" t="s">
        <v>29</v>
      </c>
      <c r="G29" s="9">
        <v>1</v>
      </c>
      <c r="H29" s="14">
        <v>1</v>
      </c>
      <c r="I29" s="9">
        <f>IF($G29&lt;&gt;0,$G29*$H29,"")</f>
        <v>1</v>
      </c>
      <c r="J29" s="142">
        <v>3.06</v>
      </c>
      <c r="K29" s="16">
        <f>IF($G29&lt;&gt;0,$I29*$J29,"")</f>
        <v>3.06</v>
      </c>
      <c r="L29" s="16"/>
      <c r="M29" s="16"/>
      <c r="N29" s="9"/>
      <c r="O29" s="17"/>
      <c r="P29" s="16"/>
      <c r="Q29" s="15"/>
      <c r="R29" s="16"/>
      <c r="S29" s="16"/>
      <c r="T29" s="16"/>
      <c r="U29" s="16"/>
      <c r="V29" s="16"/>
      <c r="W29" s="16"/>
      <c r="X29" s="25"/>
    </row>
    <row r="30" spans="1:24" outlineLevel="1">
      <c r="A30" s="25"/>
      <c r="B30" s="128" t="s">
        <v>119</v>
      </c>
      <c r="C30" s="103"/>
      <c r="D30" s="147">
        <v>86346</v>
      </c>
      <c r="E30" s="147" t="s">
        <v>113</v>
      </c>
      <c r="F30" s="11" t="s">
        <v>29</v>
      </c>
      <c r="G30" s="9">
        <v>1</v>
      </c>
      <c r="H30" s="14">
        <v>1</v>
      </c>
      <c r="I30" s="9">
        <f>IF($G30&lt;&gt;0,$G30*$H30,"")</f>
        <v>1</v>
      </c>
      <c r="J30" s="142">
        <v>5.32</v>
      </c>
      <c r="K30" s="16">
        <f>IF($G30&lt;&gt;0,$I30*$J30,"")</f>
        <v>5.32</v>
      </c>
      <c r="L30" s="16"/>
      <c r="M30" s="16"/>
      <c r="N30" s="9"/>
      <c r="O30" s="17"/>
      <c r="P30" s="16"/>
      <c r="Q30" s="15"/>
      <c r="R30" s="16"/>
      <c r="S30" s="16"/>
      <c r="T30" s="16"/>
      <c r="U30" s="16"/>
      <c r="V30" s="16"/>
      <c r="W30" s="16"/>
      <c r="X30" s="25"/>
    </row>
    <row r="31" spans="1:24">
      <c r="A31" s="26"/>
      <c r="B31" s="100" t="s">
        <v>116</v>
      </c>
      <c r="C31" s="101"/>
      <c r="D31" s="101"/>
      <c r="E31" s="101"/>
      <c r="F31" s="29"/>
      <c r="G31" s="30"/>
      <c r="H31" s="30"/>
      <c r="I31" s="30"/>
      <c r="J31" s="19"/>
      <c r="K31" s="19">
        <f>SUM(K32:K38)</f>
        <v>161.48999999999998</v>
      </c>
      <c r="L31" s="19"/>
      <c r="M31" s="19"/>
      <c r="N31" s="30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outlineLevel="1">
      <c r="A32" s="25"/>
      <c r="B32" s="128" t="s">
        <v>120</v>
      </c>
      <c r="C32" s="102"/>
      <c r="D32" s="147">
        <v>857538</v>
      </c>
      <c r="E32" s="147" t="s">
        <v>113</v>
      </c>
      <c r="F32" s="11" t="s">
        <v>29</v>
      </c>
      <c r="G32" s="167">
        <f>G9</f>
        <v>30</v>
      </c>
      <c r="H32" s="14">
        <v>1</v>
      </c>
      <c r="I32" s="9">
        <f>IF($G32&lt;&gt;0,$G32*$H32,"")</f>
        <v>30</v>
      </c>
      <c r="J32" s="142">
        <v>2.59</v>
      </c>
      <c r="K32" s="16">
        <f>IF($G32&lt;&gt;0,$I32*$J32,"")</f>
        <v>77.699999999999989</v>
      </c>
      <c r="L32" s="16"/>
      <c r="M32" s="16"/>
      <c r="N32" s="9"/>
      <c r="O32" s="17"/>
      <c r="P32" s="16" t="str">
        <f>IF($N32&lt;&gt;0,$N32*$O32,"")</f>
        <v/>
      </c>
      <c r="Q32" s="15"/>
      <c r="R32" s="16"/>
      <c r="S32" s="16"/>
      <c r="T32" s="16"/>
      <c r="U32" s="16"/>
      <c r="V32" s="16"/>
      <c r="W32" s="16"/>
      <c r="X32" s="31"/>
    </row>
    <row r="33" spans="1:24" outlineLevel="1">
      <c r="A33" s="25"/>
      <c r="B33" s="128" t="s">
        <v>121</v>
      </c>
      <c r="C33" s="103"/>
      <c r="D33" s="147">
        <v>6839</v>
      </c>
      <c r="E33" s="147" t="s">
        <v>114</v>
      </c>
      <c r="F33" s="11" t="s">
        <v>29</v>
      </c>
      <c r="G33" s="150">
        <v>1</v>
      </c>
      <c r="H33" s="14">
        <v>1</v>
      </c>
      <c r="I33" s="9">
        <f t="shared" ref="I33:I34" si="6">IF($G33&lt;&gt;0,$G33*$H33,"")</f>
        <v>1</v>
      </c>
      <c r="J33" s="142">
        <v>3.71</v>
      </c>
      <c r="K33" s="16">
        <f>IF($G33&lt;&gt;0,$I33*$J33,"")</f>
        <v>3.71</v>
      </c>
      <c r="L33" s="16"/>
      <c r="M33" s="16"/>
      <c r="N33" s="9"/>
      <c r="O33" s="17"/>
      <c r="P33" s="16"/>
      <c r="Q33" s="15"/>
      <c r="R33" s="16"/>
      <c r="S33" s="16"/>
      <c r="T33" s="16"/>
      <c r="U33" s="16"/>
      <c r="V33" s="16"/>
      <c r="W33" s="16"/>
      <c r="X33" s="25"/>
    </row>
    <row r="34" spans="1:24" outlineLevel="1">
      <c r="A34" s="25"/>
      <c r="B34" s="128" t="s">
        <v>122</v>
      </c>
      <c r="C34" s="103"/>
      <c r="D34" s="147"/>
      <c r="E34" s="103" t="s">
        <v>159</v>
      </c>
      <c r="F34" s="11" t="s">
        <v>29</v>
      </c>
      <c r="G34" s="150">
        <v>0</v>
      </c>
      <c r="H34" s="14">
        <v>1</v>
      </c>
      <c r="I34" s="9" t="str">
        <f t="shared" si="6"/>
        <v/>
      </c>
      <c r="J34" s="142">
        <v>14</v>
      </c>
      <c r="K34" s="16" t="str">
        <f t="shared" ref="K34" si="7">IF($G34&lt;&gt;0,$I34*$J34,"")</f>
        <v/>
      </c>
      <c r="L34" s="16"/>
      <c r="M34" s="16"/>
      <c r="N34" s="9"/>
      <c r="O34" s="17"/>
      <c r="P34" s="16"/>
      <c r="Q34" s="15"/>
      <c r="R34" s="16"/>
      <c r="S34" s="16"/>
      <c r="T34" s="16"/>
      <c r="U34" s="16"/>
      <c r="V34" s="16"/>
      <c r="W34" s="16"/>
      <c r="X34" s="25"/>
    </row>
    <row r="35" spans="1:24" outlineLevel="1">
      <c r="A35" s="25"/>
      <c r="B35" s="128" t="s">
        <v>123</v>
      </c>
      <c r="C35" s="102"/>
      <c r="D35" s="147"/>
      <c r="E35" s="103" t="s">
        <v>159</v>
      </c>
      <c r="F35" s="11" t="s">
        <v>29</v>
      </c>
      <c r="G35" s="150">
        <v>0</v>
      </c>
      <c r="H35" s="14">
        <v>1</v>
      </c>
      <c r="I35" s="9" t="str">
        <f>IF($G35&lt;&gt;0,$G35*$H35,"")</f>
        <v/>
      </c>
      <c r="J35" s="142">
        <v>14</v>
      </c>
      <c r="K35" s="16" t="str">
        <f>IF($G35&lt;&gt;0,$I35*$J35,"")</f>
        <v/>
      </c>
      <c r="L35" s="16"/>
      <c r="M35" s="16"/>
      <c r="N35" s="9"/>
      <c r="O35" s="17"/>
      <c r="P35" s="16" t="str">
        <f>IF($N35&lt;&gt;0,$N35*$O35,"")</f>
        <v/>
      </c>
      <c r="Q35" s="15"/>
      <c r="R35" s="16"/>
      <c r="S35" s="16"/>
      <c r="T35" s="16"/>
      <c r="U35" s="16"/>
      <c r="V35" s="16"/>
      <c r="W35" s="16"/>
      <c r="X35" s="31"/>
    </row>
    <row r="36" spans="1:24" outlineLevel="1">
      <c r="A36" s="25"/>
      <c r="B36" s="128" t="s">
        <v>124</v>
      </c>
      <c r="C36" s="103"/>
      <c r="D36" s="147"/>
      <c r="E36" s="103" t="s">
        <v>159</v>
      </c>
      <c r="F36" s="11" t="s">
        <v>29</v>
      </c>
      <c r="G36" s="150">
        <v>0</v>
      </c>
      <c r="H36" s="14">
        <v>1</v>
      </c>
      <c r="I36" s="9" t="str">
        <f t="shared" ref="I36:I38" si="8">IF($G36&lt;&gt;0,$G36*$H36,"")</f>
        <v/>
      </c>
      <c r="J36" s="142">
        <v>14</v>
      </c>
      <c r="K36" s="16" t="str">
        <f>IF($G36&lt;&gt;0,$I36*$J36,"")</f>
        <v/>
      </c>
      <c r="L36" s="16"/>
      <c r="M36" s="16"/>
      <c r="N36" s="9"/>
      <c r="O36" s="17"/>
      <c r="P36" s="16"/>
      <c r="Q36" s="15"/>
      <c r="R36" s="16"/>
      <c r="S36" s="16"/>
      <c r="T36" s="16"/>
      <c r="U36" s="16"/>
      <c r="V36" s="16"/>
      <c r="W36" s="16"/>
      <c r="X36" s="25"/>
    </row>
    <row r="37" spans="1:24" outlineLevel="1">
      <c r="A37" s="25"/>
      <c r="B37" s="128" t="s">
        <v>125</v>
      </c>
      <c r="C37" s="103"/>
      <c r="D37" s="147"/>
      <c r="E37" s="103" t="s">
        <v>159</v>
      </c>
      <c r="F37" s="11" t="s">
        <v>29</v>
      </c>
      <c r="G37" s="150">
        <v>4</v>
      </c>
      <c r="H37" s="14">
        <v>1</v>
      </c>
      <c r="I37" s="9">
        <f t="shared" si="8"/>
        <v>4</v>
      </c>
      <c r="J37" s="142">
        <v>19.77</v>
      </c>
      <c r="K37" s="16">
        <f t="shared" ref="K37:K38" si="9">IF($G37&lt;&gt;0,$I37*$J37,"")</f>
        <v>79.08</v>
      </c>
      <c r="L37" s="16"/>
      <c r="M37" s="16"/>
      <c r="N37" s="9"/>
      <c r="O37" s="17"/>
      <c r="P37" s="16"/>
      <c r="Q37" s="15"/>
      <c r="R37" s="16"/>
      <c r="S37" s="16"/>
      <c r="T37" s="16"/>
      <c r="U37" s="16"/>
      <c r="V37" s="16"/>
      <c r="W37" s="16"/>
      <c r="X37" s="25"/>
    </row>
    <row r="38" spans="1:24" outlineLevel="1">
      <c r="A38" s="25"/>
      <c r="B38" s="128" t="s">
        <v>126</v>
      </c>
      <c r="C38" s="103"/>
      <c r="D38" s="147"/>
      <c r="E38" s="103" t="s">
        <v>159</v>
      </c>
      <c r="F38" s="11" t="s">
        <v>29</v>
      </c>
      <c r="G38" s="150">
        <v>1</v>
      </c>
      <c r="H38" s="14">
        <v>1</v>
      </c>
      <c r="I38" s="9">
        <f t="shared" si="8"/>
        <v>1</v>
      </c>
      <c r="J38" s="142">
        <v>1</v>
      </c>
      <c r="K38" s="166">
        <f t="shared" si="9"/>
        <v>1</v>
      </c>
      <c r="L38" s="16"/>
      <c r="M38" s="16"/>
      <c r="N38" s="9"/>
      <c r="O38" s="17"/>
      <c r="P38" s="16"/>
      <c r="Q38" s="15"/>
      <c r="R38" s="16"/>
      <c r="S38" s="16"/>
      <c r="T38" s="16"/>
      <c r="U38" s="16"/>
      <c r="V38" s="16"/>
      <c r="W38" s="16"/>
      <c r="X38" s="25"/>
    </row>
    <row r="39" spans="1:24" s="137" customFormat="1">
      <c r="A39" s="130"/>
      <c r="B39" s="131" t="s">
        <v>26</v>
      </c>
      <c r="C39" s="132"/>
      <c r="D39" s="132"/>
      <c r="E39" s="132"/>
      <c r="F39" s="133" t="s">
        <v>29</v>
      </c>
      <c r="G39" s="134"/>
      <c r="H39" s="134"/>
      <c r="I39" s="134"/>
      <c r="J39" s="135"/>
      <c r="K39" s="135"/>
      <c r="L39" s="138">
        <v>5</v>
      </c>
      <c r="M39" s="139">
        <v>2</v>
      </c>
      <c r="N39" s="136">
        <f>L39*M39*N6</f>
        <v>80</v>
      </c>
      <c r="O39" s="135">
        <v>40</v>
      </c>
      <c r="P39" s="135">
        <f>O39*N39</f>
        <v>3200</v>
      </c>
      <c r="Q39" s="135"/>
      <c r="R39" s="135"/>
      <c r="S39" s="135"/>
      <c r="T39" s="135"/>
      <c r="U39" s="135"/>
      <c r="V39" s="135"/>
      <c r="W39" s="135"/>
      <c r="X39" s="130"/>
    </row>
    <row r="40" spans="1:24">
      <c r="A40" s="24"/>
      <c r="B40" s="105" t="s">
        <v>30</v>
      </c>
      <c r="C40" s="106"/>
      <c r="D40" s="106"/>
      <c r="E40" s="106"/>
      <c r="F40" s="12"/>
      <c r="G40" s="10"/>
      <c r="H40" s="10"/>
      <c r="I40" s="10"/>
      <c r="J40" s="18"/>
      <c r="K40" s="18">
        <f>SUM(K7:K39)</f>
        <v>1307.4739999999999</v>
      </c>
      <c r="L40" s="18"/>
      <c r="M40" s="18"/>
      <c r="N40" s="10"/>
      <c r="O40" s="18"/>
      <c r="P40" s="18">
        <f>SUM(P7:P39)</f>
        <v>3200</v>
      </c>
      <c r="Q40" s="18">
        <f>K40+P40</f>
        <v>4507.4740000000002</v>
      </c>
      <c r="R40" s="18">
        <f>Q40*$R$4</f>
        <v>631.04636000000005</v>
      </c>
      <c r="S40" s="18">
        <f>Q40+R40</f>
        <v>5138.5203600000004</v>
      </c>
      <c r="T40" s="18">
        <f>W40*T4</f>
        <v>1141.8934133333335</v>
      </c>
      <c r="U40" s="18">
        <f>S40+T40</f>
        <v>6280.4137733333337</v>
      </c>
      <c r="V40" s="13">
        <f>W40*$V$4</f>
        <v>436.60630509803923</v>
      </c>
      <c r="W40" s="18">
        <f>S40/(100%-(T4+V4))</f>
        <v>6717.0200784313729</v>
      </c>
      <c r="X40" s="13"/>
    </row>
    <row r="41" spans="1:24">
      <c r="B41" s="104"/>
      <c r="C41" s="104"/>
      <c r="D41" s="104"/>
      <c r="E41" s="104"/>
    </row>
    <row r="44" spans="1:24" s="1" customFormat="1">
      <c r="A44"/>
      <c r="B44"/>
      <c r="C44"/>
      <c r="D44"/>
      <c r="E44"/>
      <c r="F44" s="4"/>
      <c r="G44"/>
      <c r="H44"/>
      <c r="I44"/>
      <c r="J44" s="6"/>
      <c r="K44" s="6"/>
      <c r="L44" s="6"/>
      <c r="M44" s="6"/>
      <c r="N44"/>
      <c r="O44" s="6"/>
      <c r="P44" s="6"/>
      <c r="Q44" s="6"/>
      <c r="R44" s="6"/>
      <c r="S44" s="6"/>
      <c r="T44" s="6"/>
      <c r="U44" s="6"/>
      <c r="V44" s="6"/>
      <c r="W44" s="6"/>
      <c r="X44"/>
    </row>
    <row r="45" spans="1:24">
      <c r="I45" s="89"/>
    </row>
    <row r="49" spans="1:2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3" spans="1:24" s="1" customFormat="1">
      <c r="A53"/>
      <c r="B53"/>
      <c r="C53"/>
      <c r="D53"/>
      <c r="E53"/>
      <c r="F53" s="4"/>
      <c r="G53"/>
      <c r="H53"/>
      <c r="I53"/>
      <c r="J53" s="6"/>
      <c r="K53" s="6"/>
      <c r="L53" s="6"/>
      <c r="M53" s="6"/>
      <c r="N53"/>
      <c r="O53" s="6"/>
      <c r="P53" s="6"/>
      <c r="Q53" s="6"/>
      <c r="R53" s="6"/>
      <c r="S53" s="6"/>
      <c r="T53" s="6"/>
      <c r="U53" s="6"/>
      <c r="V53" s="6"/>
      <c r="W53" s="6"/>
      <c r="X53"/>
    </row>
    <row r="72" spans="1:24" s="1" customFormat="1">
      <c r="A72"/>
      <c r="B72"/>
      <c r="C72"/>
      <c r="D72"/>
      <c r="E72"/>
      <c r="F72" s="4"/>
      <c r="G72"/>
      <c r="H72"/>
      <c r="I72"/>
      <c r="J72" s="6"/>
      <c r="K72" s="6"/>
      <c r="L72" s="6"/>
      <c r="M72" s="6"/>
      <c r="N72"/>
      <c r="O72" s="6"/>
      <c r="P72" s="6"/>
      <c r="Q72" s="6"/>
      <c r="R72" s="6"/>
      <c r="S72" s="6"/>
      <c r="T72" s="6"/>
      <c r="U72" s="6"/>
      <c r="V72" s="6"/>
      <c r="W72" s="6"/>
      <c r="X7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72"/>
  <sheetViews>
    <sheetView zoomScale="115" zoomScaleNormal="115" workbookViewId="0">
      <selection activeCell="H9" sqref="H9"/>
    </sheetView>
  </sheetViews>
  <sheetFormatPr baseColWidth="10" defaultRowHeight="15"/>
  <cols>
    <col min="3" max="3" width="28.85546875" customWidth="1"/>
    <col min="4" max="5" width="24.140625" customWidth="1"/>
    <col min="6" max="6" width="5.85546875" style="4" bestFit="1" customWidth="1"/>
    <col min="7" max="7" width="8.85546875" bestFit="1" customWidth="1"/>
    <col min="8" max="8" width="11.7109375" bestFit="1" customWidth="1"/>
    <col min="9" max="9" width="13.42578125" bestFit="1" customWidth="1"/>
    <col min="10" max="10" width="13.42578125" style="6" bestFit="1" customWidth="1"/>
    <col min="11" max="11" width="12.85546875" style="6" bestFit="1" customWidth="1"/>
    <col min="12" max="12" width="15.7109375" style="6" customWidth="1"/>
    <col min="13" max="13" width="17.28515625" style="6" bestFit="1" customWidth="1"/>
    <col min="14" max="14" width="15.5703125" bestFit="1" customWidth="1"/>
    <col min="15" max="15" width="11.28515625" style="6" bestFit="1" customWidth="1"/>
    <col min="16" max="16" width="12.85546875" style="6" bestFit="1" customWidth="1"/>
    <col min="17" max="17" width="20.42578125" style="6" customWidth="1"/>
    <col min="18" max="18" width="15.5703125" style="6" customWidth="1"/>
    <col min="19" max="19" width="18.28515625" style="6" customWidth="1"/>
    <col min="20" max="20" width="13.85546875" style="6" customWidth="1"/>
    <col min="21" max="21" width="15.42578125" style="6" customWidth="1"/>
    <col min="22" max="22" width="11.85546875" style="6" customWidth="1"/>
    <col min="23" max="23" width="16.42578125" style="6" bestFit="1" customWidth="1"/>
  </cols>
  <sheetData>
    <row r="1" spans="1:24" ht="22.5">
      <c r="A1" s="22"/>
      <c r="B1" s="22"/>
      <c r="C1" s="22"/>
      <c r="D1" s="22"/>
      <c r="E1" s="22"/>
      <c r="F1" s="107" t="s">
        <v>0</v>
      </c>
      <c r="G1" s="108"/>
      <c r="H1" s="108"/>
      <c r="I1" s="108"/>
      <c r="J1" s="108"/>
      <c r="K1" s="109"/>
      <c r="L1" s="110" t="s">
        <v>26</v>
      </c>
      <c r="M1" s="108"/>
      <c r="N1" s="110"/>
      <c r="O1" s="111"/>
      <c r="P1" s="112"/>
      <c r="Q1" s="92" t="s">
        <v>89</v>
      </c>
      <c r="R1" s="90"/>
      <c r="S1" s="32"/>
      <c r="T1" s="91"/>
      <c r="U1" s="32"/>
      <c r="V1" s="91"/>
      <c r="W1" s="32"/>
      <c r="X1" s="33"/>
    </row>
    <row r="2" spans="1:24" s="2" customFormat="1">
      <c r="A2" s="23"/>
      <c r="B2" s="23" t="s">
        <v>22</v>
      </c>
      <c r="C2" s="95"/>
      <c r="D2" s="95"/>
      <c r="E2" s="95"/>
      <c r="F2" s="8"/>
      <c r="G2" s="3">
        <v>1</v>
      </c>
      <c r="H2" s="3">
        <v>2</v>
      </c>
      <c r="I2" s="3" t="s">
        <v>16</v>
      </c>
      <c r="J2" s="21">
        <v>4</v>
      </c>
      <c r="K2" s="5" t="s">
        <v>15</v>
      </c>
      <c r="L2" s="5"/>
      <c r="M2" s="5"/>
      <c r="N2" s="3">
        <v>6</v>
      </c>
      <c r="O2" s="21">
        <v>7</v>
      </c>
      <c r="P2" s="5" t="s">
        <v>14</v>
      </c>
      <c r="Q2" s="5" t="s">
        <v>21</v>
      </c>
      <c r="R2" s="7" t="s">
        <v>17</v>
      </c>
      <c r="S2" s="5" t="s">
        <v>18</v>
      </c>
      <c r="T2" s="20" t="s">
        <v>25</v>
      </c>
      <c r="U2" s="5" t="s">
        <v>19</v>
      </c>
      <c r="V2" s="20" t="s">
        <v>24</v>
      </c>
      <c r="W2" s="5" t="s">
        <v>20</v>
      </c>
      <c r="X2" s="5"/>
    </row>
    <row r="3" spans="1:24" s="4" customFormat="1" ht="15" customHeight="1">
      <c r="A3" s="113" t="s">
        <v>27</v>
      </c>
      <c r="B3" s="96" t="s">
        <v>0</v>
      </c>
      <c r="C3" s="97"/>
      <c r="D3" s="146" t="s">
        <v>111</v>
      </c>
      <c r="E3" s="146" t="s">
        <v>112</v>
      </c>
      <c r="F3" s="114" t="s">
        <v>1</v>
      </c>
      <c r="G3" s="115" t="s">
        <v>90</v>
      </c>
      <c r="H3" s="114" t="s">
        <v>2</v>
      </c>
      <c r="I3" s="115" t="s">
        <v>91</v>
      </c>
      <c r="J3" s="116" t="s">
        <v>3</v>
      </c>
      <c r="K3" s="117" t="s">
        <v>146</v>
      </c>
      <c r="L3" s="117" t="s">
        <v>97</v>
      </c>
      <c r="M3" s="117" t="s">
        <v>98</v>
      </c>
      <c r="N3" s="114" t="s">
        <v>4</v>
      </c>
      <c r="O3" s="116" t="s">
        <v>5</v>
      </c>
      <c r="P3" s="116" t="s">
        <v>6</v>
      </c>
      <c r="Q3" s="116" t="s">
        <v>7</v>
      </c>
      <c r="R3" s="34" t="s">
        <v>8</v>
      </c>
      <c r="S3" s="116" t="s">
        <v>9</v>
      </c>
      <c r="T3" s="34" t="s">
        <v>10</v>
      </c>
      <c r="U3" s="116" t="s">
        <v>11</v>
      </c>
      <c r="V3" s="34" t="s">
        <v>12</v>
      </c>
      <c r="W3" s="116" t="s">
        <v>13</v>
      </c>
      <c r="X3" s="118" t="s">
        <v>28</v>
      </c>
    </row>
    <row r="4" spans="1:24">
      <c r="A4" s="119"/>
      <c r="B4" s="98"/>
      <c r="C4" s="99"/>
      <c r="D4" s="99"/>
      <c r="E4" s="99"/>
      <c r="F4" s="120"/>
      <c r="G4" s="121"/>
      <c r="H4" s="120"/>
      <c r="I4" s="121"/>
      <c r="J4" s="122"/>
      <c r="K4" s="123"/>
      <c r="L4" s="123"/>
      <c r="M4" s="123"/>
      <c r="N4" s="120"/>
      <c r="O4" s="122"/>
      <c r="P4" s="122"/>
      <c r="Q4" s="122"/>
      <c r="R4" s="27">
        <v>0.14000000000000001</v>
      </c>
      <c r="S4" s="122"/>
      <c r="T4" s="27">
        <v>0.17</v>
      </c>
      <c r="U4" s="122"/>
      <c r="V4" s="28">
        <v>6.5000000000000002E-2</v>
      </c>
      <c r="W4" s="122"/>
      <c r="X4" s="124"/>
    </row>
    <row r="5" spans="1:24" s="94" customFormat="1" ht="21">
      <c r="A5" s="93"/>
      <c r="B5" s="125" t="s">
        <v>147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7"/>
    </row>
    <row r="6" spans="1:24">
      <c r="A6" s="26"/>
      <c r="B6" s="100" t="s">
        <v>148</v>
      </c>
      <c r="C6" s="101"/>
      <c r="D6" s="148" t="s">
        <v>111</v>
      </c>
      <c r="E6" s="148" t="s">
        <v>112</v>
      </c>
      <c r="F6" s="29"/>
      <c r="G6" s="30"/>
      <c r="H6" s="30"/>
      <c r="I6" s="30"/>
      <c r="J6" s="19"/>
      <c r="K6" s="19">
        <f>SUM(K7:K10)</f>
        <v>168.6</v>
      </c>
      <c r="L6" s="19"/>
      <c r="M6" s="19"/>
      <c r="N6" s="30">
        <v>8</v>
      </c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>
      <c r="A7" s="25"/>
      <c r="B7" s="128" t="s">
        <v>149</v>
      </c>
      <c r="C7" s="102"/>
      <c r="D7" s="103"/>
      <c r="E7" s="103"/>
      <c r="F7" s="11" t="s">
        <v>153</v>
      </c>
      <c r="G7" s="169">
        <f>SURFACE!E3</f>
        <v>15.36</v>
      </c>
      <c r="H7" s="14">
        <v>1</v>
      </c>
      <c r="I7" s="9">
        <f>IF($G7&lt;&gt;0,$G7*$H7,"")</f>
        <v>15.36</v>
      </c>
      <c r="J7" s="15">
        <v>5</v>
      </c>
      <c r="K7" s="16">
        <f>IF($G7&lt;&gt;0,$I7*$J7,"")</f>
        <v>76.8</v>
      </c>
      <c r="L7" s="16"/>
      <c r="M7" s="16"/>
      <c r="N7" s="9"/>
      <c r="O7" s="17"/>
      <c r="P7" s="16" t="str">
        <f>IF($N7&lt;&gt;0,$N7*$O7,"")</f>
        <v/>
      </c>
      <c r="Q7" s="15"/>
      <c r="R7" s="16"/>
      <c r="S7" s="16"/>
      <c r="T7" s="16"/>
      <c r="U7" s="16"/>
      <c r="V7" s="16"/>
      <c r="W7" s="16"/>
      <c r="X7" s="31"/>
    </row>
    <row r="8" spans="1:24">
      <c r="A8" s="25"/>
      <c r="B8" s="128" t="s">
        <v>150</v>
      </c>
      <c r="C8" s="103"/>
      <c r="D8" s="103"/>
      <c r="E8" s="103"/>
      <c r="F8" s="11" t="s">
        <v>153</v>
      </c>
      <c r="G8" s="169">
        <f>G7</f>
        <v>15.36</v>
      </c>
      <c r="H8" s="14">
        <v>1</v>
      </c>
      <c r="I8" s="9">
        <f t="shared" ref="I8:I10" si="0">IF($G8&lt;&gt;0,$G8*$H8,"")</f>
        <v>15.36</v>
      </c>
      <c r="J8" s="15">
        <v>5</v>
      </c>
      <c r="K8" s="16">
        <f>IF($G8&lt;&gt;0,$I8*$J8,"")</f>
        <v>76.8</v>
      </c>
      <c r="L8" s="16"/>
      <c r="M8" s="16"/>
      <c r="N8" s="9"/>
      <c r="O8" s="17"/>
      <c r="P8" s="16"/>
      <c r="Q8" s="15"/>
      <c r="R8" s="16"/>
      <c r="S8" s="16"/>
      <c r="T8" s="16"/>
      <c r="U8" s="16"/>
      <c r="V8" s="16"/>
      <c r="W8" s="16"/>
      <c r="X8" s="25"/>
    </row>
    <row r="9" spans="1:24">
      <c r="A9" s="25"/>
      <c r="B9" s="128" t="s">
        <v>151</v>
      </c>
      <c r="C9" s="103"/>
      <c r="D9" s="103"/>
      <c r="E9" s="103"/>
      <c r="F9" s="11" t="s">
        <v>29</v>
      </c>
      <c r="G9" s="170">
        <v>2</v>
      </c>
      <c r="H9" s="14">
        <v>1</v>
      </c>
      <c r="I9" s="9">
        <f t="shared" si="0"/>
        <v>2</v>
      </c>
      <c r="J9" s="15">
        <v>5</v>
      </c>
      <c r="K9" s="16">
        <f t="shared" ref="K9:K10" si="1">IF($G9&lt;&gt;0,$I9*$J9,"")</f>
        <v>10</v>
      </c>
      <c r="L9" s="16"/>
      <c r="M9" s="16"/>
      <c r="N9" s="9"/>
      <c r="O9" s="17"/>
      <c r="P9" s="16"/>
      <c r="Q9" s="15"/>
      <c r="R9" s="16"/>
      <c r="S9" s="16"/>
      <c r="T9" s="16"/>
      <c r="U9" s="16"/>
      <c r="V9" s="16"/>
      <c r="W9" s="16"/>
      <c r="X9" s="25"/>
    </row>
    <row r="10" spans="1:24">
      <c r="A10" s="25"/>
      <c r="B10" s="128" t="s">
        <v>152</v>
      </c>
      <c r="C10" s="103"/>
      <c r="D10" s="103"/>
      <c r="E10" s="103"/>
      <c r="F10" s="11" t="s">
        <v>29</v>
      </c>
      <c r="G10" s="168">
        <v>1</v>
      </c>
      <c r="H10" s="14">
        <v>1</v>
      </c>
      <c r="I10" s="9">
        <f t="shared" si="0"/>
        <v>1</v>
      </c>
      <c r="J10" s="15">
        <v>5</v>
      </c>
      <c r="K10" s="16">
        <f t="shared" si="1"/>
        <v>5</v>
      </c>
      <c r="L10" s="16"/>
      <c r="M10" s="16"/>
      <c r="N10" s="9"/>
      <c r="O10" s="17"/>
      <c r="P10" s="16"/>
      <c r="Q10" s="15"/>
      <c r="R10" s="16"/>
      <c r="S10" s="16"/>
      <c r="T10" s="16"/>
      <c r="U10" s="16"/>
      <c r="V10" s="16"/>
      <c r="W10" s="16"/>
      <c r="X10" s="25"/>
    </row>
    <row r="11" spans="1:24">
      <c r="A11" s="26"/>
      <c r="B11" s="100" t="s">
        <v>100</v>
      </c>
      <c r="C11" s="101"/>
      <c r="D11" s="101"/>
      <c r="E11" s="101"/>
      <c r="F11" s="29"/>
      <c r="G11" s="30"/>
      <c r="H11" s="30"/>
      <c r="I11" s="30"/>
      <c r="J11" s="19"/>
      <c r="K11" s="19">
        <f>SUM(K12:K14)</f>
        <v>73.94</v>
      </c>
      <c r="L11" s="19"/>
      <c r="M11" s="19"/>
      <c r="N11" s="30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>
      <c r="A12" s="25"/>
      <c r="B12" s="140" t="s">
        <v>101</v>
      </c>
      <c r="C12" s="102"/>
      <c r="D12" s="147">
        <v>710360</v>
      </c>
      <c r="E12" s="147" t="s">
        <v>113</v>
      </c>
      <c r="F12" s="11" t="s">
        <v>29</v>
      </c>
      <c r="G12" s="9">
        <v>1</v>
      </c>
      <c r="H12" s="14">
        <v>1</v>
      </c>
      <c r="I12" s="9">
        <f>IF($G12&lt;&gt;0,$G12*$H12,"")</f>
        <v>1</v>
      </c>
      <c r="J12" s="143">
        <v>29.87</v>
      </c>
      <c r="K12" s="16">
        <f>IF($G12&lt;&gt;0,$I12*$J12,"")</f>
        <v>29.87</v>
      </c>
      <c r="L12" s="16"/>
      <c r="M12" s="16"/>
      <c r="N12" s="9"/>
      <c r="O12" s="17"/>
      <c r="P12" s="16" t="str">
        <f>IF($N12&lt;&gt;0,$N12*$O12,"")</f>
        <v/>
      </c>
      <c r="Q12" s="15"/>
      <c r="R12" s="16"/>
      <c r="S12" s="16"/>
      <c r="T12" s="16"/>
      <c r="U12" s="16"/>
      <c r="V12" s="16"/>
      <c r="W12" s="16"/>
      <c r="X12" s="31"/>
    </row>
    <row r="13" spans="1:24">
      <c r="A13" s="25"/>
      <c r="B13" s="141" t="s">
        <v>102</v>
      </c>
      <c r="C13" s="103"/>
      <c r="D13" s="147">
        <v>133253</v>
      </c>
      <c r="E13" s="147" t="s">
        <v>113</v>
      </c>
      <c r="F13" s="11" t="s">
        <v>29</v>
      </c>
      <c r="G13" s="9">
        <v>1</v>
      </c>
      <c r="H13" s="14">
        <v>1</v>
      </c>
      <c r="I13" s="9">
        <f>IF($G13&lt;&gt;0,$G13*$H13,"")</f>
        <v>1</v>
      </c>
      <c r="J13" s="143">
        <v>24.69</v>
      </c>
      <c r="K13" s="16">
        <f>IF($G13&lt;&gt;0,$I13*$J13,"")</f>
        <v>24.69</v>
      </c>
      <c r="L13" s="16"/>
      <c r="M13" s="16"/>
      <c r="N13" s="9"/>
      <c r="O13" s="17"/>
      <c r="P13" s="16"/>
      <c r="Q13" s="15"/>
      <c r="R13" s="16"/>
      <c r="S13" s="16"/>
      <c r="T13" s="16"/>
      <c r="U13" s="16"/>
      <c r="V13" s="16"/>
      <c r="W13" s="16"/>
      <c r="X13" s="25"/>
    </row>
    <row r="14" spans="1:24">
      <c r="A14" s="25"/>
      <c r="B14" s="141" t="s">
        <v>103</v>
      </c>
      <c r="C14" s="103"/>
      <c r="D14" s="147">
        <v>52796</v>
      </c>
      <c r="E14" s="147" t="s">
        <v>113</v>
      </c>
      <c r="F14" s="11" t="s">
        <v>29</v>
      </c>
      <c r="G14" s="9">
        <v>1</v>
      </c>
      <c r="H14" s="14">
        <v>1</v>
      </c>
      <c r="I14" s="9">
        <f>IF($G14&lt;&gt;0,$G14*$H14,"")</f>
        <v>1</v>
      </c>
      <c r="J14" s="143">
        <v>19.38</v>
      </c>
      <c r="K14" s="16">
        <f>IF($G14&lt;&gt;0,$I14*$J14,"")</f>
        <v>19.38</v>
      </c>
      <c r="L14" s="16"/>
      <c r="M14" s="16"/>
      <c r="N14" s="9"/>
      <c r="O14" s="17"/>
      <c r="P14" s="16"/>
      <c r="Q14" s="15"/>
      <c r="R14" s="16"/>
      <c r="S14" s="16"/>
      <c r="T14" s="16"/>
      <c r="U14" s="16"/>
      <c r="V14" s="16"/>
      <c r="W14" s="16"/>
      <c r="X14" s="25"/>
    </row>
    <row r="15" spans="1:24">
      <c r="A15" s="26"/>
      <c r="B15" s="100" t="s">
        <v>104</v>
      </c>
      <c r="C15" s="101"/>
      <c r="D15" s="101"/>
      <c r="E15" s="101"/>
      <c r="F15" s="29"/>
      <c r="G15" s="30"/>
      <c r="H15" s="30"/>
      <c r="I15" s="30"/>
      <c r="J15" s="19"/>
      <c r="K15" s="19">
        <f>SUM(K16:K18)</f>
        <v>85.199999999999989</v>
      </c>
      <c r="L15" s="19"/>
      <c r="M15" s="19"/>
      <c r="N15" s="30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>
      <c r="A16" s="25"/>
      <c r="B16" s="140" t="s">
        <v>101</v>
      </c>
      <c r="C16" s="102"/>
      <c r="D16" s="149">
        <v>1148066</v>
      </c>
      <c r="E16" s="147" t="s">
        <v>113</v>
      </c>
      <c r="F16" s="11" t="s">
        <v>29</v>
      </c>
      <c r="G16" s="9">
        <v>3</v>
      </c>
      <c r="H16" s="14">
        <v>1</v>
      </c>
      <c r="I16" s="9">
        <f>IF($G16&lt;&gt;0,$G16*$H16,"")</f>
        <v>3</v>
      </c>
      <c r="J16" s="15">
        <v>17.48</v>
      </c>
      <c r="K16" s="16">
        <f>IF($G16&lt;&gt;0,$I16*$J16,"")</f>
        <v>52.44</v>
      </c>
      <c r="L16" s="16"/>
      <c r="M16" s="16"/>
      <c r="N16" s="9"/>
      <c r="O16" s="17"/>
      <c r="P16" s="16" t="str">
        <f>IF($N16&lt;&gt;0,$N16*$O16,"")</f>
        <v/>
      </c>
      <c r="Q16" s="15"/>
      <c r="R16" s="16"/>
      <c r="S16" s="16"/>
      <c r="T16" s="16"/>
      <c r="U16" s="16"/>
      <c r="V16" s="16"/>
      <c r="W16" s="16"/>
      <c r="X16" s="31"/>
    </row>
    <row r="17" spans="1:24">
      <c r="A17" s="25"/>
      <c r="B17" s="141" t="s">
        <v>102</v>
      </c>
      <c r="C17" s="103"/>
      <c r="D17" s="147"/>
      <c r="E17" s="147" t="s">
        <v>113</v>
      </c>
      <c r="F17" s="11" t="s">
        <v>29</v>
      </c>
      <c r="G17" s="9">
        <v>0</v>
      </c>
      <c r="H17" s="14">
        <v>1</v>
      </c>
      <c r="I17" s="9" t="str">
        <f>IF($G17&lt;&gt;0,$G17*$H17,"")</f>
        <v/>
      </c>
      <c r="J17" s="15">
        <v>0</v>
      </c>
      <c r="K17" s="16" t="str">
        <f>IF($G17&lt;&gt;0,$I17*$J17,"")</f>
        <v/>
      </c>
      <c r="L17" s="16"/>
      <c r="M17" s="16"/>
      <c r="N17" s="9"/>
      <c r="O17" s="17"/>
      <c r="P17" s="16"/>
      <c r="Q17" s="15"/>
      <c r="R17" s="16"/>
      <c r="S17" s="16"/>
      <c r="T17" s="16"/>
      <c r="U17" s="16"/>
      <c r="V17" s="16"/>
      <c r="W17" s="16"/>
      <c r="X17" s="25"/>
    </row>
    <row r="18" spans="1:24">
      <c r="A18" s="25"/>
      <c r="B18" s="141" t="s">
        <v>105</v>
      </c>
      <c r="C18" s="103"/>
      <c r="D18" s="147">
        <v>1148068</v>
      </c>
      <c r="E18" s="147" t="s">
        <v>113</v>
      </c>
      <c r="F18" s="11" t="s">
        <v>29</v>
      </c>
      <c r="G18" s="9">
        <v>3</v>
      </c>
      <c r="H18" s="14">
        <v>1</v>
      </c>
      <c r="I18" s="9">
        <f>IF($G18&lt;&gt;0,$G18*$H18,"")</f>
        <v>3</v>
      </c>
      <c r="J18" s="15">
        <v>10.92</v>
      </c>
      <c r="K18" s="16">
        <f>IF($G18&lt;&gt;0,$I18*$J18,"")</f>
        <v>32.76</v>
      </c>
      <c r="L18" s="16"/>
      <c r="M18" s="16"/>
      <c r="N18" s="9"/>
      <c r="O18" s="17"/>
      <c r="P18" s="16"/>
      <c r="Q18" s="15"/>
      <c r="R18" s="16"/>
      <c r="S18" s="16"/>
      <c r="T18" s="16"/>
      <c r="U18" s="16"/>
      <c r="V18" s="16"/>
      <c r="W18" s="16"/>
      <c r="X18" s="25"/>
    </row>
    <row r="19" spans="1:24">
      <c r="A19" s="26"/>
      <c r="B19" s="100" t="s">
        <v>110</v>
      </c>
      <c r="C19" s="101"/>
      <c r="D19" s="101"/>
      <c r="E19" s="101"/>
      <c r="F19" s="29"/>
      <c r="G19" s="30"/>
      <c r="H19" s="30"/>
      <c r="I19" s="30"/>
      <c r="J19" s="19"/>
      <c r="K19" s="19">
        <f>SUM(K20:K26)</f>
        <v>98.027000000000001</v>
      </c>
      <c r="L19" s="19"/>
      <c r="M19" s="19"/>
      <c r="N19" s="30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>
      <c r="A20" s="25"/>
      <c r="B20" s="144" t="s">
        <v>101</v>
      </c>
      <c r="C20" s="102"/>
      <c r="D20" s="147"/>
      <c r="E20" s="147"/>
      <c r="F20" s="11" t="s">
        <v>29</v>
      </c>
      <c r="G20" s="9">
        <v>1</v>
      </c>
      <c r="H20" s="14">
        <v>1</v>
      </c>
      <c r="I20" s="9">
        <f>IF($G20&lt;&gt;0,$G20*$H20,"")</f>
        <v>1</v>
      </c>
      <c r="J20" s="143">
        <v>15</v>
      </c>
      <c r="K20" s="16">
        <f>IF($G20&lt;&gt;0,$I20*$J20,"")</f>
        <v>15</v>
      </c>
      <c r="L20" s="16"/>
      <c r="M20" s="16"/>
      <c r="N20" s="9"/>
      <c r="O20" s="17"/>
      <c r="P20" s="16" t="str">
        <f>IF($N20&lt;&gt;0,$N20*$O20,"")</f>
        <v/>
      </c>
      <c r="Q20" s="15"/>
      <c r="R20" s="16"/>
      <c r="S20" s="16"/>
      <c r="T20" s="16"/>
      <c r="U20" s="16"/>
      <c r="V20" s="16"/>
      <c r="W20" s="16"/>
      <c r="X20" s="31"/>
    </row>
    <row r="21" spans="1:24">
      <c r="A21" s="25"/>
      <c r="B21" s="145" t="s">
        <v>102</v>
      </c>
      <c r="C21" s="103"/>
      <c r="D21" s="147">
        <v>2566</v>
      </c>
      <c r="E21" s="147" t="s">
        <v>113</v>
      </c>
      <c r="F21" s="11" t="s">
        <v>29</v>
      </c>
      <c r="G21" s="9">
        <v>1</v>
      </c>
      <c r="H21" s="14">
        <v>1</v>
      </c>
      <c r="I21" s="9">
        <f t="shared" ref="I21:I22" si="2">IF($G21&lt;&gt;0,$G21*$H21,"")</f>
        <v>1</v>
      </c>
      <c r="J21" s="143">
        <v>16.8</v>
      </c>
      <c r="K21" s="16">
        <f>IF($G21&lt;&gt;0,$I21*$J21,"")</f>
        <v>16.8</v>
      </c>
      <c r="L21" s="16"/>
      <c r="M21" s="16"/>
      <c r="N21" s="9"/>
      <c r="O21" s="17"/>
      <c r="P21" s="16"/>
      <c r="Q21" s="15"/>
      <c r="R21" s="16"/>
      <c r="S21" s="16"/>
      <c r="T21" s="16"/>
      <c r="U21" s="16"/>
      <c r="V21" s="16"/>
      <c r="W21" s="16"/>
      <c r="X21" s="25"/>
    </row>
    <row r="22" spans="1:24">
      <c r="A22" s="25"/>
      <c r="B22" s="145" t="s">
        <v>103</v>
      </c>
      <c r="C22" s="103"/>
      <c r="D22" s="147">
        <v>52796</v>
      </c>
      <c r="E22" s="147" t="s">
        <v>113</v>
      </c>
      <c r="F22" s="11" t="s">
        <v>29</v>
      </c>
      <c r="G22" s="9">
        <v>1</v>
      </c>
      <c r="H22" s="14">
        <v>1</v>
      </c>
      <c r="I22" s="9">
        <f t="shared" si="2"/>
        <v>1</v>
      </c>
      <c r="J22" s="143">
        <v>19.38</v>
      </c>
      <c r="K22" s="16">
        <f t="shared" ref="K22" si="3">IF($G22&lt;&gt;0,$I22*$J22,"")</f>
        <v>19.38</v>
      </c>
      <c r="L22" s="16"/>
      <c r="M22" s="16"/>
      <c r="N22" s="9"/>
      <c r="O22" s="17"/>
      <c r="P22" s="16"/>
      <c r="Q22" s="15"/>
      <c r="R22" s="16"/>
      <c r="S22" s="16"/>
      <c r="T22" s="16"/>
      <c r="U22" s="16"/>
      <c r="V22" s="16"/>
      <c r="W22" s="16"/>
      <c r="X22" s="25"/>
    </row>
    <row r="23" spans="1:24">
      <c r="A23" s="25"/>
      <c r="B23" s="145" t="s">
        <v>106</v>
      </c>
      <c r="C23" s="102"/>
      <c r="D23" s="147">
        <v>55950</v>
      </c>
      <c r="E23" s="147" t="s">
        <v>114</v>
      </c>
      <c r="F23" s="11" t="s">
        <v>29</v>
      </c>
      <c r="G23" s="9">
        <v>1</v>
      </c>
      <c r="H23" s="14">
        <v>1</v>
      </c>
      <c r="I23" s="9">
        <f>IF($G23&lt;&gt;0,$G23*$H23,"")</f>
        <v>1</v>
      </c>
      <c r="J23" s="143">
        <v>11.395</v>
      </c>
      <c r="K23" s="16">
        <f>IF($G23&lt;&gt;0,$I23*$J23,"")</f>
        <v>11.395</v>
      </c>
      <c r="L23" s="16"/>
      <c r="M23" s="16"/>
      <c r="N23" s="9"/>
      <c r="O23" s="17"/>
      <c r="P23" s="16" t="str">
        <f>IF($N23&lt;&gt;0,$N23*$O23,"")</f>
        <v/>
      </c>
      <c r="Q23" s="15"/>
      <c r="R23" s="16"/>
      <c r="S23" s="16"/>
      <c r="T23" s="16"/>
      <c r="U23" s="16"/>
      <c r="V23" s="16"/>
      <c r="W23" s="16"/>
      <c r="X23" s="31"/>
    </row>
    <row r="24" spans="1:24">
      <c r="A24" s="25"/>
      <c r="B24" s="145" t="s">
        <v>107</v>
      </c>
      <c r="C24" s="103"/>
      <c r="D24" s="147">
        <v>561324</v>
      </c>
      <c r="E24" s="147" t="s">
        <v>114</v>
      </c>
      <c r="F24" s="11" t="s">
        <v>29</v>
      </c>
      <c r="G24" s="9">
        <v>0</v>
      </c>
      <c r="H24" s="14">
        <v>1</v>
      </c>
      <c r="I24" s="9" t="str">
        <f t="shared" ref="I24:I26" si="4">IF($G24&lt;&gt;0,$G24*$H24,"")</f>
        <v/>
      </c>
      <c r="J24" s="143">
        <v>7.97</v>
      </c>
      <c r="K24" s="16" t="str">
        <f>IF($G24&lt;&gt;0,$I24*$J24,"")</f>
        <v/>
      </c>
      <c r="L24" s="16"/>
      <c r="M24" s="16"/>
      <c r="N24" s="9"/>
      <c r="O24" s="17"/>
      <c r="P24" s="16"/>
      <c r="Q24" s="15"/>
      <c r="R24" s="16"/>
      <c r="S24" s="16"/>
      <c r="T24" s="16"/>
      <c r="U24" s="16"/>
      <c r="V24" s="16"/>
      <c r="W24" s="16"/>
      <c r="X24" s="25"/>
    </row>
    <row r="25" spans="1:24">
      <c r="A25" s="25"/>
      <c r="B25" s="145" t="s">
        <v>108</v>
      </c>
      <c r="C25" s="103"/>
      <c r="D25" s="147">
        <v>13280</v>
      </c>
      <c r="E25" s="147" t="s">
        <v>114</v>
      </c>
      <c r="F25" s="11" t="s">
        <v>29</v>
      </c>
      <c r="G25" s="9">
        <v>1</v>
      </c>
      <c r="H25" s="14">
        <v>1</v>
      </c>
      <c r="I25" s="9">
        <f t="shared" si="4"/>
        <v>1</v>
      </c>
      <c r="J25" s="143">
        <v>35.451999999999998</v>
      </c>
      <c r="K25" s="16">
        <f t="shared" ref="K25:K26" si="5">IF($G25&lt;&gt;0,$I25*$J25,"")</f>
        <v>35.451999999999998</v>
      </c>
      <c r="L25" s="16"/>
      <c r="M25" s="16"/>
      <c r="N25" s="9"/>
      <c r="O25" s="17"/>
      <c r="P25" s="16"/>
      <c r="Q25" s="15"/>
      <c r="R25" s="16"/>
      <c r="S25" s="16"/>
      <c r="T25" s="16"/>
      <c r="U25" s="16"/>
      <c r="V25" s="16"/>
      <c r="W25" s="16"/>
      <c r="X25" s="25"/>
    </row>
    <row r="26" spans="1:24">
      <c r="A26" s="25"/>
      <c r="B26" s="145" t="s">
        <v>109</v>
      </c>
      <c r="C26" s="103"/>
      <c r="D26" s="147">
        <v>645055</v>
      </c>
      <c r="E26" s="147" t="s">
        <v>114</v>
      </c>
      <c r="F26" s="11" t="s">
        <v>29</v>
      </c>
      <c r="G26" s="9">
        <v>0</v>
      </c>
      <c r="H26" s="14">
        <v>1</v>
      </c>
      <c r="I26" s="9" t="str">
        <f t="shared" si="4"/>
        <v/>
      </c>
      <c r="J26" s="143">
        <v>8.26</v>
      </c>
      <c r="K26" s="16" t="str">
        <f t="shared" si="5"/>
        <v/>
      </c>
      <c r="L26" s="16"/>
      <c r="M26" s="16"/>
      <c r="N26" s="9"/>
      <c r="O26" s="17"/>
      <c r="P26" s="16"/>
      <c r="Q26" s="15"/>
      <c r="R26" s="16"/>
      <c r="S26" s="16"/>
      <c r="T26" s="16"/>
      <c r="U26" s="16"/>
      <c r="V26" s="16"/>
      <c r="W26" s="16"/>
      <c r="X26" s="25"/>
    </row>
    <row r="27" spans="1:24">
      <c r="A27" s="26"/>
      <c r="B27" s="100" t="s">
        <v>115</v>
      </c>
      <c r="C27" s="101"/>
      <c r="D27" s="101"/>
      <c r="E27" s="101"/>
      <c r="F27" s="29"/>
      <c r="G27" s="30"/>
      <c r="H27" s="30"/>
      <c r="I27" s="30"/>
      <c r="J27" s="19"/>
      <c r="K27" s="19">
        <f>SUM(K28:K30)</f>
        <v>11.676666666666668</v>
      </c>
      <c r="L27" s="19"/>
      <c r="M27" s="19"/>
      <c r="N27" s="30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>
      <c r="A28" s="25"/>
      <c r="B28" s="128" t="s">
        <v>117</v>
      </c>
      <c r="C28" s="102"/>
      <c r="D28" s="147">
        <v>212622</v>
      </c>
      <c r="E28" s="147" t="s">
        <v>113</v>
      </c>
      <c r="F28" s="11" t="s">
        <v>29</v>
      </c>
      <c r="G28" s="129">
        <f>G10</f>
        <v>1</v>
      </c>
      <c r="H28" s="14">
        <v>1</v>
      </c>
      <c r="I28" s="9">
        <f>IF($G28&lt;&gt;0,$G28*$H28,"")</f>
        <v>1</v>
      </c>
      <c r="J28" s="142">
        <f>9.89/3</f>
        <v>3.2966666666666669</v>
      </c>
      <c r="K28" s="16">
        <f>IF($G28&lt;&gt;0,$I28*$J28,"")</f>
        <v>3.2966666666666669</v>
      </c>
      <c r="L28" s="16"/>
      <c r="M28" s="16"/>
      <c r="N28" s="9"/>
      <c r="O28" s="17"/>
      <c r="P28" s="16" t="str">
        <f>IF($N28&lt;&gt;0,$N28*$O28,"")</f>
        <v/>
      </c>
      <c r="Q28" s="15"/>
      <c r="R28" s="16"/>
      <c r="S28" s="16"/>
      <c r="T28" s="16"/>
      <c r="U28" s="16"/>
      <c r="V28" s="16"/>
      <c r="W28" s="16"/>
      <c r="X28" s="31"/>
    </row>
    <row r="29" spans="1:24">
      <c r="A29" s="25"/>
      <c r="B29" s="128" t="s">
        <v>118</v>
      </c>
      <c r="C29" s="103"/>
      <c r="D29" s="147">
        <v>2265</v>
      </c>
      <c r="E29" s="147" t="s">
        <v>113</v>
      </c>
      <c r="F29" s="11" t="s">
        <v>29</v>
      </c>
      <c r="G29" s="9">
        <v>1</v>
      </c>
      <c r="H29" s="14">
        <v>1</v>
      </c>
      <c r="I29" s="9">
        <f>IF($G29&lt;&gt;0,$G29*$H29,"")</f>
        <v>1</v>
      </c>
      <c r="J29" s="142">
        <v>3.06</v>
      </c>
      <c r="K29" s="16">
        <f>IF($G29&lt;&gt;0,$I29*$J29,"")</f>
        <v>3.06</v>
      </c>
      <c r="L29" s="16"/>
      <c r="M29" s="16"/>
      <c r="N29" s="9"/>
      <c r="O29" s="17"/>
      <c r="P29" s="16"/>
      <c r="Q29" s="15"/>
      <c r="R29" s="16"/>
      <c r="S29" s="16"/>
      <c r="T29" s="16"/>
      <c r="U29" s="16"/>
      <c r="V29" s="16"/>
      <c r="W29" s="16"/>
      <c r="X29" s="25"/>
    </row>
    <row r="30" spans="1:24">
      <c r="A30" s="25"/>
      <c r="B30" s="128" t="s">
        <v>119</v>
      </c>
      <c r="C30" s="103"/>
      <c r="D30" s="147">
        <v>86346</v>
      </c>
      <c r="E30" s="147" t="s">
        <v>113</v>
      </c>
      <c r="F30" s="11" t="s">
        <v>29</v>
      </c>
      <c r="G30" s="9">
        <v>1</v>
      </c>
      <c r="H30" s="14">
        <v>1</v>
      </c>
      <c r="I30" s="9">
        <f>IF($G30&lt;&gt;0,$G30*$H30,"")</f>
        <v>1</v>
      </c>
      <c r="J30" s="142">
        <v>5.32</v>
      </c>
      <c r="K30" s="16">
        <f>IF($G30&lt;&gt;0,$I30*$J30,"")</f>
        <v>5.32</v>
      </c>
      <c r="L30" s="16"/>
      <c r="M30" s="16"/>
      <c r="N30" s="9"/>
      <c r="O30" s="17"/>
      <c r="P30" s="16"/>
      <c r="Q30" s="15"/>
      <c r="R30" s="16"/>
      <c r="S30" s="16"/>
      <c r="T30" s="16"/>
      <c r="U30" s="16"/>
      <c r="V30" s="16"/>
      <c r="W30" s="16"/>
      <c r="X30" s="25"/>
    </row>
    <row r="31" spans="1:24">
      <c r="A31" s="26"/>
      <c r="B31" s="100" t="s">
        <v>116</v>
      </c>
      <c r="C31" s="101"/>
      <c r="D31" s="101"/>
      <c r="E31" s="101"/>
      <c r="F31" s="29"/>
      <c r="G31" s="30"/>
      <c r="H31" s="30"/>
      <c r="I31" s="30"/>
      <c r="J31" s="19"/>
      <c r="K31" s="19">
        <f>SUM(K32:K38)</f>
        <v>88.97</v>
      </c>
      <c r="L31" s="19"/>
      <c r="M31" s="19"/>
      <c r="N31" s="30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>
      <c r="A32" s="25"/>
      <c r="B32" s="128" t="s">
        <v>120</v>
      </c>
      <c r="C32" s="102"/>
      <c r="D32" s="147">
        <v>857538</v>
      </c>
      <c r="E32" s="147" t="s">
        <v>113</v>
      </c>
      <c r="F32" s="11" t="s">
        <v>29</v>
      </c>
      <c r="G32" s="167">
        <f>G9</f>
        <v>2</v>
      </c>
      <c r="H32" s="14">
        <v>1</v>
      </c>
      <c r="I32" s="9">
        <f>IF($G32&lt;&gt;0,$G32*$H32,"")</f>
        <v>2</v>
      </c>
      <c r="J32" s="142">
        <v>2.59</v>
      </c>
      <c r="K32" s="16">
        <f>IF($G32&lt;&gt;0,$I32*$J32,"")</f>
        <v>5.18</v>
      </c>
      <c r="L32" s="16"/>
      <c r="M32" s="16"/>
      <c r="N32" s="9"/>
      <c r="O32" s="17"/>
      <c r="P32" s="16" t="str">
        <f>IF($N32&lt;&gt;0,$N32*$O32,"")</f>
        <v/>
      </c>
      <c r="Q32" s="15"/>
      <c r="R32" s="16"/>
      <c r="S32" s="16"/>
      <c r="T32" s="16"/>
      <c r="U32" s="16"/>
      <c r="V32" s="16"/>
      <c r="W32" s="16"/>
      <c r="X32" s="31"/>
    </row>
    <row r="33" spans="1:24">
      <c r="A33" s="25"/>
      <c r="B33" s="128" t="s">
        <v>121</v>
      </c>
      <c r="C33" s="103"/>
      <c r="D33" s="147">
        <v>6839</v>
      </c>
      <c r="E33" s="147" t="s">
        <v>114</v>
      </c>
      <c r="F33" s="11" t="s">
        <v>29</v>
      </c>
      <c r="G33" s="150">
        <v>1</v>
      </c>
      <c r="H33" s="14">
        <v>1</v>
      </c>
      <c r="I33" s="9">
        <f t="shared" ref="I33:I34" si="6">IF($G33&lt;&gt;0,$G33*$H33,"")</f>
        <v>1</v>
      </c>
      <c r="J33" s="142">
        <v>3.71</v>
      </c>
      <c r="K33" s="16">
        <f>IF($G33&lt;&gt;0,$I33*$J33,"")</f>
        <v>3.71</v>
      </c>
      <c r="L33" s="16"/>
      <c r="M33" s="16"/>
      <c r="N33" s="9"/>
      <c r="O33" s="17"/>
      <c r="P33" s="16"/>
      <c r="Q33" s="15"/>
      <c r="R33" s="16"/>
      <c r="S33" s="16"/>
      <c r="T33" s="16"/>
      <c r="U33" s="16"/>
      <c r="V33" s="16"/>
      <c r="W33" s="16"/>
      <c r="X33" s="25"/>
    </row>
    <row r="34" spans="1:24">
      <c r="A34" s="25"/>
      <c r="B34" s="128" t="s">
        <v>122</v>
      </c>
      <c r="C34" s="103"/>
      <c r="D34" s="147"/>
      <c r="E34" s="147"/>
      <c r="F34" s="11" t="s">
        <v>29</v>
      </c>
      <c r="G34" s="150">
        <v>0</v>
      </c>
      <c r="H34" s="14">
        <v>1</v>
      </c>
      <c r="I34" s="9" t="str">
        <f t="shared" si="6"/>
        <v/>
      </c>
      <c r="J34" s="142">
        <v>14</v>
      </c>
      <c r="K34" s="16" t="str">
        <f t="shared" ref="K34" si="7">IF($G34&lt;&gt;0,$I34*$J34,"")</f>
        <v/>
      </c>
      <c r="L34" s="16"/>
      <c r="M34" s="16"/>
      <c r="N34" s="9"/>
      <c r="O34" s="17"/>
      <c r="P34" s="16"/>
      <c r="Q34" s="15"/>
      <c r="R34" s="16"/>
      <c r="S34" s="16"/>
      <c r="T34" s="16"/>
      <c r="U34" s="16"/>
      <c r="V34" s="16"/>
      <c r="W34" s="16"/>
      <c r="X34" s="25"/>
    </row>
    <row r="35" spans="1:24">
      <c r="A35" s="25"/>
      <c r="B35" s="128" t="s">
        <v>123</v>
      </c>
      <c r="C35" s="102"/>
      <c r="D35" s="147"/>
      <c r="E35" s="147"/>
      <c r="F35" s="11" t="s">
        <v>29</v>
      </c>
      <c r="G35" s="150">
        <v>0</v>
      </c>
      <c r="H35" s="14">
        <v>1</v>
      </c>
      <c r="I35" s="9" t="str">
        <f>IF($G35&lt;&gt;0,$G35*$H35,"")</f>
        <v/>
      </c>
      <c r="J35" s="142">
        <v>14</v>
      </c>
      <c r="K35" s="16" t="str">
        <f>IF($G35&lt;&gt;0,$I35*$J35,"")</f>
        <v/>
      </c>
      <c r="L35" s="16"/>
      <c r="M35" s="16"/>
      <c r="N35" s="9"/>
      <c r="O35" s="17"/>
      <c r="P35" s="16" t="str">
        <f>IF($N35&lt;&gt;0,$N35*$O35,"")</f>
        <v/>
      </c>
      <c r="Q35" s="15"/>
      <c r="R35" s="16"/>
      <c r="S35" s="16"/>
      <c r="T35" s="16"/>
      <c r="U35" s="16"/>
      <c r="V35" s="16"/>
      <c r="W35" s="16"/>
      <c r="X35" s="31"/>
    </row>
    <row r="36" spans="1:24">
      <c r="A36" s="25"/>
      <c r="B36" s="128" t="s">
        <v>124</v>
      </c>
      <c r="C36" s="103"/>
      <c r="D36" s="147"/>
      <c r="E36" s="147"/>
      <c r="F36" s="11" t="s">
        <v>29</v>
      </c>
      <c r="G36" s="150">
        <v>0</v>
      </c>
      <c r="H36" s="14">
        <v>1</v>
      </c>
      <c r="I36" s="9" t="str">
        <f t="shared" ref="I36:I38" si="8">IF($G36&lt;&gt;0,$G36*$H36,"")</f>
        <v/>
      </c>
      <c r="J36" s="142">
        <v>14</v>
      </c>
      <c r="K36" s="16" t="str">
        <f>IF($G36&lt;&gt;0,$I36*$J36,"")</f>
        <v/>
      </c>
      <c r="L36" s="16"/>
      <c r="M36" s="16"/>
      <c r="N36" s="9"/>
      <c r="O36" s="17"/>
      <c r="P36" s="16"/>
      <c r="Q36" s="15"/>
      <c r="R36" s="16"/>
      <c r="S36" s="16"/>
      <c r="T36" s="16"/>
      <c r="U36" s="16"/>
      <c r="V36" s="16"/>
      <c r="W36" s="16"/>
      <c r="X36" s="25"/>
    </row>
    <row r="37" spans="1:24">
      <c r="A37" s="25"/>
      <c r="B37" s="128" t="s">
        <v>125</v>
      </c>
      <c r="C37" s="103"/>
      <c r="D37" s="147"/>
      <c r="E37" s="147"/>
      <c r="F37" s="11" t="s">
        <v>29</v>
      </c>
      <c r="G37" s="150">
        <v>4</v>
      </c>
      <c r="H37" s="14">
        <v>1</v>
      </c>
      <c r="I37" s="9">
        <f t="shared" si="8"/>
        <v>4</v>
      </c>
      <c r="J37" s="142">
        <v>19.77</v>
      </c>
      <c r="K37" s="16">
        <f t="shared" ref="K37:K38" si="9">IF($G37&lt;&gt;0,$I37*$J37,"")</f>
        <v>79.08</v>
      </c>
      <c r="L37" s="16"/>
      <c r="M37" s="16"/>
      <c r="N37" s="9"/>
      <c r="O37" s="17"/>
      <c r="P37" s="16"/>
      <c r="Q37" s="15"/>
      <c r="R37" s="16"/>
      <c r="S37" s="16"/>
      <c r="T37" s="16"/>
      <c r="U37" s="16"/>
      <c r="V37" s="16"/>
      <c r="W37" s="16"/>
      <c r="X37" s="25"/>
    </row>
    <row r="38" spans="1:24">
      <c r="A38" s="25"/>
      <c r="B38" s="128" t="s">
        <v>126</v>
      </c>
      <c r="C38" s="103"/>
      <c r="D38" s="147"/>
      <c r="E38" s="147"/>
      <c r="F38" s="11" t="s">
        <v>29</v>
      </c>
      <c r="G38" s="150">
        <v>1</v>
      </c>
      <c r="H38" s="14">
        <v>1</v>
      </c>
      <c r="I38" s="9">
        <f t="shared" si="8"/>
        <v>1</v>
      </c>
      <c r="J38" s="142">
        <v>1</v>
      </c>
      <c r="K38" s="166">
        <f t="shared" si="9"/>
        <v>1</v>
      </c>
      <c r="L38" s="16"/>
      <c r="M38" s="16"/>
      <c r="N38" s="9"/>
      <c r="O38" s="17"/>
      <c r="P38" s="16"/>
      <c r="Q38" s="15"/>
      <c r="R38" s="16"/>
      <c r="S38" s="16"/>
      <c r="T38" s="16"/>
      <c r="U38" s="16"/>
      <c r="V38" s="16"/>
      <c r="W38" s="16"/>
      <c r="X38" s="25"/>
    </row>
    <row r="39" spans="1:24" s="137" customFormat="1">
      <c r="A39" s="130"/>
      <c r="B39" s="131" t="s">
        <v>26</v>
      </c>
      <c r="C39" s="132"/>
      <c r="D39" s="132"/>
      <c r="E39" s="132"/>
      <c r="F39" s="133" t="s">
        <v>29</v>
      </c>
      <c r="G39" s="134"/>
      <c r="H39" s="134"/>
      <c r="I39" s="134"/>
      <c r="J39" s="135"/>
      <c r="K39" s="135"/>
      <c r="L39" s="138">
        <v>5</v>
      </c>
      <c r="M39" s="139">
        <v>2</v>
      </c>
      <c r="N39" s="136">
        <f>L39*M39*N6</f>
        <v>80</v>
      </c>
      <c r="O39" s="135">
        <v>40</v>
      </c>
      <c r="P39" s="135">
        <f>O39*N39</f>
        <v>3200</v>
      </c>
      <c r="Q39" s="135"/>
      <c r="R39" s="135"/>
      <c r="S39" s="135"/>
      <c r="T39" s="135"/>
      <c r="U39" s="135"/>
      <c r="V39" s="135"/>
      <c r="W39" s="135"/>
      <c r="X39" s="130"/>
    </row>
    <row r="40" spans="1:24">
      <c r="A40" s="24"/>
      <c r="B40" s="105" t="s">
        <v>30</v>
      </c>
      <c r="C40" s="106"/>
      <c r="D40" s="106"/>
      <c r="E40" s="106"/>
      <c r="F40" s="12"/>
      <c r="G40" s="10"/>
      <c r="H40" s="10"/>
      <c r="I40" s="10"/>
      <c r="J40" s="18"/>
      <c r="K40" s="18">
        <f>SUM(K7:K39)</f>
        <v>884.22733333333315</v>
      </c>
      <c r="L40" s="18"/>
      <c r="M40" s="18"/>
      <c r="N40" s="10"/>
      <c r="O40" s="18"/>
      <c r="P40" s="18">
        <f>SUM(P7:P39)</f>
        <v>3200</v>
      </c>
      <c r="Q40" s="18">
        <f>K40+P40</f>
        <v>4084.2273333333333</v>
      </c>
      <c r="R40" s="18">
        <f>Q40*$R$4</f>
        <v>571.79182666666668</v>
      </c>
      <c r="S40" s="18">
        <f>Q40+R40</f>
        <v>4656.0191599999998</v>
      </c>
      <c r="T40" s="18">
        <f>W40*T4</f>
        <v>1034.6709244444444</v>
      </c>
      <c r="U40" s="18">
        <f>S40+T40</f>
        <v>5690.6900844444444</v>
      </c>
      <c r="V40" s="13">
        <f>W40*$V$4</f>
        <v>395.60947111111113</v>
      </c>
      <c r="W40" s="18">
        <f>S40/(100%-(T4+V4))</f>
        <v>6086.2995555555553</v>
      </c>
      <c r="X40" s="13"/>
    </row>
    <row r="41" spans="1:24">
      <c r="B41" s="104"/>
      <c r="C41" s="104"/>
      <c r="D41" s="104"/>
      <c r="E41" s="104"/>
    </row>
    <row r="44" spans="1:24" s="1" customFormat="1">
      <c r="A44"/>
      <c r="B44"/>
      <c r="C44"/>
      <c r="D44"/>
      <c r="E44"/>
      <c r="F44" s="4"/>
      <c r="G44"/>
      <c r="H44"/>
      <c r="I44"/>
      <c r="J44" s="6"/>
      <c r="K44" s="6"/>
      <c r="L44" s="6"/>
      <c r="M44" s="6"/>
      <c r="N44"/>
      <c r="O44" s="6"/>
      <c r="P44" s="6"/>
      <c r="Q44" s="6"/>
      <c r="R44" s="6"/>
      <c r="S44" s="6"/>
      <c r="T44" s="6"/>
      <c r="U44" s="6"/>
      <c r="V44" s="6"/>
      <c r="W44" s="6"/>
      <c r="X44"/>
    </row>
    <row r="45" spans="1:24">
      <c r="I45" s="89"/>
    </row>
    <row r="49" spans="1:2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3" spans="1:24" s="1" customFormat="1">
      <c r="A53"/>
      <c r="B53"/>
      <c r="C53"/>
      <c r="D53"/>
      <c r="E53"/>
      <c r="F53" s="4"/>
      <c r="G53"/>
      <c r="H53"/>
      <c r="I53"/>
      <c r="J53" s="6"/>
      <c r="K53" s="6"/>
      <c r="L53" s="6"/>
      <c r="M53" s="6"/>
      <c r="N53"/>
      <c r="O53" s="6"/>
      <c r="P53" s="6"/>
      <c r="Q53" s="6"/>
      <c r="R53" s="6"/>
      <c r="S53" s="6"/>
      <c r="T53" s="6"/>
      <c r="U53" s="6"/>
      <c r="V53" s="6"/>
      <c r="W53" s="6"/>
      <c r="X53"/>
    </row>
    <row r="72" spans="1:24" s="1" customFormat="1">
      <c r="A72"/>
      <c r="B72"/>
      <c r="C72"/>
      <c r="D72"/>
      <c r="E72"/>
      <c r="F72" s="4"/>
      <c r="G72"/>
      <c r="H72"/>
      <c r="I72"/>
      <c r="J72" s="6"/>
      <c r="K72" s="6"/>
      <c r="L72" s="6"/>
      <c r="M72" s="6"/>
      <c r="N72"/>
      <c r="O72" s="6"/>
      <c r="P72" s="6"/>
      <c r="Q72" s="6"/>
      <c r="R72" s="6"/>
      <c r="S72" s="6"/>
      <c r="T72" s="6"/>
      <c r="U72" s="6"/>
      <c r="V72" s="6"/>
      <c r="W72" s="6"/>
      <c r="X7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K49"/>
  <sheetViews>
    <sheetView topLeftCell="A7" workbookViewId="0">
      <selection activeCell="I8" sqref="I8"/>
    </sheetView>
  </sheetViews>
  <sheetFormatPr baseColWidth="10" defaultRowHeight="15"/>
  <sheetData>
    <row r="4" spans="1:11" ht="26.25">
      <c r="A4" s="209" t="s">
        <v>83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</row>
    <row r="5" spans="1:11" ht="15.75" thickBot="1">
      <c r="A5" s="1"/>
    </row>
    <row r="6" spans="1:11" ht="39" thickBot="1">
      <c r="A6" s="266" t="s">
        <v>31</v>
      </c>
      <c r="B6" s="267"/>
      <c r="C6" s="35"/>
      <c r="D6" s="35"/>
      <c r="E6" s="36" t="s">
        <v>32</v>
      </c>
      <c r="F6" s="35"/>
      <c r="G6" s="37" t="s">
        <v>33</v>
      </c>
      <c r="H6" s="38" t="s">
        <v>34</v>
      </c>
      <c r="I6" s="39">
        <v>10.85</v>
      </c>
      <c r="J6" s="38" t="s">
        <v>35</v>
      </c>
      <c r="K6" s="39">
        <v>151.55000000000001</v>
      </c>
    </row>
    <row r="7" spans="1:11" ht="51.75" thickBot="1">
      <c r="A7" s="268" t="s">
        <v>36</v>
      </c>
      <c r="B7" s="269"/>
      <c r="C7" s="269"/>
      <c r="D7" s="269"/>
      <c r="E7" s="269"/>
      <c r="F7" s="269"/>
      <c r="G7" s="269"/>
      <c r="H7" s="38" t="s">
        <v>37</v>
      </c>
      <c r="I7" s="39">
        <v>21.65</v>
      </c>
      <c r="J7" s="38" t="s">
        <v>38</v>
      </c>
      <c r="K7" s="39">
        <v>5</v>
      </c>
    </row>
    <row r="8" spans="1:11" ht="39" thickBot="1">
      <c r="A8" s="270"/>
      <c r="B8" s="271"/>
      <c r="C8" s="271"/>
      <c r="D8" s="271"/>
      <c r="E8" s="271"/>
      <c r="F8" s="271"/>
      <c r="G8" s="271"/>
      <c r="H8" s="38" t="s">
        <v>39</v>
      </c>
      <c r="I8" s="39">
        <v>4.33</v>
      </c>
      <c r="J8" s="38" t="s">
        <v>40</v>
      </c>
      <c r="K8" s="39">
        <f>K9/K7</f>
        <v>7</v>
      </c>
    </row>
    <row r="9" spans="1:11" ht="18.75" thickBot="1">
      <c r="A9" s="255" t="s">
        <v>41</v>
      </c>
      <c r="B9" s="256"/>
      <c r="C9" s="256"/>
      <c r="D9" s="256"/>
      <c r="E9" s="272"/>
      <c r="F9" s="273" t="s">
        <v>42</v>
      </c>
      <c r="G9" s="274"/>
      <c r="H9" s="274"/>
      <c r="I9" s="274"/>
      <c r="J9" s="275"/>
      <c r="K9" s="39">
        <f>K6/I8</f>
        <v>35</v>
      </c>
    </row>
    <row r="10" spans="1:11">
      <c r="A10" s="276" t="s">
        <v>43</v>
      </c>
      <c r="B10" s="277"/>
      <c r="C10" s="277"/>
      <c r="D10" s="277"/>
      <c r="E10" s="277"/>
      <c r="F10" s="278"/>
      <c r="G10" s="282" t="s">
        <v>44</v>
      </c>
      <c r="H10" s="283"/>
      <c r="I10" s="283"/>
      <c r="J10" s="283"/>
      <c r="K10" s="284"/>
    </row>
    <row r="11" spans="1:11" ht="18">
      <c r="A11" s="276"/>
      <c r="B11" s="277"/>
      <c r="C11" s="277"/>
      <c r="D11" s="277"/>
      <c r="E11" s="277"/>
      <c r="F11" s="278"/>
      <c r="G11" s="40" t="s">
        <v>45</v>
      </c>
      <c r="H11" s="40" t="s">
        <v>84</v>
      </c>
      <c r="I11" s="40" t="s">
        <v>85</v>
      </c>
      <c r="J11" s="41"/>
      <c r="K11" s="42"/>
    </row>
    <row r="12" spans="1:11">
      <c r="A12" s="276"/>
      <c r="B12" s="277"/>
      <c r="C12" s="277"/>
      <c r="D12" s="277"/>
      <c r="E12" s="277"/>
      <c r="F12" s="278"/>
      <c r="G12" s="285" t="s">
        <v>86</v>
      </c>
      <c r="H12" s="245" t="s">
        <v>87</v>
      </c>
      <c r="I12" s="285" t="s">
        <v>88</v>
      </c>
      <c r="J12" s="245"/>
      <c r="K12" s="247"/>
    </row>
    <row r="13" spans="1:11">
      <c r="A13" s="279"/>
      <c r="B13" s="280"/>
      <c r="C13" s="280"/>
      <c r="D13" s="280"/>
      <c r="E13" s="280"/>
      <c r="F13" s="281"/>
      <c r="G13" s="246"/>
      <c r="H13" s="246"/>
      <c r="I13" s="286"/>
      <c r="J13" s="246"/>
      <c r="K13" s="248"/>
    </row>
    <row r="14" spans="1:11" ht="15.75">
      <c r="A14" s="43">
        <v>1</v>
      </c>
      <c r="B14" s="249" t="s">
        <v>46</v>
      </c>
      <c r="C14" s="250"/>
      <c r="D14" s="250"/>
      <c r="E14" s="251"/>
      <c r="F14" s="44"/>
      <c r="G14" s="45">
        <v>14.05</v>
      </c>
      <c r="H14" s="46">
        <v>10.79</v>
      </c>
      <c r="I14" s="46">
        <v>10.79</v>
      </c>
      <c r="J14" s="46">
        <v>0</v>
      </c>
      <c r="K14" s="47">
        <v>0</v>
      </c>
    </row>
    <row r="15" spans="1:11" ht="15.75">
      <c r="A15" s="48"/>
      <c r="B15" s="252" t="s">
        <v>47</v>
      </c>
      <c r="C15" s="253"/>
      <c r="D15" s="253"/>
      <c r="E15" s="254"/>
      <c r="F15" s="49"/>
      <c r="G15" s="50">
        <v>35</v>
      </c>
      <c r="H15" s="51">
        <v>35</v>
      </c>
      <c r="I15" s="51">
        <v>35</v>
      </c>
      <c r="J15" s="51">
        <v>0</v>
      </c>
      <c r="K15" s="52">
        <v>0</v>
      </c>
    </row>
    <row r="16" spans="1:11" ht="15.75">
      <c r="A16" s="48"/>
      <c r="B16" s="249" t="s">
        <v>48</v>
      </c>
      <c r="C16" s="250"/>
      <c r="D16" s="250"/>
      <c r="E16" s="251"/>
      <c r="F16" s="49"/>
      <c r="G16" s="50">
        <f>G15-K9</f>
        <v>0</v>
      </c>
      <c r="H16" s="50">
        <f>H15-K9</f>
        <v>0</v>
      </c>
      <c r="I16" s="50">
        <f>I15-K9</f>
        <v>0</v>
      </c>
      <c r="J16" s="50">
        <v>0</v>
      </c>
      <c r="K16" s="52">
        <v>0</v>
      </c>
    </row>
    <row r="17" spans="1:11">
      <c r="A17" s="255" t="s">
        <v>49</v>
      </c>
      <c r="B17" s="256"/>
      <c r="C17" s="256"/>
      <c r="D17" s="256"/>
      <c r="E17" s="257"/>
      <c r="F17" s="44">
        <v>1</v>
      </c>
      <c r="G17" s="53">
        <f>K9</f>
        <v>35</v>
      </c>
      <c r="H17" s="53">
        <f>K9</f>
        <v>35</v>
      </c>
      <c r="I17" s="53">
        <f>K9</f>
        <v>35</v>
      </c>
      <c r="J17" s="53">
        <f>K9</f>
        <v>35</v>
      </c>
      <c r="K17" s="54">
        <f>K9</f>
        <v>35</v>
      </c>
    </row>
    <row r="18" spans="1:11">
      <c r="A18" s="255" t="s">
        <v>50</v>
      </c>
      <c r="B18" s="256"/>
      <c r="C18" s="256"/>
      <c r="D18" s="256"/>
      <c r="E18" s="257"/>
      <c r="F18" s="49">
        <v>1.25</v>
      </c>
      <c r="G18" s="55">
        <f>G16*F18</f>
        <v>0</v>
      </c>
      <c r="H18" s="55">
        <f>H16*F18</f>
        <v>0</v>
      </c>
      <c r="I18" s="55">
        <f>I16*F18</f>
        <v>0</v>
      </c>
      <c r="J18" s="55">
        <v>0</v>
      </c>
      <c r="K18" s="56">
        <v>0</v>
      </c>
    </row>
    <row r="19" spans="1:11">
      <c r="A19" s="255" t="s">
        <v>51</v>
      </c>
      <c r="B19" s="256"/>
      <c r="C19" s="256"/>
      <c r="D19" s="256"/>
      <c r="E19" s="257"/>
      <c r="F19" s="49">
        <v>1.55</v>
      </c>
      <c r="G19" s="55">
        <v>0</v>
      </c>
      <c r="H19" s="55">
        <v>0</v>
      </c>
      <c r="I19" s="55">
        <v>0</v>
      </c>
      <c r="J19" s="55">
        <v>0</v>
      </c>
      <c r="K19" s="56">
        <v>0</v>
      </c>
    </row>
    <row r="20" spans="1:11">
      <c r="A20" s="255" t="s">
        <v>52</v>
      </c>
      <c r="B20" s="256"/>
      <c r="C20" s="256"/>
      <c r="D20" s="256"/>
      <c r="E20" s="257"/>
      <c r="F20" s="49">
        <v>2</v>
      </c>
      <c r="G20" s="55">
        <v>0</v>
      </c>
      <c r="H20" s="55">
        <v>0</v>
      </c>
      <c r="I20" s="55">
        <v>0</v>
      </c>
      <c r="J20" s="55">
        <v>0</v>
      </c>
      <c r="K20" s="56">
        <v>0</v>
      </c>
    </row>
    <row r="21" spans="1:11">
      <c r="A21" s="258"/>
      <c r="B21" s="260" t="s">
        <v>53</v>
      </c>
      <c r="C21" s="261"/>
      <c r="D21" s="261"/>
      <c r="E21" s="262"/>
      <c r="F21" s="243" t="s">
        <v>54</v>
      </c>
      <c r="G21" s="224">
        <v>0</v>
      </c>
      <c r="H21" s="224">
        <v>0</v>
      </c>
      <c r="I21" s="224">
        <v>0</v>
      </c>
      <c r="J21" s="224">
        <v>0</v>
      </c>
      <c r="K21" s="226">
        <v>0</v>
      </c>
    </row>
    <row r="22" spans="1:11">
      <c r="A22" s="259"/>
      <c r="B22" s="263"/>
      <c r="C22" s="264"/>
      <c r="D22" s="264"/>
      <c r="E22" s="265"/>
      <c r="F22" s="244"/>
      <c r="G22" s="225"/>
      <c r="H22" s="225"/>
      <c r="I22" s="225"/>
      <c r="J22" s="225"/>
      <c r="K22" s="227"/>
    </row>
    <row r="23" spans="1:11">
      <c r="A23" s="57">
        <v>2</v>
      </c>
      <c r="B23" s="228" t="s">
        <v>55</v>
      </c>
      <c r="C23" s="229"/>
      <c r="D23" s="229"/>
      <c r="E23" s="230"/>
      <c r="F23" s="58"/>
      <c r="G23" s="59">
        <f>G14*G21</f>
        <v>0</v>
      </c>
      <c r="H23" s="59">
        <f t="shared" ref="H23:I23" si="0">H14*H21</f>
        <v>0</v>
      </c>
      <c r="I23" s="59">
        <f t="shared" si="0"/>
        <v>0</v>
      </c>
      <c r="J23" s="59">
        <v>0</v>
      </c>
      <c r="K23" s="60">
        <v>0</v>
      </c>
    </row>
    <row r="24" spans="1:11">
      <c r="A24" s="61">
        <v>3</v>
      </c>
      <c r="B24" s="215" t="s">
        <v>56</v>
      </c>
      <c r="C24" s="216"/>
      <c r="D24" s="216"/>
      <c r="E24" s="217"/>
      <c r="F24" s="62"/>
      <c r="G24" s="63">
        <f>G14+G23</f>
        <v>14.05</v>
      </c>
      <c r="H24" s="63">
        <f t="shared" ref="H24:K24" si="1">H14+H23</f>
        <v>10.79</v>
      </c>
      <c r="I24" s="63">
        <f t="shared" si="1"/>
        <v>10.79</v>
      </c>
      <c r="J24" s="63">
        <f t="shared" si="1"/>
        <v>0</v>
      </c>
      <c r="K24" s="64">
        <f t="shared" si="1"/>
        <v>0</v>
      </c>
    </row>
    <row r="25" spans="1:11">
      <c r="A25" s="43">
        <v>4</v>
      </c>
      <c r="B25" s="218" t="s">
        <v>57</v>
      </c>
      <c r="C25" s="219"/>
      <c r="D25" s="219"/>
      <c r="E25" s="220"/>
      <c r="F25" s="65">
        <v>0.03</v>
      </c>
      <c r="G25" s="55">
        <f>G24*F25</f>
        <v>0.42149999999999999</v>
      </c>
      <c r="H25" s="55">
        <f>H24*F25</f>
        <v>0.32369999999999999</v>
      </c>
      <c r="I25" s="55">
        <f>I24*F25</f>
        <v>0.32369999999999999</v>
      </c>
      <c r="J25" s="55">
        <f t="shared" ref="J25:K25" si="2">J24*$F$24</f>
        <v>0</v>
      </c>
      <c r="K25" s="56">
        <f t="shared" si="2"/>
        <v>0</v>
      </c>
    </row>
    <row r="26" spans="1:11">
      <c r="A26" s="61">
        <v>5</v>
      </c>
      <c r="B26" s="221" t="s">
        <v>58</v>
      </c>
      <c r="C26" s="222"/>
      <c r="D26" s="222"/>
      <c r="E26" s="223"/>
      <c r="F26" s="62"/>
      <c r="G26" s="63">
        <f>G24+G25</f>
        <v>14.471500000000001</v>
      </c>
      <c r="H26" s="63">
        <f t="shared" ref="H26:K26" si="3">H24+H25</f>
        <v>11.1137</v>
      </c>
      <c r="I26" s="63">
        <f t="shared" si="3"/>
        <v>11.1137</v>
      </c>
      <c r="J26" s="63">
        <f t="shared" si="3"/>
        <v>0</v>
      </c>
      <c r="K26" s="64">
        <f t="shared" si="3"/>
        <v>0</v>
      </c>
    </row>
    <row r="27" spans="1:11" ht="15.75">
      <c r="A27" s="43"/>
      <c r="B27" s="212" t="s">
        <v>59</v>
      </c>
      <c r="C27" s="213"/>
      <c r="D27" s="213"/>
      <c r="E27" s="213"/>
      <c r="F27" s="213"/>
      <c r="G27" s="213"/>
      <c r="H27" s="213"/>
      <c r="I27" s="213"/>
      <c r="J27" s="213"/>
      <c r="K27" s="214"/>
    </row>
    <row r="28" spans="1:11">
      <c r="A28" s="43"/>
      <c r="B28" s="200" t="s">
        <v>60</v>
      </c>
      <c r="C28" s="201"/>
      <c r="D28" s="202"/>
      <c r="E28" s="240" t="s">
        <v>61</v>
      </c>
      <c r="F28" s="66">
        <v>9.75</v>
      </c>
      <c r="G28" s="67">
        <f>(F28*K7)/G15</f>
        <v>1.3928571428571428</v>
      </c>
      <c r="H28" s="67">
        <f>(F28*K7)/H15</f>
        <v>1.3928571428571428</v>
      </c>
      <c r="I28" s="67">
        <f>+(F28*K7)/I15</f>
        <v>1.3928571428571428</v>
      </c>
      <c r="J28" s="67"/>
      <c r="K28" s="68">
        <v>0</v>
      </c>
    </row>
    <row r="29" spans="1:11">
      <c r="A29" s="43"/>
      <c r="B29" s="200" t="s">
        <v>62</v>
      </c>
      <c r="C29" s="201"/>
      <c r="D29" s="202"/>
      <c r="E29" s="241"/>
      <c r="F29" s="66">
        <v>8.34</v>
      </c>
      <c r="G29" s="67">
        <f>(F29*K7)/G15</f>
        <v>1.1914285714285715</v>
      </c>
      <c r="H29" s="67">
        <f>(F29*K7)/H15</f>
        <v>1.1914285714285715</v>
      </c>
      <c r="I29" s="67">
        <f>(F29*K7)/I15</f>
        <v>1.1914285714285715</v>
      </c>
      <c r="J29" s="67"/>
      <c r="K29" s="68"/>
    </row>
    <row r="30" spans="1:11">
      <c r="A30" s="57"/>
      <c r="B30" s="200" t="s">
        <v>63</v>
      </c>
      <c r="C30" s="201"/>
      <c r="D30" s="202"/>
      <c r="E30" s="241"/>
      <c r="F30" s="69">
        <v>4.96</v>
      </c>
      <c r="G30" s="67">
        <f>(F30*K7)/G15</f>
        <v>0.70857142857142863</v>
      </c>
      <c r="H30" s="67"/>
      <c r="I30" s="67"/>
      <c r="J30" s="67"/>
      <c r="K30" s="68"/>
    </row>
    <row r="31" spans="1:11">
      <c r="A31" s="57"/>
      <c r="B31" s="200" t="s">
        <v>64</v>
      </c>
      <c r="C31" s="201"/>
      <c r="D31" s="202"/>
      <c r="E31" s="241"/>
      <c r="F31" s="69">
        <v>0</v>
      </c>
      <c r="G31" s="67"/>
      <c r="H31" s="67">
        <v>0</v>
      </c>
      <c r="I31" s="67"/>
      <c r="J31" s="67"/>
      <c r="K31" s="68"/>
    </row>
    <row r="32" spans="1:11">
      <c r="A32" s="57"/>
      <c r="B32" s="200" t="s">
        <v>65</v>
      </c>
      <c r="C32" s="201"/>
      <c r="D32" s="202"/>
      <c r="E32" s="241"/>
      <c r="F32" s="69">
        <v>0</v>
      </c>
      <c r="G32" s="67"/>
      <c r="H32" s="67"/>
      <c r="I32" s="67">
        <v>0</v>
      </c>
      <c r="J32" s="67"/>
      <c r="K32" s="68"/>
    </row>
    <row r="33" spans="1:11" ht="25.5" customHeight="1">
      <c r="A33" s="43"/>
      <c r="B33" s="200" t="s">
        <v>66</v>
      </c>
      <c r="C33" s="201"/>
      <c r="D33" s="202"/>
      <c r="E33" s="242"/>
      <c r="F33" s="70">
        <v>0</v>
      </c>
      <c r="G33" s="67"/>
      <c r="H33" s="67"/>
      <c r="I33" s="67"/>
      <c r="J33" s="67">
        <v>0</v>
      </c>
      <c r="K33" s="68">
        <v>0</v>
      </c>
    </row>
    <row r="34" spans="1:11">
      <c r="A34" s="61">
        <v>6</v>
      </c>
      <c r="B34" s="215" t="s">
        <v>67</v>
      </c>
      <c r="C34" s="216"/>
      <c r="D34" s="216"/>
      <c r="E34" s="217"/>
      <c r="F34" s="62"/>
      <c r="G34" s="71">
        <f>SUM(G28:G33)</f>
        <v>3.2928571428571431</v>
      </c>
      <c r="H34" s="71">
        <f t="shared" ref="H34:J34" si="4">SUM(H28:H33)</f>
        <v>2.5842857142857145</v>
      </c>
      <c r="I34" s="71">
        <f t="shared" si="4"/>
        <v>2.5842857142857145</v>
      </c>
      <c r="J34" s="71">
        <f t="shared" si="4"/>
        <v>0</v>
      </c>
      <c r="K34" s="64">
        <v>0</v>
      </c>
    </row>
    <row r="35" spans="1:11" ht="32.25" customHeight="1">
      <c r="A35" s="43">
        <v>7</v>
      </c>
      <c r="B35" s="234" t="s">
        <v>68</v>
      </c>
      <c r="C35" s="235"/>
      <c r="D35" s="235"/>
      <c r="E35" s="236"/>
      <c r="F35" s="44">
        <v>0</v>
      </c>
      <c r="G35" s="55">
        <v>0</v>
      </c>
      <c r="H35" s="55">
        <v>0</v>
      </c>
      <c r="I35" s="55">
        <v>0</v>
      </c>
      <c r="J35" s="55">
        <v>0</v>
      </c>
      <c r="K35" s="72">
        <v>0</v>
      </c>
    </row>
    <row r="36" spans="1:11">
      <c r="A36" s="61">
        <v>8</v>
      </c>
      <c r="B36" s="237" t="s">
        <v>69</v>
      </c>
      <c r="C36" s="238"/>
      <c r="D36" s="238"/>
      <c r="E36" s="239"/>
      <c r="F36" s="62"/>
      <c r="G36" s="71">
        <f>SUM(G34:G35)</f>
        <v>3.2928571428571431</v>
      </c>
      <c r="H36" s="71">
        <f t="shared" ref="H36:J36" si="5">SUM(H34:H35)</f>
        <v>2.5842857142857145</v>
      </c>
      <c r="I36" s="71">
        <f t="shared" si="5"/>
        <v>2.5842857142857145</v>
      </c>
      <c r="J36" s="63">
        <f t="shared" si="5"/>
        <v>0</v>
      </c>
      <c r="K36" s="64">
        <v>0</v>
      </c>
    </row>
    <row r="37" spans="1:11" ht="38.25" customHeight="1">
      <c r="A37" s="61"/>
      <c r="B37" s="237" t="s">
        <v>70</v>
      </c>
      <c r="C37" s="238"/>
      <c r="D37" s="238"/>
      <c r="E37" s="73">
        <v>5.2</v>
      </c>
      <c r="F37" s="74">
        <v>0</v>
      </c>
      <c r="G37" s="71">
        <v>0</v>
      </c>
      <c r="H37" s="71">
        <v>0</v>
      </c>
      <c r="I37" s="71">
        <v>0</v>
      </c>
      <c r="J37" s="71"/>
      <c r="K37" s="64"/>
    </row>
    <row r="38" spans="1:11">
      <c r="A38" s="61" t="s">
        <v>71</v>
      </c>
      <c r="B38" s="215" t="s">
        <v>72</v>
      </c>
      <c r="C38" s="216"/>
      <c r="D38" s="216"/>
      <c r="E38" s="216"/>
      <c r="F38" s="217"/>
      <c r="G38" s="71">
        <f>G26+G36</f>
        <v>17.764357142857143</v>
      </c>
      <c r="H38" s="71">
        <f t="shared" ref="H38:I38" si="6">H26+H36</f>
        <v>13.697985714285714</v>
      </c>
      <c r="I38" s="71">
        <f t="shared" si="6"/>
        <v>13.697985714285714</v>
      </c>
      <c r="J38" s="63">
        <f>J26+J35</f>
        <v>0</v>
      </c>
      <c r="K38" s="64">
        <v>0</v>
      </c>
    </row>
    <row r="39" spans="1:11" ht="15.75">
      <c r="A39" s="43"/>
      <c r="B39" s="212" t="s">
        <v>73</v>
      </c>
      <c r="C39" s="213"/>
      <c r="D39" s="213"/>
      <c r="E39" s="213"/>
      <c r="F39" s="213"/>
      <c r="G39" s="213"/>
      <c r="H39" s="213"/>
      <c r="I39" s="213"/>
      <c r="J39" s="213"/>
      <c r="K39" s="214"/>
    </row>
    <row r="40" spans="1:11">
      <c r="A40" s="43">
        <v>9</v>
      </c>
      <c r="B40" s="200" t="s">
        <v>74</v>
      </c>
      <c r="C40" s="201"/>
      <c r="D40" s="201"/>
      <c r="E40" s="202"/>
      <c r="F40" s="65">
        <v>0.8</v>
      </c>
      <c r="G40" s="55">
        <f>G26*F40</f>
        <v>11.577200000000001</v>
      </c>
      <c r="H40" s="55">
        <f>H26*F40</f>
        <v>8.8909599999999998</v>
      </c>
      <c r="I40" s="55">
        <f>I26*F40</f>
        <v>8.8909599999999998</v>
      </c>
      <c r="J40" s="55">
        <f t="shared" ref="J40:K40" si="7">J26*$F$39</f>
        <v>0</v>
      </c>
      <c r="K40" s="56">
        <f t="shared" si="7"/>
        <v>0</v>
      </c>
    </row>
    <row r="41" spans="1:11">
      <c r="A41" s="43">
        <v>10</v>
      </c>
      <c r="B41" s="200" t="s">
        <v>75</v>
      </c>
      <c r="C41" s="201"/>
      <c r="D41" s="201"/>
      <c r="E41" s="202"/>
      <c r="F41" s="65">
        <v>0.56000000000000005</v>
      </c>
      <c r="G41" s="55">
        <f>G36*F41</f>
        <v>1.8440000000000003</v>
      </c>
      <c r="H41" s="55">
        <f>H36*F41</f>
        <v>1.4472000000000003</v>
      </c>
      <c r="I41" s="55">
        <f>I36*F41</f>
        <v>1.4472000000000003</v>
      </c>
      <c r="J41" s="55">
        <f t="shared" ref="J41" si="8">J36*$F$40</f>
        <v>0</v>
      </c>
      <c r="K41" s="56">
        <v>0</v>
      </c>
    </row>
    <row r="42" spans="1:11">
      <c r="A42" s="61">
        <v>11</v>
      </c>
      <c r="B42" s="215" t="s">
        <v>76</v>
      </c>
      <c r="C42" s="216"/>
      <c r="D42" s="217"/>
      <c r="E42" s="62"/>
      <c r="F42" s="75"/>
      <c r="G42" s="63">
        <f>SUM(G40:G41)</f>
        <v>13.421200000000002</v>
      </c>
      <c r="H42" s="63">
        <f t="shared" ref="H42:J42" si="9">SUM(H40:H41)</f>
        <v>10.33816</v>
      </c>
      <c r="I42" s="63">
        <f t="shared" si="9"/>
        <v>10.33816</v>
      </c>
      <c r="J42" s="63">
        <f t="shared" si="9"/>
        <v>0</v>
      </c>
      <c r="K42" s="64">
        <v>0</v>
      </c>
    </row>
    <row r="43" spans="1:11">
      <c r="A43" s="61"/>
      <c r="B43" s="221" t="s">
        <v>77</v>
      </c>
      <c r="C43" s="222"/>
      <c r="D43" s="222"/>
      <c r="E43" s="222"/>
      <c r="F43" s="76">
        <f>E37</f>
        <v>5.2</v>
      </c>
      <c r="G43" s="63">
        <f>F37</f>
        <v>0</v>
      </c>
      <c r="H43" s="63">
        <f>F37</f>
        <v>0</v>
      </c>
      <c r="I43" s="63">
        <f>F37</f>
        <v>0</v>
      </c>
      <c r="J43" s="63"/>
      <c r="K43" s="64"/>
    </row>
    <row r="44" spans="1:11" ht="15.75">
      <c r="A44" s="61">
        <v>12</v>
      </c>
      <c r="B44" s="231" t="s">
        <v>78</v>
      </c>
      <c r="C44" s="232"/>
      <c r="D44" s="232"/>
      <c r="E44" s="232"/>
      <c r="F44" s="233"/>
      <c r="G44" s="77">
        <f>G38+G42</f>
        <v>31.185557142857146</v>
      </c>
      <c r="H44" s="77">
        <f>H38+H42</f>
        <v>24.036145714285716</v>
      </c>
      <c r="I44" s="77">
        <f>I38+I42</f>
        <v>24.036145714285716</v>
      </c>
      <c r="J44" s="78"/>
      <c r="K44" s="79">
        <v>0</v>
      </c>
    </row>
    <row r="45" spans="1:11" ht="15.75">
      <c r="A45" s="80">
        <v>13</v>
      </c>
      <c r="B45" s="200" t="s">
        <v>79</v>
      </c>
      <c r="C45" s="201"/>
      <c r="D45" s="201"/>
      <c r="E45" s="201"/>
      <c r="F45" s="81">
        <f>SUM(G45:K45)</f>
        <v>3</v>
      </c>
      <c r="G45" s="82">
        <v>1</v>
      </c>
      <c r="H45" s="83">
        <v>1</v>
      </c>
      <c r="I45" s="83">
        <v>1</v>
      </c>
      <c r="J45" s="83"/>
      <c r="K45" s="84">
        <v>0</v>
      </c>
    </row>
    <row r="46" spans="1:11">
      <c r="A46" s="43">
        <v>14</v>
      </c>
      <c r="B46" s="200" t="s">
        <v>80</v>
      </c>
      <c r="C46" s="201"/>
      <c r="D46" s="201"/>
      <c r="E46" s="201"/>
      <c r="F46" s="202"/>
      <c r="G46" s="55">
        <f>+G44*G45</f>
        <v>31.185557142857146</v>
      </c>
      <c r="H46" s="55">
        <f t="shared" ref="H46:I46" si="10">+H44*H45</f>
        <v>24.036145714285716</v>
      </c>
      <c r="I46" s="55">
        <f t="shared" si="10"/>
        <v>24.036145714285716</v>
      </c>
      <c r="J46" s="55">
        <v>0</v>
      </c>
      <c r="K46" s="56">
        <f t="shared" ref="K46" si="11">K44+K45</f>
        <v>0</v>
      </c>
    </row>
    <row r="47" spans="1:11">
      <c r="A47" s="43">
        <v>15</v>
      </c>
      <c r="B47" s="200" t="s">
        <v>81</v>
      </c>
      <c r="C47" s="201"/>
      <c r="D47" s="201"/>
      <c r="E47" s="201"/>
      <c r="F47" s="202"/>
      <c r="G47" s="203">
        <f>SUM(G46:K46)</f>
        <v>79.257848571428582</v>
      </c>
      <c r="H47" s="204"/>
      <c r="I47" s="204"/>
      <c r="J47" s="204"/>
      <c r="K47" s="205"/>
    </row>
    <row r="48" spans="1:11" ht="21" thickBot="1">
      <c r="A48" s="85">
        <v>16</v>
      </c>
      <c r="B48" s="206" t="s">
        <v>82</v>
      </c>
      <c r="C48" s="207"/>
      <c r="D48" s="207"/>
      <c r="E48" s="207"/>
      <c r="F48" s="208"/>
      <c r="G48" s="86">
        <f>G47/F45</f>
        <v>26.419282857142861</v>
      </c>
      <c r="H48" s="87"/>
      <c r="I48" s="87"/>
      <c r="J48" s="87"/>
      <c r="K48" s="88"/>
    </row>
    <row r="49" spans="1:11">
      <c r="A49" s="1"/>
      <c r="G49" s="4"/>
      <c r="H49" s="4"/>
      <c r="I49" s="4"/>
      <c r="J49" s="4"/>
      <c r="K49" s="4"/>
    </row>
  </sheetData>
  <mergeCells count="55">
    <mergeCell ref="A6:B6"/>
    <mergeCell ref="A7:G8"/>
    <mergeCell ref="A9:E9"/>
    <mergeCell ref="F9:J9"/>
    <mergeCell ref="A10:F13"/>
    <mergeCell ref="G10:K10"/>
    <mergeCell ref="G12:G13"/>
    <mergeCell ref="H12:H13"/>
    <mergeCell ref="I12:I13"/>
    <mergeCell ref="F21:F22"/>
    <mergeCell ref="J12:J13"/>
    <mergeCell ref="K12:K13"/>
    <mergeCell ref="B14:E14"/>
    <mergeCell ref="B15:E15"/>
    <mergeCell ref="B16:E16"/>
    <mergeCell ref="A17:E17"/>
    <mergeCell ref="A18:E18"/>
    <mergeCell ref="A19:E19"/>
    <mergeCell ref="A20:E20"/>
    <mergeCell ref="A21:A22"/>
    <mergeCell ref="B21:E22"/>
    <mergeCell ref="B43:E43"/>
    <mergeCell ref="B44:F44"/>
    <mergeCell ref="B33:D33"/>
    <mergeCell ref="B34:E34"/>
    <mergeCell ref="B35:E35"/>
    <mergeCell ref="B36:E36"/>
    <mergeCell ref="B37:D37"/>
    <mergeCell ref="B38:F38"/>
    <mergeCell ref="E28:E33"/>
    <mergeCell ref="B29:D29"/>
    <mergeCell ref="B30:D30"/>
    <mergeCell ref="B31:D31"/>
    <mergeCell ref="B32:D32"/>
    <mergeCell ref="A4:K4"/>
    <mergeCell ref="B39:K39"/>
    <mergeCell ref="B40:E40"/>
    <mergeCell ref="B41:E41"/>
    <mergeCell ref="B42:D42"/>
    <mergeCell ref="B24:E24"/>
    <mergeCell ref="B25:E25"/>
    <mergeCell ref="B26:E26"/>
    <mergeCell ref="B27:K27"/>
    <mergeCell ref="B28:D28"/>
    <mergeCell ref="G21:G22"/>
    <mergeCell ref="H21:H22"/>
    <mergeCell ref="I21:I22"/>
    <mergeCell ref="J21:J22"/>
    <mergeCell ref="K21:K22"/>
    <mergeCell ref="B23:E23"/>
    <mergeCell ref="B45:E45"/>
    <mergeCell ref="B46:F46"/>
    <mergeCell ref="B47:F47"/>
    <mergeCell ref="G47:K47"/>
    <mergeCell ref="B48:F48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4"/>
  <sheetViews>
    <sheetView zoomScale="160" zoomScaleNormal="160" workbookViewId="0">
      <selection activeCell="F5" sqref="F5"/>
    </sheetView>
  </sheetViews>
  <sheetFormatPr baseColWidth="10" defaultRowHeight="15"/>
  <cols>
    <col min="1" max="1" width="15" bestFit="1" customWidth="1"/>
  </cols>
  <sheetData>
    <row r="1" spans="1:6" ht="15.75" thickBot="1">
      <c r="A1" s="151" t="s">
        <v>127</v>
      </c>
      <c r="B1" s="152" t="s">
        <v>128</v>
      </c>
      <c r="C1" s="151" t="s">
        <v>129</v>
      </c>
      <c r="D1" s="153" t="s">
        <v>130</v>
      </c>
      <c r="E1" s="287" t="s">
        <v>154</v>
      </c>
      <c r="F1" s="288"/>
    </row>
    <row r="2" spans="1:6" ht="15.75" thickBot="1">
      <c r="A2" s="154"/>
      <c r="B2" s="155"/>
      <c r="C2" s="154"/>
      <c r="D2" s="156"/>
      <c r="E2">
        <v>0.6</v>
      </c>
      <c r="F2">
        <v>0.4</v>
      </c>
    </row>
    <row r="3" spans="1:6" ht="15.75" thickBot="1">
      <c r="A3" s="157" t="s">
        <v>131</v>
      </c>
      <c r="B3" s="158">
        <v>187.38</v>
      </c>
      <c r="C3" s="157" t="s">
        <v>132</v>
      </c>
      <c r="D3" s="158">
        <v>64</v>
      </c>
      <c r="E3">
        <f>D3*E2*F2</f>
        <v>15.36</v>
      </c>
    </row>
    <row r="4" spans="1:6" ht="15.75" thickBot="1">
      <c r="A4" s="157" t="s">
        <v>133</v>
      </c>
      <c r="B4" s="158">
        <v>294.5</v>
      </c>
      <c r="C4" s="157" t="s">
        <v>134</v>
      </c>
      <c r="D4" s="158">
        <v>64</v>
      </c>
    </row>
    <row r="5" spans="1:6" ht="15.75" thickBot="1">
      <c r="A5" s="159"/>
      <c r="B5" s="155"/>
      <c r="C5" s="157" t="s">
        <v>135</v>
      </c>
      <c r="D5" s="158">
        <v>70</v>
      </c>
    </row>
    <row r="6" spans="1:6" ht="15.75" thickBot="1">
      <c r="A6" s="157" t="s">
        <v>136</v>
      </c>
      <c r="B6" s="158">
        <v>71.5</v>
      </c>
      <c r="C6" s="159" t="s">
        <v>137</v>
      </c>
      <c r="D6" s="158">
        <v>850</v>
      </c>
    </row>
    <row r="7" spans="1:6" ht="15.75" thickBot="1">
      <c r="A7" s="157" t="s">
        <v>138</v>
      </c>
      <c r="B7" s="158">
        <v>176.27</v>
      </c>
      <c r="C7" s="159"/>
      <c r="D7" s="160"/>
    </row>
    <row r="8" spans="1:6" ht="15.75" thickBot="1">
      <c r="A8" s="157" t="s">
        <v>139</v>
      </c>
      <c r="B8" s="158"/>
      <c r="C8" s="159"/>
      <c r="D8" s="160"/>
    </row>
    <row r="9" spans="1:6" ht="15.75" thickBot="1">
      <c r="A9" s="157" t="s">
        <v>140</v>
      </c>
      <c r="B9" s="158">
        <v>200</v>
      </c>
      <c r="C9" s="159"/>
      <c r="D9" s="160"/>
    </row>
    <row r="10" spans="1:6" ht="15.75" thickBot="1">
      <c r="A10" s="157" t="s">
        <v>141</v>
      </c>
      <c r="B10" s="158"/>
      <c r="C10" s="159"/>
      <c r="D10" s="160"/>
    </row>
    <row r="11" spans="1:6" ht="15.75" thickBot="1">
      <c r="A11" s="157" t="s">
        <v>142</v>
      </c>
      <c r="B11" s="158"/>
      <c r="C11" s="159"/>
      <c r="D11" s="160"/>
    </row>
    <row r="12" spans="1:6" ht="15.75" thickBot="1">
      <c r="A12" s="159" t="s">
        <v>143</v>
      </c>
      <c r="B12" s="158">
        <v>54.15</v>
      </c>
      <c r="C12" s="159"/>
      <c r="D12" s="160"/>
    </row>
    <row r="13" spans="1:6" ht="15.75" thickBot="1">
      <c r="A13" s="161" t="s">
        <v>144</v>
      </c>
      <c r="B13" s="158">
        <v>42</v>
      </c>
      <c r="C13" s="162"/>
      <c r="D13" s="163"/>
    </row>
    <row r="14" spans="1:6">
      <c r="A14" s="164" t="s">
        <v>145</v>
      </c>
      <c r="B14" s="165"/>
      <c r="C14" s="165"/>
      <c r="D14" s="165"/>
    </row>
  </sheetData>
  <mergeCells count="1">
    <mergeCell ref="E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6"/>
  <sheetViews>
    <sheetView tabSelected="1" workbookViewId="0">
      <selection activeCell="E16" sqref="E16"/>
    </sheetView>
  </sheetViews>
  <sheetFormatPr baseColWidth="10" defaultRowHeight="15"/>
  <cols>
    <col min="2" max="2" width="40.85546875" customWidth="1"/>
  </cols>
  <sheetData>
    <row r="1" spans="1:8" ht="33.75">
      <c r="A1" s="173"/>
      <c r="B1" s="174"/>
      <c r="C1" s="175"/>
      <c r="D1" s="175"/>
      <c r="E1" s="175"/>
      <c r="F1" s="176"/>
      <c r="G1" s="174"/>
      <c r="H1" s="177"/>
    </row>
    <row r="2" spans="1:8" ht="23.25">
      <c r="A2" s="174"/>
      <c r="B2" s="174"/>
      <c r="C2" s="174"/>
      <c r="D2" s="178"/>
      <c r="E2" s="178"/>
      <c r="F2" s="178"/>
      <c r="G2" s="174"/>
      <c r="H2" s="177"/>
    </row>
    <row r="3" spans="1:8">
      <c r="A3" s="174"/>
      <c r="B3" s="174"/>
      <c r="C3" s="174"/>
      <c r="D3" s="175"/>
      <c r="E3" s="175"/>
      <c r="F3" s="175"/>
      <c r="G3" s="174"/>
      <c r="H3" s="177"/>
    </row>
    <row r="4" spans="1:8">
      <c r="A4" s="174"/>
      <c r="B4" s="174"/>
      <c r="C4" s="174"/>
      <c r="D4" s="179" t="s">
        <v>113</v>
      </c>
      <c r="E4" s="175"/>
      <c r="F4" s="175"/>
      <c r="G4" s="174"/>
      <c r="H4" s="177"/>
    </row>
    <row r="5" spans="1:8">
      <c r="A5" s="174"/>
      <c r="B5" s="174"/>
      <c r="C5" s="175"/>
      <c r="D5" s="175"/>
      <c r="E5" s="175"/>
      <c r="F5" s="175"/>
      <c r="G5" s="174"/>
      <c r="H5" s="177"/>
    </row>
    <row r="6" spans="1:8">
      <c r="A6" s="174"/>
      <c r="B6" s="174"/>
      <c r="C6" s="175"/>
      <c r="D6" s="175"/>
      <c r="E6" s="175"/>
      <c r="F6" s="175"/>
      <c r="G6" s="174"/>
      <c r="H6" s="177"/>
    </row>
    <row r="7" spans="1:8">
      <c r="A7" s="174"/>
      <c r="B7" s="174"/>
      <c r="C7" s="175"/>
      <c r="D7" s="175"/>
      <c r="E7" s="175"/>
      <c r="F7" s="175"/>
      <c r="G7" s="174"/>
      <c r="H7" s="177"/>
    </row>
    <row r="8" spans="1:8">
      <c r="A8" s="180"/>
      <c r="B8" s="180"/>
      <c r="C8" s="180"/>
      <c r="D8" s="180"/>
      <c r="E8" s="180"/>
      <c r="F8" s="180"/>
      <c r="G8" s="181"/>
      <c r="H8" s="182"/>
    </row>
    <row r="9" spans="1:8">
      <c r="A9" s="180"/>
      <c r="B9" s="180"/>
      <c r="C9" s="180"/>
      <c r="D9" s="180"/>
      <c r="E9" s="180"/>
      <c r="F9" s="180"/>
      <c r="G9" s="181"/>
      <c r="H9" s="182"/>
    </row>
    <row r="10" spans="1:8">
      <c r="A10" s="180"/>
      <c r="B10" s="180"/>
      <c r="C10" s="180"/>
      <c r="D10" s="180"/>
      <c r="E10" s="180"/>
      <c r="F10" s="180"/>
      <c r="G10" s="181"/>
      <c r="H10" s="182"/>
    </row>
    <row r="11" spans="1:8" ht="18">
      <c r="A11" s="180"/>
      <c r="B11" s="183"/>
      <c r="C11" s="180"/>
      <c r="D11" s="180"/>
      <c r="E11" s="180"/>
      <c r="F11" s="180"/>
      <c r="G11" s="181"/>
      <c r="H11" s="182"/>
    </row>
    <row r="12" spans="1:8">
      <c r="A12" s="184"/>
      <c r="B12" s="182"/>
      <c r="C12" s="180"/>
      <c r="D12" s="180"/>
      <c r="E12" s="180"/>
      <c r="F12" s="185"/>
      <c r="G12" s="181"/>
      <c r="H12" s="182"/>
    </row>
    <row r="13" spans="1:8">
      <c r="A13" s="184"/>
      <c r="B13" s="186"/>
      <c r="C13" s="180"/>
      <c r="D13" s="180"/>
      <c r="E13" s="180"/>
      <c r="F13" s="185"/>
      <c r="G13" s="181"/>
      <c r="H13" s="182"/>
    </row>
    <row r="14" spans="1:8">
      <c r="A14" s="184"/>
      <c r="B14" s="187"/>
      <c r="C14" s="180"/>
      <c r="D14" s="180"/>
      <c r="E14" s="180"/>
      <c r="F14" s="185"/>
      <c r="G14" s="181"/>
      <c r="H14" s="182"/>
    </row>
    <row r="15" spans="1:8">
      <c r="A15" s="184"/>
      <c r="B15" s="188"/>
      <c r="C15" s="180"/>
      <c r="D15" s="180"/>
      <c r="E15" s="180"/>
      <c r="F15" s="185"/>
      <c r="G15" s="181"/>
      <c r="H15" s="182"/>
    </row>
    <row r="16" spans="1:8">
      <c r="A16" s="184"/>
      <c r="B16" s="188"/>
      <c r="C16" s="180"/>
      <c r="D16" s="180"/>
      <c r="E16" s="180"/>
      <c r="F16" s="185"/>
      <c r="G16" s="181"/>
      <c r="H16" s="182"/>
    </row>
    <row r="17" spans="1:8">
      <c r="A17" s="184"/>
      <c r="B17" s="188"/>
      <c r="C17" s="180"/>
      <c r="D17" s="180"/>
      <c r="E17" s="180"/>
      <c r="F17" s="185"/>
      <c r="G17" s="181"/>
      <c r="H17" s="182"/>
    </row>
    <row r="18" spans="1:8">
      <c r="A18" s="184"/>
      <c r="B18" s="188"/>
      <c r="C18" s="180"/>
      <c r="D18" s="180"/>
      <c r="E18" s="180"/>
      <c r="F18" s="185"/>
      <c r="G18" s="181"/>
      <c r="H18" s="182"/>
    </row>
    <row r="19" spans="1:8">
      <c r="A19" s="184"/>
      <c r="B19" s="188"/>
      <c r="C19" s="180"/>
      <c r="D19" s="180"/>
      <c r="E19" s="180"/>
      <c r="F19" s="185"/>
      <c r="G19" s="181"/>
      <c r="H19" s="182"/>
    </row>
    <row r="20" spans="1:8">
      <c r="A20" s="184"/>
      <c r="B20" s="188"/>
      <c r="C20" s="180"/>
      <c r="D20" s="180"/>
      <c r="E20" s="180"/>
      <c r="F20" s="185"/>
      <c r="G20" s="181"/>
      <c r="H20" s="182"/>
    </row>
    <row r="21" spans="1:8">
      <c r="A21" s="184"/>
      <c r="B21" s="188"/>
      <c r="C21" s="180"/>
      <c r="D21" s="180"/>
      <c r="E21" s="180"/>
      <c r="F21" s="185"/>
      <c r="G21" s="181"/>
      <c r="H21" s="182"/>
    </row>
    <row r="22" spans="1:8">
      <c r="A22" s="184"/>
      <c r="B22" s="188"/>
      <c r="C22" s="180"/>
      <c r="D22" s="180"/>
      <c r="E22" s="180"/>
      <c r="F22" s="185"/>
      <c r="G22" s="181"/>
      <c r="H22" s="182"/>
    </row>
    <row r="23" spans="1:8">
      <c r="A23" s="184"/>
      <c r="B23" s="188"/>
      <c r="C23" s="180"/>
      <c r="D23" s="180"/>
      <c r="E23" s="180"/>
      <c r="F23" s="185"/>
      <c r="G23" s="181"/>
      <c r="H23" s="182"/>
    </row>
    <row r="24" spans="1:8">
      <c r="A24" s="184"/>
      <c r="B24" s="188"/>
      <c r="C24" s="180"/>
      <c r="D24" s="180"/>
      <c r="E24" s="180"/>
      <c r="F24" s="185"/>
      <c r="G24" s="181"/>
      <c r="H24" s="182"/>
    </row>
    <row r="25" spans="1:8">
      <c r="A25" s="190"/>
      <c r="B25" s="189"/>
      <c r="C25" s="190"/>
      <c r="D25" s="190"/>
      <c r="E25" s="190"/>
      <c r="F25" s="191"/>
      <c r="G25" s="192"/>
      <c r="H25" s="193"/>
    </row>
    <row r="26" spans="1:8" ht="18">
      <c r="A26" s="190"/>
      <c r="B26" s="194"/>
      <c r="C26" s="190"/>
      <c r="D26" s="190"/>
      <c r="E26" s="190"/>
      <c r="F26" s="191"/>
      <c r="G26" s="192"/>
      <c r="H26" s="193"/>
    </row>
    <row r="27" spans="1:8">
      <c r="A27" s="190"/>
      <c r="B27" s="195"/>
      <c r="C27" s="190"/>
      <c r="D27" s="190"/>
      <c r="E27" s="190"/>
      <c r="F27" s="196"/>
      <c r="G27" s="192"/>
      <c r="H27" s="193"/>
    </row>
    <row r="28" spans="1:8">
      <c r="A28" s="190"/>
      <c r="B28" s="190"/>
      <c r="C28" s="190"/>
      <c r="D28" s="190"/>
      <c r="E28" s="190"/>
      <c r="F28" s="190"/>
      <c r="G28" s="192"/>
      <c r="H28" s="193"/>
    </row>
    <row r="29" spans="1:8">
      <c r="A29" s="190"/>
      <c r="B29" s="197"/>
      <c r="C29" s="190"/>
      <c r="D29" s="197"/>
      <c r="E29" s="190"/>
      <c r="F29" s="190"/>
      <c r="G29" s="190"/>
      <c r="H29" s="193"/>
    </row>
    <row r="30" spans="1:8">
      <c r="A30" s="190"/>
      <c r="B30" s="197"/>
      <c r="C30" s="190"/>
      <c r="D30" s="197"/>
      <c r="E30" s="190"/>
      <c r="F30" s="190"/>
      <c r="G30" s="190"/>
      <c r="H30" s="193"/>
    </row>
    <row r="31" spans="1:8">
      <c r="A31" s="190"/>
      <c r="B31" s="197"/>
      <c r="C31" s="190"/>
      <c r="D31" s="197"/>
      <c r="E31" s="190"/>
      <c r="F31" s="190"/>
      <c r="G31" s="190"/>
      <c r="H31" s="193"/>
    </row>
    <row r="32" spans="1:8">
      <c r="A32" s="190"/>
      <c r="B32" s="190"/>
      <c r="C32" s="190"/>
      <c r="D32" s="190"/>
      <c r="E32" s="190"/>
      <c r="F32" s="190"/>
      <c r="G32" s="190"/>
      <c r="H32" s="193"/>
    </row>
    <row r="33" spans="1:8">
      <c r="A33" s="190"/>
      <c r="B33" s="190"/>
      <c r="C33" s="190"/>
      <c r="D33" s="190"/>
      <c r="E33" s="190"/>
      <c r="F33" s="190"/>
      <c r="G33" s="190"/>
      <c r="H33" s="193"/>
    </row>
    <row r="34" spans="1:8">
      <c r="A34" s="190"/>
      <c r="B34" s="190"/>
      <c r="C34" s="190"/>
      <c r="D34" s="190"/>
      <c r="E34" s="190"/>
      <c r="F34" s="190"/>
      <c r="G34" s="190"/>
      <c r="H34" s="193"/>
    </row>
    <row r="35" spans="1:8">
      <c r="A35" s="198"/>
      <c r="B35" s="190"/>
      <c r="C35" s="190"/>
      <c r="D35" s="190"/>
      <c r="E35" s="190"/>
      <c r="F35" s="190"/>
      <c r="G35" s="192"/>
      <c r="H35" s="193"/>
    </row>
    <row r="36" spans="1:8">
      <c r="A36" s="199"/>
      <c r="B36" s="199"/>
      <c r="C36" s="199"/>
      <c r="D36" s="199"/>
      <c r="E36" s="199"/>
      <c r="F36" s="199"/>
      <c r="G36" s="199"/>
      <c r="H36" s="199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TERRA</vt:lpstr>
      <vt:lpstr>GROS OEUVRE</vt:lpstr>
      <vt:lpstr>Tx horaire</vt:lpstr>
      <vt:lpstr>SURFACE</vt:lpstr>
      <vt:lpstr>SAMSE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Benoit</cp:lastModifiedBy>
  <cp:lastPrinted>2017-06-01T06:23:34Z</cp:lastPrinted>
  <dcterms:created xsi:type="dcterms:W3CDTF">2017-05-30T08:27:30Z</dcterms:created>
  <dcterms:modified xsi:type="dcterms:W3CDTF">2019-10-09T12:40:01Z</dcterms:modified>
</cp:coreProperties>
</file>