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C:\Users\yanni\Downloads\"/>
    </mc:Choice>
  </mc:AlternateContent>
  <xr:revisionPtr revIDLastSave="0" documentId="13_ncr:1_{BA00FDD5-DB3F-4F7C-A585-1B169A5ABC20}" xr6:coauthVersionLast="47" xr6:coauthVersionMax="47" xr10:uidLastSave="{00000000-0000-0000-0000-000000000000}"/>
  <bookViews>
    <workbookView xWindow="-108" yWindow="-108" windowWidth="23256" windowHeight="13176" activeTab="1" xr2:uid="{1FA21AE6-6F8B-4FF3-A93D-E8B0C33580C3}"/>
  </bookViews>
  <sheets>
    <sheet name="PLANNING" sheetId="5" r:id="rId1"/>
    <sheet name="PLANNING (2)" sheetId="4" r:id="rId2"/>
    <sheet name="Fériés" sheetId="2" r:id="rId3"/>
  </sheets>
  <definedNames>
    <definedName name="An">PLANNING!$B$1</definedName>
    <definedName name="Fer">Fériés!$A$4:$A$14</definedName>
    <definedName name="Ms">Fériés!$C$4:$D$15</definedName>
    <definedName name="Nomois">Fériés!$D$4:$D$15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 i="4" l="1"/>
  <c r="N7" i="4"/>
  <c r="O6" i="4" s="1"/>
  <c r="O5" i="4" s="1"/>
  <c r="O7" i="4"/>
  <c r="F39" i="4"/>
  <c r="F38" i="4"/>
  <c r="F37" i="4"/>
  <c r="F36" i="4"/>
  <c r="F35" i="4"/>
  <c r="F34" i="4"/>
  <c r="F33" i="4"/>
  <c r="F32" i="4"/>
  <c r="F31" i="4"/>
  <c r="F29" i="4"/>
  <c r="F28" i="4"/>
  <c r="F26" i="4"/>
  <c r="F25" i="4"/>
  <c r="F24" i="4"/>
  <c r="F23" i="4"/>
  <c r="F21" i="4"/>
  <c r="F20" i="4"/>
  <c r="F19" i="4"/>
  <c r="F18" i="4"/>
  <c r="F14" i="4"/>
  <c r="F13" i="4"/>
  <c r="D39" i="4"/>
  <c r="D38" i="4"/>
  <c r="D37" i="4"/>
  <c r="D36" i="4"/>
  <c r="D35" i="4"/>
  <c r="D34" i="4"/>
  <c r="D33" i="4"/>
  <c r="D32" i="4"/>
  <c r="D31" i="4"/>
  <c r="D29" i="4"/>
  <c r="D28" i="4"/>
  <c r="D26" i="4"/>
  <c r="D25" i="4"/>
  <c r="D24" i="4"/>
  <c r="D23" i="4"/>
  <c r="D21" i="4"/>
  <c r="D20" i="4"/>
  <c r="D19" i="4"/>
  <c r="D18" i="4"/>
  <c r="D14" i="4"/>
  <c r="D13" i="4"/>
  <c r="D9" i="4"/>
  <c r="B9" i="5"/>
  <c r="E9" i="5" s="1"/>
  <c r="J7" i="5"/>
  <c r="M7" i="5" s="1"/>
  <c r="I7" i="5"/>
  <c r="J6" i="5" s="1"/>
  <c r="J5" i="5" s="1"/>
  <c r="H7" i="5"/>
  <c r="I6" i="5" s="1"/>
  <c r="I5" i="5" s="1"/>
  <c r="K6" i="5"/>
  <c r="A6" i="5"/>
  <c r="H5" i="5"/>
  <c r="L1" i="5"/>
  <c r="K1" i="5"/>
  <c r="B9" i="4"/>
  <c r="F9" i="4" s="1"/>
  <c r="P7" i="4"/>
  <c r="S7" i="4" s="1"/>
  <c r="R7" i="4"/>
  <c r="S6" i="4" s="1"/>
  <c r="S5" i="4" s="1"/>
  <c r="Q6" i="4"/>
  <c r="P6" i="4"/>
  <c r="P5" i="4" s="1"/>
  <c r="R1" i="4"/>
  <c r="Q1" i="4"/>
  <c r="A14" i="2"/>
  <c r="A13" i="2"/>
  <c r="A12" i="2"/>
  <c r="A11" i="2"/>
  <c r="A10" i="2"/>
  <c r="A7" i="2"/>
  <c r="A9" i="2" s="1"/>
  <c r="A6" i="2"/>
  <c r="D5" i="2"/>
  <c r="D6" i="2" s="1"/>
  <c r="D7" i="2" s="1"/>
  <c r="D8" i="2" s="1"/>
  <c r="D9" i="2" s="1"/>
  <c r="D10" i="2" s="1"/>
  <c r="D11" i="2" s="1"/>
  <c r="D12" i="2" s="1"/>
  <c r="D13" i="2" s="1"/>
  <c r="D14" i="2" s="1"/>
  <c r="D15" i="2" s="1"/>
  <c r="A5" i="2"/>
  <c r="A4" i="2"/>
  <c r="B10" i="5" l="1"/>
  <c r="B11" i="5"/>
  <c r="E10" i="5"/>
  <c r="H10" i="5" s="1"/>
  <c r="A9" i="5"/>
  <c r="K7" i="5"/>
  <c r="L7" i="5"/>
  <c r="M6" i="5" s="1"/>
  <c r="M5" i="5" s="1"/>
  <c r="H9" i="5"/>
  <c r="A9" i="4"/>
  <c r="W9" i="4" s="1"/>
  <c r="A6" i="4"/>
  <c r="Q7" i="4"/>
  <c r="Q9" i="4" s="1"/>
  <c r="R9" i="4" s="1"/>
  <c r="S9" i="4" s="1"/>
  <c r="B10" i="4"/>
  <c r="A8" i="2"/>
  <c r="D10" i="4" l="1"/>
  <c r="F10" i="4"/>
  <c r="G10" i="4" s="1"/>
  <c r="N10" i="4" s="1"/>
  <c r="O10" i="4" s="1"/>
  <c r="A10" i="5"/>
  <c r="I10" i="5"/>
  <c r="I9" i="5"/>
  <c r="K9" i="5"/>
  <c r="L9" i="5" s="1"/>
  <c r="M9" i="5" s="1"/>
  <c r="L6" i="5"/>
  <c r="L5" i="5" s="1"/>
  <c r="Q9" i="5"/>
  <c r="Q10" i="5"/>
  <c r="N10" i="5"/>
  <c r="E11" i="5"/>
  <c r="A11" i="5"/>
  <c r="H11" i="5"/>
  <c r="B12" i="5"/>
  <c r="K5" i="5"/>
  <c r="B11" i="4"/>
  <c r="A10" i="4"/>
  <c r="R6" i="4"/>
  <c r="R5" i="4" s="1"/>
  <c r="Q5" i="4"/>
  <c r="D11" i="4" l="1"/>
  <c r="F11" i="4"/>
  <c r="A12" i="5"/>
  <c r="B13" i="5"/>
  <c r="E12" i="5"/>
  <c r="H12" i="5" s="1"/>
  <c r="Q11" i="5"/>
  <c r="N11" i="5"/>
  <c r="J9" i="5"/>
  <c r="G9" i="5"/>
  <c r="I11" i="5"/>
  <c r="J10" i="5"/>
  <c r="T10" i="4"/>
  <c r="W10" i="4"/>
  <c r="G11" i="4"/>
  <c r="N11" i="4" s="1"/>
  <c r="O11" i="4" s="1"/>
  <c r="A11" i="4"/>
  <c r="B12" i="4"/>
  <c r="D12" i="4" l="1"/>
  <c r="F12" i="4"/>
  <c r="G12" i="4" s="1"/>
  <c r="N12" i="4" s="1"/>
  <c r="O12" i="4" s="1"/>
  <c r="I12" i="5"/>
  <c r="K11" i="5"/>
  <c r="L11" i="5" s="1"/>
  <c r="M11" i="5" s="1"/>
  <c r="G11" i="5"/>
  <c r="J11" i="5"/>
  <c r="K10" i="5"/>
  <c r="L10" i="5" s="1"/>
  <c r="F9" i="5"/>
  <c r="E13" i="5"/>
  <c r="H13" i="5" s="1"/>
  <c r="B14" i="5"/>
  <c r="A13" i="5"/>
  <c r="N12" i="5"/>
  <c r="Q12" i="5"/>
  <c r="W11" i="4"/>
  <c r="T11" i="4"/>
  <c r="P10" i="4"/>
  <c r="A12" i="4"/>
  <c r="B13" i="4"/>
  <c r="I13" i="5" l="1"/>
  <c r="Q13" i="5"/>
  <c r="N13" i="5"/>
  <c r="A14" i="5"/>
  <c r="B15" i="5"/>
  <c r="E14" i="5"/>
  <c r="H14" i="5" s="1"/>
  <c r="N9" i="5"/>
  <c r="M10" i="5"/>
  <c r="G10" i="5"/>
  <c r="K12" i="5"/>
  <c r="L12" i="5" s="1"/>
  <c r="M12" i="5" s="1"/>
  <c r="F11" i="5"/>
  <c r="F10" i="5"/>
  <c r="G12" i="5"/>
  <c r="J12" i="5"/>
  <c r="W12" i="4"/>
  <c r="T12" i="4"/>
  <c r="P11" i="4"/>
  <c r="Q11" i="4"/>
  <c r="R11" i="4" s="1"/>
  <c r="S11" i="4" s="1"/>
  <c r="B14" i="4"/>
  <c r="G13" i="4"/>
  <c r="N13" i="4" s="1"/>
  <c r="O13" i="4" s="1"/>
  <c r="A13" i="4"/>
  <c r="I14" i="5" l="1"/>
  <c r="E15" i="5"/>
  <c r="B16" i="5"/>
  <c r="H15" i="5"/>
  <c r="A15" i="5"/>
  <c r="K13" i="5"/>
  <c r="L13" i="5" s="1"/>
  <c r="M13" i="5" s="1"/>
  <c r="F12" i="5"/>
  <c r="Q14" i="5"/>
  <c r="N14" i="5"/>
  <c r="J13" i="5"/>
  <c r="W13" i="4"/>
  <c r="T13" i="4"/>
  <c r="A14" i="4"/>
  <c r="G14" i="4"/>
  <c r="N14" i="4" s="1"/>
  <c r="O14" i="4" s="1"/>
  <c r="B15" i="4"/>
  <c r="Q12" i="4"/>
  <c r="R12" i="4" s="1"/>
  <c r="S12" i="4" s="1"/>
  <c r="H11" i="4"/>
  <c r="P12" i="4"/>
  <c r="I11" i="4"/>
  <c r="D15" i="4" l="1"/>
  <c r="F15" i="4"/>
  <c r="N15" i="5"/>
  <c r="I15" i="5"/>
  <c r="E16" i="5"/>
  <c r="H16" i="5" s="1"/>
  <c r="A16" i="5"/>
  <c r="B17" i="5"/>
  <c r="K14" i="5"/>
  <c r="L14" i="5" s="1"/>
  <c r="M14" i="5" s="1"/>
  <c r="F13" i="5"/>
  <c r="G14" i="5"/>
  <c r="J14" i="5"/>
  <c r="G13" i="5"/>
  <c r="W14" i="4"/>
  <c r="T14" i="4"/>
  <c r="B16" i="4"/>
  <c r="A15" i="4"/>
  <c r="Q13" i="4"/>
  <c r="R13" i="4" s="1"/>
  <c r="S13" i="4" s="1"/>
  <c r="H12" i="4"/>
  <c r="P13" i="4"/>
  <c r="I12" i="4"/>
  <c r="G15" i="4" l="1"/>
  <c r="N15" i="4" s="1"/>
  <c r="O15" i="4" s="1"/>
  <c r="D16" i="4"/>
  <c r="F16" i="4"/>
  <c r="I13" i="4"/>
  <c r="I16" i="5"/>
  <c r="B18" i="5"/>
  <c r="E17" i="5"/>
  <c r="H17" i="5" s="1"/>
  <c r="A17" i="5"/>
  <c r="N16" i="5"/>
  <c r="Q16" i="5"/>
  <c r="J15" i="5"/>
  <c r="K15" i="5"/>
  <c r="L15" i="5" s="1"/>
  <c r="M15" i="5" s="1"/>
  <c r="F14" i="5"/>
  <c r="T15" i="4"/>
  <c r="G16" i="4"/>
  <c r="N16" i="4" s="1"/>
  <c r="O16" i="4" s="1"/>
  <c r="A16" i="4"/>
  <c r="B17" i="4"/>
  <c r="Q14" i="4"/>
  <c r="R14" i="4" s="1"/>
  <c r="S14" i="4" s="1"/>
  <c r="H13" i="4"/>
  <c r="P14" i="4"/>
  <c r="D17" i="4" l="1"/>
  <c r="F17" i="4"/>
  <c r="I14" i="4"/>
  <c r="G15" i="5"/>
  <c r="I17" i="5"/>
  <c r="K16" i="5"/>
  <c r="L16" i="5" s="1"/>
  <c r="M16" i="5" s="1"/>
  <c r="F15" i="5"/>
  <c r="Q17" i="5"/>
  <c r="N17" i="5"/>
  <c r="E18" i="5"/>
  <c r="H18" i="5" s="1"/>
  <c r="A18" i="5"/>
  <c r="B19" i="5"/>
  <c r="J16" i="5"/>
  <c r="W16" i="4"/>
  <c r="T16" i="4"/>
  <c r="Q15" i="4"/>
  <c r="R15" i="4" s="1"/>
  <c r="S15" i="4" s="1"/>
  <c r="H14" i="4"/>
  <c r="P15" i="4"/>
  <c r="A17" i="4"/>
  <c r="B18" i="4"/>
  <c r="G17" i="4"/>
  <c r="N17" i="4" s="1"/>
  <c r="O17" i="4" s="1"/>
  <c r="I18" i="5" l="1"/>
  <c r="A19" i="5"/>
  <c r="B20" i="5"/>
  <c r="E19" i="5"/>
  <c r="H19" i="5" s="1"/>
  <c r="Q18" i="5"/>
  <c r="N18" i="5"/>
  <c r="Q15" i="5"/>
  <c r="K17" i="5"/>
  <c r="L17" i="5" s="1"/>
  <c r="M17" i="5" s="1"/>
  <c r="F16" i="5"/>
  <c r="G17" i="5"/>
  <c r="J17" i="5"/>
  <c r="G16" i="5"/>
  <c r="W17" i="4"/>
  <c r="T17" i="4"/>
  <c r="I15" i="4"/>
  <c r="G18" i="4"/>
  <c r="N18" i="4" s="1"/>
  <c r="O18" i="4" s="1"/>
  <c r="A18" i="4"/>
  <c r="B19" i="4"/>
  <c r="Q16" i="4"/>
  <c r="R16" i="4" s="1"/>
  <c r="S16" i="4" s="1"/>
  <c r="H15" i="4"/>
  <c r="P16" i="4"/>
  <c r="I16" i="4" l="1"/>
  <c r="I19" i="5"/>
  <c r="K18" i="5"/>
  <c r="L18" i="5" s="1"/>
  <c r="M18" i="5" s="1"/>
  <c r="F17" i="5"/>
  <c r="E20" i="5"/>
  <c r="B21" i="5"/>
  <c r="H20" i="5"/>
  <c r="A20" i="5"/>
  <c r="Q19" i="5"/>
  <c r="N19" i="5"/>
  <c r="G18" i="5"/>
  <c r="J18" i="5"/>
  <c r="W15" i="4"/>
  <c r="T18" i="4"/>
  <c r="W18" i="4"/>
  <c r="B20" i="4"/>
  <c r="G19" i="4"/>
  <c r="N19" i="4" s="1"/>
  <c r="O19" i="4" s="1"/>
  <c r="A19" i="4"/>
  <c r="Q17" i="4"/>
  <c r="R17" i="4" s="1"/>
  <c r="S17" i="4" s="1"/>
  <c r="H16" i="4"/>
  <c r="P17" i="4"/>
  <c r="I17" i="4" l="1"/>
  <c r="Q20" i="5"/>
  <c r="N20" i="5"/>
  <c r="E21" i="5"/>
  <c r="H21" i="5" s="1"/>
  <c r="A21" i="5"/>
  <c r="B22" i="5"/>
  <c r="I20" i="5"/>
  <c r="J19" i="5"/>
  <c r="K19" i="5"/>
  <c r="L19" i="5" s="1"/>
  <c r="M19" i="5" s="1"/>
  <c r="F18" i="5"/>
  <c r="W19" i="4"/>
  <c r="T19" i="4"/>
  <c r="Q18" i="4"/>
  <c r="R18" i="4" s="1"/>
  <c r="S18" i="4" s="1"/>
  <c r="H17" i="4"/>
  <c r="B21" i="4"/>
  <c r="G20" i="4"/>
  <c r="N20" i="4" s="1"/>
  <c r="O20" i="4" s="1"/>
  <c r="A20" i="4"/>
  <c r="P18" i="4"/>
  <c r="I21" i="5" l="1"/>
  <c r="K20" i="5"/>
  <c r="L20" i="5" s="1"/>
  <c r="M20" i="5" s="1"/>
  <c r="F19" i="5"/>
  <c r="G19" i="5"/>
  <c r="G20" i="5"/>
  <c r="J20" i="5"/>
  <c r="B23" i="5"/>
  <c r="E22" i="5"/>
  <c r="H22" i="5" s="1"/>
  <c r="A22" i="5"/>
  <c r="Q21" i="5"/>
  <c r="N21" i="5"/>
  <c r="W20" i="4"/>
  <c r="T20" i="4"/>
  <c r="I18" i="4"/>
  <c r="Q19" i="4"/>
  <c r="R19" i="4" s="1"/>
  <c r="S19" i="4" s="1"/>
  <c r="H18" i="4"/>
  <c r="G21" i="4"/>
  <c r="N21" i="4" s="1"/>
  <c r="O21" i="4" s="1"/>
  <c r="A21" i="4"/>
  <c r="B22" i="4"/>
  <c r="P19" i="4"/>
  <c r="D22" i="4" l="1"/>
  <c r="I22" i="5"/>
  <c r="N22" i="5"/>
  <c r="A23" i="5"/>
  <c r="E23" i="5"/>
  <c r="H23" i="5"/>
  <c r="B24" i="5"/>
  <c r="I23" i="5"/>
  <c r="K21" i="5"/>
  <c r="L21" i="5" s="1"/>
  <c r="M21" i="5" s="1"/>
  <c r="F20" i="5"/>
  <c r="G21" i="5"/>
  <c r="J21" i="5"/>
  <c r="W21" i="4"/>
  <c r="T21" i="4"/>
  <c r="I19" i="4"/>
  <c r="Q20" i="4"/>
  <c r="R20" i="4" s="1"/>
  <c r="S20" i="4" s="1"/>
  <c r="H19" i="4"/>
  <c r="B23" i="4"/>
  <c r="A22" i="4"/>
  <c r="P20" i="4"/>
  <c r="F22" i="4" l="1"/>
  <c r="G22" i="4" s="1"/>
  <c r="N22" i="4" s="1"/>
  <c r="O22" i="4" s="1"/>
  <c r="I20" i="4"/>
  <c r="K22" i="5"/>
  <c r="L22" i="5" s="1"/>
  <c r="M22" i="5" s="1"/>
  <c r="F21" i="5"/>
  <c r="J23" i="5"/>
  <c r="K24" i="5" s="1"/>
  <c r="L24" i="5" s="1"/>
  <c r="M24" i="5" s="1"/>
  <c r="E24" i="5"/>
  <c r="B25" i="5"/>
  <c r="H24" i="5"/>
  <c r="A24" i="5"/>
  <c r="Q23" i="5"/>
  <c r="N23" i="5"/>
  <c r="G22" i="5"/>
  <c r="J22" i="5"/>
  <c r="T22" i="4"/>
  <c r="Q21" i="4"/>
  <c r="R21" i="4" s="1"/>
  <c r="S21" i="4" s="1"/>
  <c r="H20" i="4"/>
  <c r="B24" i="4"/>
  <c r="A23" i="4"/>
  <c r="G23" i="4"/>
  <c r="N23" i="4" s="1"/>
  <c r="O23" i="4" s="1"/>
  <c r="P21" i="4"/>
  <c r="K23" i="5" l="1"/>
  <c r="F22" i="5"/>
  <c r="Q22" i="5" s="1"/>
  <c r="N24" i="5"/>
  <c r="Q24" i="5"/>
  <c r="I24" i="5"/>
  <c r="E25" i="5"/>
  <c r="H25" i="5" s="1"/>
  <c r="A25" i="5"/>
  <c r="B26" i="5"/>
  <c r="W23" i="4"/>
  <c r="T23" i="4"/>
  <c r="I21" i="4"/>
  <c r="Q22" i="4"/>
  <c r="R22" i="4" s="1"/>
  <c r="S22" i="4" s="1"/>
  <c r="H21" i="4"/>
  <c r="A24" i="4"/>
  <c r="G24" i="4"/>
  <c r="N24" i="4" s="1"/>
  <c r="O24" i="4" s="1"/>
  <c r="B25" i="4"/>
  <c r="P22" i="4"/>
  <c r="I25" i="5" l="1"/>
  <c r="B27" i="5"/>
  <c r="E26" i="5"/>
  <c r="H26" i="5" s="1"/>
  <c r="A26" i="5"/>
  <c r="Q25" i="5"/>
  <c r="N25" i="5"/>
  <c r="G24" i="5"/>
  <c r="J24" i="5"/>
  <c r="L23" i="5"/>
  <c r="W24" i="4"/>
  <c r="T24" i="4"/>
  <c r="I22" i="4"/>
  <c r="Q23" i="4"/>
  <c r="R23" i="4" s="1"/>
  <c r="S23" i="4" s="1"/>
  <c r="H22" i="4"/>
  <c r="P23" i="4"/>
  <c r="A25" i="4"/>
  <c r="B26" i="4"/>
  <c r="G25" i="4"/>
  <c r="N25" i="4" s="1"/>
  <c r="O25" i="4" s="1"/>
  <c r="I26" i="5" l="1"/>
  <c r="M23" i="5"/>
  <c r="F23" i="5" s="1"/>
  <c r="G23" i="5"/>
  <c r="K25" i="5"/>
  <c r="L25" i="5" s="1"/>
  <c r="M25" i="5" s="1"/>
  <c r="F24" i="5"/>
  <c r="N26" i="5"/>
  <c r="Q26" i="5"/>
  <c r="E27" i="5"/>
  <c r="H27" i="5" s="1"/>
  <c r="A27" i="5"/>
  <c r="B28" i="5"/>
  <c r="G25" i="5"/>
  <c r="J25" i="5"/>
  <c r="W22" i="4"/>
  <c r="W25" i="4"/>
  <c r="T25" i="4"/>
  <c r="I23" i="4"/>
  <c r="B27" i="4"/>
  <c r="G26" i="4"/>
  <c r="N26" i="4" s="1"/>
  <c r="O26" i="4" s="1"/>
  <c r="A26" i="4"/>
  <c r="Q24" i="4"/>
  <c r="R24" i="4" s="1"/>
  <c r="S24" i="4" s="1"/>
  <c r="H23" i="4"/>
  <c r="P24" i="4"/>
  <c r="D27" i="4" l="1"/>
  <c r="I24" i="4"/>
  <c r="I27" i="5"/>
  <c r="Q27" i="5"/>
  <c r="N27" i="5"/>
  <c r="J26" i="5"/>
  <c r="K26" i="5"/>
  <c r="L26" i="5" s="1"/>
  <c r="M26" i="5" s="1"/>
  <c r="F25" i="5"/>
  <c r="B29" i="5"/>
  <c r="A28" i="5"/>
  <c r="E28" i="5"/>
  <c r="H28" i="5" s="1"/>
  <c r="T26" i="4"/>
  <c r="W26" i="4"/>
  <c r="Q25" i="4"/>
  <c r="R25" i="4" s="1"/>
  <c r="S25" i="4" s="1"/>
  <c r="H24" i="4"/>
  <c r="A27" i="4"/>
  <c r="B28" i="4"/>
  <c r="P25" i="4"/>
  <c r="F27" i="4" l="1"/>
  <c r="G27" i="4" s="1"/>
  <c r="N27" i="4" s="1"/>
  <c r="O27" i="4" s="1"/>
  <c r="I28" i="5"/>
  <c r="N28" i="5"/>
  <c r="Q28" i="5"/>
  <c r="E29" i="5"/>
  <c r="B30" i="5"/>
  <c r="H29" i="5"/>
  <c r="A29" i="5"/>
  <c r="K27" i="5"/>
  <c r="L27" i="5" s="1"/>
  <c r="M27" i="5" s="1"/>
  <c r="F26" i="5"/>
  <c r="G26" i="5"/>
  <c r="G27" i="5"/>
  <c r="J27" i="5"/>
  <c r="W27" i="4"/>
  <c r="T27" i="4"/>
  <c r="I25" i="4"/>
  <c r="G28" i="4"/>
  <c r="N28" i="4" s="1"/>
  <c r="O28" i="4" s="1"/>
  <c r="B29" i="4"/>
  <c r="A28" i="4"/>
  <c r="Q26" i="4"/>
  <c r="R26" i="4" s="1"/>
  <c r="S26" i="4" s="1"/>
  <c r="H25" i="4"/>
  <c r="P26" i="4"/>
  <c r="K28" i="5" l="1"/>
  <c r="L28" i="5" s="1"/>
  <c r="M28" i="5" s="1"/>
  <c r="F27" i="5"/>
  <c r="N29" i="5"/>
  <c r="I29" i="5"/>
  <c r="A30" i="5"/>
  <c r="E30" i="5"/>
  <c r="H30" i="5" s="1"/>
  <c r="B31" i="5"/>
  <c r="G28" i="5"/>
  <c r="J28" i="5"/>
  <c r="W28" i="4"/>
  <c r="T28" i="4"/>
  <c r="I26" i="4"/>
  <c r="Q27" i="4"/>
  <c r="R27" i="4" s="1"/>
  <c r="S27" i="4" s="1"/>
  <c r="H26" i="4"/>
  <c r="P27" i="4"/>
  <c r="B30" i="4"/>
  <c r="G29" i="4"/>
  <c r="N29" i="4" s="1"/>
  <c r="O29" i="4" s="1"/>
  <c r="A29" i="4"/>
  <c r="D30" i="4" l="1"/>
  <c r="F30" i="4"/>
  <c r="G30" i="4" s="1"/>
  <c r="N30" i="4" s="1"/>
  <c r="O30" i="4" s="1"/>
  <c r="I30" i="5"/>
  <c r="K29" i="5"/>
  <c r="L29" i="5" s="1"/>
  <c r="M29" i="5" s="1"/>
  <c r="F28" i="5"/>
  <c r="E31" i="5"/>
  <c r="B32" i="5"/>
  <c r="H31" i="5"/>
  <c r="A31" i="5"/>
  <c r="Q30" i="5"/>
  <c r="N30" i="5"/>
  <c r="G29" i="5"/>
  <c r="J29" i="5"/>
  <c r="T29" i="4"/>
  <c r="A30" i="4"/>
  <c r="B31" i="4"/>
  <c r="Q28" i="4"/>
  <c r="R28" i="4" s="1"/>
  <c r="S28" i="4" s="1"/>
  <c r="H27" i="4"/>
  <c r="I27" i="4"/>
  <c r="P28" i="4"/>
  <c r="K30" i="5" l="1"/>
  <c r="L30" i="5" s="1"/>
  <c r="M30" i="5" s="1"/>
  <c r="F29" i="5"/>
  <c r="Q29" i="5" s="1"/>
  <c r="Q31" i="5"/>
  <c r="N31" i="5"/>
  <c r="I31" i="5"/>
  <c r="A32" i="5"/>
  <c r="E32" i="5"/>
  <c r="H32" i="5" s="1"/>
  <c r="B33" i="5"/>
  <c r="G30" i="5"/>
  <c r="J30" i="5"/>
  <c r="W30" i="4"/>
  <c r="T30" i="4"/>
  <c r="I28" i="4"/>
  <c r="G31" i="4"/>
  <c r="N31" i="4" s="1"/>
  <c r="O31" i="4" s="1"/>
  <c r="B32" i="4"/>
  <c r="A31" i="4"/>
  <c r="P29" i="4"/>
  <c r="Q29" i="4"/>
  <c r="R29" i="4" s="1"/>
  <c r="S29" i="4" s="1"/>
  <c r="H28" i="4"/>
  <c r="I32" i="5" l="1"/>
  <c r="B34" i="5"/>
  <c r="A33" i="5"/>
  <c r="E33" i="5"/>
  <c r="H33" i="5" s="1"/>
  <c r="N32" i="5"/>
  <c r="Q32" i="5"/>
  <c r="J31" i="5"/>
  <c r="K31" i="5"/>
  <c r="L31" i="5" s="1"/>
  <c r="M31" i="5" s="1"/>
  <c r="F30" i="5"/>
  <c r="W31" i="4"/>
  <c r="T31" i="4"/>
  <c r="Q30" i="4"/>
  <c r="R30" i="4" s="1"/>
  <c r="S30" i="4" s="1"/>
  <c r="H29" i="4"/>
  <c r="I29" i="4"/>
  <c r="A32" i="4"/>
  <c r="B33" i="4"/>
  <c r="G32" i="4"/>
  <c r="N32" i="4" s="1"/>
  <c r="O32" i="4" s="1"/>
  <c r="P30" i="4"/>
  <c r="I33" i="5" l="1"/>
  <c r="K32" i="5"/>
  <c r="L32" i="5" s="1"/>
  <c r="M32" i="5" s="1"/>
  <c r="F31" i="5"/>
  <c r="G31" i="5"/>
  <c r="Q33" i="5"/>
  <c r="N33" i="5"/>
  <c r="A34" i="5"/>
  <c r="B35" i="5"/>
  <c r="E34" i="5"/>
  <c r="H34" i="5" s="1"/>
  <c r="G32" i="5"/>
  <c r="J32" i="5"/>
  <c r="W32" i="4"/>
  <c r="T32" i="4"/>
  <c r="W29" i="4"/>
  <c r="I30" i="4"/>
  <c r="Q31" i="4"/>
  <c r="R31" i="4" s="1"/>
  <c r="S31" i="4" s="1"/>
  <c r="H30" i="4"/>
  <c r="A33" i="4"/>
  <c r="B34" i="4"/>
  <c r="G33" i="4"/>
  <c r="N33" i="4" s="1"/>
  <c r="O33" i="4" s="1"/>
  <c r="P31" i="4"/>
  <c r="I34" i="5" l="1"/>
  <c r="A35" i="5"/>
  <c r="B36" i="5"/>
  <c r="E35" i="5"/>
  <c r="H35" i="5" s="1"/>
  <c r="Q34" i="5"/>
  <c r="N34" i="5"/>
  <c r="K33" i="5"/>
  <c r="L33" i="5" s="1"/>
  <c r="M33" i="5" s="1"/>
  <c r="F32" i="5"/>
  <c r="G33" i="5"/>
  <c r="J33" i="5"/>
  <c r="W33" i="4"/>
  <c r="T33" i="4"/>
  <c r="I31" i="4"/>
  <c r="Q32" i="4"/>
  <c r="R32" i="4" s="1"/>
  <c r="S32" i="4" s="1"/>
  <c r="H31" i="4"/>
  <c r="G34" i="4"/>
  <c r="N34" i="4" s="1"/>
  <c r="O34" i="4" s="1"/>
  <c r="A34" i="4"/>
  <c r="B35" i="4"/>
  <c r="P32" i="4"/>
  <c r="I35" i="5" l="1"/>
  <c r="E36" i="5"/>
  <c r="B37" i="5"/>
  <c r="H36" i="5"/>
  <c r="I36" i="5" s="1"/>
  <c r="A36" i="5"/>
  <c r="J34" i="5"/>
  <c r="K34" i="5"/>
  <c r="L34" i="5" s="1"/>
  <c r="M34" i="5" s="1"/>
  <c r="F33" i="5"/>
  <c r="Q35" i="5"/>
  <c r="N35" i="5"/>
  <c r="T34" i="4"/>
  <c r="W34" i="4"/>
  <c r="I32" i="4"/>
  <c r="Q33" i="4"/>
  <c r="R33" i="4" s="1"/>
  <c r="S33" i="4" s="1"/>
  <c r="H32" i="4"/>
  <c r="P33" i="4"/>
  <c r="B36" i="4"/>
  <c r="G35" i="4"/>
  <c r="N35" i="4" s="1"/>
  <c r="O35" i="4" s="1"/>
  <c r="A35" i="4"/>
  <c r="K35" i="5" l="1"/>
  <c r="L35" i="5" s="1"/>
  <c r="M35" i="5" s="1"/>
  <c r="F34" i="5"/>
  <c r="G34" i="5"/>
  <c r="N36" i="5"/>
  <c r="E37" i="5"/>
  <c r="H37" i="5" s="1"/>
  <c r="A37" i="5"/>
  <c r="B38" i="5"/>
  <c r="J36" i="5"/>
  <c r="K37" i="5" s="1"/>
  <c r="L37" i="5" s="1"/>
  <c r="M37" i="5" s="1"/>
  <c r="J35" i="5"/>
  <c r="W35" i="4"/>
  <c r="T35" i="4"/>
  <c r="I33" i="4"/>
  <c r="B37" i="4"/>
  <c r="G36" i="4"/>
  <c r="N36" i="4" s="1"/>
  <c r="O36" i="4" s="1"/>
  <c r="A36" i="4"/>
  <c r="Q34" i="4"/>
  <c r="R34" i="4" s="1"/>
  <c r="S34" i="4" s="1"/>
  <c r="H33" i="4"/>
  <c r="P34" i="4"/>
  <c r="I34" i="4" l="1"/>
  <c r="G35" i="5"/>
  <c r="I37" i="5"/>
  <c r="Q37" i="5"/>
  <c r="N37" i="5"/>
  <c r="K36" i="5"/>
  <c r="L36" i="5" s="1"/>
  <c r="F35" i="5"/>
  <c r="B39" i="5"/>
  <c r="E38" i="5"/>
  <c r="A38" i="5"/>
  <c r="H38" i="5"/>
  <c r="T36" i="4"/>
  <c r="Q35" i="4"/>
  <c r="R35" i="4" s="1"/>
  <c r="S35" i="4" s="1"/>
  <c r="H34" i="4"/>
  <c r="G37" i="4"/>
  <c r="N37" i="4" s="1"/>
  <c r="O37" i="4" s="1"/>
  <c r="A37" i="4"/>
  <c r="B38" i="4"/>
  <c r="P35" i="4"/>
  <c r="I38" i="5" l="1"/>
  <c r="Q38" i="5"/>
  <c r="N38" i="5"/>
  <c r="A39" i="5"/>
  <c r="E39" i="5"/>
  <c r="H39" i="5"/>
  <c r="B40" i="5"/>
  <c r="M36" i="5"/>
  <c r="F36" i="5" s="1"/>
  <c r="G36" i="5"/>
  <c r="G37" i="5"/>
  <c r="J37" i="5"/>
  <c r="W37" i="4"/>
  <c r="T37" i="4"/>
  <c r="I35" i="4"/>
  <c r="Q36" i="4"/>
  <c r="R36" i="4" s="1"/>
  <c r="S36" i="4" s="1"/>
  <c r="H35" i="4"/>
  <c r="B39" i="4"/>
  <c r="G38" i="4"/>
  <c r="N38" i="4" s="1"/>
  <c r="O38" i="4" s="1"/>
  <c r="A38" i="4"/>
  <c r="P36" i="4"/>
  <c r="K38" i="5" l="1"/>
  <c r="L38" i="5" s="1"/>
  <c r="M38" i="5" s="1"/>
  <c r="F37" i="5"/>
  <c r="Q36" i="5"/>
  <c r="Y40" i="5"/>
  <c r="X40" i="5"/>
  <c r="W40" i="5"/>
  <c r="V40" i="5"/>
  <c r="U40" i="5"/>
  <c r="T40" i="5"/>
  <c r="C40" i="5"/>
  <c r="Q39" i="5"/>
  <c r="N39" i="5"/>
  <c r="I39" i="5"/>
  <c r="J38" i="5"/>
  <c r="W38" i="4"/>
  <c r="T38" i="4"/>
  <c r="I36" i="4"/>
  <c r="Q37" i="4"/>
  <c r="R37" i="4" s="1"/>
  <c r="S37" i="4" s="1"/>
  <c r="H36" i="4"/>
  <c r="G39" i="4"/>
  <c r="N39" i="4" s="1"/>
  <c r="O39" i="4" s="1"/>
  <c r="A39" i="4"/>
  <c r="B40" i="4"/>
  <c r="P37" i="4"/>
  <c r="G38" i="5" l="1"/>
  <c r="I37" i="4"/>
  <c r="K39" i="5"/>
  <c r="L39" i="5" s="1"/>
  <c r="M39" i="5" s="1"/>
  <c r="F38" i="5"/>
  <c r="J39" i="5"/>
  <c r="W36" i="4"/>
  <c r="W39" i="4"/>
  <c r="T39" i="4"/>
  <c r="E40" i="4"/>
  <c r="AE40" i="4"/>
  <c r="AD40" i="4"/>
  <c r="AC40" i="4"/>
  <c r="AB40" i="4"/>
  <c r="AA40" i="4"/>
  <c r="Z40" i="4"/>
  <c r="P38" i="4"/>
  <c r="Q38" i="4"/>
  <c r="R38" i="4" s="1"/>
  <c r="S38" i="4" s="1"/>
  <c r="H37" i="4"/>
  <c r="G39" i="5" l="1"/>
  <c r="D46" i="5" s="1"/>
  <c r="K40" i="5"/>
  <c r="F39" i="5"/>
  <c r="F3" i="5" s="1"/>
  <c r="D5" i="5" s="1"/>
  <c r="D44" i="5"/>
  <c r="P39" i="4"/>
  <c r="Q39" i="4"/>
  <c r="R39" i="4" s="1"/>
  <c r="S39" i="4" s="1"/>
  <c r="H38" i="4"/>
  <c r="I38" i="4"/>
  <c r="G5" i="5" l="1"/>
  <c r="D42" i="5"/>
  <c r="F5" i="5"/>
  <c r="D45" i="5"/>
  <c r="D47" i="5"/>
  <c r="D43" i="5"/>
  <c r="L40" i="5"/>
  <c r="K41" i="5"/>
  <c r="Q40" i="4"/>
  <c r="H39" i="4"/>
  <c r="I39" i="4"/>
  <c r="M40" i="5" l="1"/>
  <c r="M41" i="5" s="1"/>
  <c r="L41" i="5"/>
  <c r="R40" i="4"/>
  <c r="Q41" i="4"/>
  <c r="S40" i="4" l="1"/>
  <c r="S41" i="4" s="1"/>
  <c r="R41" i="4"/>
  <c r="G9" i="4" l="1"/>
  <c r="N9" i="4" s="1"/>
  <c r="O9" i="4" s="1"/>
  <c r="P9" i="4" l="1"/>
  <c r="I9" i="4"/>
  <c r="Q10" i="4" l="1"/>
  <c r="H9" i="4"/>
  <c r="R10" i="4" l="1"/>
  <c r="T9" i="4"/>
  <c r="S10" i="4" l="1"/>
  <c r="H10" i="4" s="1"/>
  <c r="I10" i="4"/>
  <c r="F42" i="4" l="1"/>
  <c r="F46" i="4"/>
  <c r="I5" i="4"/>
  <c r="F44" i="4"/>
  <c r="H3" i="4"/>
  <c r="F5" i="4" s="1"/>
  <c r="F47" i="4"/>
  <c r="H5" i="4"/>
  <c r="F45" i="4"/>
  <c r="F43" i="4"/>
</calcChain>
</file>

<file path=xl/sharedStrings.xml><?xml version="1.0" encoding="utf-8"?>
<sst xmlns="http://schemas.openxmlformats.org/spreadsheetml/2006/main" count="220" uniqueCount="105">
  <si>
    <t>An &gt;</t>
  </si>
  <si>
    <t>Mois &gt;</t>
  </si>
  <si>
    <t>Heures effectuées</t>
  </si>
  <si>
    <t>En K8:M8 report du mois de &gt;</t>
  </si>
  <si>
    <t>sur le mois</t>
  </si>
  <si>
    <t>Heure fin nuit</t>
  </si>
  <si>
    <t>&lt;Changez ici</t>
  </si>
  <si>
    <t>Détail du jour même</t>
  </si>
  <si>
    <t>du lendemain (horaire &gt; 24H)</t>
  </si>
  <si>
    <t>Hre deb nuit</t>
  </si>
  <si>
    <t>RECAPITULATIF</t>
  </si>
  <si>
    <t>Nuit</t>
  </si>
  <si>
    <t>Jour</t>
  </si>
  <si>
    <t>Totaux cumulés à fin  &gt;</t>
  </si>
  <si>
    <t>SAISIE</t>
  </si>
  <si>
    <t>Amplitude</t>
  </si>
  <si>
    <t>Total</t>
  </si>
  <si>
    <t>Code</t>
  </si>
  <si>
    <t>Date</t>
  </si>
  <si>
    <t>Début</t>
  </si>
  <si>
    <t>Fin</t>
  </si>
  <si>
    <t>Début Fin</t>
  </si>
  <si>
    <t>H Nuit</t>
  </si>
  <si>
    <t>H Jour</t>
  </si>
  <si>
    <t>Récapitulatif  par catégorie</t>
  </si>
  <si>
    <t>Mois</t>
  </si>
  <si>
    <t>Hrs jour Lundi-Samedi</t>
  </si>
  <si>
    <t>Hrs nuit Lundi-Samedi</t>
  </si>
  <si>
    <t>De K8 à M8 report du mois précédent</t>
  </si>
  <si>
    <t>Hrs jour Dimanche</t>
  </si>
  <si>
    <t>De K9 à M39 calcul des heures du service commencées la veille et se terminant après minuit</t>
  </si>
  <si>
    <t>Hrs nuit Dimanche</t>
  </si>
  <si>
    <t>Hrs jours fériés</t>
  </si>
  <si>
    <t>En E8</t>
  </si>
  <si>
    <t xml:space="preserve"> =SI(OU(B8="";C8="";D8="");"";SI(NB(C$3:C$4)=1;"";SI(D8&gt;C8;D8-C8;MOD(D8+24/24-C8;1))))</t>
  </si>
  <si>
    <t>à tirer vers le bas juqu'à ligne 38 comprise</t>
  </si>
  <si>
    <t>Hrs nuit fériés</t>
  </si>
  <si>
    <t>En F8</t>
  </si>
  <si>
    <t xml:space="preserve"> =SOMME(H8;J8;K8;M8)</t>
  </si>
  <si>
    <t>En G8</t>
  </si>
  <si>
    <t xml:space="preserve"> =SOMME(I8;L8)</t>
  </si>
  <si>
    <t>En H8</t>
  </si>
  <si>
    <t xml:space="preserve"> =SI(OU($B8="";E8="";H$7="");"";SI($C8&gt;$D8;MAX(;MIN(H$7;$D8+24/24)-MAX(H$6;$C8));MAX(;MIN(H$7;$D8)-MAX(H$6;$C8))))</t>
  </si>
  <si>
    <t>En I8</t>
  </si>
  <si>
    <t xml:space="preserve"> =SI(OU($B8="";H8="";I$7="");"";SI($C8&gt;$D8;MAX(;MIN(I$7;$D8+24/24)-MAX(I$6;$C8));MAX(;MIN(I$7;$D8)-MAX(I$6;$C8))))</t>
  </si>
  <si>
    <t>En J8</t>
  </si>
  <si>
    <t xml:space="preserve"> =SI(OU($B8="";I8="";J$7="");"";SI($C8&gt;$D8;MAX(;MIN(J$7;$D8+24/24)-MAX(J$6;$C8));MAX(;MIN(J$7;$D8)-MAX(J$6;$C8))))</t>
  </si>
  <si>
    <t>Janvier</t>
  </si>
  <si>
    <t>En K8</t>
  </si>
  <si>
    <t xml:space="preserve"> =SI(OU($B1="";$D1="");"";SI(ANNEE(Décembre!$I41)=$B1-1;Décembre!K41;""))</t>
  </si>
  <si>
    <t>Février</t>
  </si>
  <si>
    <t>En L8</t>
  </si>
  <si>
    <t xml:space="preserve"> =SI(OU($B1="";$D1="");"";SI(ANNEE(Décembre!$I41)=$B1-1;Décembre!L41;""))</t>
  </si>
  <si>
    <t>Mars</t>
  </si>
  <si>
    <t>En M8</t>
  </si>
  <si>
    <t xml:space="preserve"> =SI(OU($B1="";$D1="");"";SI(ANNEE(Décembre!$I41)=$B1-1;Décembre!M41;""))</t>
  </si>
  <si>
    <t>En K9</t>
  </si>
  <si>
    <t xml:space="preserve"> =SI(OU(J8="";K$7="");"";SI($C8&gt;$D8;MAX(;MIN(K$7;$D8+24/24)-MAX(K$6;$C8));MAX(;MIN(K$7;$D8)-MAX(K$6;$C8))))</t>
  </si>
  <si>
    <t>à tirer de ligne 9 jusqu'à ligne 39</t>
  </si>
  <si>
    <t>En L9</t>
  </si>
  <si>
    <t xml:space="preserve"> =SI(OU(K9="";L$7="");"";SI($C8&gt;$D8;MAX(;MIN(L$7;$D8+24/24)-MAX(L$6;$C8));MAX(;MIN(L$7;$D8)-MAX(L$6;$C8))))</t>
  </si>
  <si>
    <t>à tirer de ligne 9 jusqu'à ligne 40</t>
  </si>
  <si>
    <t>En M9</t>
  </si>
  <si>
    <t xml:space="preserve"> =SI(OU(L9="";M$7="");"";SI($C8&gt;$D8;MAX(;MIN(M$7;$D8+24/24)-MAX(M$6;$C8));MAX(;MIN(M$7;$D8)-MAX(M$6;$C8))))</t>
  </si>
  <si>
    <t>à tirer de ligne 9 jusqu'à ligne 41</t>
  </si>
  <si>
    <t>Pour créer un nouveau mois cliquer gauche sur l'onglet mars et tirer vers la droite et tenantCTRL appuyer</t>
  </si>
  <si>
    <t>Ensuite renommer les onglets et supprimer les heures de début et de fin en C8:D38</t>
  </si>
  <si>
    <t>les feuilles sont protégées sauf les cellules à renseigner sans mot de passe</t>
  </si>
  <si>
    <t>A partir de février la formule de K8 M8 est changée</t>
  </si>
  <si>
    <t xml:space="preserve"> =SI(ESTERR(INDIRECT(TEXTE($A6-1;"mmmm")&amp;"!m40"));"";INDIRECT(TEXTE($A6-1;"mmmm")&amp;"!m40"))</t>
  </si>
  <si>
    <t>En N8</t>
  </si>
  <si>
    <t xml:space="preserve"> =SI(ESTERR(INDIRECT(TEXTE($A6-1;"mmmm")&amp;"!n40"));"";INDIRECT(TEXTE($A6-1;"mmmm")&amp;"!n40"))</t>
  </si>
  <si>
    <t>En O8</t>
  </si>
  <si>
    <t xml:space="preserve"> =SI(ESTERR(INDIRECT(TEXTE($A6-1;"mmmm")&amp;"!o40"));"";INDIRECT(TEXTE($A6-1;"mmmm")&amp;"!o40"))</t>
  </si>
  <si>
    <t>Cellules à renseigner et non protégées</t>
  </si>
  <si>
    <t>B1 D1 C3 C4 et les heures de début C8:C38 et de fin D8:D38</t>
  </si>
  <si>
    <t>MFC</t>
  </si>
  <si>
    <t>Sélectionner le tableau A8:M39</t>
  </si>
  <si>
    <t>1ère condition</t>
  </si>
  <si>
    <t xml:space="preserve"> =NB.SI(Fer;$B8)&gt;0</t>
  </si>
  <si>
    <t>2ème condition</t>
  </si>
  <si>
    <t xml:space="preserve"> =JOURSEM($B8;2)=7</t>
  </si>
  <si>
    <t>Plage nommée Fer A4:A14</t>
  </si>
  <si>
    <t>Fériés</t>
  </si>
  <si>
    <t>Ms</t>
  </si>
  <si>
    <t>C4:D15</t>
  </si>
  <si>
    <t>Nomois</t>
  </si>
  <si>
    <t>D4:D15</t>
  </si>
  <si>
    <t>Avril</t>
  </si>
  <si>
    <t>Mai</t>
  </si>
  <si>
    <t>Juin</t>
  </si>
  <si>
    <t>Juillet</t>
  </si>
  <si>
    <t>Août</t>
  </si>
  <si>
    <t>Septembre</t>
  </si>
  <si>
    <t>Octobre</t>
  </si>
  <si>
    <t>Novembre</t>
  </si>
  <si>
    <t>Décembre</t>
  </si>
  <si>
    <t>HEURE DU JOUR FERIER</t>
  </si>
  <si>
    <t>HEURE DE DIMANCHE</t>
  </si>
  <si>
    <t>SUR CETTE ONGLET J'AI MIS EN DEBUT ET FIN DATE ET HEURE ENSEMBLE, MAIS DU COUP LES FORMULE POUR CALCULER LES HEURES NE FONCTIONNENT PLUS 
C'EST SURTOUT NECESSAIRE POUR LES JOUR AVEC DES AMPLITUDE DE 24H</t>
  </si>
  <si>
    <t>FICHIER TROUVER QUI CALCULE LES HEURES DU JOUR
DANS LA COLONNE F ET G LE RESULTAT SOUHAITE
LES LIGNES OU LES HEURE DEBUT FIN SONT IDENTIQUE C'EST POUR DES JOURNEE AVEC AMPLITUDE DE 24H EST IL POSSIBLE DE FAIRE LE CALCUL AVEC LE MEME PRINCIPE EN SEPARANT LES HEURES DU JOUR DE DEBUT ET LE JOUR DE FIN ?</t>
  </si>
  <si>
    <t>debut</t>
  </si>
  <si>
    <t>fin</t>
  </si>
  <si>
    <t xml:space="preserve">du lendemain </t>
  </si>
  <si>
    <t>Date &amp; heure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</si>
</sst>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hh]:mm;;"/>
    <numFmt numFmtId="165" formatCode="[hh]:mm"/>
    <numFmt numFmtId="166" formatCode="ddd* dd\-mm\-yy"/>
    <numFmt numFmtId="167" formatCode="[hh]:mm;;\-"/>
    <numFmt numFmtId="168" formatCode="[$-F400]h:mm:ss\ AM/PM"/>
    <numFmt numFmtId="169" formatCode="dd\-mm\-yy\ hh:mm"/>
  </numFmts>
  <fonts count="10" x14ac:knownFonts="1">
    <font>
      <sz val="10"/>
      <name val="Arial"/>
    </font>
    <font>
      <b/>
      <sz val="10"/>
      <name val="Arial"/>
      <family val="2"/>
    </font>
    <font>
      <sz val="10"/>
      <name val="Arial"/>
      <family val="2"/>
    </font>
    <font>
      <sz val="8"/>
      <name val="Arial"/>
    </font>
    <font>
      <b/>
      <sz val="8"/>
      <name val="Arial"/>
      <family val="2"/>
    </font>
    <font>
      <sz val="7"/>
      <name val="Arial"/>
    </font>
    <font>
      <sz val="10"/>
      <name val="Tahoma"/>
      <family val="2"/>
    </font>
    <font>
      <b/>
      <sz val="9"/>
      <name val="Arial"/>
      <family val="2"/>
    </font>
    <font>
      <b/>
      <sz val="10"/>
      <color indexed="8"/>
      <name val="Arial"/>
      <family val="2"/>
    </font>
    <font>
      <sz val="12"/>
      <name val="Arial"/>
      <family val="2"/>
    </font>
  </fonts>
  <fills count="7">
    <fill>
      <patternFill patternType="none"/>
    </fill>
    <fill>
      <patternFill patternType="gray125"/>
    </fill>
    <fill>
      <patternFill patternType="solid">
        <fgColor indexed="42"/>
        <bgColor indexed="64"/>
      </patternFill>
    </fill>
    <fill>
      <patternFill patternType="solid">
        <fgColor indexed="41"/>
        <bgColor indexed="64"/>
      </patternFill>
    </fill>
    <fill>
      <patternFill patternType="solid">
        <fgColor indexed="13"/>
        <bgColor indexed="64"/>
      </patternFill>
    </fill>
    <fill>
      <patternFill patternType="solid">
        <fgColor indexed="47"/>
        <bgColor indexed="64"/>
      </patternFill>
    </fill>
    <fill>
      <patternFill patternType="solid">
        <fgColor rgb="FFFF7C80"/>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10"/>
      </left>
      <right/>
      <top style="medium">
        <color indexed="64"/>
      </top>
      <bottom style="medium">
        <color indexed="10"/>
      </bottom>
      <diagonal/>
    </border>
    <border>
      <left/>
      <right/>
      <top style="medium">
        <color indexed="64"/>
      </top>
      <bottom style="medium">
        <color indexed="10"/>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medium">
        <color rgb="FFFF0000"/>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style="medium">
        <color rgb="FFFF0000"/>
      </right>
      <top/>
      <bottom style="medium">
        <color rgb="FFFF0000"/>
      </bottom>
      <diagonal/>
    </border>
    <border>
      <left style="medium">
        <color rgb="FFFF0000"/>
      </left>
      <right/>
      <top/>
      <bottom/>
      <diagonal/>
    </border>
    <border>
      <left/>
      <right style="medium">
        <color rgb="FFFF0000"/>
      </right>
      <top/>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medium">
        <color rgb="FFFF0000"/>
      </top>
      <bottom/>
      <diagonal/>
    </border>
    <border>
      <left/>
      <right/>
      <top/>
      <bottom style="medium">
        <color rgb="FFFF0000"/>
      </bottom>
      <diagonal/>
    </border>
    <border>
      <left/>
      <right/>
      <top style="thin">
        <color indexed="64"/>
      </top>
      <bottom/>
      <diagonal/>
    </border>
    <border>
      <left/>
      <right/>
      <top style="medium">
        <color rgb="FFFF0000"/>
      </top>
      <bottom style="medium">
        <color rgb="FFFF0000"/>
      </bottom>
      <diagonal/>
    </border>
  </borders>
  <cellStyleXfs count="1">
    <xf numFmtId="0" fontId="0" fillId="0" borderId="0"/>
  </cellStyleXfs>
  <cellXfs count="201">
    <xf numFmtId="0" fontId="0" fillId="0" borderId="0" xfId="0"/>
    <xf numFmtId="0" fontId="1" fillId="0" borderId="1" xfId="0" applyFont="1" applyBorder="1" applyAlignment="1" applyProtection="1">
      <alignment horizontal="center"/>
      <protection locked="0"/>
    </xf>
    <xf numFmtId="0" fontId="0" fillId="0" borderId="0" xfId="0" applyAlignment="1">
      <alignment horizontal="center"/>
    </xf>
    <xf numFmtId="0" fontId="2" fillId="0" borderId="0" xfId="0" applyFont="1"/>
    <xf numFmtId="0" fontId="0" fillId="0" borderId="2" xfId="0" applyBorder="1" applyAlignment="1">
      <alignment horizontal="centerContinuous"/>
    </xf>
    <xf numFmtId="0" fontId="0" fillId="0" borderId="3" xfId="0" applyBorder="1" applyAlignment="1">
      <alignment horizontal="centerContinuous"/>
    </xf>
    <xf numFmtId="0" fontId="0" fillId="0" borderId="0" xfId="0" applyAlignment="1">
      <alignment horizontal="centerContinuous"/>
    </xf>
    <xf numFmtId="0" fontId="0" fillId="2" borderId="0" xfId="0" applyFill="1"/>
    <xf numFmtId="0" fontId="0" fillId="2" borderId="0" xfId="0" applyFill="1" applyAlignment="1">
      <alignment horizontal="left"/>
    </xf>
    <xf numFmtId="0" fontId="0" fillId="0" borderId="4" xfId="0" applyBorder="1"/>
    <xf numFmtId="164" fontId="0" fillId="0" borderId="0" xfId="0" applyNumberFormat="1"/>
    <xf numFmtId="20" fontId="0" fillId="0" borderId="0" xfId="0" applyNumberFormat="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165" fontId="3" fillId="0" borderId="0" xfId="0" applyNumberFormat="1" applyFont="1" applyAlignment="1">
      <alignment horizontal="center"/>
    </xf>
    <xf numFmtId="0" fontId="4" fillId="0" borderId="7" xfId="0" applyFont="1" applyBorder="1"/>
    <xf numFmtId="20" fontId="1" fillId="0" borderId="8" xfId="0" applyNumberFormat="1" applyFont="1" applyBorder="1" applyProtection="1">
      <protection locked="0"/>
    </xf>
    <xf numFmtId="20" fontId="0" fillId="0" borderId="2" xfId="0" applyNumberFormat="1" applyBorder="1"/>
    <xf numFmtId="165" fontId="0" fillId="0" borderId="3" xfId="0" applyNumberFormat="1" applyBorder="1" applyAlignment="1">
      <alignment horizontal="centerContinuous"/>
    </xf>
    <xf numFmtId="165" fontId="0" fillId="2" borderId="0" xfId="0" applyNumberFormat="1" applyFill="1" applyAlignment="1">
      <alignment horizontal="centerContinuous" vertical="center"/>
    </xf>
    <xf numFmtId="0" fontId="0" fillId="2" borderId="8" xfId="0" applyFill="1" applyBorder="1" applyAlignment="1">
      <alignment horizontal="centerContinuous"/>
    </xf>
    <xf numFmtId="165" fontId="1" fillId="0" borderId="9" xfId="0" applyNumberFormat="1" applyFont="1" applyBorder="1" applyAlignment="1">
      <alignment horizontal="centerContinuous"/>
    </xf>
    <xf numFmtId="165" fontId="5" fillId="0" borderId="10" xfId="0" applyNumberFormat="1" applyFont="1" applyBorder="1" applyAlignment="1">
      <alignment horizontal="centerContinuous"/>
    </xf>
    <xf numFmtId="165" fontId="5" fillId="0" borderId="11" xfId="0" applyNumberFormat="1" applyFont="1" applyBorder="1" applyAlignment="1">
      <alignment horizontal="centerContinuous"/>
    </xf>
    <xf numFmtId="0" fontId="1" fillId="0" borderId="12" xfId="0" applyFont="1" applyBorder="1" applyAlignment="1">
      <alignment horizontal="centerContinuous"/>
    </xf>
    <xf numFmtId="0" fontId="0" fillId="0" borderId="13" xfId="0" applyBorder="1" applyAlignment="1">
      <alignment horizontal="centerContinuous"/>
    </xf>
    <xf numFmtId="164" fontId="4" fillId="0" borderId="7" xfId="0" applyNumberFormat="1" applyFont="1" applyBorder="1"/>
    <xf numFmtId="0" fontId="1" fillId="0" borderId="14" xfId="0" applyFont="1" applyBorder="1" applyAlignment="1">
      <alignment horizontal="centerContinuous"/>
    </xf>
    <xf numFmtId="0" fontId="0" fillId="0" borderId="15" xfId="0" applyBorder="1" applyAlignment="1">
      <alignment horizontal="centerContinuous"/>
    </xf>
    <xf numFmtId="165" fontId="1" fillId="0" borderId="9" xfId="0" applyNumberFormat="1" applyFont="1" applyBorder="1" applyAlignment="1">
      <alignment horizontal="center"/>
    </xf>
    <xf numFmtId="165" fontId="1" fillId="0" borderId="10" xfId="0" applyNumberFormat="1" applyFont="1" applyBorder="1" applyAlignment="1">
      <alignment horizontal="center"/>
    </xf>
    <xf numFmtId="165" fontId="1" fillId="0" borderId="11" xfId="0" applyNumberFormat="1" applyFont="1" applyBorder="1" applyAlignment="1">
      <alignment horizontal="center"/>
    </xf>
    <xf numFmtId="165" fontId="1" fillId="0" borderId="16" xfId="0" applyNumberFormat="1" applyFont="1" applyBorder="1" applyAlignment="1">
      <alignment horizontal="center"/>
    </xf>
    <xf numFmtId="165" fontId="1" fillId="0" borderId="17" xfId="0" applyNumberFormat="1" applyFont="1" applyBorder="1" applyAlignment="1">
      <alignment horizontal="center"/>
    </xf>
    <xf numFmtId="164" fontId="0" fillId="0" borderId="0" xfId="0" applyNumberFormat="1" applyAlignment="1">
      <alignment horizontal="centerContinuous"/>
    </xf>
    <xf numFmtId="164" fontId="1" fillId="2" borderId="18" xfId="0" applyNumberFormat="1" applyFont="1" applyFill="1" applyBorder="1" applyAlignment="1">
      <alignment horizontal="centerContinuous"/>
    </xf>
    <xf numFmtId="0" fontId="0" fillId="2" borderId="19" xfId="0" applyFill="1" applyBorder="1" applyAlignment="1">
      <alignment horizontal="centerContinuous"/>
    </xf>
    <xf numFmtId="164" fontId="1" fillId="2" borderId="20" xfId="0" applyNumberFormat="1" applyFont="1" applyFill="1" applyBorder="1" applyAlignment="1">
      <alignment horizontal="center"/>
    </xf>
    <xf numFmtId="164" fontId="1" fillId="2" borderId="21" xfId="0" applyNumberFormat="1" applyFont="1" applyFill="1" applyBorder="1" applyAlignment="1">
      <alignment horizontal="center"/>
    </xf>
    <xf numFmtId="165" fontId="5" fillId="2" borderId="22" xfId="0" applyNumberFormat="1" applyFont="1" applyFill="1" applyBorder="1" applyAlignment="1">
      <alignment horizontal="center"/>
    </xf>
    <xf numFmtId="165" fontId="5" fillId="2" borderId="23" xfId="0" applyNumberFormat="1" applyFont="1" applyFill="1" applyBorder="1" applyAlignment="1">
      <alignment horizontal="center"/>
    </xf>
    <xf numFmtId="165" fontId="5" fillId="2" borderId="24" xfId="0" applyNumberFormat="1" applyFont="1" applyFill="1" applyBorder="1" applyAlignment="1">
      <alignment horizontal="center"/>
    </xf>
    <xf numFmtId="165" fontId="5" fillId="2" borderId="25" xfId="0" applyNumberFormat="1" applyFont="1" applyFill="1" applyBorder="1" applyAlignment="1">
      <alignment horizontal="center"/>
    </xf>
    <xf numFmtId="165" fontId="5" fillId="2" borderId="0" xfId="0" applyNumberFormat="1" applyFont="1" applyFill="1" applyAlignment="1">
      <alignment horizontal="center"/>
    </xf>
    <xf numFmtId="165" fontId="0" fillId="0" borderId="0" xfId="0" applyNumberFormat="1" applyAlignment="1">
      <alignment horizontal="center"/>
    </xf>
    <xf numFmtId="0" fontId="1" fillId="2" borderId="17" xfId="0" applyFont="1" applyFill="1" applyBorder="1" applyAlignment="1">
      <alignment horizontal="centerContinuous"/>
    </xf>
    <xf numFmtId="0" fontId="0" fillId="0" borderId="17" xfId="0" applyBorder="1" applyAlignment="1">
      <alignment horizontal="centerContinuous"/>
    </xf>
    <xf numFmtId="0" fontId="0" fillId="0" borderId="26" xfId="0" applyBorder="1" applyAlignment="1">
      <alignment horizontal="centerContinuous"/>
    </xf>
    <xf numFmtId="0" fontId="0" fillId="0" borderId="16" xfId="0" applyBorder="1" applyAlignment="1">
      <alignment horizontal="center"/>
    </xf>
    <xf numFmtId="164" fontId="0" fillId="0" borderId="27" xfId="0" applyNumberFormat="1" applyBorder="1" applyAlignment="1">
      <alignment horizontal="center"/>
    </xf>
    <xf numFmtId="0" fontId="0" fillId="0" borderId="28" xfId="0" applyBorder="1" applyAlignment="1">
      <alignment horizontal="center"/>
    </xf>
    <xf numFmtId="165" fontId="2" fillId="2" borderId="22" xfId="0" applyNumberFormat="1" applyFont="1" applyFill="1" applyBorder="1" applyAlignment="1">
      <alignment horizontal="center"/>
    </xf>
    <xf numFmtId="165" fontId="2" fillId="2" borderId="23" xfId="0" applyNumberFormat="1" applyFont="1" applyFill="1" applyBorder="1" applyAlignment="1">
      <alignment horizontal="center"/>
    </xf>
    <xf numFmtId="165" fontId="2" fillId="2" borderId="24" xfId="0" applyNumberFormat="1" applyFont="1" applyFill="1" applyBorder="1" applyAlignment="1">
      <alignment horizontal="center"/>
    </xf>
    <xf numFmtId="165" fontId="2" fillId="2" borderId="25" xfId="0" applyNumberFormat="1" applyFont="1" applyFill="1" applyBorder="1" applyAlignment="1">
      <alignment horizontal="center"/>
    </xf>
    <xf numFmtId="165" fontId="2" fillId="2" borderId="0" xfId="0" applyNumberFormat="1" applyFont="1" applyFill="1" applyAlignment="1">
      <alignment horizontal="center"/>
    </xf>
    <xf numFmtId="164" fontId="1" fillId="0" borderId="0" xfId="0" applyNumberFormat="1" applyFont="1" applyAlignment="1">
      <alignment horizontal="center"/>
    </xf>
    <xf numFmtId="0" fontId="1" fillId="0" borderId="0" xfId="0" applyFont="1" applyAlignment="1">
      <alignment horizontal="center"/>
    </xf>
    <xf numFmtId="0" fontId="0" fillId="0" borderId="29" xfId="0" applyBorder="1"/>
    <xf numFmtId="0" fontId="0" fillId="0" borderId="30" xfId="0" applyBorder="1" applyAlignment="1">
      <alignment horizontal="center"/>
    </xf>
    <xf numFmtId="0" fontId="0" fillId="0" borderId="21"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165" fontId="2" fillId="2" borderId="34" xfId="0" applyNumberFormat="1" applyFont="1" applyFill="1" applyBorder="1" applyAlignment="1">
      <alignment horizontal="center"/>
    </xf>
    <xf numFmtId="165" fontId="2" fillId="2" borderId="35" xfId="0" applyNumberFormat="1" applyFont="1" applyFill="1" applyBorder="1" applyAlignment="1">
      <alignment horizontal="center"/>
    </xf>
    <xf numFmtId="165" fontId="2" fillId="2" borderId="36" xfId="0" applyNumberFormat="1" applyFont="1" applyFill="1" applyBorder="1" applyAlignment="1">
      <alignment horizontal="center"/>
    </xf>
    <xf numFmtId="165" fontId="2" fillId="2" borderId="32" xfId="0" applyNumberFormat="1" applyFont="1" applyFill="1" applyBorder="1" applyAlignment="1">
      <alignment horizontal="center"/>
    </xf>
    <xf numFmtId="165" fontId="2" fillId="2" borderId="37" xfId="0" applyNumberFormat="1" applyFont="1" applyFill="1" applyBorder="1" applyAlignment="1">
      <alignment horizontal="center"/>
    </xf>
    <xf numFmtId="0" fontId="0" fillId="3" borderId="38" xfId="0" applyFill="1" applyBorder="1"/>
    <xf numFmtId="166" fontId="0" fillId="3" borderId="39" xfId="0" applyNumberFormat="1" applyFill="1" applyBorder="1"/>
    <xf numFmtId="165" fontId="0" fillId="0" borderId="0" xfId="0" applyNumberFormat="1" applyProtection="1">
      <protection locked="0"/>
    </xf>
    <xf numFmtId="165" fontId="0" fillId="0" borderId="40" xfId="0" applyNumberFormat="1" applyBorder="1" applyProtection="1">
      <protection locked="0"/>
    </xf>
    <xf numFmtId="165" fontId="1" fillId="3" borderId="27" xfId="0" applyNumberFormat="1" applyFont="1" applyFill="1" applyBorder="1"/>
    <xf numFmtId="164" fontId="1" fillId="3" borderId="25" xfId="0" applyNumberFormat="1" applyFont="1" applyFill="1" applyBorder="1"/>
    <xf numFmtId="164" fontId="1" fillId="3" borderId="0" xfId="0" applyNumberFormat="1" applyFont="1" applyFill="1"/>
    <xf numFmtId="164" fontId="6" fillId="3" borderId="16" xfId="0" applyNumberFormat="1" applyFont="1" applyFill="1" applyBorder="1" applyAlignment="1">
      <alignment horizontal="center" vertical="center"/>
    </xf>
    <xf numFmtId="164" fontId="6" fillId="3" borderId="17" xfId="0" applyNumberFormat="1" applyFont="1" applyFill="1" applyBorder="1" applyAlignment="1">
      <alignment horizontal="center" vertical="center"/>
    </xf>
    <xf numFmtId="164" fontId="6" fillId="3" borderId="41" xfId="0" applyNumberFormat="1" applyFont="1" applyFill="1" applyBorder="1" applyAlignment="1">
      <alignment horizontal="center" vertical="center"/>
    </xf>
    <xf numFmtId="164" fontId="6" fillId="3" borderId="42" xfId="0" applyNumberFormat="1" applyFont="1" applyFill="1" applyBorder="1" applyAlignment="1">
      <alignment horizontal="center" vertical="center"/>
    </xf>
    <xf numFmtId="167" fontId="0" fillId="0" borderId="0" xfId="0" applyNumberFormat="1" applyAlignment="1">
      <alignment horizontal="center"/>
    </xf>
    <xf numFmtId="0" fontId="0" fillId="3" borderId="22" xfId="0" applyFill="1" applyBorder="1"/>
    <xf numFmtId="166" fontId="0" fillId="3" borderId="24" xfId="0" applyNumberFormat="1" applyFill="1" applyBorder="1"/>
    <xf numFmtId="165" fontId="1" fillId="3" borderId="25" xfId="0" applyNumberFormat="1" applyFont="1" applyFill="1" applyBorder="1"/>
    <xf numFmtId="164" fontId="6" fillId="3" borderId="25" xfId="0" applyNumberFormat="1" applyFont="1" applyFill="1" applyBorder="1" applyAlignment="1">
      <alignment horizontal="center" vertical="center"/>
    </xf>
    <xf numFmtId="164" fontId="6" fillId="3" borderId="0" xfId="0" applyNumberFormat="1" applyFont="1" applyFill="1" applyAlignment="1">
      <alignment horizontal="center" vertical="center"/>
    </xf>
    <xf numFmtId="164" fontId="6" fillId="3" borderId="40" xfId="0" applyNumberFormat="1" applyFont="1" applyFill="1" applyBorder="1" applyAlignment="1">
      <alignment horizontal="center" vertical="center"/>
    </xf>
    <xf numFmtId="167" fontId="0" fillId="0" borderId="0" xfId="0" applyNumberFormat="1"/>
    <xf numFmtId="0" fontId="0" fillId="3" borderId="34" xfId="0" applyFill="1" applyBorder="1"/>
    <xf numFmtId="166" fontId="0" fillId="3" borderId="36" xfId="0" applyNumberFormat="1" applyFill="1" applyBorder="1"/>
    <xf numFmtId="165" fontId="0" fillId="0" borderId="37" xfId="0" applyNumberFormat="1" applyBorder="1" applyProtection="1">
      <protection locked="0"/>
    </xf>
    <xf numFmtId="165" fontId="0" fillId="0" borderId="33" xfId="0" applyNumberFormat="1" applyBorder="1" applyProtection="1">
      <protection locked="0"/>
    </xf>
    <xf numFmtId="165" fontId="1" fillId="3" borderId="32" xfId="0" applyNumberFormat="1" applyFont="1" applyFill="1" applyBorder="1"/>
    <xf numFmtId="164" fontId="1" fillId="3" borderId="32" xfId="0" applyNumberFormat="1" applyFont="1" applyFill="1" applyBorder="1"/>
    <xf numFmtId="164" fontId="1" fillId="3" borderId="37" xfId="0" applyNumberFormat="1" applyFont="1" applyFill="1" applyBorder="1"/>
    <xf numFmtId="0" fontId="0" fillId="0" borderId="12" xfId="0" applyBorder="1"/>
    <xf numFmtId="166" fontId="0" fillId="3" borderId="43" xfId="0" applyNumberFormat="1" applyFill="1" applyBorder="1"/>
    <xf numFmtId="0" fontId="7" fillId="3" borderId="13" xfId="0" applyFont="1" applyFill="1" applyBorder="1"/>
    <xf numFmtId="0" fontId="0" fillId="3" borderId="13" xfId="0" applyFill="1" applyBorder="1"/>
    <xf numFmtId="0" fontId="0" fillId="3" borderId="44" xfId="0" applyFill="1" applyBorder="1"/>
    <xf numFmtId="165" fontId="8" fillId="0" borderId="45" xfId="0" applyNumberFormat="1" applyFont="1" applyBorder="1" applyAlignment="1">
      <alignment horizontal="center"/>
    </xf>
    <xf numFmtId="165" fontId="8" fillId="0" borderId="43" xfId="0" applyNumberFormat="1" applyFont="1" applyBorder="1" applyAlignment="1">
      <alignment horizontal="center"/>
    </xf>
    <xf numFmtId="165" fontId="8" fillId="0" borderId="46" xfId="0" applyNumberFormat="1" applyFont="1" applyBorder="1" applyAlignment="1">
      <alignment horizontal="center"/>
    </xf>
    <xf numFmtId="165" fontId="8" fillId="0" borderId="47" xfId="0" applyNumberFormat="1" applyFont="1" applyBorder="1" applyAlignment="1">
      <alignment horizontal="center"/>
    </xf>
    <xf numFmtId="164" fontId="6" fillId="3" borderId="37" xfId="0" applyNumberFormat="1" applyFont="1" applyFill="1" applyBorder="1" applyAlignment="1">
      <alignment horizontal="center" vertical="center"/>
    </xf>
    <xf numFmtId="0" fontId="7" fillId="0" borderId="48" xfId="0" applyFont="1" applyBorder="1"/>
    <xf numFmtId="166" fontId="2" fillId="0" borderId="14" xfId="0" applyNumberFormat="1" applyFont="1" applyBorder="1" applyAlignment="1">
      <alignment horizontal="centerContinuous"/>
    </xf>
    <xf numFmtId="14" fontId="1" fillId="0" borderId="14" xfId="0" applyNumberFormat="1" applyFont="1" applyBorder="1"/>
    <xf numFmtId="166" fontId="0" fillId="0" borderId="17" xfId="0" applyNumberFormat="1" applyBorder="1"/>
    <xf numFmtId="0" fontId="7" fillId="0" borderId="17" xfId="0" applyFont="1" applyBorder="1"/>
    <xf numFmtId="0" fontId="0" fillId="0" borderId="17" xfId="0" applyBorder="1"/>
    <xf numFmtId="165" fontId="8" fillId="3" borderId="12" xfId="0" applyNumberFormat="1" applyFont="1" applyFill="1" applyBorder="1" applyAlignment="1">
      <alignment horizontal="center"/>
    </xf>
    <xf numFmtId="165" fontId="8" fillId="3" borderId="13" xfId="0" applyNumberFormat="1" applyFont="1" applyFill="1" applyBorder="1" applyAlignment="1">
      <alignment horizontal="center"/>
    </xf>
    <xf numFmtId="14" fontId="0" fillId="0" borderId="7" xfId="0" applyNumberFormat="1" applyBorder="1"/>
    <xf numFmtId="14" fontId="0" fillId="0" borderId="30" xfId="0" applyNumberFormat="1" applyBorder="1"/>
    <xf numFmtId="0" fontId="0" fillId="0" borderId="30" xfId="0" applyBorder="1"/>
    <xf numFmtId="164" fontId="0" fillId="3" borderId="8" xfId="0" applyNumberFormat="1" applyFill="1" applyBorder="1"/>
    <xf numFmtId="0" fontId="0" fillId="0" borderId="7" xfId="0" applyBorder="1"/>
    <xf numFmtId="165" fontId="0" fillId="0" borderId="0" xfId="0" applyNumberFormat="1"/>
    <xf numFmtId="164" fontId="0" fillId="0" borderId="30" xfId="0" applyNumberFormat="1" applyBorder="1"/>
    <xf numFmtId="164" fontId="0" fillId="4" borderId="8" xfId="0" applyNumberFormat="1" applyFill="1" applyBorder="1"/>
    <xf numFmtId="164" fontId="0" fillId="5" borderId="8" xfId="0" applyNumberFormat="1" applyFill="1" applyBorder="1"/>
    <xf numFmtId="165" fontId="2" fillId="3" borderId="0" xfId="0" applyNumberFormat="1" applyFont="1" applyFill="1"/>
    <xf numFmtId="164" fontId="2" fillId="3" borderId="0" xfId="0" applyNumberFormat="1" applyFont="1" applyFill="1"/>
    <xf numFmtId="164" fontId="2" fillId="0" borderId="0" xfId="0" applyNumberFormat="1" applyFont="1"/>
    <xf numFmtId="164" fontId="6" fillId="3" borderId="0" xfId="0" applyNumberFormat="1" applyFont="1" applyFill="1" applyAlignment="1">
      <alignment horizontal="left" vertical="center"/>
    </xf>
    <xf numFmtId="14" fontId="0" fillId="0" borderId="0" xfId="0" applyNumberFormat="1"/>
    <xf numFmtId="164" fontId="6" fillId="0" borderId="0" xfId="0" applyNumberFormat="1" applyFont="1" applyAlignment="1">
      <alignment horizontal="left" vertical="center"/>
    </xf>
    <xf numFmtId="14" fontId="0" fillId="0" borderId="49" xfId="0" applyNumberFormat="1" applyBorder="1"/>
    <xf numFmtId="0" fontId="0" fillId="0" borderId="2" xfId="0" applyBorder="1"/>
    <xf numFmtId="0" fontId="0" fillId="0" borderId="3" xfId="0" applyBorder="1"/>
    <xf numFmtId="14" fontId="0" fillId="0" borderId="23" xfId="0" applyNumberFormat="1" applyBorder="1"/>
    <xf numFmtId="0" fontId="0" fillId="0" borderId="50" xfId="0" applyBorder="1"/>
    <xf numFmtId="14" fontId="0" fillId="0" borderId="51" xfId="0" applyNumberFormat="1" applyBorder="1"/>
    <xf numFmtId="0" fontId="0" fillId="0" borderId="5" xfId="0" applyBorder="1"/>
    <xf numFmtId="0" fontId="0" fillId="0" borderId="6" xfId="0" applyBorder="1"/>
    <xf numFmtId="168" fontId="0" fillId="0" borderId="0" xfId="0" applyNumberFormat="1"/>
    <xf numFmtId="164" fontId="1" fillId="3" borderId="16" xfId="0" applyNumberFormat="1" applyFont="1" applyFill="1" applyBorder="1"/>
    <xf numFmtId="164" fontId="1" fillId="3" borderId="26" xfId="0" applyNumberFormat="1" applyFont="1" applyFill="1" applyBorder="1"/>
    <xf numFmtId="164" fontId="1" fillId="3" borderId="40" xfId="0" applyNumberFormat="1" applyFont="1" applyFill="1" applyBorder="1"/>
    <xf numFmtId="164" fontId="1" fillId="6" borderId="52" xfId="0" applyNumberFormat="1" applyFont="1" applyFill="1" applyBorder="1"/>
    <xf numFmtId="164" fontId="1" fillId="6" borderId="53" xfId="0" applyNumberFormat="1" applyFont="1" applyFill="1" applyBorder="1"/>
    <xf numFmtId="164" fontId="1" fillId="6" borderId="54" xfId="0" applyNumberFormat="1" applyFont="1" applyFill="1" applyBorder="1"/>
    <xf numFmtId="164" fontId="1" fillId="6" borderId="55" xfId="0" applyNumberFormat="1" applyFont="1" applyFill="1" applyBorder="1"/>
    <xf numFmtId="164" fontId="1" fillId="6" borderId="56" xfId="0" applyNumberFormat="1" applyFont="1" applyFill="1" applyBorder="1"/>
    <xf numFmtId="164" fontId="1" fillId="6" borderId="57" xfId="0" applyNumberFormat="1" applyFont="1" applyFill="1" applyBorder="1"/>
    <xf numFmtId="164" fontId="1" fillId="6" borderId="58" xfId="0" applyNumberFormat="1" applyFont="1" applyFill="1" applyBorder="1"/>
    <xf numFmtId="164" fontId="1" fillId="6" borderId="59" xfId="0" applyNumberFormat="1" applyFont="1" applyFill="1" applyBorder="1"/>
    <xf numFmtId="165" fontId="1" fillId="0" borderId="0" xfId="0" applyNumberFormat="1" applyFont="1" applyAlignment="1">
      <alignment horizontal="center"/>
    </xf>
    <xf numFmtId="0" fontId="1" fillId="0" borderId="0" xfId="0" applyFont="1"/>
    <xf numFmtId="165" fontId="0" fillId="0" borderId="0" xfId="0" applyNumberFormat="1" applyAlignment="1">
      <alignment horizontal="centerContinuous"/>
    </xf>
    <xf numFmtId="0" fontId="0" fillId="0" borderId="60" xfId="0" applyBorder="1" applyAlignment="1">
      <alignment horizontal="centerContinuous"/>
    </xf>
    <xf numFmtId="0" fontId="0" fillId="0" borderId="53" xfId="0" applyBorder="1" applyAlignment="1">
      <alignment horizontal="centerContinuous"/>
    </xf>
    <xf numFmtId="165" fontId="1" fillId="0" borderId="56" xfId="0" applyNumberFormat="1" applyFont="1" applyBorder="1" applyAlignment="1">
      <alignment horizontal="center"/>
    </xf>
    <xf numFmtId="165" fontId="1" fillId="0" borderId="57" xfId="0" applyNumberFormat="1" applyFont="1" applyBorder="1" applyAlignment="1">
      <alignment horizontal="center"/>
    </xf>
    <xf numFmtId="165" fontId="5" fillId="2" borderId="56" xfId="0" applyNumberFormat="1" applyFont="1" applyFill="1" applyBorder="1" applyAlignment="1">
      <alignment horizontal="center"/>
    </xf>
    <xf numFmtId="165" fontId="5" fillId="2" borderId="57" xfId="0" applyNumberFormat="1" applyFont="1" applyFill="1" applyBorder="1" applyAlignment="1">
      <alignment horizontal="center"/>
    </xf>
    <xf numFmtId="165" fontId="2" fillId="2" borderId="56" xfId="0" applyNumberFormat="1" applyFont="1" applyFill="1" applyBorder="1" applyAlignment="1">
      <alignment horizontal="center"/>
    </xf>
    <xf numFmtId="165" fontId="2" fillId="2" borderId="57" xfId="0" applyNumberFormat="1" applyFont="1" applyFill="1" applyBorder="1" applyAlignment="1">
      <alignment horizontal="center"/>
    </xf>
    <xf numFmtId="165" fontId="2" fillId="2" borderId="54" xfId="0" applyNumberFormat="1" applyFont="1" applyFill="1" applyBorder="1" applyAlignment="1">
      <alignment horizontal="center"/>
    </xf>
    <xf numFmtId="165" fontId="2" fillId="2" borderId="61" xfId="0" applyNumberFormat="1" applyFont="1" applyFill="1" applyBorder="1" applyAlignment="1">
      <alignment horizontal="center"/>
    </xf>
    <xf numFmtId="165" fontId="2" fillId="2" borderId="55" xfId="0" applyNumberFormat="1" applyFont="1" applyFill="1" applyBorder="1" applyAlignment="1">
      <alignment horizontal="center"/>
    </xf>
    <xf numFmtId="164" fontId="6" fillId="3" borderId="56" xfId="0" applyNumberFormat="1" applyFont="1" applyFill="1" applyBorder="1" applyAlignment="1">
      <alignment horizontal="center" vertical="center"/>
    </xf>
    <xf numFmtId="164" fontId="6" fillId="3" borderId="57" xfId="0" applyNumberFormat="1" applyFont="1" applyFill="1" applyBorder="1" applyAlignment="1">
      <alignment horizontal="center" vertical="center"/>
    </xf>
    <xf numFmtId="165" fontId="8" fillId="3" borderId="54" xfId="0" applyNumberFormat="1" applyFont="1" applyFill="1" applyBorder="1" applyAlignment="1">
      <alignment horizontal="center"/>
    </xf>
    <xf numFmtId="165" fontId="8" fillId="3" borderId="61" xfId="0" applyNumberFormat="1" applyFont="1" applyFill="1" applyBorder="1" applyAlignment="1">
      <alignment horizontal="center"/>
    </xf>
    <xf numFmtId="165" fontId="8" fillId="3" borderId="55" xfId="0" applyNumberFormat="1" applyFont="1" applyFill="1" applyBorder="1" applyAlignment="1">
      <alignment horizontal="center"/>
    </xf>
    <xf numFmtId="0" fontId="2" fillId="0" borderId="52" xfId="0" applyFont="1" applyBorder="1" applyAlignment="1">
      <alignment horizontal="centerContinuous"/>
    </xf>
    <xf numFmtId="0" fontId="0" fillId="0" borderId="27" xfId="0" applyBorder="1"/>
    <xf numFmtId="0" fontId="0" fillId="0" borderId="62" xfId="0" applyBorder="1" applyAlignment="1">
      <alignment horizontal="center"/>
    </xf>
    <xf numFmtId="0" fontId="0" fillId="0" borderId="40" xfId="0" applyBorder="1" applyAlignment="1">
      <alignment horizontal="center"/>
    </xf>
    <xf numFmtId="0" fontId="0" fillId="0" borderId="25" xfId="0" applyBorder="1" applyAlignment="1">
      <alignment horizontal="center"/>
    </xf>
    <xf numFmtId="0" fontId="1" fillId="0" borderId="0" xfId="0" applyFont="1" applyAlignment="1" applyProtection="1">
      <alignment horizontal="center"/>
      <protection locked="0"/>
    </xf>
    <xf numFmtId="0" fontId="4" fillId="0" borderId="30" xfId="0" applyFont="1" applyBorder="1"/>
    <xf numFmtId="164" fontId="4" fillId="0" borderId="30" xfId="0" applyNumberFormat="1" applyFont="1" applyBorder="1"/>
    <xf numFmtId="166" fontId="0" fillId="3" borderId="13" xfId="0" applyNumberFormat="1" applyFill="1" applyBorder="1"/>
    <xf numFmtId="169" fontId="0" fillId="0" borderId="0" xfId="0" applyNumberFormat="1" applyProtection="1">
      <protection locked="0"/>
    </xf>
    <xf numFmtId="0" fontId="0" fillId="0" borderId="21" xfId="0" applyBorder="1" applyAlignment="1">
      <alignment horizontal="centerContinuous"/>
    </xf>
    <xf numFmtId="0" fontId="0" fillId="0" borderId="30" xfId="0" applyBorder="1" applyAlignment="1">
      <alignment horizontal="centerContinuous"/>
    </xf>
    <xf numFmtId="167" fontId="9" fillId="0" borderId="56" xfId="0" applyNumberFormat="1" applyFont="1" applyBorder="1" applyAlignment="1">
      <alignment horizontal="center" vertical="center" wrapText="1"/>
    </xf>
    <xf numFmtId="167" fontId="9" fillId="0" borderId="0" xfId="0" applyNumberFormat="1" applyFont="1" applyAlignment="1">
      <alignment horizontal="center" vertical="center" wrapText="1"/>
    </xf>
    <xf numFmtId="167" fontId="9" fillId="0" borderId="0" xfId="0" applyNumberFormat="1" applyFont="1" applyAlignment="1">
      <alignment horizontal="center" vertical="center"/>
    </xf>
    <xf numFmtId="0" fontId="0" fillId="0" borderId="0" xfId="0" applyBorder="1" applyAlignment="1">
      <alignment horizontal="centerContinuous"/>
    </xf>
    <xf numFmtId="0" fontId="0" fillId="0" borderId="37" xfId="0" applyBorder="1" applyAlignment="1">
      <alignment horizontal="center"/>
    </xf>
    <xf numFmtId="164" fontId="1" fillId="3" borderId="0" xfId="0" applyNumberFormat="1" applyFont="1" applyFill="1" applyBorder="1"/>
    <xf numFmtId="164" fontId="1" fillId="6" borderId="0" xfId="0" applyNumberFormat="1" applyFont="1" applyFill="1" applyBorder="1"/>
    <xf numFmtId="165" fontId="8" fillId="0" borderId="13" xfId="0" applyNumberFormat="1" applyFont="1" applyBorder="1" applyAlignment="1">
      <alignment horizontal="center"/>
    </xf>
    <xf numFmtId="0" fontId="0" fillId="2" borderId="30" xfId="0" applyFill="1" applyBorder="1" applyAlignment="1">
      <alignment horizontal="centerContinuous"/>
    </xf>
    <xf numFmtId="0" fontId="0" fillId="0" borderId="14" xfId="0" applyBorder="1" applyAlignment="1">
      <alignment horizontal="centerContinuous"/>
    </xf>
    <xf numFmtId="164" fontId="1" fillId="2" borderId="30" xfId="0" applyNumberFormat="1" applyFont="1" applyFill="1" applyBorder="1" applyAlignment="1">
      <alignment horizontal="center"/>
    </xf>
    <xf numFmtId="164" fontId="1" fillId="3" borderId="17" xfId="0" applyNumberFormat="1" applyFont="1" applyFill="1" applyBorder="1"/>
    <xf numFmtId="164" fontId="1" fillId="6" borderId="60" xfId="0" applyNumberFormat="1" applyFont="1" applyFill="1" applyBorder="1"/>
    <xf numFmtId="164" fontId="1" fillId="6" borderId="61" xfId="0" applyNumberFormat="1" applyFont="1" applyFill="1" applyBorder="1"/>
    <xf numFmtId="164" fontId="1" fillId="6" borderId="63" xfId="0" applyNumberFormat="1" applyFont="1" applyFill="1" applyBorder="1"/>
    <xf numFmtId="0" fontId="0" fillId="0" borderId="16" xfId="0" applyBorder="1" applyAlignment="1">
      <alignment horizontal="centerContinuous"/>
    </xf>
    <xf numFmtId="164" fontId="1" fillId="2" borderId="25" xfId="0" applyNumberFormat="1" applyFont="1" applyFill="1" applyBorder="1" applyAlignment="1">
      <alignment horizontal="center"/>
    </xf>
    <xf numFmtId="164" fontId="1" fillId="2" borderId="40" xfId="0" applyNumberFormat="1" applyFont="1" applyFill="1" applyBorder="1" applyAlignment="1">
      <alignment horizontal="center"/>
    </xf>
    <xf numFmtId="164" fontId="1" fillId="6" borderId="25" xfId="0" applyNumberFormat="1" applyFont="1" applyFill="1" applyBorder="1"/>
    <xf numFmtId="164" fontId="1" fillId="6" borderId="40" xfId="0" applyNumberFormat="1" applyFont="1" applyFill="1" applyBorder="1"/>
    <xf numFmtId="164" fontId="1" fillId="3" borderId="33" xfId="0" applyNumberFormat="1" applyFont="1" applyFill="1" applyBorder="1"/>
    <xf numFmtId="0" fontId="0" fillId="0" borderId="26" xfId="0" applyFill="1" applyBorder="1" applyAlignment="1">
      <alignment horizontal="centerContinuous"/>
    </xf>
  </cellXfs>
  <cellStyles count="1">
    <cellStyle name="Normal" xfId="0" builtinId="0"/>
  </cellStyles>
  <dxfs count="11">
    <dxf>
      <fill>
        <patternFill>
          <bgColor indexed="47"/>
        </patternFill>
      </fill>
    </dxf>
    <dxf>
      <fill>
        <patternFill>
          <bgColor indexed="47"/>
        </patternFill>
      </fill>
    </dxf>
    <dxf>
      <fill>
        <patternFill>
          <bgColor indexed="13"/>
        </patternFill>
      </fill>
    </dxf>
    <dxf>
      <fill>
        <patternFill>
          <bgColor indexed="47"/>
        </patternFill>
      </fill>
    </dxf>
    <dxf>
      <fill>
        <patternFill>
          <bgColor indexed="43"/>
        </patternFill>
      </fill>
    </dxf>
    <dxf>
      <fill>
        <patternFill>
          <bgColor indexed="47"/>
        </patternFill>
      </fill>
    </dxf>
    <dxf>
      <fill>
        <patternFill>
          <bgColor indexed="47"/>
        </patternFill>
      </fill>
    </dxf>
    <dxf>
      <fill>
        <patternFill>
          <bgColor indexed="13"/>
        </patternFill>
      </fill>
    </dxf>
    <dxf>
      <fill>
        <patternFill>
          <bgColor indexed="47"/>
        </patternFill>
      </fill>
    </dxf>
    <dxf>
      <fill>
        <patternFill>
          <bgColor indexed="43"/>
        </patternFill>
      </fill>
    </dxf>
    <dxf>
      <fill>
        <patternFill>
          <bgColor indexed="47"/>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F0698-F416-4B28-B024-3122FF91A5A5}">
  <dimension ref="A1:AC73"/>
  <sheetViews>
    <sheetView workbookViewId="0">
      <pane ySplit="7" topLeftCell="A10" activePane="bottomLeft" state="frozen"/>
      <selection pane="bottomLeft" activeCell="T19" sqref="T19:X30"/>
    </sheetView>
  </sheetViews>
  <sheetFormatPr baseColWidth="10" defaultRowHeight="13.2" x14ac:dyDescent="0.25"/>
  <cols>
    <col min="1" max="1" width="4.88671875" customWidth="1"/>
    <col min="2" max="2" width="11.6640625" bestFit="1" customWidth="1"/>
    <col min="3" max="4" width="6.88671875" customWidth="1"/>
    <col min="5" max="7" width="8.5546875" customWidth="1"/>
    <col min="8" max="16" width="9.33203125" customWidth="1"/>
    <col min="17" max="22" width="7.88671875" customWidth="1"/>
    <col min="260" max="260" width="4.88671875" customWidth="1"/>
    <col min="261" max="261" width="11.6640625" bestFit="1" customWidth="1"/>
    <col min="262" max="263" width="6.88671875" customWidth="1"/>
    <col min="264" max="266" width="8.5546875" customWidth="1"/>
    <col min="267" max="272" width="9.33203125" customWidth="1"/>
    <col min="273" max="278" width="7.88671875" customWidth="1"/>
    <col min="516" max="516" width="4.88671875" customWidth="1"/>
    <col min="517" max="517" width="11.6640625" bestFit="1" customWidth="1"/>
    <col min="518" max="519" width="6.88671875" customWidth="1"/>
    <col min="520" max="522" width="8.5546875" customWidth="1"/>
    <col min="523" max="528" width="9.33203125" customWidth="1"/>
    <col min="529" max="534" width="7.88671875" customWidth="1"/>
    <col min="772" max="772" width="4.88671875" customWidth="1"/>
    <col min="773" max="773" width="11.6640625" bestFit="1" customWidth="1"/>
    <col min="774" max="775" width="6.88671875" customWidth="1"/>
    <col min="776" max="778" width="8.5546875" customWidth="1"/>
    <col min="779" max="784" width="9.33203125" customWidth="1"/>
    <col min="785" max="790" width="7.88671875" customWidth="1"/>
    <col min="1028" max="1028" width="4.88671875" customWidth="1"/>
    <col min="1029" max="1029" width="11.6640625" bestFit="1" customWidth="1"/>
    <col min="1030" max="1031" width="6.88671875" customWidth="1"/>
    <col min="1032" max="1034" width="8.5546875" customWidth="1"/>
    <col min="1035" max="1040" width="9.33203125" customWidth="1"/>
    <col min="1041" max="1046" width="7.88671875" customWidth="1"/>
    <col min="1284" max="1284" width="4.88671875" customWidth="1"/>
    <col min="1285" max="1285" width="11.6640625" bestFit="1" customWidth="1"/>
    <col min="1286" max="1287" width="6.88671875" customWidth="1"/>
    <col min="1288" max="1290" width="8.5546875" customWidth="1"/>
    <col min="1291" max="1296" width="9.33203125" customWidth="1"/>
    <col min="1297" max="1302" width="7.88671875" customWidth="1"/>
    <col min="1540" max="1540" width="4.88671875" customWidth="1"/>
    <col min="1541" max="1541" width="11.6640625" bestFit="1" customWidth="1"/>
    <col min="1542" max="1543" width="6.88671875" customWidth="1"/>
    <col min="1544" max="1546" width="8.5546875" customWidth="1"/>
    <col min="1547" max="1552" width="9.33203125" customWidth="1"/>
    <col min="1553" max="1558" width="7.88671875" customWidth="1"/>
    <col min="1796" max="1796" width="4.88671875" customWidth="1"/>
    <col min="1797" max="1797" width="11.6640625" bestFit="1" customWidth="1"/>
    <col min="1798" max="1799" width="6.88671875" customWidth="1"/>
    <col min="1800" max="1802" width="8.5546875" customWidth="1"/>
    <col min="1803" max="1808" width="9.33203125" customWidth="1"/>
    <col min="1809" max="1814" width="7.88671875" customWidth="1"/>
    <col min="2052" max="2052" width="4.88671875" customWidth="1"/>
    <col min="2053" max="2053" width="11.6640625" bestFit="1" customWidth="1"/>
    <col min="2054" max="2055" width="6.88671875" customWidth="1"/>
    <col min="2056" max="2058" width="8.5546875" customWidth="1"/>
    <col min="2059" max="2064" width="9.33203125" customWidth="1"/>
    <col min="2065" max="2070" width="7.88671875" customWidth="1"/>
    <col min="2308" max="2308" width="4.88671875" customWidth="1"/>
    <col min="2309" max="2309" width="11.6640625" bestFit="1" customWidth="1"/>
    <col min="2310" max="2311" width="6.88671875" customWidth="1"/>
    <col min="2312" max="2314" width="8.5546875" customWidth="1"/>
    <col min="2315" max="2320" width="9.33203125" customWidth="1"/>
    <col min="2321" max="2326" width="7.88671875" customWidth="1"/>
    <col min="2564" max="2564" width="4.88671875" customWidth="1"/>
    <col min="2565" max="2565" width="11.6640625" bestFit="1" customWidth="1"/>
    <col min="2566" max="2567" width="6.88671875" customWidth="1"/>
    <col min="2568" max="2570" width="8.5546875" customWidth="1"/>
    <col min="2571" max="2576" width="9.33203125" customWidth="1"/>
    <col min="2577" max="2582" width="7.88671875" customWidth="1"/>
    <col min="2820" max="2820" width="4.88671875" customWidth="1"/>
    <col min="2821" max="2821" width="11.6640625" bestFit="1" customWidth="1"/>
    <col min="2822" max="2823" width="6.88671875" customWidth="1"/>
    <col min="2824" max="2826" width="8.5546875" customWidth="1"/>
    <col min="2827" max="2832" width="9.33203125" customWidth="1"/>
    <col min="2833" max="2838" width="7.88671875" customWidth="1"/>
    <col min="3076" max="3076" width="4.88671875" customWidth="1"/>
    <col min="3077" max="3077" width="11.6640625" bestFit="1" customWidth="1"/>
    <col min="3078" max="3079" width="6.88671875" customWidth="1"/>
    <col min="3080" max="3082" width="8.5546875" customWidth="1"/>
    <col min="3083" max="3088" width="9.33203125" customWidth="1"/>
    <col min="3089" max="3094" width="7.88671875" customWidth="1"/>
    <col min="3332" max="3332" width="4.88671875" customWidth="1"/>
    <col min="3333" max="3333" width="11.6640625" bestFit="1" customWidth="1"/>
    <col min="3334" max="3335" width="6.88671875" customWidth="1"/>
    <col min="3336" max="3338" width="8.5546875" customWidth="1"/>
    <col min="3339" max="3344" width="9.33203125" customWidth="1"/>
    <col min="3345" max="3350" width="7.88671875" customWidth="1"/>
    <col min="3588" max="3588" width="4.88671875" customWidth="1"/>
    <col min="3589" max="3589" width="11.6640625" bestFit="1" customWidth="1"/>
    <col min="3590" max="3591" width="6.88671875" customWidth="1"/>
    <col min="3592" max="3594" width="8.5546875" customWidth="1"/>
    <col min="3595" max="3600" width="9.33203125" customWidth="1"/>
    <col min="3601" max="3606" width="7.88671875" customWidth="1"/>
    <col min="3844" max="3844" width="4.88671875" customWidth="1"/>
    <col min="3845" max="3845" width="11.6640625" bestFit="1" customWidth="1"/>
    <col min="3846" max="3847" width="6.88671875" customWidth="1"/>
    <col min="3848" max="3850" width="8.5546875" customWidth="1"/>
    <col min="3851" max="3856" width="9.33203125" customWidth="1"/>
    <col min="3857" max="3862" width="7.88671875" customWidth="1"/>
    <col min="4100" max="4100" width="4.88671875" customWidth="1"/>
    <col min="4101" max="4101" width="11.6640625" bestFit="1" customWidth="1"/>
    <col min="4102" max="4103" width="6.88671875" customWidth="1"/>
    <col min="4104" max="4106" width="8.5546875" customWidth="1"/>
    <col min="4107" max="4112" width="9.33203125" customWidth="1"/>
    <col min="4113" max="4118" width="7.88671875" customWidth="1"/>
    <col min="4356" max="4356" width="4.88671875" customWidth="1"/>
    <col min="4357" max="4357" width="11.6640625" bestFit="1" customWidth="1"/>
    <col min="4358" max="4359" width="6.88671875" customWidth="1"/>
    <col min="4360" max="4362" width="8.5546875" customWidth="1"/>
    <col min="4363" max="4368" width="9.33203125" customWidth="1"/>
    <col min="4369" max="4374" width="7.88671875" customWidth="1"/>
    <col min="4612" max="4612" width="4.88671875" customWidth="1"/>
    <col min="4613" max="4613" width="11.6640625" bestFit="1" customWidth="1"/>
    <col min="4614" max="4615" width="6.88671875" customWidth="1"/>
    <col min="4616" max="4618" width="8.5546875" customWidth="1"/>
    <col min="4619" max="4624" width="9.33203125" customWidth="1"/>
    <col min="4625" max="4630" width="7.88671875" customWidth="1"/>
    <col min="4868" max="4868" width="4.88671875" customWidth="1"/>
    <col min="4869" max="4869" width="11.6640625" bestFit="1" customWidth="1"/>
    <col min="4870" max="4871" width="6.88671875" customWidth="1"/>
    <col min="4872" max="4874" width="8.5546875" customWidth="1"/>
    <col min="4875" max="4880" width="9.33203125" customWidth="1"/>
    <col min="4881" max="4886" width="7.88671875" customWidth="1"/>
    <col min="5124" max="5124" width="4.88671875" customWidth="1"/>
    <col min="5125" max="5125" width="11.6640625" bestFit="1" customWidth="1"/>
    <col min="5126" max="5127" width="6.88671875" customWidth="1"/>
    <col min="5128" max="5130" width="8.5546875" customWidth="1"/>
    <col min="5131" max="5136" width="9.33203125" customWidth="1"/>
    <col min="5137" max="5142" width="7.88671875" customWidth="1"/>
    <col min="5380" max="5380" width="4.88671875" customWidth="1"/>
    <col min="5381" max="5381" width="11.6640625" bestFit="1" customWidth="1"/>
    <col min="5382" max="5383" width="6.88671875" customWidth="1"/>
    <col min="5384" max="5386" width="8.5546875" customWidth="1"/>
    <col min="5387" max="5392" width="9.33203125" customWidth="1"/>
    <col min="5393" max="5398" width="7.88671875" customWidth="1"/>
    <col min="5636" max="5636" width="4.88671875" customWidth="1"/>
    <col min="5637" max="5637" width="11.6640625" bestFit="1" customWidth="1"/>
    <col min="5638" max="5639" width="6.88671875" customWidth="1"/>
    <col min="5640" max="5642" width="8.5546875" customWidth="1"/>
    <col min="5643" max="5648" width="9.33203125" customWidth="1"/>
    <col min="5649" max="5654" width="7.88671875" customWidth="1"/>
    <col min="5892" max="5892" width="4.88671875" customWidth="1"/>
    <col min="5893" max="5893" width="11.6640625" bestFit="1" customWidth="1"/>
    <col min="5894" max="5895" width="6.88671875" customWidth="1"/>
    <col min="5896" max="5898" width="8.5546875" customWidth="1"/>
    <col min="5899" max="5904" width="9.33203125" customWidth="1"/>
    <col min="5905" max="5910" width="7.88671875" customWidth="1"/>
    <col min="6148" max="6148" width="4.88671875" customWidth="1"/>
    <col min="6149" max="6149" width="11.6640625" bestFit="1" customWidth="1"/>
    <col min="6150" max="6151" width="6.88671875" customWidth="1"/>
    <col min="6152" max="6154" width="8.5546875" customWidth="1"/>
    <col min="6155" max="6160" width="9.33203125" customWidth="1"/>
    <col min="6161" max="6166" width="7.88671875" customWidth="1"/>
    <col min="6404" max="6404" width="4.88671875" customWidth="1"/>
    <col min="6405" max="6405" width="11.6640625" bestFit="1" customWidth="1"/>
    <col min="6406" max="6407" width="6.88671875" customWidth="1"/>
    <col min="6408" max="6410" width="8.5546875" customWidth="1"/>
    <col min="6411" max="6416" width="9.33203125" customWidth="1"/>
    <col min="6417" max="6422" width="7.88671875" customWidth="1"/>
    <col min="6660" max="6660" width="4.88671875" customWidth="1"/>
    <col min="6661" max="6661" width="11.6640625" bestFit="1" customWidth="1"/>
    <col min="6662" max="6663" width="6.88671875" customWidth="1"/>
    <col min="6664" max="6666" width="8.5546875" customWidth="1"/>
    <col min="6667" max="6672" width="9.33203125" customWidth="1"/>
    <col min="6673" max="6678" width="7.88671875" customWidth="1"/>
    <col min="6916" max="6916" width="4.88671875" customWidth="1"/>
    <col min="6917" max="6917" width="11.6640625" bestFit="1" customWidth="1"/>
    <col min="6918" max="6919" width="6.88671875" customWidth="1"/>
    <col min="6920" max="6922" width="8.5546875" customWidth="1"/>
    <col min="6923" max="6928" width="9.33203125" customWidth="1"/>
    <col min="6929" max="6934" width="7.88671875" customWidth="1"/>
    <col min="7172" max="7172" width="4.88671875" customWidth="1"/>
    <col min="7173" max="7173" width="11.6640625" bestFit="1" customWidth="1"/>
    <col min="7174" max="7175" width="6.88671875" customWidth="1"/>
    <col min="7176" max="7178" width="8.5546875" customWidth="1"/>
    <col min="7179" max="7184" width="9.33203125" customWidth="1"/>
    <col min="7185" max="7190" width="7.88671875" customWidth="1"/>
    <col min="7428" max="7428" width="4.88671875" customWidth="1"/>
    <col min="7429" max="7429" width="11.6640625" bestFit="1" customWidth="1"/>
    <col min="7430" max="7431" width="6.88671875" customWidth="1"/>
    <col min="7432" max="7434" width="8.5546875" customWidth="1"/>
    <col min="7435" max="7440" width="9.33203125" customWidth="1"/>
    <col min="7441" max="7446" width="7.88671875" customWidth="1"/>
    <col min="7684" max="7684" width="4.88671875" customWidth="1"/>
    <col min="7685" max="7685" width="11.6640625" bestFit="1" customWidth="1"/>
    <col min="7686" max="7687" width="6.88671875" customWidth="1"/>
    <col min="7688" max="7690" width="8.5546875" customWidth="1"/>
    <col min="7691" max="7696" width="9.33203125" customWidth="1"/>
    <col min="7697" max="7702" width="7.88671875" customWidth="1"/>
    <col min="7940" max="7940" width="4.88671875" customWidth="1"/>
    <col min="7941" max="7941" width="11.6640625" bestFit="1" customWidth="1"/>
    <col min="7942" max="7943" width="6.88671875" customWidth="1"/>
    <col min="7944" max="7946" width="8.5546875" customWidth="1"/>
    <col min="7947" max="7952" width="9.33203125" customWidth="1"/>
    <col min="7953" max="7958" width="7.88671875" customWidth="1"/>
    <col min="8196" max="8196" width="4.88671875" customWidth="1"/>
    <col min="8197" max="8197" width="11.6640625" bestFit="1" customWidth="1"/>
    <col min="8198" max="8199" width="6.88671875" customWidth="1"/>
    <col min="8200" max="8202" width="8.5546875" customWidth="1"/>
    <col min="8203" max="8208" width="9.33203125" customWidth="1"/>
    <col min="8209" max="8214" width="7.88671875" customWidth="1"/>
    <col min="8452" max="8452" width="4.88671875" customWidth="1"/>
    <col min="8453" max="8453" width="11.6640625" bestFit="1" customWidth="1"/>
    <col min="8454" max="8455" width="6.88671875" customWidth="1"/>
    <col min="8456" max="8458" width="8.5546875" customWidth="1"/>
    <col min="8459" max="8464" width="9.33203125" customWidth="1"/>
    <col min="8465" max="8470" width="7.88671875" customWidth="1"/>
    <col min="8708" max="8708" width="4.88671875" customWidth="1"/>
    <col min="8709" max="8709" width="11.6640625" bestFit="1" customWidth="1"/>
    <col min="8710" max="8711" width="6.88671875" customWidth="1"/>
    <col min="8712" max="8714" width="8.5546875" customWidth="1"/>
    <col min="8715" max="8720" width="9.33203125" customWidth="1"/>
    <col min="8721" max="8726" width="7.88671875" customWidth="1"/>
    <col min="8964" max="8964" width="4.88671875" customWidth="1"/>
    <col min="8965" max="8965" width="11.6640625" bestFit="1" customWidth="1"/>
    <col min="8966" max="8967" width="6.88671875" customWidth="1"/>
    <col min="8968" max="8970" width="8.5546875" customWidth="1"/>
    <col min="8971" max="8976" width="9.33203125" customWidth="1"/>
    <col min="8977" max="8982" width="7.88671875" customWidth="1"/>
    <col min="9220" max="9220" width="4.88671875" customWidth="1"/>
    <col min="9221" max="9221" width="11.6640625" bestFit="1" customWidth="1"/>
    <col min="9222" max="9223" width="6.88671875" customWidth="1"/>
    <col min="9224" max="9226" width="8.5546875" customWidth="1"/>
    <col min="9227" max="9232" width="9.33203125" customWidth="1"/>
    <col min="9233" max="9238" width="7.88671875" customWidth="1"/>
    <col min="9476" max="9476" width="4.88671875" customWidth="1"/>
    <col min="9477" max="9477" width="11.6640625" bestFit="1" customWidth="1"/>
    <col min="9478" max="9479" width="6.88671875" customWidth="1"/>
    <col min="9480" max="9482" width="8.5546875" customWidth="1"/>
    <col min="9483" max="9488" width="9.33203125" customWidth="1"/>
    <col min="9489" max="9494" width="7.88671875" customWidth="1"/>
    <col min="9732" max="9732" width="4.88671875" customWidth="1"/>
    <col min="9733" max="9733" width="11.6640625" bestFit="1" customWidth="1"/>
    <col min="9734" max="9735" width="6.88671875" customWidth="1"/>
    <col min="9736" max="9738" width="8.5546875" customWidth="1"/>
    <col min="9739" max="9744" width="9.33203125" customWidth="1"/>
    <col min="9745" max="9750" width="7.88671875" customWidth="1"/>
    <col min="9988" max="9988" width="4.88671875" customWidth="1"/>
    <col min="9989" max="9989" width="11.6640625" bestFit="1" customWidth="1"/>
    <col min="9990" max="9991" width="6.88671875" customWidth="1"/>
    <col min="9992" max="9994" width="8.5546875" customWidth="1"/>
    <col min="9995" max="10000" width="9.33203125" customWidth="1"/>
    <col min="10001" max="10006" width="7.88671875" customWidth="1"/>
    <col min="10244" max="10244" width="4.88671875" customWidth="1"/>
    <col min="10245" max="10245" width="11.6640625" bestFit="1" customWidth="1"/>
    <col min="10246" max="10247" width="6.88671875" customWidth="1"/>
    <col min="10248" max="10250" width="8.5546875" customWidth="1"/>
    <col min="10251" max="10256" width="9.33203125" customWidth="1"/>
    <col min="10257" max="10262" width="7.88671875" customWidth="1"/>
    <col min="10500" max="10500" width="4.88671875" customWidth="1"/>
    <col min="10501" max="10501" width="11.6640625" bestFit="1" customWidth="1"/>
    <col min="10502" max="10503" width="6.88671875" customWidth="1"/>
    <col min="10504" max="10506" width="8.5546875" customWidth="1"/>
    <col min="10507" max="10512" width="9.33203125" customWidth="1"/>
    <col min="10513" max="10518" width="7.88671875" customWidth="1"/>
    <col min="10756" max="10756" width="4.88671875" customWidth="1"/>
    <col min="10757" max="10757" width="11.6640625" bestFit="1" customWidth="1"/>
    <col min="10758" max="10759" width="6.88671875" customWidth="1"/>
    <col min="10760" max="10762" width="8.5546875" customWidth="1"/>
    <col min="10763" max="10768" width="9.33203125" customWidth="1"/>
    <col min="10769" max="10774" width="7.88671875" customWidth="1"/>
    <col min="11012" max="11012" width="4.88671875" customWidth="1"/>
    <col min="11013" max="11013" width="11.6640625" bestFit="1" customWidth="1"/>
    <col min="11014" max="11015" width="6.88671875" customWidth="1"/>
    <col min="11016" max="11018" width="8.5546875" customWidth="1"/>
    <col min="11019" max="11024" width="9.33203125" customWidth="1"/>
    <col min="11025" max="11030" width="7.88671875" customWidth="1"/>
    <col min="11268" max="11268" width="4.88671875" customWidth="1"/>
    <col min="11269" max="11269" width="11.6640625" bestFit="1" customWidth="1"/>
    <col min="11270" max="11271" width="6.88671875" customWidth="1"/>
    <col min="11272" max="11274" width="8.5546875" customWidth="1"/>
    <col min="11275" max="11280" width="9.33203125" customWidth="1"/>
    <col min="11281" max="11286" width="7.88671875" customWidth="1"/>
    <col min="11524" max="11524" width="4.88671875" customWidth="1"/>
    <col min="11525" max="11525" width="11.6640625" bestFit="1" customWidth="1"/>
    <col min="11526" max="11527" width="6.88671875" customWidth="1"/>
    <col min="11528" max="11530" width="8.5546875" customWidth="1"/>
    <col min="11531" max="11536" width="9.33203125" customWidth="1"/>
    <col min="11537" max="11542" width="7.88671875" customWidth="1"/>
    <col min="11780" max="11780" width="4.88671875" customWidth="1"/>
    <col min="11781" max="11781" width="11.6640625" bestFit="1" customWidth="1"/>
    <col min="11782" max="11783" width="6.88671875" customWidth="1"/>
    <col min="11784" max="11786" width="8.5546875" customWidth="1"/>
    <col min="11787" max="11792" width="9.33203125" customWidth="1"/>
    <col min="11793" max="11798" width="7.88671875" customWidth="1"/>
    <col min="12036" max="12036" width="4.88671875" customWidth="1"/>
    <col min="12037" max="12037" width="11.6640625" bestFit="1" customWidth="1"/>
    <col min="12038" max="12039" width="6.88671875" customWidth="1"/>
    <col min="12040" max="12042" width="8.5546875" customWidth="1"/>
    <col min="12043" max="12048" width="9.33203125" customWidth="1"/>
    <col min="12049" max="12054" width="7.88671875" customWidth="1"/>
    <col min="12292" max="12292" width="4.88671875" customWidth="1"/>
    <col min="12293" max="12293" width="11.6640625" bestFit="1" customWidth="1"/>
    <col min="12294" max="12295" width="6.88671875" customWidth="1"/>
    <col min="12296" max="12298" width="8.5546875" customWidth="1"/>
    <col min="12299" max="12304" width="9.33203125" customWidth="1"/>
    <col min="12305" max="12310" width="7.88671875" customWidth="1"/>
    <col min="12548" max="12548" width="4.88671875" customWidth="1"/>
    <col min="12549" max="12549" width="11.6640625" bestFit="1" customWidth="1"/>
    <col min="12550" max="12551" width="6.88671875" customWidth="1"/>
    <col min="12552" max="12554" width="8.5546875" customWidth="1"/>
    <col min="12555" max="12560" width="9.33203125" customWidth="1"/>
    <col min="12561" max="12566" width="7.88671875" customWidth="1"/>
    <col min="12804" max="12804" width="4.88671875" customWidth="1"/>
    <col min="12805" max="12805" width="11.6640625" bestFit="1" customWidth="1"/>
    <col min="12806" max="12807" width="6.88671875" customWidth="1"/>
    <col min="12808" max="12810" width="8.5546875" customWidth="1"/>
    <col min="12811" max="12816" width="9.33203125" customWidth="1"/>
    <col min="12817" max="12822" width="7.88671875" customWidth="1"/>
    <col min="13060" max="13060" width="4.88671875" customWidth="1"/>
    <col min="13061" max="13061" width="11.6640625" bestFit="1" customWidth="1"/>
    <col min="13062" max="13063" width="6.88671875" customWidth="1"/>
    <col min="13064" max="13066" width="8.5546875" customWidth="1"/>
    <col min="13067" max="13072" width="9.33203125" customWidth="1"/>
    <col min="13073" max="13078" width="7.88671875" customWidth="1"/>
    <col min="13316" max="13316" width="4.88671875" customWidth="1"/>
    <col min="13317" max="13317" width="11.6640625" bestFit="1" customWidth="1"/>
    <col min="13318" max="13319" width="6.88671875" customWidth="1"/>
    <col min="13320" max="13322" width="8.5546875" customWidth="1"/>
    <col min="13323" max="13328" width="9.33203125" customWidth="1"/>
    <col min="13329" max="13334" width="7.88671875" customWidth="1"/>
    <col min="13572" max="13572" width="4.88671875" customWidth="1"/>
    <col min="13573" max="13573" width="11.6640625" bestFit="1" customWidth="1"/>
    <col min="13574" max="13575" width="6.88671875" customWidth="1"/>
    <col min="13576" max="13578" width="8.5546875" customWidth="1"/>
    <col min="13579" max="13584" width="9.33203125" customWidth="1"/>
    <col min="13585" max="13590" width="7.88671875" customWidth="1"/>
    <col min="13828" max="13828" width="4.88671875" customWidth="1"/>
    <col min="13829" max="13829" width="11.6640625" bestFit="1" customWidth="1"/>
    <col min="13830" max="13831" width="6.88671875" customWidth="1"/>
    <col min="13832" max="13834" width="8.5546875" customWidth="1"/>
    <col min="13835" max="13840" width="9.33203125" customWidth="1"/>
    <col min="13841" max="13846" width="7.88671875" customWidth="1"/>
    <col min="14084" max="14084" width="4.88671875" customWidth="1"/>
    <col min="14085" max="14085" width="11.6640625" bestFit="1" customWidth="1"/>
    <col min="14086" max="14087" width="6.88671875" customWidth="1"/>
    <col min="14088" max="14090" width="8.5546875" customWidth="1"/>
    <col min="14091" max="14096" width="9.33203125" customWidth="1"/>
    <col min="14097" max="14102" width="7.88671875" customWidth="1"/>
    <col min="14340" max="14340" width="4.88671875" customWidth="1"/>
    <col min="14341" max="14341" width="11.6640625" bestFit="1" customWidth="1"/>
    <col min="14342" max="14343" width="6.88671875" customWidth="1"/>
    <col min="14344" max="14346" width="8.5546875" customWidth="1"/>
    <col min="14347" max="14352" width="9.33203125" customWidth="1"/>
    <col min="14353" max="14358" width="7.88671875" customWidth="1"/>
    <col min="14596" max="14596" width="4.88671875" customWidth="1"/>
    <col min="14597" max="14597" width="11.6640625" bestFit="1" customWidth="1"/>
    <col min="14598" max="14599" width="6.88671875" customWidth="1"/>
    <col min="14600" max="14602" width="8.5546875" customWidth="1"/>
    <col min="14603" max="14608" width="9.33203125" customWidth="1"/>
    <col min="14609" max="14614" width="7.88671875" customWidth="1"/>
    <col min="14852" max="14852" width="4.88671875" customWidth="1"/>
    <col min="14853" max="14853" width="11.6640625" bestFit="1" customWidth="1"/>
    <col min="14854" max="14855" width="6.88671875" customWidth="1"/>
    <col min="14856" max="14858" width="8.5546875" customWidth="1"/>
    <col min="14859" max="14864" width="9.33203125" customWidth="1"/>
    <col min="14865" max="14870" width="7.88671875" customWidth="1"/>
    <col min="15108" max="15108" width="4.88671875" customWidth="1"/>
    <col min="15109" max="15109" width="11.6640625" bestFit="1" customWidth="1"/>
    <col min="15110" max="15111" width="6.88671875" customWidth="1"/>
    <col min="15112" max="15114" width="8.5546875" customWidth="1"/>
    <col min="15115" max="15120" width="9.33203125" customWidth="1"/>
    <col min="15121" max="15126" width="7.88671875" customWidth="1"/>
    <col min="15364" max="15364" width="4.88671875" customWidth="1"/>
    <col min="15365" max="15365" width="11.6640625" bestFit="1" customWidth="1"/>
    <col min="15366" max="15367" width="6.88671875" customWidth="1"/>
    <col min="15368" max="15370" width="8.5546875" customWidth="1"/>
    <col min="15371" max="15376" width="9.33203125" customWidth="1"/>
    <col min="15377" max="15382" width="7.88671875" customWidth="1"/>
    <col min="15620" max="15620" width="4.88671875" customWidth="1"/>
    <col min="15621" max="15621" width="11.6640625" bestFit="1" customWidth="1"/>
    <col min="15622" max="15623" width="6.88671875" customWidth="1"/>
    <col min="15624" max="15626" width="8.5546875" customWidth="1"/>
    <col min="15627" max="15632" width="9.33203125" customWidth="1"/>
    <col min="15633" max="15638" width="7.88671875" customWidth="1"/>
    <col min="15876" max="15876" width="4.88671875" customWidth="1"/>
    <col min="15877" max="15877" width="11.6640625" bestFit="1" customWidth="1"/>
    <col min="15878" max="15879" width="6.88671875" customWidth="1"/>
    <col min="15880" max="15882" width="8.5546875" customWidth="1"/>
    <col min="15883" max="15888" width="9.33203125" customWidth="1"/>
    <col min="15889" max="15894" width="7.88671875" customWidth="1"/>
    <col min="16132" max="16132" width="4.88671875" customWidth="1"/>
    <col min="16133" max="16133" width="11.6640625" bestFit="1" customWidth="1"/>
    <col min="16134" max="16135" width="6.88671875" customWidth="1"/>
    <col min="16136" max="16138" width="8.5546875" customWidth="1"/>
    <col min="16139" max="16144" width="9.33203125" customWidth="1"/>
    <col min="16145" max="16150" width="7.88671875" customWidth="1"/>
  </cols>
  <sheetData>
    <row r="1" spans="1:27" x14ac:dyDescent="0.25">
      <c r="A1" t="s">
        <v>0</v>
      </c>
      <c r="B1" s="1">
        <v>2024</v>
      </c>
      <c r="C1" s="2" t="s">
        <v>1</v>
      </c>
      <c r="D1" s="1">
        <v>1</v>
      </c>
      <c r="E1" s="3"/>
      <c r="F1" s="4" t="s">
        <v>2</v>
      </c>
      <c r="G1" s="5"/>
      <c r="H1" s="6" t="s">
        <v>3</v>
      </c>
      <c r="I1" s="6"/>
      <c r="J1" s="6"/>
      <c r="K1" s="7" t="str">
        <f>INDEX(Ms,MATCH(D1+11,Nomois,0),1)</f>
        <v>Décembre</v>
      </c>
      <c r="L1" s="8">
        <f>An-1</f>
        <v>2023</v>
      </c>
      <c r="T1" s="9"/>
      <c r="U1" s="10"/>
      <c r="V1" s="10"/>
    </row>
    <row r="2" spans="1:27" ht="13.8" thickBot="1" x14ac:dyDescent="0.3">
      <c r="D2" s="11"/>
      <c r="E2" s="11"/>
      <c r="F2" s="12" t="s">
        <v>4</v>
      </c>
      <c r="G2" s="13"/>
      <c r="H2" s="14"/>
      <c r="T2" s="9"/>
      <c r="U2" s="10"/>
      <c r="V2" s="10"/>
    </row>
    <row r="3" spans="1:27" ht="13.8" thickBot="1" x14ac:dyDescent="0.3">
      <c r="B3" s="15" t="s">
        <v>5</v>
      </c>
      <c r="C3" s="16">
        <v>0.25</v>
      </c>
      <c r="D3" s="17" t="s">
        <v>6</v>
      </c>
      <c r="E3" s="18"/>
      <c r="F3" s="19">
        <f>SUMPRODUCT((MONTH($B$9:$B$39=$D$1)*($B$9:$B$39&lt;&gt;"")*($F$9:$G$39)))</f>
        <v>3.5833333333333335</v>
      </c>
      <c r="G3" s="20"/>
      <c r="H3" s="21" t="s">
        <v>7</v>
      </c>
      <c r="I3" s="22"/>
      <c r="J3" s="23"/>
      <c r="K3" s="24" t="s">
        <v>8</v>
      </c>
      <c r="L3" s="25"/>
      <c r="M3" s="25"/>
      <c r="N3" s="167" t="s">
        <v>97</v>
      </c>
      <c r="O3" s="151"/>
      <c r="P3" s="152"/>
      <c r="Q3" s="167" t="s">
        <v>98</v>
      </c>
      <c r="R3" s="151"/>
      <c r="S3" s="152"/>
      <c r="T3" s="149"/>
      <c r="U3" s="10"/>
      <c r="V3" s="10"/>
    </row>
    <row r="4" spans="1:27" x14ac:dyDescent="0.25">
      <c r="B4" s="26" t="s">
        <v>9</v>
      </c>
      <c r="C4" s="16">
        <v>0.875</v>
      </c>
      <c r="D4" s="17" t="s">
        <v>6</v>
      </c>
      <c r="E4" s="13"/>
      <c r="F4" s="27" t="s">
        <v>10</v>
      </c>
      <c r="G4" s="28"/>
      <c r="H4" s="29" t="s">
        <v>11</v>
      </c>
      <c r="I4" s="30" t="s">
        <v>12</v>
      </c>
      <c r="J4" s="31" t="s">
        <v>11</v>
      </c>
      <c r="K4" s="32" t="s">
        <v>11</v>
      </c>
      <c r="L4" s="33" t="s">
        <v>12</v>
      </c>
      <c r="M4" s="33" t="s">
        <v>11</v>
      </c>
      <c r="N4" s="153"/>
      <c r="O4" s="148"/>
      <c r="P4" s="154"/>
      <c r="Q4" s="153"/>
      <c r="R4" s="148"/>
      <c r="S4" s="154"/>
      <c r="T4" s="150"/>
      <c r="U4" s="34"/>
      <c r="V4" s="34"/>
      <c r="W4" s="6"/>
      <c r="X4" s="6"/>
      <c r="Y4" s="6"/>
    </row>
    <row r="5" spans="1:27" ht="13.8" thickBot="1" x14ac:dyDescent="0.3">
      <c r="A5" t="s">
        <v>13</v>
      </c>
      <c r="B5" s="10"/>
      <c r="D5" s="35">
        <f>SUM(F3)</f>
        <v>3.5833333333333335</v>
      </c>
      <c r="E5" s="36"/>
      <c r="F5" s="37">
        <f>SUMIF(B9:B39,"&gt;0",F9:F39)</f>
        <v>1.125</v>
      </c>
      <c r="G5" s="38">
        <f>SUMIF(B9:B39,"&gt;0",G9:G39)</f>
        <v>2.4583333333333335</v>
      </c>
      <c r="H5" s="39" t="str">
        <f>TEXT(H6,"[hh]:mm")&amp;"h"&amp;" à "&amp;TEXT(H7,"[hh]:mm")&amp;"h"</f>
        <v>00:00h à 06:00h</v>
      </c>
      <c r="I5" s="40" t="str">
        <f>TEXT(I6,"[hh]:mm")&amp;"h"&amp;" à "&amp;TEXT(I7,"[hh]:mm")&amp;"h"</f>
        <v>06:00h à 21:00h</v>
      </c>
      <c r="J5" s="41" t="str">
        <f>TEXT(J6,"[hh]:mm")&amp;"h"&amp;" à "&amp;TEXT(J7,"[hh]:mm")&amp;"h"</f>
        <v>21:00h à 24:00h</v>
      </c>
      <c r="K5" s="42" t="str">
        <f>TEXT(K6,"[hh]:mm")&amp;"h"&amp;" à "&amp;TEXT(K7,"hh:mm")&amp;"h"</f>
        <v>24:00h à 06:00h</v>
      </c>
      <c r="L5" s="43" t="str">
        <f>TEXT(L6,"hh:mm")&amp;"h"&amp;" à "&amp;TEXT(L7,"hh:mm")&amp;"h"</f>
        <v>06:00h à 21:00h</v>
      </c>
      <c r="M5" s="43" t="str">
        <f>TEXT(M6,"hh:mm")&amp;"h"&amp;" à "&amp;TEXT(M7-24/24,"[hh]:mm")&amp;"h"</f>
        <v>21:00h à 24:00h</v>
      </c>
      <c r="N5" s="155"/>
      <c r="O5" s="43"/>
      <c r="P5" s="156"/>
      <c r="Q5" s="155"/>
      <c r="R5" s="43"/>
      <c r="S5" s="156"/>
      <c r="T5" s="44"/>
      <c r="U5" s="44"/>
      <c r="V5" s="44"/>
      <c r="W5" s="44"/>
      <c r="X5" s="44"/>
      <c r="Y5" s="44"/>
    </row>
    <row r="6" spans="1:27" x14ac:dyDescent="0.25">
      <c r="A6" s="45" t="str">
        <f>UPPER(TEXT($B9,"mmmm-aaaa"))</f>
        <v>JANVIER-2024</v>
      </c>
      <c r="B6" s="45"/>
      <c r="C6" s="46" t="s">
        <v>14</v>
      </c>
      <c r="D6" s="47"/>
      <c r="E6" s="48" t="s">
        <v>15</v>
      </c>
      <c r="F6" s="49" t="s">
        <v>16</v>
      </c>
      <c r="G6" s="50" t="s">
        <v>16</v>
      </c>
      <c r="H6" s="51">
        <v>0</v>
      </c>
      <c r="I6" s="52">
        <f>IF(ISBLANK(C3),0/24,H7)</f>
        <v>0.25</v>
      </c>
      <c r="J6" s="53">
        <f>I7</f>
        <v>0.875</v>
      </c>
      <c r="K6" s="54">
        <f>J7</f>
        <v>1</v>
      </c>
      <c r="L6" s="55">
        <f>K7</f>
        <v>1.25</v>
      </c>
      <c r="M6" s="55">
        <f>L7</f>
        <v>1.875</v>
      </c>
      <c r="N6" s="157"/>
      <c r="O6" s="55"/>
      <c r="P6" s="158"/>
      <c r="Q6" s="157"/>
      <c r="R6" s="55"/>
      <c r="S6" s="158"/>
      <c r="T6" s="57"/>
      <c r="U6" s="56"/>
      <c r="V6" s="56"/>
      <c r="W6" s="57"/>
      <c r="X6" s="57"/>
      <c r="Y6" s="57"/>
    </row>
    <row r="7" spans="1:27" ht="13.8" thickBot="1" x14ac:dyDescent="0.3">
      <c r="A7" s="58" t="s">
        <v>17</v>
      </c>
      <c r="B7" s="59" t="s">
        <v>18</v>
      </c>
      <c r="C7" s="59" t="s">
        <v>19</v>
      </c>
      <c r="D7" s="60" t="s">
        <v>20</v>
      </c>
      <c r="E7" s="61" t="s">
        <v>21</v>
      </c>
      <c r="F7" s="62" t="s">
        <v>22</v>
      </c>
      <c r="G7" s="63" t="s">
        <v>23</v>
      </c>
      <c r="H7" s="64">
        <f>IF(ISBLANK(C3),"",C3)</f>
        <v>0.25</v>
      </c>
      <c r="I7" s="65">
        <f>C4</f>
        <v>0.875</v>
      </c>
      <c r="J7" s="66">
        <f>24/24</f>
        <v>1</v>
      </c>
      <c r="K7" s="67">
        <f>IF(ISBLANK(C3),I7+24/24,IF(H7=0/24,I7+24/24,H7+24/24))</f>
        <v>1.25</v>
      </c>
      <c r="L7" s="68">
        <f>I7+24/24</f>
        <v>1.875</v>
      </c>
      <c r="M7" s="68">
        <f>J7+24/24</f>
        <v>2</v>
      </c>
      <c r="N7" s="159"/>
      <c r="O7" s="160"/>
      <c r="P7" s="161"/>
      <c r="Q7" s="159"/>
      <c r="R7" s="160"/>
      <c r="S7" s="161"/>
      <c r="T7" s="56"/>
      <c r="U7" s="56"/>
      <c r="V7" s="56"/>
      <c r="W7" s="57"/>
      <c r="X7" s="57"/>
      <c r="Y7" s="57"/>
    </row>
    <row r="8" spans="1:27" ht="13.8" thickBot="1" x14ac:dyDescent="0.3">
      <c r="A8" s="168"/>
      <c r="B8" s="169"/>
      <c r="C8" s="2"/>
      <c r="D8" s="170"/>
      <c r="E8" s="171"/>
      <c r="F8" s="171"/>
      <c r="G8" s="2"/>
      <c r="H8" s="54"/>
      <c r="I8" s="55"/>
      <c r="J8" s="55"/>
      <c r="K8" s="55"/>
      <c r="L8" s="55"/>
      <c r="M8" s="55"/>
      <c r="N8" s="157"/>
      <c r="O8" s="55"/>
      <c r="P8" s="158"/>
      <c r="Q8" s="157"/>
      <c r="R8" s="55"/>
      <c r="S8" s="158"/>
      <c r="T8" s="56"/>
      <c r="U8" s="56"/>
      <c r="V8" s="56"/>
      <c r="W8" s="57"/>
      <c r="X8" s="57"/>
      <c r="Y8" s="57"/>
    </row>
    <row r="9" spans="1:27" ht="13.8" thickBot="1" x14ac:dyDescent="0.3">
      <c r="A9" s="69" t="str">
        <f>IF(B9="","",IF(COUNTIF(Fer,B9)&gt;0,"Férié",IF(WEEKDAY(B9,2)&lt;=6,"Se","Dim")))</f>
        <v>Férié</v>
      </c>
      <c r="B9" s="70">
        <f>IF(OR(B1="",D1=""),"",DATE(An,D1,1))</f>
        <v>45292</v>
      </c>
      <c r="C9" s="71">
        <v>0.29166666666666669</v>
      </c>
      <c r="D9" s="72">
        <v>0.5</v>
      </c>
      <c r="E9" s="73">
        <f t="shared" ref="E9:E39" si="0">IF(OR(B9="",C9="",D9=""),"",IF(COUNT(C$3:C$4)=1,"",IF(D9&gt;C9,D9-C9,MOD(D9+24/24-C9,1))))</f>
        <v>0.20833333333333331</v>
      </c>
      <c r="F9" s="74">
        <f t="shared" ref="F9:F39" si="1">SUM(H9,J9,K9,M9)</f>
        <v>0</v>
      </c>
      <c r="G9" s="75">
        <f t="shared" ref="G9:G39" si="2">SUM(I9,L9)</f>
        <v>0.20833333333333331</v>
      </c>
      <c r="H9" s="76">
        <f t="shared" ref="H9:H39" si="3">IF(OR($B9="",E9="",H$7=""),"",IF($C9&gt;$D9,MAX(,MIN(H$7,$D9+24/24)-MAX(H$6,$C9)),MAX(,MIN(H$7,$D9)-MAX(H$6,$C9))))</f>
        <v>0</v>
      </c>
      <c r="I9" s="77">
        <f t="shared" ref="I9:J39" si="4">IF(OR($B9="",H9="",I$7=""),"",IF($C9&gt;$D9,MAX(,MIN(I$7,$D9+24/24)-MAX(I$6,$C9)),MAX(,MIN(I$7,$D9)-MAX(I$6,$C9))))</f>
        <v>0.20833333333333331</v>
      </c>
      <c r="J9" s="77">
        <f t="shared" si="4"/>
        <v>0</v>
      </c>
      <c r="K9" s="78" t="str">
        <f t="shared" ref="K9:K40" si="5">IF(OR(J8="",K$7=""),"",IF($C8&gt;$D8,MAX(,MIN(K$7,$D8+24/24)-MAX(K$6,$C8)),MAX(,MIN(K$7,$D8)-MAX(K$6,$C8))))</f>
        <v/>
      </c>
      <c r="L9" s="79" t="str">
        <f t="shared" ref="L9:L40" si="6">IF(OR(K9="",L$7=""),"",IF($C8&gt;$D8,MAX(,MIN(L$7,$D8+24/24)-MAX(L$6,$C8)),MAX(,MIN(L$7,$D8)-MAX(L$6,$C8))))</f>
        <v/>
      </c>
      <c r="M9" s="79" t="str">
        <f t="shared" ref="M9:M40" si="7">IF(OR(L9="",M$7=""),"",IF($C8&gt;$D8,MAX(,MIN(M$7,$D8+24/24)-MAX(M$6,$C8)),MAX(,MIN(M$7,$D8)-MAX(M$6,$C8))))</f>
        <v/>
      </c>
      <c r="N9" s="162">
        <f>IF($A9="Férié",SUM($F9:$G9),HOUR(0))</f>
        <v>0.20833333333333331</v>
      </c>
      <c r="O9" s="85"/>
      <c r="P9" s="163"/>
      <c r="Q9" s="162">
        <f>IF($A9="Dim",SUM($F9:$G9),HOUR(0))</f>
        <v>0</v>
      </c>
      <c r="R9" s="85"/>
      <c r="S9" s="163"/>
      <c r="T9" s="80"/>
      <c r="U9" s="80"/>
      <c r="V9" s="80"/>
      <c r="W9" s="80"/>
      <c r="X9" s="80"/>
      <c r="Y9" s="80"/>
    </row>
    <row r="10" spans="1:27" x14ac:dyDescent="0.25">
      <c r="A10" s="81" t="str">
        <f t="shared" ref="A10:A39" si="8">IF(B10="","",IF(COUNTIF(Fer,B10)&gt;0,"Férié",IF(WEEKDAY(B10,2)&lt;=6,"Se","Dim")))</f>
        <v>Se</v>
      </c>
      <c r="B10" s="82">
        <f>IF(B9="","",IF(MONTH(B9+1)&lt;&gt;MONTH(B9),"",B9+1))</f>
        <v>45293</v>
      </c>
      <c r="C10" s="71">
        <v>0.79166666666666663</v>
      </c>
      <c r="D10" s="72">
        <v>0.29166666666666669</v>
      </c>
      <c r="E10" s="83">
        <f t="shared" si="0"/>
        <v>0.50000000000000011</v>
      </c>
      <c r="F10" s="137">
        <f t="shared" si="1"/>
        <v>0.125</v>
      </c>
      <c r="G10" s="138">
        <f t="shared" si="2"/>
        <v>8.333333333333337E-2</v>
      </c>
      <c r="H10" s="84">
        <f t="shared" si="3"/>
        <v>0</v>
      </c>
      <c r="I10" s="85">
        <f t="shared" si="4"/>
        <v>8.333333333333337E-2</v>
      </c>
      <c r="J10" s="86">
        <f t="shared" si="4"/>
        <v>0.125</v>
      </c>
      <c r="K10" s="85">
        <f t="shared" si="5"/>
        <v>0</v>
      </c>
      <c r="L10" s="85">
        <f t="shared" si="6"/>
        <v>0</v>
      </c>
      <c r="M10" s="85">
        <f t="shared" si="7"/>
        <v>0</v>
      </c>
      <c r="N10" s="162">
        <f>IF($A10="Férié",SUM($F10:$G10),HOUR(0))</f>
        <v>0</v>
      </c>
      <c r="O10" s="85"/>
      <c r="P10" s="163"/>
      <c r="Q10" s="162">
        <f>IF($A10="Dim",SUM($F10:$G10),HOUR(0))</f>
        <v>0</v>
      </c>
      <c r="R10" s="85"/>
      <c r="S10" s="163"/>
      <c r="T10" s="80"/>
      <c r="U10" s="80"/>
      <c r="V10" s="80"/>
      <c r="W10" s="80"/>
      <c r="X10" s="80"/>
      <c r="Y10" s="80"/>
    </row>
    <row r="11" spans="1:27" ht="13.8" thickBot="1" x14ac:dyDescent="0.3">
      <c r="A11" s="81" t="str">
        <f t="shared" si="8"/>
        <v>Se</v>
      </c>
      <c r="B11" s="82">
        <f t="shared" ref="B11:B39" si="9">IF(B10="","",IF(MONTH(B10+1)&lt;&gt;MONTH(B10),"",B10+1))</f>
        <v>45294</v>
      </c>
      <c r="C11" s="71">
        <v>0.79166666666666663</v>
      </c>
      <c r="D11" s="72">
        <v>0.29166666666666669</v>
      </c>
      <c r="E11" s="83">
        <f t="shared" si="0"/>
        <v>0.50000000000000011</v>
      </c>
      <c r="F11" s="74">
        <f t="shared" si="1"/>
        <v>0.375</v>
      </c>
      <c r="G11" s="139">
        <f t="shared" si="2"/>
        <v>0.12500000000000011</v>
      </c>
      <c r="H11" s="84">
        <f t="shared" si="3"/>
        <v>0</v>
      </c>
      <c r="I11" s="85">
        <f t="shared" si="4"/>
        <v>8.333333333333337E-2</v>
      </c>
      <c r="J11" s="86">
        <f t="shared" si="4"/>
        <v>0.125</v>
      </c>
      <c r="K11" s="85">
        <f t="shared" si="5"/>
        <v>0.25</v>
      </c>
      <c r="L11" s="85">
        <f t="shared" si="6"/>
        <v>4.1666666666666741E-2</v>
      </c>
      <c r="M11" s="85">
        <f t="shared" si="7"/>
        <v>0</v>
      </c>
      <c r="N11" s="162">
        <f t="shared" ref="N11:N39" si="10">IF($A11="Férié",SUM($F11:$G11),HOUR(0))</f>
        <v>0</v>
      </c>
      <c r="O11" s="85"/>
      <c r="P11" s="163"/>
      <c r="Q11" s="162">
        <f t="shared" ref="Q11:Q39" si="11">IF($A11="Dim",SUM($F11:$G11),HOUR(0))</f>
        <v>0</v>
      </c>
      <c r="R11" s="85"/>
      <c r="S11" s="163"/>
      <c r="T11" s="80"/>
      <c r="U11" s="80"/>
      <c r="V11" s="80"/>
      <c r="W11" s="80"/>
      <c r="X11" s="80"/>
      <c r="Y11" s="80"/>
    </row>
    <row r="12" spans="1:27" x14ac:dyDescent="0.25">
      <c r="A12" s="81" t="str">
        <f t="shared" si="8"/>
        <v>Se</v>
      </c>
      <c r="B12" s="82">
        <f t="shared" si="9"/>
        <v>45295</v>
      </c>
      <c r="C12" s="71">
        <v>0.79166666666666663</v>
      </c>
      <c r="D12" s="72">
        <v>0.29166666666666669</v>
      </c>
      <c r="E12" s="83">
        <f t="shared" si="0"/>
        <v>0.50000000000000011</v>
      </c>
      <c r="F12" s="140">
        <f t="shared" si="1"/>
        <v>0.375</v>
      </c>
      <c r="G12" s="141">
        <f t="shared" si="2"/>
        <v>0.12500000000000011</v>
      </c>
      <c r="H12" s="85">
        <f t="shared" si="3"/>
        <v>0</v>
      </c>
      <c r="I12" s="85">
        <f t="shared" si="4"/>
        <v>8.333333333333337E-2</v>
      </c>
      <c r="J12" s="86">
        <f t="shared" si="4"/>
        <v>0.125</v>
      </c>
      <c r="K12" s="85">
        <f t="shared" si="5"/>
        <v>0.25</v>
      </c>
      <c r="L12" s="85">
        <f t="shared" si="6"/>
        <v>4.1666666666666741E-2</v>
      </c>
      <c r="M12" s="85">
        <f t="shared" si="7"/>
        <v>0</v>
      </c>
      <c r="N12" s="162">
        <f t="shared" si="10"/>
        <v>0</v>
      </c>
      <c r="O12" s="85"/>
      <c r="P12" s="163"/>
      <c r="Q12" s="162">
        <f t="shared" si="11"/>
        <v>0</v>
      </c>
      <c r="R12" s="85"/>
      <c r="S12" s="163"/>
      <c r="T12" s="80"/>
      <c r="U12" s="80"/>
      <c r="V12" s="80"/>
      <c r="W12" s="80"/>
      <c r="X12" s="80"/>
      <c r="Y12" s="80"/>
    </row>
    <row r="13" spans="1:27" ht="13.8" thickBot="1" x14ac:dyDescent="0.3">
      <c r="A13" s="81" t="str">
        <f t="shared" si="8"/>
        <v>Se</v>
      </c>
      <c r="B13" s="82">
        <f t="shared" si="9"/>
        <v>45296</v>
      </c>
      <c r="C13" s="71"/>
      <c r="D13" s="72"/>
      <c r="E13" s="83" t="str">
        <f t="shared" si="0"/>
        <v/>
      </c>
      <c r="F13" s="142">
        <f>SUM(H13,J13,K13,M13)</f>
        <v>0.25</v>
      </c>
      <c r="G13" s="143">
        <f t="shared" si="2"/>
        <v>4.1666666666666741E-2</v>
      </c>
      <c r="H13" s="85" t="str">
        <f t="shared" si="3"/>
        <v/>
      </c>
      <c r="I13" s="85" t="str">
        <f t="shared" si="4"/>
        <v/>
      </c>
      <c r="J13" s="86" t="str">
        <f t="shared" si="4"/>
        <v/>
      </c>
      <c r="K13" s="85">
        <f t="shared" si="5"/>
        <v>0.25</v>
      </c>
      <c r="L13" s="85">
        <f t="shared" si="6"/>
        <v>4.1666666666666741E-2</v>
      </c>
      <c r="M13" s="85">
        <f t="shared" si="7"/>
        <v>0</v>
      </c>
      <c r="N13" s="162">
        <f t="shared" si="10"/>
        <v>0</v>
      </c>
      <c r="O13" s="85"/>
      <c r="P13" s="163"/>
      <c r="Q13" s="162">
        <f t="shared" si="11"/>
        <v>0</v>
      </c>
      <c r="R13" s="85"/>
      <c r="S13" s="163"/>
      <c r="T13" s="80"/>
      <c r="U13" s="80"/>
      <c r="V13" s="80"/>
      <c r="W13" s="80"/>
      <c r="X13" s="80"/>
      <c r="Y13" s="80"/>
    </row>
    <row r="14" spans="1:27" ht="13.8" thickBot="1" x14ac:dyDescent="0.3">
      <c r="A14" s="81" t="str">
        <f t="shared" si="8"/>
        <v>Se</v>
      </c>
      <c r="B14" s="82">
        <f t="shared" si="9"/>
        <v>45297</v>
      </c>
      <c r="C14" s="71"/>
      <c r="D14" s="72"/>
      <c r="E14" s="83" t="str">
        <f t="shared" si="0"/>
        <v/>
      </c>
      <c r="F14" s="74">
        <f t="shared" si="1"/>
        <v>0</v>
      </c>
      <c r="G14" s="75">
        <f t="shared" si="2"/>
        <v>0</v>
      </c>
      <c r="H14" s="84" t="str">
        <f t="shared" si="3"/>
        <v/>
      </c>
      <c r="I14" s="85" t="str">
        <f t="shared" si="4"/>
        <v/>
      </c>
      <c r="J14" s="86" t="str">
        <f t="shared" si="4"/>
        <v/>
      </c>
      <c r="K14" s="85" t="str">
        <f t="shared" si="5"/>
        <v/>
      </c>
      <c r="L14" s="85" t="str">
        <f t="shared" si="6"/>
        <v/>
      </c>
      <c r="M14" s="85" t="str">
        <f t="shared" si="7"/>
        <v/>
      </c>
      <c r="N14" s="162">
        <f t="shared" si="10"/>
        <v>0</v>
      </c>
      <c r="O14" s="85"/>
      <c r="P14" s="163"/>
      <c r="Q14" s="162">
        <f t="shared" si="11"/>
        <v>0</v>
      </c>
      <c r="R14" s="85"/>
      <c r="S14" s="163"/>
      <c r="T14" s="80"/>
      <c r="U14" s="80"/>
      <c r="V14" s="80"/>
      <c r="W14" s="80"/>
      <c r="X14" s="80"/>
      <c r="Y14" s="80"/>
      <c r="Z14" s="87"/>
      <c r="AA14" s="10"/>
    </row>
    <row r="15" spans="1:27" x14ac:dyDescent="0.25">
      <c r="A15" s="81" t="str">
        <f t="shared" si="8"/>
        <v>Dim</v>
      </c>
      <c r="B15" s="82">
        <f t="shared" si="9"/>
        <v>45298</v>
      </c>
      <c r="C15" s="71">
        <v>0.29166666666666669</v>
      </c>
      <c r="D15" s="72">
        <v>0.79166666666666663</v>
      </c>
      <c r="E15" s="83">
        <f t="shared" si="0"/>
        <v>0.49999999999999994</v>
      </c>
      <c r="F15" s="140">
        <f t="shared" si="1"/>
        <v>0</v>
      </c>
      <c r="G15" s="141">
        <f t="shared" si="2"/>
        <v>0.49999999999999994</v>
      </c>
      <c r="H15" s="85">
        <f t="shared" si="3"/>
        <v>0</v>
      </c>
      <c r="I15" s="85">
        <f t="shared" si="4"/>
        <v>0.49999999999999994</v>
      </c>
      <c r="J15" s="86">
        <f t="shared" si="4"/>
        <v>0</v>
      </c>
      <c r="K15" s="85" t="str">
        <f t="shared" si="5"/>
        <v/>
      </c>
      <c r="L15" s="85" t="str">
        <f t="shared" si="6"/>
        <v/>
      </c>
      <c r="M15" s="85" t="str">
        <f t="shared" si="7"/>
        <v/>
      </c>
      <c r="N15" s="162">
        <f t="shared" si="10"/>
        <v>0</v>
      </c>
      <c r="O15" s="85"/>
      <c r="P15" s="163"/>
      <c r="Q15" s="162">
        <f t="shared" si="11"/>
        <v>0.49999999999999994</v>
      </c>
      <c r="R15" s="85"/>
      <c r="S15" s="163"/>
      <c r="T15" s="80"/>
      <c r="U15" s="80"/>
      <c r="V15" s="80"/>
      <c r="W15" s="80"/>
      <c r="X15" s="80"/>
      <c r="Y15" s="80"/>
    </row>
    <row r="16" spans="1:27" x14ac:dyDescent="0.25">
      <c r="A16" s="81" t="str">
        <f t="shared" si="8"/>
        <v>Se</v>
      </c>
      <c r="B16" s="82">
        <f t="shared" si="9"/>
        <v>45299</v>
      </c>
      <c r="C16" s="71">
        <v>0.29166666666666669</v>
      </c>
      <c r="D16" s="72">
        <v>0.79166666666666663</v>
      </c>
      <c r="E16" s="83">
        <f t="shared" si="0"/>
        <v>0.49999999999999994</v>
      </c>
      <c r="F16" s="144">
        <f t="shared" si="1"/>
        <v>0</v>
      </c>
      <c r="G16" s="145">
        <f t="shared" si="2"/>
        <v>0.49999999999999994</v>
      </c>
      <c r="H16" s="85">
        <f t="shared" si="3"/>
        <v>0</v>
      </c>
      <c r="I16" s="85">
        <f t="shared" si="4"/>
        <v>0.49999999999999994</v>
      </c>
      <c r="J16" s="86">
        <f t="shared" si="4"/>
        <v>0</v>
      </c>
      <c r="K16" s="85">
        <f t="shared" si="5"/>
        <v>0</v>
      </c>
      <c r="L16" s="85">
        <f t="shared" si="6"/>
        <v>0</v>
      </c>
      <c r="M16" s="85">
        <f t="shared" si="7"/>
        <v>0</v>
      </c>
      <c r="N16" s="162">
        <f t="shared" si="10"/>
        <v>0</v>
      </c>
      <c r="O16" s="85"/>
      <c r="P16" s="163"/>
      <c r="Q16" s="162">
        <f t="shared" si="11"/>
        <v>0</v>
      </c>
      <c r="R16" s="85"/>
      <c r="S16" s="163"/>
      <c r="T16" s="80"/>
      <c r="U16" s="80"/>
      <c r="V16" s="80"/>
      <c r="W16" s="80"/>
      <c r="X16" s="80"/>
      <c r="Y16" s="80"/>
    </row>
    <row r="17" spans="1:25" ht="13.8" thickBot="1" x14ac:dyDescent="0.3">
      <c r="A17" s="81" t="str">
        <f t="shared" si="8"/>
        <v>Se</v>
      </c>
      <c r="B17" s="82">
        <f t="shared" si="9"/>
        <v>45300</v>
      </c>
      <c r="C17" s="71">
        <v>0.29166666666666669</v>
      </c>
      <c r="D17" s="72">
        <v>0.79166666666666663</v>
      </c>
      <c r="E17" s="83">
        <f t="shared" si="0"/>
        <v>0.49999999999999994</v>
      </c>
      <c r="F17" s="142">
        <f t="shared" si="1"/>
        <v>0</v>
      </c>
      <c r="G17" s="143">
        <f t="shared" si="2"/>
        <v>0.49999999999999994</v>
      </c>
      <c r="H17" s="85">
        <f t="shared" si="3"/>
        <v>0</v>
      </c>
      <c r="I17" s="85">
        <f t="shared" si="4"/>
        <v>0.49999999999999994</v>
      </c>
      <c r="J17" s="86">
        <f t="shared" si="4"/>
        <v>0</v>
      </c>
      <c r="K17" s="85">
        <f t="shared" si="5"/>
        <v>0</v>
      </c>
      <c r="L17" s="85">
        <f t="shared" si="6"/>
        <v>0</v>
      </c>
      <c r="M17" s="85">
        <f t="shared" si="7"/>
        <v>0</v>
      </c>
      <c r="N17" s="162">
        <f t="shared" si="10"/>
        <v>0</v>
      </c>
      <c r="O17" s="85"/>
      <c r="P17" s="163"/>
      <c r="Q17" s="162">
        <f t="shared" si="11"/>
        <v>0</v>
      </c>
      <c r="R17" s="85"/>
      <c r="S17" s="163"/>
      <c r="T17" s="80"/>
      <c r="U17" s="80"/>
      <c r="V17" s="80"/>
      <c r="W17" s="80"/>
      <c r="X17" s="80"/>
      <c r="Y17" s="80"/>
    </row>
    <row r="18" spans="1:25" x14ac:dyDescent="0.25">
      <c r="A18" s="81" t="str">
        <f t="shared" si="8"/>
        <v>Se</v>
      </c>
      <c r="B18" s="82">
        <f t="shared" si="9"/>
        <v>45301</v>
      </c>
      <c r="C18" s="71"/>
      <c r="D18" s="72"/>
      <c r="E18" s="83" t="str">
        <f t="shared" si="0"/>
        <v/>
      </c>
      <c r="F18" s="74">
        <f t="shared" si="1"/>
        <v>0</v>
      </c>
      <c r="G18" s="75">
        <f t="shared" si="2"/>
        <v>0</v>
      </c>
      <c r="H18" s="84" t="str">
        <f t="shared" si="3"/>
        <v/>
      </c>
      <c r="I18" s="85" t="str">
        <f t="shared" si="4"/>
        <v/>
      </c>
      <c r="J18" s="86" t="str">
        <f t="shared" si="4"/>
        <v/>
      </c>
      <c r="K18" s="85">
        <f t="shared" si="5"/>
        <v>0</v>
      </c>
      <c r="L18" s="85">
        <f t="shared" si="6"/>
        <v>0</v>
      </c>
      <c r="M18" s="85">
        <f t="shared" si="7"/>
        <v>0</v>
      </c>
      <c r="N18" s="162">
        <f t="shared" si="10"/>
        <v>0</v>
      </c>
      <c r="O18" s="85"/>
      <c r="P18" s="163"/>
      <c r="Q18" s="162">
        <f t="shared" si="11"/>
        <v>0</v>
      </c>
      <c r="R18" s="85"/>
      <c r="S18" s="163"/>
      <c r="T18" s="80"/>
      <c r="U18" s="80"/>
      <c r="V18" s="80"/>
      <c r="W18" s="80"/>
      <c r="X18" s="80"/>
      <c r="Y18" s="80"/>
    </row>
    <row r="19" spans="1:25" ht="13.2" customHeight="1" x14ac:dyDescent="0.25">
      <c r="A19" s="81" t="str">
        <f t="shared" si="8"/>
        <v>Se</v>
      </c>
      <c r="B19" s="82">
        <f t="shared" si="9"/>
        <v>45302</v>
      </c>
      <c r="C19" s="71"/>
      <c r="D19" s="72"/>
      <c r="E19" s="83" t="str">
        <f t="shared" si="0"/>
        <v/>
      </c>
      <c r="F19" s="74">
        <f t="shared" si="1"/>
        <v>0</v>
      </c>
      <c r="G19" s="75">
        <f t="shared" si="2"/>
        <v>0</v>
      </c>
      <c r="H19" s="84" t="str">
        <f t="shared" si="3"/>
        <v/>
      </c>
      <c r="I19" s="85" t="str">
        <f t="shared" si="4"/>
        <v/>
      </c>
      <c r="J19" s="86" t="str">
        <f t="shared" si="4"/>
        <v/>
      </c>
      <c r="K19" s="85" t="str">
        <f t="shared" si="5"/>
        <v/>
      </c>
      <c r="L19" s="85" t="str">
        <f t="shared" si="6"/>
        <v/>
      </c>
      <c r="M19" s="85" t="str">
        <f t="shared" si="7"/>
        <v/>
      </c>
      <c r="N19" s="162">
        <f t="shared" si="10"/>
        <v>0</v>
      </c>
      <c r="O19" s="85"/>
      <c r="P19" s="163"/>
      <c r="Q19" s="162">
        <f t="shared" si="11"/>
        <v>0</v>
      </c>
      <c r="R19" s="85"/>
      <c r="S19" s="163"/>
      <c r="T19" s="179" t="s">
        <v>100</v>
      </c>
      <c r="U19" s="180"/>
      <c r="V19" s="180"/>
      <c r="W19" s="180"/>
      <c r="X19" s="180"/>
      <c r="Y19" s="80"/>
    </row>
    <row r="20" spans="1:25" ht="13.2" customHeight="1" x14ac:dyDescent="0.25">
      <c r="A20" s="81" t="str">
        <f t="shared" si="8"/>
        <v>Se</v>
      </c>
      <c r="B20" s="82">
        <f t="shared" si="9"/>
        <v>45303</v>
      </c>
      <c r="C20" s="71"/>
      <c r="D20" s="72"/>
      <c r="E20" s="83" t="str">
        <f t="shared" si="0"/>
        <v/>
      </c>
      <c r="F20" s="74">
        <f t="shared" si="1"/>
        <v>0</v>
      </c>
      <c r="G20" s="75">
        <f t="shared" si="2"/>
        <v>0</v>
      </c>
      <c r="H20" s="84" t="str">
        <f t="shared" si="3"/>
        <v/>
      </c>
      <c r="I20" s="85" t="str">
        <f t="shared" si="4"/>
        <v/>
      </c>
      <c r="J20" s="86" t="str">
        <f t="shared" si="4"/>
        <v/>
      </c>
      <c r="K20" s="85" t="str">
        <f t="shared" si="5"/>
        <v/>
      </c>
      <c r="L20" s="85" t="str">
        <f t="shared" si="6"/>
        <v/>
      </c>
      <c r="M20" s="85" t="str">
        <f t="shared" si="7"/>
        <v/>
      </c>
      <c r="N20" s="162">
        <f t="shared" si="10"/>
        <v>0</v>
      </c>
      <c r="O20" s="85"/>
      <c r="P20" s="163"/>
      <c r="Q20" s="162">
        <f t="shared" si="11"/>
        <v>0</v>
      </c>
      <c r="R20" s="85"/>
      <c r="S20" s="163"/>
      <c r="T20" s="179"/>
      <c r="U20" s="180"/>
      <c r="V20" s="180"/>
      <c r="W20" s="180"/>
      <c r="X20" s="180"/>
      <c r="Y20" s="80"/>
    </row>
    <row r="21" spans="1:25" ht="13.8" customHeight="1" thickBot="1" x14ac:dyDescent="0.3">
      <c r="A21" s="81" t="str">
        <f t="shared" si="8"/>
        <v>Se</v>
      </c>
      <c r="B21" s="82">
        <f t="shared" si="9"/>
        <v>45304</v>
      </c>
      <c r="C21" s="71"/>
      <c r="D21" s="72"/>
      <c r="E21" s="83" t="str">
        <f t="shared" si="0"/>
        <v/>
      </c>
      <c r="F21" s="74">
        <f t="shared" si="1"/>
        <v>0</v>
      </c>
      <c r="G21" s="75">
        <f t="shared" si="2"/>
        <v>0</v>
      </c>
      <c r="H21" s="84" t="str">
        <f t="shared" si="3"/>
        <v/>
      </c>
      <c r="I21" s="85" t="str">
        <f t="shared" si="4"/>
        <v/>
      </c>
      <c r="J21" s="86" t="str">
        <f t="shared" si="4"/>
        <v/>
      </c>
      <c r="K21" s="85" t="str">
        <f t="shared" si="5"/>
        <v/>
      </c>
      <c r="L21" s="85" t="str">
        <f t="shared" si="6"/>
        <v/>
      </c>
      <c r="M21" s="85" t="str">
        <f t="shared" si="7"/>
        <v/>
      </c>
      <c r="N21" s="162">
        <f t="shared" si="10"/>
        <v>0</v>
      </c>
      <c r="O21" s="85"/>
      <c r="P21" s="163"/>
      <c r="Q21" s="162">
        <f t="shared" si="11"/>
        <v>0</v>
      </c>
      <c r="R21" s="85"/>
      <c r="S21" s="163"/>
      <c r="T21" s="179"/>
      <c r="U21" s="180"/>
      <c r="V21" s="180"/>
      <c r="W21" s="180"/>
      <c r="X21" s="180"/>
      <c r="Y21" s="80"/>
    </row>
    <row r="22" spans="1:25" ht="13.8" customHeight="1" thickBot="1" x14ac:dyDescent="0.3">
      <c r="A22" s="81" t="str">
        <f t="shared" si="8"/>
        <v>Dim</v>
      </c>
      <c r="B22" s="82">
        <f t="shared" si="9"/>
        <v>45305</v>
      </c>
      <c r="C22" s="71">
        <v>0.29166666666666669</v>
      </c>
      <c r="D22" s="72">
        <v>0.29166666666666669</v>
      </c>
      <c r="E22" s="83">
        <f t="shared" si="0"/>
        <v>0</v>
      </c>
      <c r="F22" s="146">
        <f t="shared" si="1"/>
        <v>0</v>
      </c>
      <c r="G22" s="147">
        <f t="shared" si="2"/>
        <v>0</v>
      </c>
      <c r="H22" s="85">
        <f t="shared" si="3"/>
        <v>0</v>
      </c>
      <c r="I22" s="85">
        <f t="shared" si="4"/>
        <v>0</v>
      </c>
      <c r="J22" s="86">
        <f t="shared" si="4"/>
        <v>0</v>
      </c>
      <c r="K22" s="85" t="str">
        <f t="shared" si="5"/>
        <v/>
      </c>
      <c r="L22" s="85" t="str">
        <f t="shared" si="6"/>
        <v/>
      </c>
      <c r="M22" s="85" t="str">
        <f t="shared" si="7"/>
        <v/>
      </c>
      <c r="N22" s="162">
        <f t="shared" si="10"/>
        <v>0</v>
      </c>
      <c r="O22" s="85"/>
      <c r="P22" s="163"/>
      <c r="Q22" s="162">
        <f t="shared" si="11"/>
        <v>0</v>
      </c>
      <c r="R22" s="85"/>
      <c r="S22" s="163"/>
      <c r="T22" s="179"/>
      <c r="U22" s="180"/>
      <c r="V22" s="180"/>
      <c r="W22" s="180"/>
      <c r="X22" s="180"/>
      <c r="Y22" s="80"/>
    </row>
    <row r="23" spans="1:25" ht="13.2" customHeight="1" x14ac:dyDescent="0.25">
      <c r="A23" s="81" t="str">
        <f t="shared" si="8"/>
        <v>Se</v>
      </c>
      <c r="B23" s="82">
        <f t="shared" si="9"/>
        <v>45306</v>
      </c>
      <c r="C23" s="71"/>
      <c r="D23" s="72"/>
      <c r="E23" s="83" t="str">
        <f t="shared" si="0"/>
        <v/>
      </c>
      <c r="F23" s="74">
        <f t="shared" si="1"/>
        <v>0</v>
      </c>
      <c r="G23" s="139">
        <f t="shared" si="2"/>
        <v>0</v>
      </c>
      <c r="H23" s="84" t="str">
        <f t="shared" si="3"/>
        <v/>
      </c>
      <c r="I23" s="85" t="str">
        <f t="shared" si="4"/>
        <v/>
      </c>
      <c r="J23" s="86" t="str">
        <f t="shared" si="4"/>
        <v/>
      </c>
      <c r="K23" s="85">
        <f t="shared" si="5"/>
        <v>0</v>
      </c>
      <c r="L23" s="85">
        <f t="shared" si="6"/>
        <v>0</v>
      </c>
      <c r="M23" s="85">
        <f t="shared" si="7"/>
        <v>0</v>
      </c>
      <c r="N23" s="162">
        <f t="shared" si="10"/>
        <v>0</v>
      </c>
      <c r="O23" s="85"/>
      <c r="P23" s="163"/>
      <c r="Q23" s="162">
        <f t="shared" si="11"/>
        <v>0</v>
      </c>
      <c r="R23" s="85"/>
      <c r="S23" s="163"/>
      <c r="T23" s="179"/>
      <c r="U23" s="180"/>
      <c r="V23" s="180"/>
      <c r="W23" s="180"/>
      <c r="X23" s="180"/>
      <c r="Y23" s="80"/>
    </row>
    <row r="24" spans="1:25" ht="13.2" customHeight="1" x14ac:dyDescent="0.25">
      <c r="A24" s="81" t="str">
        <f t="shared" si="8"/>
        <v>Se</v>
      </c>
      <c r="B24" s="82">
        <f t="shared" si="9"/>
        <v>45307</v>
      </c>
      <c r="C24" s="71"/>
      <c r="D24" s="72"/>
      <c r="E24" s="83" t="str">
        <f t="shared" si="0"/>
        <v/>
      </c>
      <c r="F24" s="74">
        <f t="shared" si="1"/>
        <v>0</v>
      </c>
      <c r="G24" s="139">
        <f t="shared" si="2"/>
        <v>0</v>
      </c>
      <c r="H24" s="84" t="str">
        <f t="shared" si="3"/>
        <v/>
      </c>
      <c r="I24" s="85" t="str">
        <f t="shared" si="4"/>
        <v/>
      </c>
      <c r="J24" s="86" t="str">
        <f t="shared" si="4"/>
        <v/>
      </c>
      <c r="K24" s="85" t="str">
        <f t="shared" si="5"/>
        <v/>
      </c>
      <c r="L24" s="85" t="str">
        <f t="shared" si="6"/>
        <v/>
      </c>
      <c r="M24" s="85" t="str">
        <f t="shared" si="7"/>
        <v/>
      </c>
      <c r="N24" s="162">
        <f t="shared" si="10"/>
        <v>0</v>
      </c>
      <c r="O24" s="85"/>
      <c r="P24" s="163"/>
      <c r="Q24" s="162">
        <f t="shared" si="11"/>
        <v>0</v>
      </c>
      <c r="R24" s="85"/>
      <c r="S24" s="163"/>
      <c r="T24" s="179"/>
      <c r="U24" s="180"/>
      <c r="V24" s="180"/>
      <c r="W24" s="180"/>
      <c r="X24" s="180"/>
      <c r="Y24" s="80"/>
    </row>
    <row r="25" spans="1:25" ht="13.2" customHeight="1" x14ac:dyDescent="0.25">
      <c r="A25" s="81" t="str">
        <f t="shared" si="8"/>
        <v>Se</v>
      </c>
      <c r="B25" s="82">
        <f t="shared" si="9"/>
        <v>45308</v>
      </c>
      <c r="C25" s="71"/>
      <c r="D25" s="72"/>
      <c r="E25" s="83" t="str">
        <f t="shared" si="0"/>
        <v/>
      </c>
      <c r="F25" s="74">
        <f t="shared" si="1"/>
        <v>0</v>
      </c>
      <c r="G25" s="139">
        <f t="shared" si="2"/>
        <v>0</v>
      </c>
      <c r="H25" s="84" t="str">
        <f t="shared" si="3"/>
        <v/>
      </c>
      <c r="I25" s="85" t="str">
        <f t="shared" si="4"/>
        <v/>
      </c>
      <c r="J25" s="86" t="str">
        <f t="shared" si="4"/>
        <v/>
      </c>
      <c r="K25" s="85" t="str">
        <f t="shared" si="5"/>
        <v/>
      </c>
      <c r="L25" s="85" t="str">
        <f t="shared" si="6"/>
        <v/>
      </c>
      <c r="M25" s="85" t="str">
        <f t="shared" si="7"/>
        <v/>
      </c>
      <c r="N25" s="162">
        <f t="shared" si="10"/>
        <v>0</v>
      </c>
      <c r="O25" s="85"/>
      <c r="P25" s="163"/>
      <c r="Q25" s="162">
        <f t="shared" si="11"/>
        <v>0</v>
      </c>
      <c r="R25" s="85"/>
      <c r="S25" s="163"/>
      <c r="T25" s="179"/>
      <c r="U25" s="180"/>
      <c r="V25" s="180"/>
      <c r="W25" s="180"/>
      <c r="X25" s="180"/>
      <c r="Y25" s="80"/>
    </row>
    <row r="26" spans="1:25" ht="13.8" thickBot="1" x14ac:dyDescent="0.3">
      <c r="A26" s="81" t="str">
        <f t="shared" si="8"/>
        <v>Se</v>
      </c>
      <c r="B26" s="82">
        <f t="shared" si="9"/>
        <v>45309</v>
      </c>
      <c r="C26" s="71"/>
      <c r="D26" s="72"/>
      <c r="E26" s="83" t="str">
        <f t="shared" si="0"/>
        <v/>
      </c>
      <c r="F26" s="74">
        <f t="shared" si="1"/>
        <v>0</v>
      </c>
      <c r="G26" s="139">
        <f t="shared" si="2"/>
        <v>0</v>
      </c>
      <c r="H26" s="84" t="str">
        <f t="shared" si="3"/>
        <v/>
      </c>
      <c r="I26" s="85" t="str">
        <f t="shared" si="4"/>
        <v/>
      </c>
      <c r="J26" s="86" t="str">
        <f t="shared" si="4"/>
        <v/>
      </c>
      <c r="K26" s="85" t="str">
        <f t="shared" si="5"/>
        <v/>
      </c>
      <c r="L26" s="85" t="str">
        <f t="shared" si="6"/>
        <v/>
      </c>
      <c r="M26" s="85" t="str">
        <f t="shared" si="7"/>
        <v/>
      </c>
      <c r="N26" s="162">
        <f t="shared" si="10"/>
        <v>0</v>
      </c>
      <c r="O26" s="85"/>
      <c r="P26" s="163"/>
      <c r="Q26" s="162">
        <f t="shared" si="11"/>
        <v>0</v>
      </c>
      <c r="R26" s="85"/>
      <c r="S26" s="163"/>
      <c r="T26" s="179"/>
      <c r="U26" s="180"/>
      <c r="V26" s="180"/>
      <c r="W26" s="180"/>
      <c r="X26" s="180"/>
      <c r="Y26" s="80"/>
    </row>
    <row r="27" spans="1:25" ht="13.8" thickBot="1" x14ac:dyDescent="0.3">
      <c r="A27" s="81" t="str">
        <f t="shared" si="8"/>
        <v>Se</v>
      </c>
      <c r="B27" s="82">
        <f t="shared" si="9"/>
        <v>45310</v>
      </c>
      <c r="C27" s="71">
        <v>0.29166666666666669</v>
      </c>
      <c r="D27" s="72">
        <v>0.29166666666666669</v>
      </c>
      <c r="E27" s="83">
        <f t="shared" si="0"/>
        <v>0</v>
      </c>
      <c r="F27" s="146">
        <f t="shared" si="1"/>
        <v>0</v>
      </c>
      <c r="G27" s="147">
        <f t="shared" si="2"/>
        <v>0</v>
      </c>
      <c r="H27" s="85">
        <f t="shared" si="3"/>
        <v>0</v>
      </c>
      <c r="I27" s="85">
        <f t="shared" si="4"/>
        <v>0</v>
      </c>
      <c r="J27" s="86">
        <f t="shared" si="4"/>
        <v>0</v>
      </c>
      <c r="K27" s="85" t="str">
        <f t="shared" si="5"/>
        <v/>
      </c>
      <c r="L27" s="85" t="str">
        <f t="shared" si="6"/>
        <v/>
      </c>
      <c r="M27" s="85" t="str">
        <f t="shared" si="7"/>
        <v/>
      </c>
      <c r="N27" s="162">
        <f t="shared" si="10"/>
        <v>0</v>
      </c>
      <c r="O27" s="85"/>
      <c r="P27" s="163"/>
      <c r="Q27" s="162">
        <f t="shared" si="11"/>
        <v>0</v>
      </c>
      <c r="R27" s="85"/>
      <c r="S27" s="163"/>
      <c r="T27" s="179"/>
      <c r="U27" s="180"/>
      <c r="V27" s="180"/>
      <c r="W27" s="180"/>
      <c r="X27" s="180"/>
      <c r="Y27" s="80"/>
    </row>
    <row r="28" spans="1:25" x14ac:dyDescent="0.25">
      <c r="A28" s="81" t="str">
        <f t="shared" si="8"/>
        <v>Se</v>
      </c>
      <c r="B28" s="82">
        <f t="shared" si="9"/>
        <v>45311</v>
      </c>
      <c r="C28" s="71"/>
      <c r="D28" s="72"/>
      <c r="E28" s="83" t="str">
        <f t="shared" si="0"/>
        <v/>
      </c>
      <c r="F28" s="74">
        <f t="shared" si="1"/>
        <v>0</v>
      </c>
      <c r="G28" s="75">
        <f t="shared" si="2"/>
        <v>0</v>
      </c>
      <c r="H28" s="84" t="str">
        <f t="shared" si="3"/>
        <v/>
      </c>
      <c r="I28" s="85" t="str">
        <f t="shared" si="4"/>
        <v/>
      </c>
      <c r="J28" s="86" t="str">
        <f t="shared" si="4"/>
        <v/>
      </c>
      <c r="K28" s="85">
        <f t="shared" si="5"/>
        <v>0</v>
      </c>
      <c r="L28" s="85">
        <f t="shared" si="6"/>
        <v>0</v>
      </c>
      <c r="M28" s="85">
        <f t="shared" si="7"/>
        <v>0</v>
      </c>
      <c r="N28" s="162">
        <f t="shared" si="10"/>
        <v>0</v>
      </c>
      <c r="O28" s="85"/>
      <c r="P28" s="163"/>
      <c r="Q28" s="162">
        <f t="shared" si="11"/>
        <v>0</v>
      </c>
      <c r="R28" s="85"/>
      <c r="S28" s="163"/>
      <c r="T28" s="179"/>
      <c r="U28" s="180"/>
      <c r="V28" s="180"/>
      <c r="W28" s="180"/>
      <c r="X28" s="180"/>
      <c r="Y28" s="80"/>
    </row>
    <row r="29" spans="1:25" ht="13.8" thickBot="1" x14ac:dyDescent="0.3">
      <c r="A29" s="81" t="str">
        <f t="shared" si="8"/>
        <v>Dim</v>
      </c>
      <c r="B29" s="82">
        <f t="shared" si="9"/>
        <v>45312</v>
      </c>
      <c r="C29" s="71"/>
      <c r="D29" s="72"/>
      <c r="E29" s="83" t="str">
        <f t="shared" si="0"/>
        <v/>
      </c>
      <c r="F29" s="74">
        <f t="shared" si="1"/>
        <v>0</v>
      </c>
      <c r="G29" s="75">
        <f t="shared" si="2"/>
        <v>0</v>
      </c>
      <c r="H29" s="84" t="str">
        <f t="shared" si="3"/>
        <v/>
      </c>
      <c r="I29" s="85" t="str">
        <f t="shared" si="4"/>
        <v/>
      </c>
      <c r="J29" s="86" t="str">
        <f t="shared" si="4"/>
        <v/>
      </c>
      <c r="K29" s="85" t="str">
        <f t="shared" si="5"/>
        <v/>
      </c>
      <c r="L29" s="85" t="str">
        <f t="shared" si="6"/>
        <v/>
      </c>
      <c r="M29" s="85" t="str">
        <f t="shared" si="7"/>
        <v/>
      </c>
      <c r="N29" s="162">
        <f t="shared" si="10"/>
        <v>0</v>
      </c>
      <c r="O29" s="85"/>
      <c r="P29" s="163"/>
      <c r="Q29" s="162">
        <f t="shared" si="11"/>
        <v>0</v>
      </c>
      <c r="R29" s="85"/>
      <c r="S29" s="163"/>
      <c r="T29" s="179"/>
      <c r="U29" s="180"/>
      <c r="V29" s="180"/>
      <c r="W29" s="180"/>
      <c r="X29" s="180"/>
      <c r="Y29" s="80"/>
    </row>
    <row r="30" spans="1:25" ht="13.8" thickBot="1" x14ac:dyDescent="0.3">
      <c r="A30" s="81" t="str">
        <f t="shared" si="8"/>
        <v>Se</v>
      </c>
      <c r="B30" s="82">
        <f t="shared" si="9"/>
        <v>45313</v>
      </c>
      <c r="C30" s="71">
        <v>0.33333333333333331</v>
      </c>
      <c r="D30" s="72">
        <v>0.70833333333333337</v>
      </c>
      <c r="E30" s="83">
        <f t="shared" si="0"/>
        <v>0.37500000000000006</v>
      </c>
      <c r="F30" s="146">
        <f t="shared" si="1"/>
        <v>0</v>
      </c>
      <c r="G30" s="147">
        <f t="shared" si="2"/>
        <v>0.37500000000000006</v>
      </c>
      <c r="H30" s="85">
        <f t="shared" si="3"/>
        <v>0</v>
      </c>
      <c r="I30" s="85">
        <f t="shared" si="4"/>
        <v>0.37500000000000006</v>
      </c>
      <c r="J30" s="86">
        <f t="shared" si="4"/>
        <v>0</v>
      </c>
      <c r="K30" s="85" t="str">
        <f t="shared" si="5"/>
        <v/>
      </c>
      <c r="L30" s="85" t="str">
        <f t="shared" si="6"/>
        <v/>
      </c>
      <c r="M30" s="85" t="str">
        <f t="shared" si="7"/>
        <v/>
      </c>
      <c r="N30" s="162">
        <f t="shared" si="10"/>
        <v>0</v>
      </c>
      <c r="O30" s="85"/>
      <c r="P30" s="163"/>
      <c r="Q30" s="162">
        <f t="shared" si="11"/>
        <v>0</v>
      </c>
      <c r="R30" s="85"/>
      <c r="S30" s="163"/>
      <c r="T30" s="179"/>
      <c r="U30" s="180"/>
      <c r="V30" s="180"/>
      <c r="W30" s="180"/>
      <c r="X30" s="180"/>
      <c r="Y30" s="80"/>
    </row>
    <row r="31" spans="1:25" x14ac:dyDescent="0.25">
      <c r="A31" s="81" t="str">
        <f t="shared" si="8"/>
        <v>Se</v>
      </c>
      <c r="B31" s="82">
        <f t="shared" si="9"/>
        <v>45314</v>
      </c>
      <c r="C31" s="71"/>
      <c r="D31" s="72"/>
      <c r="E31" s="83" t="str">
        <f t="shared" si="0"/>
        <v/>
      </c>
      <c r="F31" s="74">
        <f t="shared" si="1"/>
        <v>0</v>
      </c>
      <c r="G31" s="75">
        <f t="shared" si="2"/>
        <v>0</v>
      </c>
      <c r="H31" s="84" t="str">
        <f t="shared" si="3"/>
        <v/>
      </c>
      <c r="I31" s="85" t="str">
        <f t="shared" si="4"/>
        <v/>
      </c>
      <c r="J31" s="86" t="str">
        <f t="shared" si="4"/>
        <v/>
      </c>
      <c r="K31" s="85">
        <f t="shared" si="5"/>
        <v>0</v>
      </c>
      <c r="L31" s="85">
        <f t="shared" si="6"/>
        <v>0</v>
      </c>
      <c r="M31" s="85">
        <f t="shared" si="7"/>
        <v>0</v>
      </c>
      <c r="N31" s="162">
        <f t="shared" si="10"/>
        <v>0</v>
      </c>
      <c r="O31" s="85"/>
      <c r="P31" s="163"/>
      <c r="Q31" s="162">
        <f t="shared" si="11"/>
        <v>0</v>
      </c>
      <c r="R31" s="85"/>
      <c r="S31" s="163"/>
      <c r="T31" s="80"/>
      <c r="U31" s="80"/>
      <c r="V31" s="80"/>
      <c r="W31" s="80"/>
      <c r="X31" s="80"/>
      <c r="Y31" s="80"/>
    </row>
    <row r="32" spans="1:25" x14ac:dyDescent="0.25">
      <c r="A32" s="81" t="str">
        <f t="shared" si="8"/>
        <v>Se</v>
      </c>
      <c r="B32" s="82">
        <f t="shared" si="9"/>
        <v>45315</v>
      </c>
      <c r="C32" s="71"/>
      <c r="D32" s="72"/>
      <c r="E32" s="83" t="str">
        <f t="shared" si="0"/>
        <v/>
      </c>
      <c r="F32" s="74">
        <f t="shared" si="1"/>
        <v>0</v>
      </c>
      <c r="G32" s="75">
        <f t="shared" si="2"/>
        <v>0</v>
      </c>
      <c r="H32" s="84" t="str">
        <f t="shared" si="3"/>
        <v/>
      </c>
      <c r="I32" s="85" t="str">
        <f t="shared" si="4"/>
        <v/>
      </c>
      <c r="J32" s="86" t="str">
        <f t="shared" si="4"/>
        <v/>
      </c>
      <c r="K32" s="85" t="str">
        <f t="shared" si="5"/>
        <v/>
      </c>
      <c r="L32" s="85" t="str">
        <f t="shared" si="6"/>
        <v/>
      </c>
      <c r="M32" s="85" t="str">
        <f t="shared" si="7"/>
        <v/>
      </c>
      <c r="N32" s="162">
        <f t="shared" si="10"/>
        <v>0</v>
      </c>
      <c r="O32" s="85"/>
      <c r="P32" s="163"/>
      <c r="Q32" s="162">
        <f t="shared" si="11"/>
        <v>0</v>
      </c>
      <c r="R32" s="85"/>
      <c r="S32" s="163"/>
      <c r="T32" s="80"/>
      <c r="U32" s="80"/>
      <c r="V32" s="80"/>
      <c r="W32" s="80"/>
      <c r="X32" s="80"/>
      <c r="Y32" s="80"/>
    </row>
    <row r="33" spans="1:27" x14ac:dyDescent="0.25">
      <c r="A33" s="81" t="str">
        <f t="shared" si="8"/>
        <v>Se</v>
      </c>
      <c r="B33" s="82">
        <f t="shared" si="9"/>
        <v>45316</v>
      </c>
      <c r="C33" s="71"/>
      <c r="D33" s="72"/>
      <c r="E33" s="83" t="str">
        <f t="shared" si="0"/>
        <v/>
      </c>
      <c r="F33" s="74">
        <f t="shared" si="1"/>
        <v>0</v>
      </c>
      <c r="G33" s="75">
        <f t="shared" si="2"/>
        <v>0</v>
      </c>
      <c r="H33" s="84" t="str">
        <f t="shared" si="3"/>
        <v/>
      </c>
      <c r="I33" s="85" t="str">
        <f t="shared" si="4"/>
        <v/>
      </c>
      <c r="J33" s="86" t="str">
        <f t="shared" si="4"/>
        <v/>
      </c>
      <c r="K33" s="85" t="str">
        <f t="shared" si="5"/>
        <v/>
      </c>
      <c r="L33" s="85" t="str">
        <f t="shared" si="6"/>
        <v/>
      </c>
      <c r="M33" s="85" t="str">
        <f t="shared" si="7"/>
        <v/>
      </c>
      <c r="N33" s="162">
        <f t="shared" si="10"/>
        <v>0</v>
      </c>
      <c r="O33" s="85"/>
      <c r="P33" s="163"/>
      <c r="Q33" s="162">
        <f t="shared" si="11"/>
        <v>0</v>
      </c>
      <c r="R33" s="85"/>
      <c r="S33" s="163"/>
      <c r="T33" s="80"/>
      <c r="U33" s="80"/>
      <c r="V33" s="80"/>
      <c r="W33" s="80"/>
      <c r="X33" s="80"/>
      <c r="Y33" s="80"/>
    </row>
    <row r="34" spans="1:27" x14ac:dyDescent="0.25">
      <c r="A34" s="81" t="str">
        <f t="shared" si="8"/>
        <v>Se</v>
      </c>
      <c r="B34" s="82">
        <f t="shared" si="9"/>
        <v>45317</v>
      </c>
      <c r="C34" s="71"/>
      <c r="D34" s="72"/>
      <c r="E34" s="83" t="str">
        <f t="shared" si="0"/>
        <v/>
      </c>
      <c r="F34" s="74">
        <f t="shared" si="1"/>
        <v>0</v>
      </c>
      <c r="G34" s="75">
        <f t="shared" si="2"/>
        <v>0</v>
      </c>
      <c r="H34" s="84" t="str">
        <f t="shared" si="3"/>
        <v/>
      </c>
      <c r="I34" s="85" t="str">
        <f t="shared" si="4"/>
        <v/>
      </c>
      <c r="J34" s="86" t="str">
        <f t="shared" si="4"/>
        <v/>
      </c>
      <c r="K34" s="85" t="str">
        <f t="shared" si="5"/>
        <v/>
      </c>
      <c r="L34" s="85" t="str">
        <f t="shared" si="6"/>
        <v/>
      </c>
      <c r="M34" s="85" t="str">
        <f t="shared" si="7"/>
        <v/>
      </c>
      <c r="N34" s="162">
        <f t="shared" si="10"/>
        <v>0</v>
      </c>
      <c r="O34" s="85"/>
      <c r="P34" s="163"/>
      <c r="Q34" s="162">
        <f t="shared" si="11"/>
        <v>0</v>
      </c>
      <c r="R34" s="85"/>
      <c r="S34" s="163"/>
      <c r="T34" s="80"/>
      <c r="U34" s="80"/>
      <c r="V34" s="80"/>
      <c r="W34" s="80"/>
      <c r="X34" s="80"/>
      <c r="Y34" s="80"/>
    </row>
    <row r="35" spans="1:27" x14ac:dyDescent="0.25">
      <c r="A35" s="81" t="str">
        <f t="shared" si="8"/>
        <v>Se</v>
      </c>
      <c r="B35" s="82">
        <f t="shared" si="9"/>
        <v>45318</v>
      </c>
      <c r="C35" s="71"/>
      <c r="D35" s="72"/>
      <c r="E35" s="83" t="str">
        <f t="shared" si="0"/>
        <v/>
      </c>
      <c r="F35" s="74">
        <f t="shared" si="1"/>
        <v>0</v>
      </c>
      <c r="G35" s="75">
        <f t="shared" si="2"/>
        <v>0</v>
      </c>
      <c r="H35" s="84" t="str">
        <f t="shared" si="3"/>
        <v/>
      </c>
      <c r="I35" s="85" t="str">
        <f t="shared" si="4"/>
        <v/>
      </c>
      <c r="J35" s="86" t="str">
        <f t="shared" si="4"/>
        <v/>
      </c>
      <c r="K35" s="85" t="str">
        <f t="shared" si="5"/>
        <v/>
      </c>
      <c r="L35" s="85" t="str">
        <f t="shared" si="6"/>
        <v/>
      </c>
      <c r="M35" s="85" t="str">
        <f t="shared" si="7"/>
        <v/>
      </c>
      <c r="N35" s="162">
        <f t="shared" si="10"/>
        <v>0</v>
      </c>
      <c r="O35" s="85"/>
      <c r="P35" s="163"/>
      <c r="Q35" s="162">
        <f t="shared" si="11"/>
        <v>0</v>
      </c>
      <c r="R35" s="85"/>
      <c r="S35" s="163"/>
      <c r="T35" s="80"/>
      <c r="U35" s="80"/>
      <c r="V35" s="80"/>
      <c r="W35" s="80"/>
      <c r="X35" s="80"/>
      <c r="Y35" s="80"/>
    </row>
    <row r="36" spans="1:27" x14ac:dyDescent="0.25">
      <c r="A36" s="81" t="str">
        <f t="shared" si="8"/>
        <v>Dim</v>
      </c>
      <c r="B36" s="82">
        <f t="shared" si="9"/>
        <v>45319</v>
      </c>
      <c r="C36" s="71"/>
      <c r="D36" s="72"/>
      <c r="E36" s="83" t="str">
        <f t="shared" si="0"/>
        <v/>
      </c>
      <c r="F36" s="74">
        <f t="shared" si="1"/>
        <v>0</v>
      </c>
      <c r="G36" s="75">
        <f t="shared" si="2"/>
        <v>0</v>
      </c>
      <c r="H36" s="84" t="str">
        <f t="shared" si="3"/>
        <v/>
      </c>
      <c r="I36" s="85" t="str">
        <f t="shared" si="4"/>
        <v/>
      </c>
      <c r="J36" s="86" t="str">
        <f t="shared" si="4"/>
        <v/>
      </c>
      <c r="K36" s="85" t="str">
        <f t="shared" si="5"/>
        <v/>
      </c>
      <c r="L36" s="85" t="str">
        <f t="shared" si="6"/>
        <v/>
      </c>
      <c r="M36" s="85" t="str">
        <f t="shared" si="7"/>
        <v/>
      </c>
      <c r="N36" s="162">
        <f t="shared" si="10"/>
        <v>0</v>
      </c>
      <c r="O36" s="85"/>
      <c r="P36" s="163"/>
      <c r="Q36" s="162">
        <f t="shared" si="11"/>
        <v>0</v>
      </c>
      <c r="R36" s="85"/>
      <c r="S36" s="163"/>
      <c r="T36" s="80"/>
      <c r="U36" s="80"/>
      <c r="V36" s="80"/>
      <c r="W36" s="80"/>
      <c r="X36" s="80"/>
      <c r="Y36" s="80"/>
    </row>
    <row r="37" spans="1:27" x14ac:dyDescent="0.25">
      <c r="A37" s="81" t="str">
        <f t="shared" si="8"/>
        <v>Se</v>
      </c>
      <c r="B37" s="82">
        <f t="shared" si="9"/>
        <v>45320</v>
      </c>
      <c r="C37" s="71"/>
      <c r="D37" s="72"/>
      <c r="E37" s="83" t="str">
        <f t="shared" si="0"/>
        <v/>
      </c>
      <c r="F37" s="74">
        <f t="shared" si="1"/>
        <v>0</v>
      </c>
      <c r="G37" s="75">
        <f t="shared" si="2"/>
        <v>0</v>
      </c>
      <c r="H37" s="84" t="str">
        <f t="shared" si="3"/>
        <v/>
      </c>
      <c r="I37" s="85" t="str">
        <f t="shared" si="4"/>
        <v/>
      </c>
      <c r="J37" s="86" t="str">
        <f t="shared" si="4"/>
        <v/>
      </c>
      <c r="K37" s="85" t="str">
        <f t="shared" si="5"/>
        <v/>
      </c>
      <c r="L37" s="85" t="str">
        <f t="shared" si="6"/>
        <v/>
      </c>
      <c r="M37" s="85" t="str">
        <f t="shared" si="7"/>
        <v/>
      </c>
      <c r="N37" s="162">
        <f t="shared" si="10"/>
        <v>0</v>
      </c>
      <c r="O37" s="85"/>
      <c r="P37" s="163"/>
      <c r="Q37" s="162">
        <f t="shared" si="11"/>
        <v>0</v>
      </c>
      <c r="R37" s="85"/>
      <c r="S37" s="163"/>
      <c r="T37" s="80"/>
      <c r="U37" s="80"/>
      <c r="V37" s="80"/>
      <c r="W37" s="80"/>
      <c r="X37" s="80"/>
      <c r="Y37" s="80"/>
    </row>
    <row r="38" spans="1:27" x14ac:dyDescent="0.25">
      <c r="A38" s="81" t="str">
        <f t="shared" si="8"/>
        <v>Se</v>
      </c>
      <c r="B38" s="82">
        <f t="shared" si="9"/>
        <v>45321</v>
      </c>
      <c r="C38" s="71"/>
      <c r="D38" s="72"/>
      <c r="E38" s="83" t="str">
        <f t="shared" si="0"/>
        <v/>
      </c>
      <c r="F38" s="74">
        <f t="shared" si="1"/>
        <v>0</v>
      </c>
      <c r="G38" s="75">
        <f t="shared" si="2"/>
        <v>0</v>
      </c>
      <c r="H38" s="84" t="str">
        <f t="shared" si="3"/>
        <v/>
      </c>
      <c r="I38" s="85" t="str">
        <f t="shared" si="4"/>
        <v/>
      </c>
      <c r="J38" s="86" t="str">
        <f t="shared" si="4"/>
        <v/>
      </c>
      <c r="K38" s="85" t="str">
        <f t="shared" si="5"/>
        <v/>
      </c>
      <c r="L38" s="85" t="str">
        <f t="shared" si="6"/>
        <v/>
      </c>
      <c r="M38" s="85" t="str">
        <f t="shared" si="7"/>
        <v/>
      </c>
      <c r="N38" s="162">
        <f t="shared" si="10"/>
        <v>0</v>
      </c>
      <c r="O38" s="85"/>
      <c r="P38" s="163"/>
      <c r="Q38" s="162">
        <f t="shared" si="11"/>
        <v>0</v>
      </c>
      <c r="R38" s="85"/>
      <c r="S38" s="163"/>
      <c r="T38" s="80"/>
      <c r="U38" s="80"/>
      <c r="V38" s="80"/>
      <c r="W38" s="80"/>
      <c r="X38" s="80"/>
      <c r="Y38" s="80"/>
    </row>
    <row r="39" spans="1:27" ht="13.8" thickBot="1" x14ac:dyDescent="0.3">
      <c r="A39" s="88" t="str">
        <f t="shared" si="8"/>
        <v>Se</v>
      </c>
      <c r="B39" s="89">
        <f t="shared" si="9"/>
        <v>45322</v>
      </c>
      <c r="C39" s="90"/>
      <c r="D39" s="91"/>
      <c r="E39" s="92" t="str">
        <f t="shared" si="0"/>
        <v/>
      </c>
      <c r="F39" s="93">
        <f t="shared" si="1"/>
        <v>0</v>
      </c>
      <c r="G39" s="94">
        <f t="shared" si="2"/>
        <v>0</v>
      </c>
      <c r="H39" s="84" t="str">
        <f t="shared" si="3"/>
        <v/>
      </c>
      <c r="I39" s="85" t="str">
        <f t="shared" si="4"/>
        <v/>
      </c>
      <c r="J39" s="86" t="str">
        <f t="shared" si="4"/>
        <v/>
      </c>
      <c r="K39" s="85" t="str">
        <f t="shared" si="5"/>
        <v/>
      </c>
      <c r="L39" s="85" t="str">
        <f t="shared" si="6"/>
        <v/>
      </c>
      <c r="M39" s="85" t="str">
        <f t="shared" si="7"/>
        <v/>
      </c>
      <c r="N39" s="162">
        <f t="shared" si="10"/>
        <v>0</v>
      </c>
      <c r="O39" s="85"/>
      <c r="P39" s="163"/>
      <c r="Q39" s="162">
        <f t="shared" si="11"/>
        <v>0</v>
      </c>
      <c r="R39" s="85"/>
      <c r="S39" s="163"/>
      <c r="T39" s="80"/>
      <c r="U39" s="80"/>
      <c r="V39" s="80"/>
      <c r="W39" s="80"/>
      <c r="X39" s="80"/>
      <c r="Y39" s="80"/>
    </row>
    <row r="40" spans="1:27" ht="13.8" thickBot="1" x14ac:dyDescent="0.3">
      <c r="A40" s="95"/>
      <c r="B40" s="96">
        <f>IF(OR(B1="",D1=""),"",MAX(B9:B39)+1)</f>
        <v>45323</v>
      </c>
      <c r="C40" s="97" t="str">
        <f>IF(B40="","",IF(COUNTIF(K42:M45,"&lt;&gt;0")&gt;0,"&lt;Date ou sera reporté K40:M40, sur K8:M8 ","&lt; Aucun report sur le"))</f>
        <v xml:space="preserve">&lt;Date ou sera reporté K40:M40, sur K8:M8 </v>
      </c>
      <c r="D40" s="98"/>
      <c r="E40" s="99"/>
      <c r="F40" s="100"/>
      <c r="G40" s="101"/>
      <c r="H40" s="102"/>
      <c r="I40" s="100"/>
      <c r="J40" s="103"/>
      <c r="K40" s="104" t="str">
        <f t="shared" si="5"/>
        <v/>
      </c>
      <c r="L40" s="104" t="str">
        <f t="shared" si="6"/>
        <v/>
      </c>
      <c r="M40" s="104" t="str">
        <f t="shared" si="7"/>
        <v/>
      </c>
      <c r="N40" s="162"/>
      <c r="O40" s="85"/>
      <c r="P40" s="163"/>
      <c r="Q40" s="162"/>
      <c r="R40" s="85"/>
      <c r="S40" s="163"/>
      <c r="T40" s="10" t="str">
        <f>IF(B40="","",IF(OR(WEEKDAY(B40)=1,B40=MAX(B$9:B$39)),SUMPRODUCT((A$9:A40="Se")*(G$9:G40&lt;&gt;""),G$9:G40)-SUM(T$7:T39),""))</f>
        <v/>
      </c>
      <c r="U40" s="10" t="str">
        <f>IF(B40="","",IF(OR(WEEKDAY(B40)=1,B40=MAX(B$9:B$39)),SUMPRODUCT((A$9:A40="Se")*(F$9:F40&lt;&gt;""),F$9:F40)-SUM(U$7:U39),""))</f>
        <v/>
      </c>
      <c r="V40" s="10" t="str">
        <f>IF(B40="","",IF(OR(WEEKDAY(B40)=1,B40=MAX(B$9:B$39)),SUMPRODUCT((A$9:A40="Dim")*(G$9:G40&lt;&gt;""),G$9:G40)-SUM(V$7:V39),""))</f>
        <v/>
      </c>
      <c r="W40" s="10" t="str">
        <f>IF(B40="","",IF(OR(WEEKDAY(B40)=1,B40=MAX(B$9:B$39)),SUMPRODUCT((A$9:A40="Dim")*(F$9:F40&lt;&gt;""),F$9:F40)-SUM(W$7:W39),""))</f>
        <v/>
      </c>
      <c r="X40" s="10" t="str">
        <f>IF(B40="","",IF(OR(WEEKDAY(B40)=1,A40="férié",B40=MAX(B$9:B$39)),SUMPRODUCT((A$9:A40="Férié")*(G$9:G40&lt;&gt;""),G$9:G40)-SUM(X$7:X39),""))</f>
        <v/>
      </c>
      <c r="Y40" s="10" t="str">
        <f>IF(B40="","",IF(OR(WEEKDAY(B40)=1,A40="Férié",B40=MAX(B$9:B$39)),SUMPRODUCT((A$9:A40="Férié")*(F$9:F40&lt;&gt;""),F$9:F40)-SUM(Y$7:Y39),""))</f>
        <v/>
      </c>
    </row>
    <row r="41" spans="1:27" ht="13.8" thickBot="1" x14ac:dyDescent="0.3">
      <c r="A41" s="105" t="s">
        <v>24</v>
      </c>
      <c r="B41" s="106"/>
      <c r="C41" s="107"/>
      <c r="D41" s="2" t="s">
        <v>25</v>
      </c>
      <c r="H41" s="108"/>
      <c r="I41" s="109"/>
      <c r="J41" s="110"/>
      <c r="K41" s="111">
        <f ca="1">IF(B40="","",SUM(OFFSET($B$1,MATCH(MAX($B9:$B39),$B:$B),9,1)))</f>
        <v>0</v>
      </c>
      <c r="L41" s="112">
        <f ca="1">IF(B40="","",SUM(OFFSET($B$1,MATCH(MAX($B9:$B39),$B:$B),10,1)))</f>
        <v>0</v>
      </c>
      <c r="M41" s="112">
        <f ca="1">IF(B40="","",SUM(OFFSET($B$1,MATCH(MAX($B9:$B39),$B:$B),11,1)))</f>
        <v>0</v>
      </c>
      <c r="N41" s="164"/>
      <c r="O41" s="165"/>
      <c r="P41" s="166"/>
      <c r="Q41" s="164"/>
      <c r="R41" s="165"/>
      <c r="S41" s="166"/>
    </row>
    <row r="42" spans="1:27" x14ac:dyDescent="0.25">
      <c r="A42" s="113" t="s">
        <v>26</v>
      </c>
      <c r="B42" s="114"/>
      <c r="C42" s="115"/>
      <c r="D42" s="116">
        <f>SUMPRODUCT(($A$9:$A$39="se")*($G$9:$G$39))</f>
        <v>1.7500000000000002</v>
      </c>
      <c r="E42" s="9"/>
    </row>
    <row r="43" spans="1:27" x14ac:dyDescent="0.25">
      <c r="A43" s="117" t="s">
        <v>27</v>
      </c>
      <c r="B43" s="114"/>
      <c r="C43" s="115"/>
      <c r="D43" s="116">
        <f>SUMPRODUCT(($A$9:$A$39="se")*($F$9:$F$39))</f>
        <v>1.125</v>
      </c>
      <c r="E43" s="9"/>
      <c r="F43" s="10"/>
      <c r="H43" s="10"/>
      <c r="Q43" s="118" t="s">
        <v>28</v>
      </c>
      <c r="R43" s="118"/>
      <c r="S43" s="118"/>
    </row>
    <row r="44" spans="1:27" x14ac:dyDescent="0.25">
      <c r="A44" s="117" t="s">
        <v>29</v>
      </c>
      <c r="B44" s="119"/>
      <c r="C44" s="115"/>
      <c r="D44" s="120">
        <f>SUMPRODUCT(($A$9:$A$39="dim")*($G$9:$G$39))</f>
        <v>0.49999999999999994</v>
      </c>
      <c r="E44" s="9"/>
      <c r="F44" s="10"/>
      <c r="Q44" s="118" t="s">
        <v>30</v>
      </c>
      <c r="R44" s="118"/>
      <c r="S44" s="118"/>
    </row>
    <row r="45" spans="1:27" x14ac:dyDescent="0.25">
      <c r="A45" s="117" t="s">
        <v>31</v>
      </c>
      <c r="B45" s="119"/>
      <c r="C45" s="115"/>
      <c r="D45" s="120">
        <f>SUMPRODUCT(($A$9:$A$39="dim")*($F$9:$F$39))</f>
        <v>0</v>
      </c>
      <c r="E45" s="9"/>
      <c r="F45" s="10"/>
      <c r="Q45" s="118"/>
      <c r="R45" s="118"/>
      <c r="S45" s="118"/>
    </row>
    <row r="46" spans="1:27" x14ac:dyDescent="0.25">
      <c r="A46" s="117" t="s">
        <v>32</v>
      </c>
      <c r="B46" s="119"/>
      <c r="C46" s="115"/>
      <c r="D46" s="121">
        <f>SUMPRODUCT(($A$9:$A$39="férié")*($G$9:$G$39))</f>
        <v>0.20833333333333331</v>
      </c>
      <c r="E46" s="9"/>
      <c r="F46" s="10"/>
      <c r="Q46" t="s">
        <v>33</v>
      </c>
      <c r="R46" s="122" t="s">
        <v>34</v>
      </c>
      <c r="AA46" t="s">
        <v>35</v>
      </c>
    </row>
    <row r="47" spans="1:27" x14ac:dyDescent="0.25">
      <c r="A47" s="117" t="s">
        <v>36</v>
      </c>
      <c r="B47" s="119"/>
      <c r="C47" s="115"/>
      <c r="D47" s="121">
        <f>SUMPRODUCT(($A$9:$A$39="férié")*($F$9:$F$39))</f>
        <v>0</v>
      </c>
      <c r="E47" s="9"/>
      <c r="F47" s="10"/>
      <c r="Q47" s="118" t="s">
        <v>37</v>
      </c>
      <c r="R47" s="123" t="s">
        <v>38</v>
      </c>
      <c r="AA47" t="s">
        <v>35</v>
      </c>
    </row>
    <row r="48" spans="1:27" x14ac:dyDescent="0.25">
      <c r="B48" s="10"/>
      <c r="F48" s="10"/>
      <c r="Q48" s="118" t="s">
        <v>39</v>
      </c>
      <c r="R48" s="124" t="s">
        <v>40</v>
      </c>
      <c r="S48" s="118"/>
      <c r="AA48" t="s">
        <v>35</v>
      </c>
    </row>
    <row r="49" spans="2:29" x14ac:dyDescent="0.25">
      <c r="B49" s="10"/>
      <c r="Q49" t="s">
        <v>41</v>
      </c>
      <c r="R49" s="125" t="s">
        <v>42</v>
      </c>
      <c r="S49" s="118"/>
      <c r="AC49" t="s">
        <v>35</v>
      </c>
    </row>
    <row r="50" spans="2:29" x14ac:dyDescent="0.25">
      <c r="B50" s="126"/>
      <c r="Q50" t="s">
        <v>43</v>
      </c>
      <c r="R50" s="125" t="s">
        <v>44</v>
      </c>
      <c r="S50" s="118"/>
      <c r="AC50" t="s">
        <v>35</v>
      </c>
    </row>
    <row r="51" spans="2:29" x14ac:dyDescent="0.25">
      <c r="B51" s="126"/>
      <c r="Q51" t="s">
        <v>45</v>
      </c>
      <c r="R51" s="125" t="s">
        <v>46</v>
      </c>
      <c r="AC51" t="s">
        <v>35</v>
      </c>
    </row>
    <row r="52" spans="2:29" x14ac:dyDescent="0.25">
      <c r="B52" s="126"/>
      <c r="M52" t="s">
        <v>47</v>
      </c>
      <c r="Q52" t="s">
        <v>48</v>
      </c>
      <c r="R52" s="125" t="s">
        <v>49</v>
      </c>
    </row>
    <row r="53" spans="2:29" x14ac:dyDescent="0.25">
      <c r="M53" t="s">
        <v>50</v>
      </c>
      <c r="Q53" t="s">
        <v>51</v>
      </c>
      <c r="R53" s="125" t="s">
        <v>52</v>
      </c>
    </row>
    <row r="54" spans="2:29" x14ac:dyDescent="0.25">
      <c r="B54" s="126"/>
      <c r="M54" t="s">
        <v>53</v>
      </c>
      <c r="Q54" t="s">
        <v>54</v>
      </c>
      <c r="R54" s="125" t="s">
        <v>55</v>
      </c>
    </row>
    <row r="55" spans="2:29" x14ac:dyDescent="0.25">
      <c r="B55" s="126"/>
      <c r="Q55" t="s">
        <v>56</v>
      </c>
      <c r="R55" s="125" t="s">
        <v>57</v>
      </c>
      <c r="AC55" t="s">
        <v>58</v>
      </c>
    </row>
    <row r="56" spans="2:29" x14ac:dyDescent="0.25">
      <c r="B56" s="126"/>
      <c r="Q56" t="s">
        <v>59</v>
      </c>
      <c r="R56" s="125" t="s">
        <v>60</v>
      </c>
      <c r="AC56" t="s">
        <v>61</v>
      </c>
    </row>
    <row r="57" spans="2:29" x14ac:dyDescent="0.25">
      <c r="Q57" t="s">
        <v>62</v>
      </c>
      <c r="R57" s="125" t="s">
        <v>63</v>
      </c>
      <c r="AC57" t="s">
        <v>64</v>
      </c>
    </row>
    <row r="58" spans="2:29" x14ac:dyDescent="0.25">
      <c r="B58" t="s">
        <v>65</v>
      </c>
      <c r="C58" s="127"/>
      <c r="R58" s="127"/>
    </row>
    <row r="59" spans="2:29" x14ac:dyDescent="0.25">
      <c r="B59" t="s">
        <v>66</v>
      </c>
    </row>
    <row r="60" spans="2:29" x14ac:dyDescent="0.25">
      <c r="C60" s="127" t="s">
        <v>67</v>
      </c>
      <c r="Q60" t="s">
        <v>68</v>
      </c>
    </row>
    <row r="61" spans="2:29" x14ac:dyDescent="0.25">
      <c r="Q61" t="s">
        <v>54</v>
      </c>
      <c r="R61" s="125" t="s">
        <v>69</v>
      </c>
    </row>
    <row r="62" spans="2:29" x14ac:dyDescent="0.25">
      <c r="Q62" t="s">
        <v>70</v>
      </c>
      <c r="R62" s="125" t="s">
        <v>71</v>
      </c>
    </row>
    <row r="63" spans="2:29" x14ac:dyDescent="0.25">
      <c r="Q63" t="s">
        <v>72</v>
      </c>
      <c r="R63" s="125" t="s">
        <v>73</v>
      </c>
    </row>
    <row r="65" spans="17:18" x14ac:dyDescent="0.25">
      <c r="Q65" t="s">
        <v>74</v>
      </c>
    </row>
    <row r="66" spans="17:18" x14ac:dyDescent="0.25">
      <c r="Q66" t="s">
        <v>75</v>
      </c>
    </row>
    <row r="68" spans="17:18" x14ac:dyDescent="0.25">
      <c r="R68" s="126" t="s">
        <v>76</v>
      </c>
    </row>
    <row r="69" spans="17:18" x14ac:dyDescent="0.25">
      <c r="R69" s="126" t="s">
        <v>77</v>
      </c>
    </row>
    <row r="70" spans="17:18" x14ac:dyDescent="0.25">
      <c r="R70" s="126" t="s">
        <v>78</v>
      </c>
    </row>
    <row r="71" spans="17:18" x14ac:dyDescent="0.25">
      <c r="R71" s="126" t="s">
        <v>79</v>
      </c>
    </row>
    <row r="72" spans="17:18" x14ac:dyDescent="0.25">
      <c r="R72" s="126" t="s">
        <v>80</v>
      </c>
    </row>
    <row r="73" spans="17:18" x14ac:dyDescent="0.25">
      <c r="R73" s="126" t="s">
        <v>81</v>
      </c>
    </row>
  </sheetData>
  <protectedRanges>
    <protectedRange sqref="H9:J39 C58 R49:R57 K9:S40" name="Plage1_4"/>
    <protectedRange sqref="R61" name="Plage1_4_1_1"/>
    <protectedRange sqref="R62" name="Plage1_4_1_2"/>
    <protectedRange sqref="R63" name="Plage1_4_1_3"/>
  </protectedRanges>
  <mergeCells count="1">
    <mergeCell ref="T19:X30"/>
  </mergeCells>
  <conditionalFormatting sqref="A9:S40">
    <cfRule type="expression" dxfId="10" priority="4" stopIfTrue="1">
      <formula>COUNTIF(Fer,$B9)&gt;0</formula>
    </cfRule>
    <cfRule type="expression" dxfId="9" priority="5" stopIfTrue="1">
      <formula>WEEKDAY($B9,2)=7</formula>
    </cfRule>
  </conditionalFormatting>
  <conditionalFormatting sqref="B41 R46:R57 R61:R63">
    <cfRule type="expression" dxfId="8" priority="1" stopIfTrue="1">
      <formula>COUNTIF(Fer,$B41)&gt;0</formula>
    </cfRule>
    <cfRule type="expression" dxfId="7" priority="2" stopIfTrue="1">
      <formula>WEEKDAY($B41,2)=7</formula>
    </cfRule>
  </conditionalFormatting>
  <conditionalFormatting sqref="H2:H5 I3:J5 K4:S5">
    <cfRule type="expression" dxfId="6" priority="3" stopIfTrue="1">
      <formula>#REF!&lt;&gt;""</formula>
    </cfRule>
  </conditionalFormatting>
  <pageMargins left="0.78740157499999996" right="0.78740157499999996" top="0.984251969" bottom="0.984251969" header="0.4921259845" footer="0.4921259845"/>
  <pageSetup paperSize="9" orientation="portrait" horizontalDpi="4294967293"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250BA-0B0D-42E2-A5B3-300E56DCA4B7}">
  <dimension ref="A1:AI73"/>
  <sheetViews>
    <sheetView tabSelected="1" workbookViewId="0">
      <pane ySplit="7" topLeftCell="A8" activePane="bottomLeft" state="frozen"/>
      <selection pane="bottomLeft" activeCell="J10" sqref="J10"/>
    </sheetView>
  </sheetViews>
  <sheetFormatPr baseColWidth="10" defaultRowHeight="13.2" x14ac:dyDescent="0.25"/>
  <cols>
    <col min="1" max="1" width="4.88671875" customWidth="1"/>
    <col min="2" max="2" width="11.6640625" bestFit="1" customWidth="1"/>
    <col min="3" max="3" width="1.5546875" customWidth="1"/>
    <col min="4" max="4" width="14.77734375" customWidth="1"/>
    <col min="5" max="5" width="1.44140625" customWidth="1"/>
    <col min="6" max="6" width="14.77734375" customWidth="1"/>
    <col min="7" max="13" width="8.5546875" customWidth="1"/>
    <col min="14" max="22" width="9.33203125" customWidth="1"/>
    <col min="23" max="28" width="7.88671875" customWidth="1"/>
    <col min="266" max="266" width="4.88671875" customWidth="1"/>
    <col min="267" max="267" width="11.6640625" bestFit="1" customWidth="1"/>
    <col min="268" max="269" width="6.88671875" customWidth="1"/>
    <col min="270" max="272" width="8.5546875" customWidth="1"/>
    <col min="273" max="278" width="9.33203125" customWidth="1"/>
    <col min="279" max="284" width="7.88671875" customWidth="1"/>
    <col min="522" max="522" width="4.88671875" customWidth="1"/>
    <col min="523" max="523" width="11.6640625" bestFit="1" customWidth="1"/>
    <col min="524" max="525" width="6.88671875" customWidth="1"/>
    <col min="526" max="528" width="8.5546875" customWidth="1"/>
    <col min="529" max="534" width="9.33203125" customWidth="1"/>
    <col min="535" max="540" width="7.88671875" customWidth="1"/>
    <col min="778" max="778" width="4.88671875" customWidth="1"/>
    <col min="779" max="779" width="11.6640625" bestFit="1" customWidth="1"/>
    <col min="780" max="781" width="6.88671875" customWidth="1"/>
    <col min="782" max="784" width="8.5546875" customWidth="1"/>
    <col min="785" max="790" width="9.33203125" customWidth="1"/>
    <col min="791" max="796" width="7.88671875" customWidth="1"/>
    <col min="1034" max="1034" width="4.88671875" customWidth="1"/>
    <col min="1035" max="1035" width="11.6640625" bestFit="1" customWidth="1"/>
    <col min="1036" max="1037" width="6.88671875" customWidth="1"/>
    <col min="1038" max="1040" width="8.5546875" customWidth="1"/>
    <col min="1041" max="1046" width="9.33203125" customWidth="1"/>
    <col min="1047" max="1052" width="7.88671875" customWidth="1"/>
    <col min="1290" max="1290" width="4.88671875" customWidth="1"/>
    <col min="1291" max="1291" width="11.6640625" bestFit="1" customWidth="1"/>
    <col min="1292" max="1293" width="6.88671875" customWidth="1"/>
    <col min="1294" max="1296" width="8.5546875" customWidth="1"/>
    <col min="1297" max="1302" width="9.33203125" customWidth="1"/>
    <col min="1303" max="1308" width="7.88671875" customWidth="1"/>
    <col min="1546" max="1546" width="4.88671875" customWidth="1"/>
    <col min="1547" max="1547" width="11.6640625" bestFit="1" customWidth="1"/>
    <col min="1548" max="1549" width="6.88671875" customWidth="1"/>
    <col min="1550" max="1552" width="8.5546875" customWidth="1"/>
    <col min="1553" max="1558" width="9.33203125" customWidth="1"/>
    <col min="1559" max="1564" width="7.88671875" customWidth="1"/>
    <col min="1802" max="1802" width="4.88671875" customWidth="1"/>
    <col min="1803" max="1803" width="11.6640625" bestFit="1" customWidth="1"/>
    <col min="1804" max="1805" width="6.88671875" customWidth="1"/>
    <col min="1806" max="1808" width="8.5546875" customWidth="1"/>
    <col min="1809" max="1814" width="9.33203125" customWidth="1"/>
    <col min="1815" max="1820" width="7.88671875" customWidth="1"/>
    <col min="2058" max="2058" width="4.88671875" customWidth="1"/>
    <col min="2059" max="2059" width="11.6640625" bestFit="1" customWidth="1"/>
    <col min="2060" max="2061" width="6.88671875" customWidth="1"/>
    <col min="2062" max="2064" width="8.5546875" customWidth="1"/>
    <col min="2065" max="2070" width="9.33203125" customWidth="1"/>
    <col min="2071" max="2076" width="7.88671875" customWidth="1"/>
    <col min="2314" max="2314" width="4.88671875" customWidth="1"/>
    <col min="2315" max="2315" width="11.6640625" bestFit="1" customWidth="1"/>
    <col min="2316" max="2317" width="6.88671875" customWidth="1"/>
    <col min="2318" max="2320" width="8.5546875" customWidth="1"/>
    <col min="2321" max="2326" width="9.33203125" customWidth="1"/>
    <col min="2327" max="2332" width="7.88671875" customWidth="1"/>
    <col min="2570" max="2570" width="4.88671875" customWidth="1"/>
    <col min="2571" max="2571" width="11.6640625" bestFit="1" customWidth="1"/>
    <col min="2572" max="2573" width="6.88671875" customWidth="1"/>
    <col min="2574" max="2576" width="8.5546875" customWidth="1"/>
    <col min="2577" max="2582" width="9.33203125" customWidth="1"/>
    <col min="2583" max="2588" width="7.88671875" customWidth="1"/>
    <col min="2826" max="2826" width="4.88671875" customWidth="1"/>
    <col min="2827" max="2827" width="11.6640625" bestFit="1" customWidth="1"/>
    <col min="2828" max="2829" width="6.88671875" customWidth="1"/>
    <col min="2830" max="2832" width="8.5546875" customWidth="1"/>
    <col min="2833" max="2838" width="9.33203125" customWidth="1"/>
    <col min="2839" max="2844" width="7.88671875" customWidth="1"/>
    <col min="3082" max="3082" width="4.88671875" customWidth="1"/>
    <col min="3083" max="3083" width="11.6640625" bestFit="1" customWidth="1"/>
    <col min="3084" max="3085" width="6.88671875" customWidth="1"/>
    <col min="3086" max="3088" width="8.5546875" customWidth="1"/>
    <col min="3089" max="3094" width="9.33203125" customWidth="1"/>
    <col min="3095" max="3100" width="7.88671875" customWidth="1"/>
    <col min="3338" max="3338" width="4.88671875" customWidth="1"/>
    <col min="3339" max="3339" width="11.6640625" bestFit="1" customWidth="1"/>
    <col min="3340" max="3341" width="6.88671875" customWidth="1"/>
    <col min="3342" max="3344" width="8.5546875" customWidth="1"/>
    <col min="3345" max="3350" width="9.33203125" customWidth="1"/>
    <col min="3351" max="3356" width="7.88671875" customWidth="1"/>
    <col min="3594" max="3594" width="4.88671875" customWidth="1"/>
    <col min="3595" max="3595" width="11.6640625" bestFit="1" customWidth="1"/>
    <col min="3596" max="3597" width="6.88671875" customWidth="1"/>
    <col min="3598" max="3600" width="8.5546875" customWidth="1"/>
    <col min="3601" max="3606" width="9.33203125" customWidth="1"/>
    <col min="3607" max="3612" width="7.88671875" customWidth="1"/>
    <col min="3850" max="3850" width="4.88671875" customWidth="1"/>
    <col min="3851" max="3851" width="11.6640625" bestFit="1" customWidth="1"/>
    <col min="3852" max="3853" width="6.88671875" customWidth="1"/>
    <col min="3854" max="3856" width="8.5546875" customWidth="1"/>
    <col min="3857" max="3862" width="9.33203125" customWidth="1"/>
    <col min="3863" max="3868" width="7.88671875" customWidth="1"/>
    <col min="4106" max="4106" width="4.88671875" customWidth="1"/>
    <col min="4107" max="4107" width="11.6640625" bestFit="1" customWidth="1"/>
    <col min="4108" max="4109" width="6.88671875" customWidth="1"/>
    <col min="4110" max="4112" width="8.5546875" customWidth="1"/>
    <col min="4113" max="4118" width="9.33203125" customWidth="1"/>
    <col min="4119" max="4124" width="7.88671875" customWidth="1"/>
    <col min="4362" max="4362" width="4.88671875" customWidth="1"/>
    <col min="4363" max="4363" width="11.6640625" bestFit="1" customWidth="1"/>
    <col min="4364" max="4365" width="6.88671875" customWidth="1"/>
    <col min="4366" max="4368" width="8.5546875" customWidth="1"/>
    <col min="4369" max="4374" width="9.33203125" customWidth="1"/>
    <col min="4375" max="4380" width="7.88671875" customWidth="1"/>
    <col min="4618" max="4618" width="4.88671875" customWidth="1"/>
    <col min="4619" max="4619" width="11.6640625" bestFit="1" customWidth="1"/>
    <col min="4620" max="4621" width="6.88671875" customWidth="1"/>
    <col min="4622" max="4624" width="8.5546875" customWidth="1"/>
    <col min="4625" max="4630" width="9.33203125" customWidth="1"/>
    <col min="4631" max="4636" width="7.88671875" customWidth="1"/>
    <col min="4874" max="4874" width="4.88671875" customWidth="1"/>
    <col min="4875" max="4875" width="11.6640625" bestFit="1" customWidth="1"/>
    <col min="4876" max="4877" width="6.88671875" customWidth="1"/>
    <col min="4878" max="4880" width="8.5546875" customWidth="1"/>
    <col min="4881" max="4886" width="9.33203125" customWidth="1"/>
    <col min="4887" max="4892" width="7.88671875" customWidth="1"/>
    <col min="5130" max="5130" width="4.88671875" customWidth="1"/>
    <col min="5131" max="5131" width="11.6640625" bestFit="1" customWidth="1"/>
    <col min="5132" max="5133" width="6.88671875" customWidth="1"/>
    <col min="5134" max="5136" width="8.5546875" customWidth="1"/>
    <col min="5137" max="5142" width="9.33203125" customWidth="1"/>
    <col min="5143" max="5148" width="7.88671875" customWidth="1"/>
    <col min="5386" max="5386" width="4.88671875" customWidth="1"/>
    <col min="5387" max="5387" width="11.6640625" bestFit="1" customWidth="1"/>
    <col min="5388" max="5389" width="6.88671875" customWidth="1"/>
    <col min="5390" max="5392" width="8.5546875" customWidth="1"/>
    <col min="5393" max="5398" width="9.33203125" customWidth="1"/>
    <col min="5399" max="5404" width="7.88671875" customWidth="1"/>
    <col min="5642" max="5642" width="4.88671875" customWidth="1"/>
    <col min="5643" max="5643" width="11.6640625" bestFit="1" customWidth="1"/>
    <col min="5644" max="5645" width="6.88671875" customWidth="1"/>
    <col min="5646" max="5648" width="8.5546875" customWidth="1"/>
    <col min="5649" max="5654" width="9.33203125" customWidth="1"/>
    <col min="5655" max="5660" width="7.88671875" customWidth="1"/>
    <col min="5898" max="5898" width="4.88671875" customWidth="1"/>
    <col min="5899" max="5899" width="11.6640625" bestFit="1" customWidth="1"/>
    <col min="5900" max="5901" width="6.88671875" customWidth="1"/>
    <col min="5902" max="5904" width="8.5546875" customWidth="1"/>
    <col min="5905" max="5910" width="9.33203125" customWidth="1"/>
    <col min="5911" max="5916" width="7.88671875" customWidth="1"/>
    <col min="6154" max="6154" width="4.88671875" customWidth="1"/>
    <col min="6155" max="6155" width="11.6640625" bestFit="1" customWidth="1"/>
    <col min="6156" max="6157" width="6.88671875" customWidth="1"/>
    <col min="6158" max="6160" width="8.5546875" customWidth="1"/>
    <col min="6161" max="6166" width="9.33203125" customWidth="1"/>
    <col min="6167" max="6172" width="7.88671875" customWidth="1"/>
    <col min="6410" max="6410" width="4.88671875" customWidth="1"/>
    <col min="6411" max="6411" width="11.6640625" bestFit="1" customWidth="1"/>
    <col min="6412" max="6413" width="6.88671875" customWidth="1"/>
    <col min="6414" max="6416" width="8.5546875" customWidth="1"/>
    <col min="6417" max="6422" width="9.33203125" customWidth="1"/>
    <col min="6423" max="6428" width="7.88671875" customWidth="1"/>
    <col min="6666" max="6666" width="4.88671875" customWidth="1"/>
    <col min="6667" max="6667" width="11.6640625" bestFit="1" customWidth="1"/>
    <col min="6668" max="6669" width="6.88671875" customWidth="1"/>
    <col min="6670" max="6672" width="8.5546875" customWidth="1"/>
    <col min="6673" max="6678" width="9.33203125" customWidth="1"/>
    <col min="6679" max="6684" width="7.88671875" customWidth="1"/>
    <col min="6922" max="6922" width="4.88671875" customWidth="1"/>
    <col min="6923" max="6923" width="11.6640625" bestFit="1" customWidth="1"/>
    <col min="6924" max="6925" width="6.88671875" customWidth="1"/>
    <col min="6926" max="6928" width="8.5546875" customWidth="1"/>
    <col min="6929" max="6934" width="9.33203125" customWidth="1"/>
    <col min="6935" max="6940" width="7.88671875" customWidth="1"/>
    <col min="7178" max="7178" width="4.88671875" customWidth="1"/>
    <col min="7179" max="7179" width="11.6640625" bestFit="1" customWidth="1"/>
    <col min="7180" max="7181" width="6.88671875" customWidth="1"/>
    <col min="7182" max="7184" width="8.5546875" customWidth="1"/>
    <col min="7185" max="7190" width="9.33203125" customWidth="1"/>
    <col min="7191" max="7196" width="7.88671875" customWidth="1"/>
    <col min="7434" max="7434" width="4.88671875" customWidth="1"/>
    <col min="7435" max="7435" width="11.6640625" bestFit="1" customWidth="1"/>
    <col min="7436" max="7437" width="6.88671875" customWidth="1"/>
    <col min="7438" max="7440" width="8.5546875" customWidth="1"/>
    <col min="7441" max="7446" width="9.33203125" customWidth="1"/>
    <col min="7447" max="7452" width="7.88671875" customWidth="1"/>
    <col min="7690" max="7690" width="4.88671875" customWidth="1"/>
    <col min="7691" max="7691" width="11.6640625" bestFit="1" customWidth="1"/>
    <col min="7692" max="7693" width="6.88671875" customWidth="1"/>
    <col min="7694" max="7696" width="8.5546875" customWidth="1"/>
    <col min="7697" max="7702" width="9.33203125" customWidth="1"/>
    <col min="7703" max="7708" width="7.88671875" customWidth="1"/>
    <col min="7946" max="7946" width="4.88671875" customWidth="1"/>
    <col min="7947" max="7947" width="11.6640625" bestFit="1" customWidth="1"/>
    <col min="7948" max="7949" width="6.88671875" customWidth="1"/>
    <col min="7950" max="7952" width="8.5546875" customWidth="1"/>
    <col min="7953" max="7958" width="9.33203125" customWidth="1"/>
    <col min="7959" max="7964" width="7.88671875" customWidth="1"/>
    <col min="8202" max="8202" width="4.88671875" customWidth="1"/>
    <col min="8203" max="8203" width="11.6640625" bestFit="1" customWidth="1"/>
    <col min="8204" max="8205" width="6.88671875" customWidth="1"/>
    <col min="8206" max="8208" width="8.5546875" customWidth="1"/>
    <col min="8209" max="8214" width="9.33203125" customWidth="1"/>
    <col min="8215" max="8220" width="7.88671875" customWidth="1"/>
    <col min="8458" max="8458" width="4.88671875" customWidth="1"/>
    <col min="8459" max="8459" width="11.6640625" bestFit="1" customWidth="1"/>
    <col min="8460" max="8461" width="6.88671875" customWidth="1"/>
    <col min="8462" max="8464" width="8.5546875" customWidth="1"/>
    <col min="8465" max="8470" width="9.33203125" customWidth="1"/>
    <col min="8471" max="8476" width="7.88671875" customWidth="1"/>
    <col min="8714" max="8714" width="4.88671875" customWidth="1"/>
    <col min="8715" max="8715" width="11.6640625" bestFit="1" customWidth="1"/>
    <col min="8716" max="8717" width="6.88671875" customWidth="1"/>
    <col min="8718" max="8720" width="8.5546875" customWidth="1"/>
    <col min="8721" max="8726" width="9.33203125" customWidth="1"/>
    <col min="8727" max="8732" width="7.88671875" customWidth="1"/>
    <col min="8970" max="8970" width="4.88671875" customWidth="1"/>
    <col min="8971" max="8971" width="11.6640625" bestFit="1" customWidth="1"/>
    <col min="8972" max="8973" width="6.88671875" customWidth="1"/>
    <col min="8974" max="8976" width="8.5546875" customWidth="1"/>
    <col min="8977" max="8982" width="9.33203125" customWidth="1"/>
    <col min="8983" max="8988" width="7.88671875" customWidth="1"/>
    <col min="9226" max="9226" width="4.88671875" customWidth="1"/>
    <col min="9227" max="9227" width="11.6640625" bestFit="1" customWidth="1"/>
    <col min="9228" max="9229" width="6.88671875" customWidth="1"/>
    <col min="9230" max="9232" width="8.5546875" customWidth="1"/>
    <col min="9233" max="9238" width="9.33203125" customWidth="1"/>
    <col min="9239" max="9244" width="7.88671875" customWidth="1"/>
    <col min="9482" max="9482" width="4.88671875" customWidth="1"/>
    <col min="9483" max="9483" width="11.6640625" bestFit="1" customWidth="1"/>
    <col min="9484" max="9485" width="6.88671875" customWidth="1"/>
    <col min="9486" max="9488" width="8.5546875" customWidth="1"/>
    <col min="9489" max="9494" width="9.33203125" customWidth="1"/>
    <col min="9495" max="9500" width="7.88671875" customWidth="1"/>
    <col min="9738" max="9738" width="4.88671875" customWidth="1"/>
    <col min="9739" max="9739" width="11.6640625" bestFit="1" customWidth="1"/>
    <col min="9740" max="9741" width="6.88671875" customWidth="1"/>
    <col min="9742" max="9744" width="8.5546875" customWidth="1"/>
    <col min="9745" max="9750" width="9.33203125" customWidth="1"/>
    <col min="9751" max="9756" width="7.88671875" customWidth="1"/>
    <col min="9994" max="9994" width="4.88671875" customWidth="1"/>
    <col min="9995" max="9995" width="11.6640625" bestFit="1" customWidth="1"/>
    <col min="9996" max="9997" width="6.88671875" customWidth="1"/>
    <col min="9998" max="10000" width="8.5546875" customWidth="1"/>
    <col min="10001" max="10006" width="9.33203125" customWidth="1"/>
    <col min="10007" max="10012" width="7.88671875" customWidth="1"/>
    <col min="10250" max="10250" width="4.88671875" customWidth="1"/>
    <col min="10251" max="10251" width="11.6640625" bestFit="1" customWidth="1"/>
    <col min="10252" max="10253" width="6.88671875" customWidth="1"/>
    <col min="10254" max="10256" width="8.5546875" customWidth="1"/>
    <col min="10257" max="10262" width="9.33203125" customWidth="1"/>
    <col min="10263" max="10268" width="7.88671875" customWidth="1"/>
    <col min="10506" max="10506" width="4.88671875" customWidth="1"/>
    <col min="10507" max="10507" width="11.6640625" bestFit="1" customWidth="1"/>
    <col min="10508" max="10509" width="6.88671875" customWidth="1"/>
    <col min="10510" max="10512" width="8.5546875" customWidth="1"/>
    <col min="10513" max="10518" width="9.33203125" customWidth="1"/>
    <col min="10519" max="10524" width="7.88671875" customWidth="1"/>
    <col min="10762" max="10762" width="4.88671875" customWidth="1"/>
    <col min="10763" max="10763" width="11.6640625" bestFit="1" customWidth="1"/>
    <col min="10764" max="10765" width="6.88671875" customWidth="1"/>
    <col min="10766" max="10768" width="8.5546875" customWidth="1"/>
    <col min="10769" max="10774" width="9.33203125" customWidth="1"/>
    <col min="10775" max="10780" width="7.88671875" customWidth="1"/>
    <col min="11018" max="11018" width="4.88671875" customWidth="1"/>
    <col min="11019" max="11019" width="11.6640625" bestFit="1" customWidth="1"/>
    <col min="11020" max="11021" width="6.88671875" customWidth="1"/>
    <col min="11022" max="11024" width="8.5546875" customWidth="1"/>
    <col min="11025" max="11030" width="9.33203125" customWidth="1"/>
    <col min="11031" max="11036" width="7.88671875" customWidth="1"/>
    <col min="11274" max="11274" width="4.88671875" customWidth="1"/>
    <col min="11275" max="11275" width="11.6640625" bestFit="1" customWidth="1"/>
    <col min="11276" max="11277" width="6.88671875" customWidth="1"/>
    <col min="11278" max="11280" width="8.5546875" customWidth="1"/>
    <col min="11281" max="11286" width="9.33203125" customWidth="1"/>
    <col min="11287" max="11292" width="7.88671875" customWidth="1"/>
    <col min="11530" max="11530" width="4.88671875" customWidth="1"/>
    <col min="11531" max="11531" width="11.6640625" bestFit="1" customWidth="1"/>
    <col min="11532" max="11533" width="6.88671875" customWidth="1"/>
    <col min="11534" max="11536" width="8.5546875" customWidth="1"/>
    <col min="11537" max="11542" width="9.33203125" customWidth="1"/>
    <col min="11543" max="11548" width="7.88671875" customWidth="1"/>
    <col min="11786" max="11786" width="4.88671875" customWidth="1"/>
    <col min="11787" max="11787" width="11.6640625" bestFit="1" customWidth="1"/>
    <col min="11788" max="11789" width="6.88671875" customWidth="1"/>
    <col min="11790" max="11792" width="8.5546875" customWidth="1"/>
    <col min="11793" max="11798" width="9.33203125" customWidth="1"/>
    <col min="11799" max="11804" width="7.88671875" customWidth="1"/>
    <col min="12042" max="12042" width="4.88671875" customWidth="1"/>
    <col min="12043" max="12043" width="11.6640625" bestFit="1" customWidth="1"/>
    <col min="12044" max="12045" width="6.88671875" customWidth="1"/>
    <col min="12046" max="12048" width="8.5546875" customWidth="1"/>
    <col min="12049" max="12054" width="9.33203125" customWidth="1"/>
    <col min="12055" max="12060" width="7.88671875" customWidth="1"/>
    <col min="12298" max="12298" width="4.88671875" customWidth="1"/>
    <col min="12299" max="12299" width="11.6640625" bestFit="1" customWidth="1"/>
    <col min="12300" max="12301" width="6.88671875" customWidth="1"/>
    <col min="12302" max="12304" width="8.5546875" customWidth="1"/>
    <col min="12305" max="12310" width="9.33203125" customWidth="1"/>
    <col min="12311" max="12316" width="7.88671875" customWidth="1"/>
    <col min="12554" max="12554" width="4.88671875" customWidth="1"/>
    <col min="12555" max="12555" width="11.6640625" bestFit="1" customWidth="1"/>
    <col min="12556" max="12557" width="6.88671875" customWidth="1"/>
    <col min="12558" max="12560" width="8.5546875" customWidth="1"/>
    <col min="12561" max="12566" width="9.33203125" customWidth="1"/>
    <col min="12567" max="12572" width="7.88671875" customWidth="1"/>
    <col min="12810" max="12810" width="4.88671875" customWidth="1"/>
    <col min="12811" max="12811" width="11.6640625" bestFit="1" customWidth="1"/>
    <col min="12812" max="12813" width="6.88671875" customWidth="1"/>
    <col min="12814" max="12816" width="8.5546875" customWidth="1"/>
    <col min="12817" max="12822" width="9.33203125" customWidth="1"/>
    <col min="12823" max="12828" width="7.88671875" customWidth="1"/>
    <col min="13066" max="13066" width="4.88671875" customWidth="1"/>
    <col min="13067" max="13067" width="11.6640625" bestFit="1" customWidth="1"/>
    <col min="13068" max="13069" width="6.88671875" customWidth="1"/>
    <col min="13070" max="13072" width="8.5546875" customWidth="1"/>
    <col min="13073" max="13078" width="9.33203125" customWidth="1"/>
    <col min="13079" max="13084" width="7.88671875" customWidth="1"/>
    <col min="13322" max="13322" width="4.88671875" customWidth="1"/>
    <col min="13323" max="13323" width="11.6640625" bestFit="1" customWidth="1"/>
    <col min="13324" max="13325" width="6.88671875" customWidth="1"/>
    <col min="13326" max="13328" width="8.5546875" customWidth="1"/>
    <col min="13329" max="13334" width="9.33203125" customWidth="1"/>
    <col min="13335" max="13340" width="7.88671875" customWidth="1"/>
    <col min="13578" max="13578" width="4.88671875" customWidth="1"/>
    <col min="13579" max="13579" width="11.6640625" bestFit="1" customWidth="1"/>
    <col min="13580" max="13581" width="6.88671875" customWidth="1"/>
    <col min="13582" max="13584" width="8.5546875" customWidth="1"/>
    <col min="13585" max="13590" width="9.33203125" customWidth="1"/>
    <col min="13591" max="13596" width="7.88671875" customWidth="1"/>
    <col min="13834" max="13834" width="4.88671875" customWidth="1"/>
    <col min="13835" max="13835" width="11.6640625" bestFit="1" customWidth="1"/>
    <col min="13836" max="13837" width="6.88671875" customWidth="1"/>
    <col min="13838" max="13840" width="8.5546875" customWidth="1"/>
    <col min="13841" max="13846" width="9.33203125" customWidth="1"/>
    <col min="13847" max="13852" width="7.88671875" customWidth="1"/>
    <col min="14090" max="14090" width="4.88671875" customWidth="1"/>
    <col min="14091" max="14091" width="11.6640625" bestFit="1" customWidth="1"/>
    <col min="14092" max="14093" width="6.88671875" customWidth="1"/>
    <col min="14094" max="14096" width="8.5546875" customWidth="1"/>
    <col min="14097" max="14102" width="9.33203125" customWidth="1"/>
    <col min="14103" max="14108" width="7.88671875" customWidth="1"/>
    <col min="14346" max="14346" width="4.88671875" customWidth="1"/>
    <col min="14347" max="14347" width="11.6640625" bestFit="1" customWidth="1"/>
    <col min="14348" max="14349" width="6.88671875" customWidth="1"/>
    <col min="14350" max="14352" width="8.5546875" customWidth="1"/>
    <col min="14353" max="14358" width="9.33203125" customWidth="1"/>
    <col min="14359" max="14364" width="7.88671875" customWidth="1"/>
    <col min="14602" max="14602" width="4.88671875" customWidth="1"/>
    <col min="14603" max="14603" width="11.6640625" bestFit="1" customWidth="1"/>
    <col min="14604" max="14605" width="6.88671875" customWidth="1"/>
    <col min="14606" max="14608" width="8.5546875" customWidth="1"/>
    <col min="14609" max="14614" width="9.33203125" customWidth="1"/>
    <col min="14615" max="14620" width="7.88671875" customWidth="1"/>
    <col min="14858" max="14858" width="4.88671875" customWidth="1"/>
    <col min="14859" max="14859" width="11.6640625" bestFit="1" customWidth="1"/>
    <col min="14860" max="14861" width="6.88671875" customWidth="1"/>
    <col min="14862" max="14864" width="8.5546875" customWidth="1"/>
    <col min="14865" max="14870" width="9.33203125" customWidth="1"/>
    <col min="14871" max="14876" width="7.88671875" customWidth="1"/>
    <col min="15114" max="15114" width="4.88671875" customWidth="1"/>
    <col min="15115" max="15115" width="11.6640625" bestFit="1" customWidth="1"/>
    <col min="15116" max="15117" width="6.88671875" customWidth="1"/>
    <col min="15118" max="15120" width="8.5546875" customWidth="1"/>
    <col min="15121" max="15126" width="9.33203125" customWidth="1"/>
    <col min="15127" max="15132" width="7.88671875" customWidth="1"/>
    <col min="15370" max="15370" width="4.88671875" customWidth="1"/>
    <col min="15371" max="15371" width="11.6640625" bestFit="1" customWidth="1"/>
    <col min="15372" max="15373" width="6.88671875" customWidth="1"/>
    <col min="15374" max="15376" width="8.5546875" customWidth="1"/>
    <col min="15377" max="15382" width="9.33203125" customWidth="1"/>
    <col min="15383" max="15388" width="7.88671875" customWidth="1"/>
    <col min="15626" max="15626" width="4.88671875" customWidth="1"/>
    <col min="15627" max="15627" width="11.6640625" bestFit="1" customWidth="1"/>
    <col min="15628" max="15629" width="6.88671875" customWidth="1"/>
    <col min="15630" max="15632" width="8.5546875" customWidth="1"/>
    <col min="15633" max="15638" width="9.33203125" customWidth="1"/>
    <col min="15639" max="15644" width="7.88671875" customWidth="1"/>
    <col min="15882" max="15882" width="4.88671875" customWidth="1"/>
    <col min="15883" max="15883" width="11.6640625" bestFit="1" customWidth="1"/>
    <col min="15884" max="15885" width="6.88671875" customWidth="1"/>
    <col min="15886" max="15888" width="8.5546875" customWidth="1"/>
    <col min="15889" max="15894" width="9.33203125" customWidth="1"/>
    <col min="15895" max="15900" width="7.88671875" customWidth="1"/>
    <col min="16138" max="16138" width="4.88671875" customWidth="1"/>
    <col min="16139" max="16139" width="11.6640625" bestFit="1" customWidth="1"/>
    <col min="16140" max="16141" width="6.88671875" customWidth="1"/>
    <col min="16142" max="16144" width="8.5546875" customWidth="1"/>
    <col min="16145" max="16150" width="9.33203125" customWidth="1"/>
    <col min="16151" max="16156" width="7.88671875" customWidth="1"/>
  </cols>
  <sheetData>
    <row r="1" spans="1:33" x14ac:dyDescent="0.25">
      <c r="A1" t="s">
        <v>0</v>
      </c>
      <c r="B1" s="1">
        <v>2024</v>
      </c>
      <c r="C1" s="172"/>
      <c r="D1" s="172"/>
      <c r="E1" s="2" t="s">
        <v>1</v>
      </c>
      <c r="F1" s="1">
        <v>1</v>
      </c>
      <c r="G1" s="3"/>
      <c r="H1" s="4" t="s">
        <v>2</v>
      </c>
      <c r="I1" s="5"/>
      <c r="J1" s="182"/>
      <c r="K1" s="182"/>
      <c r="L1" s="182"/>
      <c r="M1" s="182"/>
      <c r="N1" s="6" t="s">
        <v>3</v>
      </c>
      <c r="O1" s="6"/>
      <c r="P1" s="6"/>
      <c r="Q1" s="7" t="str">
        <f>INDEX(Ms,MATCH(F1+11,Nomois,0),1)</f>
        <v>Décembre</v>
      </c>
      <c r="R1" s="8">
        <f>An-1</f>
        <v>2023</v>
      </c>
      <c r="Z1" s="9"/>
      <c r="AA1" s="10"/>
      <c r="AB1" s="10"/>
    </row>
    <row r="2" spans="1:33" ht="13.8" thickBot="1" x14ac:dyDescent="0.3">
      <c r="F2" s="11"/>
      <c r="G2" s="11"/>
      <c r="H2" s="12" t="s">
        <v>4</v>
      </c>
      <c r="I2" s="13"/>
      <c r="J2" s="182"/>
      <c r="K2" s="182"/>
      <c r="L2" s="182"/>
      <c r="M2" s="182"/>
      <c r="N2" s="14"/>
      <c r="Z2" s="9"/>
      <c r="AA2" s="10"/>
      <c r="AB2" s="10"/>
    </row>
    <row r="3" spans="1:33" ht="13.8" thickBot="1" x14ac:dyDescent="0.3">
      <c r="B3" s="15" t="s">
        <v>5</v>
      </c>
      <c r="C3" s="173"/>
      <c r="D3" s="173"/>
      <c r="E3" s="16">
        <v>0.25</v>
      </c>
      <c r="F3" s="17" t="s">
        <v>6</v>
      </c>
      <c r="G3" s="18"/>
      <c r="H3" s="19">
        <f>SUMPRODUCT((MONTH($B$9:$B$39=$F$1)*($B$9:$B$39&lt;&gt;"")*($H$9:$I$39)))</f>
        <v>0</v>
      </c>
      <c r="I3" s="187"/>
      <c r="J3" s="21" t="s">
        <v>7</v>
      </c>
      <c r="K3" s="200"/>
      <c r="L3" s="24" t="s">
        <v>103</v>
      </c>
      <c r="M3" s="200"/>
      <c r="N3" s="21" t="s">
        <v>7</v>
      </c>
      <c r="O3" s="22"/>
      <c r="P3" s="23"/>
      <c r="Q3" s="24" t="s">
        <v>8</v>
      </c>
      <c r="R3" s="25"/>
      <c r="S3" s="25"/>
      <c r="T3" s="167" t="s">
        <v>97</v>
      </c>
      <c r="U3" s="151"/>
      <c r="V3" s="152"/>
      <c r="W3" s="167" t="s">
        <v>98</v>
      </c>
      <c r="X3" s="151"/>
      <c r="Y3" s="152"/>
      <c r="Z3" s="149"/>
      <c r="AA3" s="10"/>
      <c r="AB3" s="10"/>
    </row>
    <row r="4" spans="1:33" x14ac:dyDescent="0.25">
      <c r="B4" s="26" t="s">
        <v>9</v>
      </c>
      <c r="C4" s="174"/>
      <c r="D4" s="174"/>
      <c r="E4" s="16">
        <v>0.875</v>
      </c>
      <c r="F4" s="17" t="s">
        <v>6</v>
      </c>
      <c r="G4" s="13"/>
      <c r="H4" s="27" t="s">
        <v>10</v>
      </c>
      <c r="I4" s="188"/>
      <c r="J4" s="194" t="s">
        <v>104</v>
      </c>
      <c r="K4" s="47"/>
      <c r="L4" s="194" t="s">
        <v>104</v>
      </c>
      <c r="M4" s="47"/>
      <c r="N4" s="29" t="s">
        <v>11</v>
      </c>
      <c r="O4" s="30" t="s">
        <v>12</v>
      </c>
      <c r="P4" s="31" t="s">
        <v>11</v>
      </c>
      <c r="Q4" s="32" t="s">
        <v>11</v>
      </c>
      <c r="R4" s="33" t="s">
        <v>12</v>
      </c>
      <c r="S4" s="33" t="s">
        <v>11</v>
      </c>
      <c r="T4" s="153"/>
      <c r="U4" s="148"/>
      <c r="V4" s="154"/>
      <c r="W4" s="153"/>
      <c r="X4" s="148"/>
      <c r="Y4" s="154"/>
      <c r="Z4" s="150"/>
      <c r="AA4" s="34"/>
      <c r="AB4" s="34"/>
      <c r="AC4" s="6"/>
      <c r="AD4" s="6"/>
      <c r="AE4" s="6"/>
    </row>
    <row r="5" spans="1:33" ht="13.8" thickBot="1" x14ac:dyDescent="0.3">
      <c r="A5" t="s">
        <v>13</v>
      </c>
      <c r="B5" s="10"/>
      <c r="C5" s="10"/>
      <c r="D5" s="10"/>
      <c r="F5" s="35">
        <f>SUM(H3)</f>
        <v>0</v>
      </c>
      <c r="G5" s="36"/>
      <c r="H5" s="37">
        <f>SUMIF(B9:B39,"&gt;0",H9:H39)</f>
        <v>0</v>
      </c>
      <c r="I5" s="189">
        <f>SUMIF(B9:B39,"&gt;0",I9:I39)</f>
        <v>0</v>
      </c>
      <c r="J5" s="195"/>
      <c r="K5" s="196"/>
      <c r="L5" s="195"/>
      <c r="M5" s="196"/>
      <c r="N5" s="39" t="str">
        <f>TEXT(N6,"[hh]:mm")&amp;"h"&amp;" à "&amp;TEXT(N7,"[hh]:mm")&amp;"h"</f>
        <v>00:00h à 06:00h</v>
      </c>
      <c r="O5" s="40" t="str">
        <f>TEXT(O6,"[hh]:mm")&amp;"h"&amp;" à "&amp;TEXT(O7,"[hh]:mm")&amp;"h"</f>
        <v>06:00h à 21:00h</v>
      </c>
      <c r="P5" s="41" t="str">
        <f>TEXT(P6,"[hh]:mm")&amp;"h"&amp;" à "&amp;TEXT(P7,"[hh]:mm")&amp;"h"</f>
        <v>21:00h à 24:00h</v>
      </c>
      <c r="Q5" s="42" t="str">
        <f>TEXT(Q6,"[hh]:mm")&amp;"h"&amp;" à "&amp;TEXT(Q7,"hh:mm")&amp;"h"</f>
        <v>24:00h à 06:00h</v>
      </c>
      <c r="R5" s="43" t="str">
        <f>TEXT(R6,"hh:mm")&amp;"h"&amp;" à "&amp;TEXT(R7,"hh:mm")&amp;"h"</f>
        <v>06:00h à 21:00h</v>
      </c>
      <c r="S5" s="43" t="str">
        <f>TEXT(S6,"hh:mm")&amp;"h"&amp;" à "&amp;TEXT(S7-24/24,"[hh]:mm")&amp;"h"</f>
        <v>21:00h à 24:00h</v>
      </c>
      <c r="T5" s="155"/>
      <c r="U5" s="43"/>
      <c r="V5" s="156"/>
      <c r="W5" s="155"/>
      <c r="X5" s="43"/>
      <c r="Y5" s="156"/>
      <c r="Z5" s="44"/>
      <c r="AA5" s="44"/>
      <c r="AB5" s="44"/>
      <c r="AC5" s="44"/>
      <c r="AD5" s="44"/>
      <c r="AE5" s="44"/>
    </row>
    <row r="6" spans="1:33" x14ac:dyDescent="0.25">
      <c r="A6" s="45" t="str">
        <f>UPPER(TEXT($B9,"mmmm-aaaa"))</f>
        <v>JANVIER-2024</v>
      </c>
      <c r="B6" s="45"/>
      <c r="C6" s="45"/>
      <c r="D6" s="45"/>
      <c r="E6" s="46" t="s">
        <v>14</v>
      </c>
      <c r="F6" s="47"/>
      <c r="G6" s="48" t="s">
        <v>15</v>
      </c>
      <c r="H6" s="49" t="s">
        <v>16</v>
      </c>
      <c r="I6" s="169" t="s">
        <v>16</v>
      </c>
      <c r="J6" s="171"/>
      <c r="K6" s="170"/>
      <c r="L6" s="171"/>
      <c r="M6" s="170"/>
      <c r="N6" s="51">
        <v>0</v>
      </c>
      <c r="O6" s="52">
        <f>IF(ISBLANK(E3),0/24,N7)</f>
        <v>0.25</v>
      </c>
      <c r="P6" s="53">
        <f>O7</f>
        <v>0.875</v>
      </c>
      <c r="Q6" s="54">
        <f>P7</f>
        <v>1</v>
      </c>
      <c r="R6" s="55">
        <f>Q7</f>
        <v>1.25</v>
      </c>
      <c r="S6" s="55">
        <f>R7</f>
        <v>1.875</v>
      </c>
      <c r="T6" s="157"/>
      <c r="U6" s="55"/>
      <c r="V6" s="158"/>
      <c r="W6" s="157"/>
      <c r="X6" s="55"/>
      <c r="Y6" s="158"/>
      <c r="Z6" s="57"/>
      <c r="AA6" s="56"/>
      <c r="AB6" s="56"/>
      <c r="AC6" s="57"/>
      <c r="AD6" s="57"/>
      <c r="AE6" s="57"/>
    </row>
    <row r="7" spans="1:33" ht="13.8" thickBot="1" x14ac:dyDescent="0.3">
      <c r="A7" s="58" t="s">
        <v>17</v>
      </c>
      <c r="B7" s="59" t="s">
        <v>18</v>
      </c>
      <c r="C7" s="178" t="s">
        <v>19</v>
      </c>
      <c r="D7" s="178"/>
      <c r="E7" s="6" t="s">
        <v>20</v>
      </c>
      <c r="F7" s="177"/>
      <c r="G7" s="61" t="s">
        <v>21</v>
      </c>
      <c r="H7" s="62" t="s">
        <v>22</v>
      </c>
      <c r="I7" s="183" t="s">
        <v>23</v>
      </c>
      <c r="J7" s="62" t="s">
        <v>101</v>
      </c>
      <c r="K7" s="63" t="s">
        <v>102</v>
      </c>
      <c r="L7" s="62" t="s">
        <v>101</v>
      </c>
      <c r="M7" s="63" t="s">
        <v>102</v>
      </c>
      <c r="N7" s="64">
        <f>IF(ISBLANK(E3),"",E3)</f>
        <v>0.25</v>
      </c>
      <c r="O7" s="65">
        <f>E4</f>
        <v>0.875</v>
      </c>
      <c r="P7" s="66">
        <f>24/24</f>
        <v>1</v>
      </c>
      <c r="Q7" s="67">
        <f>IF(ISBLANK(E3),O7+24/24,IF(N7=0/24,O7+24/24,N7+24/24))</f>
        <v>1.25</v>
      </c>
      <c r="R7" s="68">
        <f>O7+24/24</f>
        <v>1.875</v>
      </c>
      <c r="S7" s="68">
        <f>P7+24/24</f>
        <v>2</v>
      </c>
      <c r="T7" s="159"/>
      <c r="U7" s="160"/>
      <c r="V7" s="161"/>
      <c r="W7" s="159"/>
      <c r="X7" s="160"/>
      <c r="Y7" s="161"/>
      <c r="Z7" s="56"/>
      <c r="AA7" s="56"/>
      <c r="AB7" s="56"/>
      <c r="AC7" s="57"/>
      <c r="AD7" s="57"/>
      <c r="AE7" s="57"/>
    </row>
    <row r="8" spans="1:33" ht="13.8" thickBot="1" x14ac:dyDescent="0.3">
      <c r="A8" s="168"/>
      <c r="B8" s="169"/>
      <c r="C8" s="2"/>
      <c r="D8" s="2"/>
      <c r="E8" s="2"/>
      <c r="F8" s="170"/>
      <c r="G8" s="171"/>
      <c r="H8" s="171"/>
      <c r="I8" s="2"/>
      <c r="J8" s="62"/>
      <c r="K8" s="63"/>
      <c r="L8" s="62"/>
      <c r="M8" s="63"/>
      <c r="N8" s="54"/>
      <c r="O8" s="55"/>
      <c r="P8" s="55"/>
      <c r="Q8" s="55"/>
      <c r="R8" s="55"/>
      <c r="S8" s="55"/>
      <c r="T8" s="157"/>
      <c r="U8" s="55"/>
      <c r="V8" s="158"/>
      <c r="W8" s="157"/>
      <c r="X8" s="55"/>
      <c r="Y8" s="158"/>
      <c r="Z8" s="56"/>
      <c r="AA8" s="56"/>
      <c r="AB8" s="56"/>
      <c r="AC8" s="57"/>
      <c r="AD8" s="57"/>
      <c r="AE8" s="57"/>
    </row>
    <row r="9" spans="1:33" ht="13.8" thickBot="1" x14ac:dyDescent="0.3">
      <c r="A9" s="69" t="str">
        <f>IF(B9="","",IF(COUNTIF(Fer,B9)&gt;0,"Férié",IF(WEEKDAY(B9,2)&lt;=6,"Se","Dim")))</f>
        <v>Férié</v>
      </c>
      <c r="B9" s="70">
        <f>IF(OR(B1="",F1=""),"",DATE(An,F1,1))</f>
        <v>45292</v>
      </c>
      <c r="C9" s="80">
        <v>0.29166666666666669</v>
      </c>
      <c r="D9" s="176">
        <f>IF(C9="","",$B9 + C9)</f>
        <v>45292.291666666664</v>
      </c>
      <c r="E9" s="72">
        <v>0.5</v>
      </c>
      <c r="F9" s="176">
        <f>IF(E9="","",IF($E9=$C9,$B10+E9,$B9+E9))</f>
        <v>45292.5</v>
      </c>
      <c r="G9" s="73">
        <f t="shared" ref="G9:G39" si="0">IF(OR(B9="",D9="",F9=""),"",IF(COUNT(E$3:E$4)=1,"",IF(F9&gt;D9,F9-D9,MOD(F9+24/24-D9,1))))</f>
        <v>0.20833333333575865</v>
      </c>
      <c r="H9" s="74">
        <f>SUM(N9,P9,Q9,S9)</f>
        <v>0</v>
      </c>
      <c r="I9" s="75">
        <f>SUM(O9,R9)</f>
        <v>0</v>
      </c>
      <c r="J9" s="74"/>
      <c r="K9" s="139"/>
      <c r="L9" s="74"/>
      <c r="M9" s="139"/>
      <c r="N9" s="76">
        <f t="shared" ref="N9:N39" si="1">IF(OR($B9="",G9="",N$7=""),"",IF($D9&gt;$F9,MAX(,MIN(N$7,$F9+24/24)-MAX(N$6,$D9)),MAX(,MIN(N$7,$F9)-MAX(N$6,$D9))))</f>
        <v>0</v>
      </c>
      <c r="O9" s="77">
        <f t="shared" ref="O9:O39" si="2">IF(OR($B9="",N9="",O$7=""),"",IF($D9&gt;$F9,MAX(,MIN(O$7,$F9+24/24)-MAX(O$6,$D9)),MAX(,MIN(O$7,$F9)-MAX(O$6,$D9))))</f>
        <v>0</v>
      </c>
      <c r="P9" s="77">
        <f>IF(OR($B9="",O9="",P$7=""),"",IF($D9&gt;$F9,MAX(,MIN(P$7,$F9+24/24)-MAX(P$6,$D9)),MAX(,MIN(P$7,$F9)-MAX(P$6,$D9))))</f>
        <v>0</v>
      </c>
      <c r="Q9" s="78" t="str">
        <f>IF(OR(P8="",Q$7=""),"",IF($E8&gt;$F8,MAX(,MIN(Q$7,$F8+24/24)-MAX(Q$6,$E8)),MAX(,MIN(Q$7,$F8)-MAX(Q$6,$E8))))</f>
        <v/>
      </c>
      <c r="R9" s="79" t="str">
        <f>IF(OR(Q9="",R$7=""),"",IF($E8&gt;$F8,MAX(,MIN(R$7,$F8+24/24)-MAX(R$6,$E8)),MAX(,MIN(R$7,$F8)-MAX(R$6,$E8))))</f>
        <v/>
      </c>
      <c r="S9" s="79" t="str">
        <f>IF(OR(R9="",S$7=""),"",IF($E8&gt;$F8,MAX(,MIN(S$7,$F8+24/24)-MAX(S$6,$E8)),MAX(,MIN(S$7,$F8)-MAX(S$6,$E8))))</f>
        <v/>
      </c>
      <c r="T9" s="162">
        <f t="shared" ref="T9:T39" si="3">IF($A9="Férié",SUM($H9:$I9),HOUR(0))</f>
        <v>0</v>
      </c>
      <c r="U9" s="85"/>
      <c r="V9" s="163"/>
      <c r="W9" s="162">
        <f t="shared" ref="W9:W39" si="4">IF($A9="Dim",SUM($H9:$I9),HOUR(0))</f>
        <v>0</v>
      </c>
      <c r="X9" s="85"/>
      <c r="Y9" s="163"/>
      <c r="AA9" s="80"/>
      <c r="AB9" s="80"/>
      <c r="AC9" s="80"/>
      <c r="AD9" s="80"/>
      <c r="AE9" s="80"/>
    </row>
    <row r="10" spans="1:33" x14ac:dyDescent="0.25">
      <c r="A10" s="81" t="str">
        <f t="shared" ref="A10:A39" si="5">IF(B10="","",IF(COUNTIF(Fer,B10)&gt;0,"Férié",IF(WEEKDAY(B10,2)&lt;=6,"Se","Dim")))</f>
        <v>Se</v>
      </c>
      <c r="B10" s="82">
        <f>IF(B9="","",IF(MONTH(B9+1)&lt;&gt;MONTH(B9),"",B9+1))</f>
        <v>45293</v>
      </c>
      <c r="C10" s="71">
        <v>0.79166666666666663</v>
      </c>
      <c r="D10" s="176">
        <f t="shared" ref="D10:D39" si="6">IF(C10="","",$B10 + C10)</f>
        <v>45293.791666666664</v>
      </c>
      <c r="E10" s="72">
        <v>0.29166666666666669</v>
      </c>
      <c r="F10" s="176">
        <f t="shared" ref="F10:F39" si="7">IF(E10="","",IF($E10=$C10,$B11+E10,$B10+E10))</f>
        <v>45293.291666666664</v>
      </c>
      <c r="G10" s="83">
        <f t="shared" si="0"/>
        <v>0.5</v>
      </c>
      <c r="H10" s="137">
        <f>SUM(N10,P10,Q10,S10)</f>
        <v>0</v>
      </c>
      <c r="I10" s="190">
        <f>SUM(O10,R10)</f>
        <v>0</v>
      </c>
      <c r="J10" s="74"/>
      <c r="K10" s="139"/>
      <c r="L10" s="74"/>
      <c r="M10" s="139"/>
      <c r="N10" s="84">
        <f t="shared" si="1"/>
        <v>0</v>
      </c>
      <c r="O10" s="85">
        <f t="shared" si="2"/>
        <v>0</v>
      </c>
      <c r="P10" s="86">
        <f>IF(OR($B10="",O10="",P$7=""),"",IF($D10&gt;$F10,MAX(,MIN(P$7,$F10+24/24)-MAX(P$6,$D10)),MAX(,MIN(P$7,$F10)-MAX(P$6,$D10))))</f>
        <v>0</v>
      </c>
      <c r="Q10" s="85">
        <f t="shared" ref="Q10:Q40" si="8">IF(OR(P9="",Q$7=""),"",IF($D9&gt;$F9,MAX(,MIN(Q$7,$F9+24/24)-MAX(Q$6,$D9)),MAX(,MIN(Q$7,$F9)-MAX(Q$6,$D9))))</f>
        <v>0</v>
      </c>
      <c r="R10" s="85">
        <f t="shared" ref="R10:R40" si="9">IF(OR(Q10="",R$7=""),"",IF($D9&gt;$F9,MAX(,MIN(R$7,$F9+24/24)-MAX(R$6,$D9)),MAX(,MIN(R$7,$F9)-MAX(R$6,$D9))))</f>
        <v>0</v>
      </c>
      <c r="S10" s="85">
        <f t="shared" ref="S10:S40" si="10">IF(OR(R10="",S$7=""),"",IF($D9&gt;$F9,MAX(,MIN(S$7,$F9+24/24)-MAX(S$6,$D9)),MAX(,MIN(S$7,$F9)-MAX(S$6,$D9))))</f>
        <v>0</v>
      </c>
      <c r="T10" s="162">
        <f t="shared" si="3"/>
        <v>0</v>
      </c>
      <c r="U10" s="85"/>
      <c r="V10" s="163"/>
      <c r="W10" s="162">
        <f t="shared" si="4"/>
        <v>0</v>
      </c>
      <c r="X10" s="85"/>
      <c r="Y10" s="163"/>
      <c r="Z10" s="80"/>
      <c r="AA10" s="80"/>
      <c r="AB10" s="80"/>
      <c r="AC10" s="80"/>
      <c r="AD10" s="80"/>
      <c r="AE10" s="80"/>
    </row>
    <row r="11" spans="1:33" ht="13.8" thickBot="1" x14ac:dyDescent="0.3">
      <c r="A11" s="81" t="str">
        <f t="shared" si="5"/>
        <v>Se</v>
      </c>
      <c r="B11" s="82">
        <f t="shared" ref="B11:B39" si="11">IF(B10="","",IF(MONTH(B10+1)&lt;&gt;MONTH(B10),"",B10+1))</f>
        <v>45294</v>
      </c>
      <c r="C11" s="71">
        <v>0.79166666666666663</v>
      </c>
      <c r="D11" s="176">
        <f t="shared" si="6"/>
        <v>45294.791666666664</v>
      </c>
      <c r="E11" s="72">
        <v>0.29166666666666669</v>
      </c>
      <c r="F11" s="176">
        <f t="shared" si="7"/>
        <v>45294.291666666664</v>
      </c>
      <c r="G11" s="83">
        <f t="shared" si="0"/>
        <v>0.5</v>
      </c>
      <c r="H11" s="74">
        <f>SUM(N11,P11,Q11,S11)</f>
        <v>0</v>
      </c>
      <c r="I11" s="184">
        <f>SUM(O11,R11)</f>
        <v>0</v>
      </c>
      <c r="J11" s="74"/>
      <c r="K11" s="139"/>
      <c r="L11" s="74"/>
      <c r="M11" s="139"/>
      <c r="N11" s="84">
        <f t="shared" si="1"/>
        <v>0</v>
      </c>
      <c r="O11" s="85">
        <f t="shared" si="2"/>
        <v>0</v>
      </c>
      <c r="P11" s="86">
        <f>IF(OR($B11="",O11="",P$7=""),"",IF($D11&gt;$F11,MAX(,MIN(P$7,$F11+24/24)-MAX(P$6,$D11)),MAX(,MIN(P$7,$F11)-MAX(P$6,$D11))))</f>
        <v>0</v>
      </c>
      <c r="Q11" s="85">
        <f t="shared" si="8"/>
        <v>0</v>
      </c>
      <c r="R11" s="85">
        <f t="shared" si="9"/>
        <v>0</v>
      </c>
      <c r="S11" s="85">
        <f t="shared" si="10"/>
        <v>0</v>
      </c>
      <c r="T11" s="162">
        <f t="shared" si="3"/>
        <v>0</v>
      </c>
      <c r="U11" s="85"/>
      <c r="V11" s="163"/>
      <c r="W11" s="162">
        <f t="shared" si="4"/>
        <v>0</v>
      </c>
      <c r="X11" s="85"/>
      <c r="Y11" s="163"/>
      <c r="Z11" s="80"/>
      <c r="AA11" s="80"/>
      <c r="AB11" s="80"/>
      <c r="AC11" s="80"/>
      <c r="AD11" s="80"/>
      <c r="AE11" s="80"/>
    </row>
    <row r="12" spans="1:33" x14ac:dyDescent="0.25">
      <c r="A12" s="81" t="str">
        <f t="shared" si="5"/>
        <v>Se</v>
      </c>
      <c r="B12" s="82">
        <f t="shared" si="11"/>
        <v>45295</v>
      </c>
      <c r="C12" s="71">
        <v>0.79166666666666663</v>
      </c>
      <c r="D12" s="176">
        <f t="shared" si="6"/>
        <v>45295.791666666664</v>
      </c>
      <c r="E12" s="72">
        <v>0.29166666666666669</v>
      </c>
      <c r="F12" s="176">
        <f t="shared" si="7"/>
        <v>45295.291666666664</v>
      </c>
      <c r="G12" s="83">
        <f t="shared" si="0"/>
        <v>0.5</v>
      </c>
      <c r="H12" s="140">
        <f>SUM(N12,P12,Q12,S12)</f>
        <v>0</v>
      </c>
      <c r="I12" s="191">
        <f>SUM(O12,R12)</f>
        <v>0</v>
      </c>
      <c r="J12" s="197"/>
      <c r="K12" s="198"/>
      <c r="L12" s="197"/>
      <c r="M12" s="198"/>
      <c r="N12" s="85">
        <f t="shared" si="1"/>
        <v>0</v>
      </c>
      <c r="O12" s="85">
        <f t="shared" si="2"/>
        <v>0</v>
      </c>
      <c r="P12" s="86">
        <f>IF(OR($B12="",O12="",P$7=""),"",IF($D12&gt;$F12,MAX(,MIN(P$7,$F12+24/24)-MAX(P$6,$D12)),MAX(,MIN(P$7,$F12)-MAX(P$6,$D12))))</f>
        <v>0</v>
      </c>
      <c r="Q12" s="85">
        <f t="shared" si="8"/>
        <v>0</v>
      </c>
      <c r="R12" s="85">
        <f t="shared" si="9"/>
        <v>0</v>
      </c>
      <c r="S12" s="85">
        <f t="shared" si="10"/>
        <v>0</v>
      </c>
      <c r="T12" s="162">
        <f t="shared" si="3"/>
        <v>0</v>
      </c>
      <c r="U12" s="85"/>
      <c r="V12" s="163"/>
      <c r="W12" s="162">
        <f t="shared" si="4"/>
        <v>0</v>
      </c>
      <c r="X12" s="85"/>
      <c r="Y12" s="163"/>
      <c r="Z12" s="80"/>
      <c r="AA12" s="80"/>
      <c r="AB12" s="80"/>
      <c r="AC12" s="80"/>
      <c r="AD12" s="80"/>
      <c r="AE12" s="80"/>
    </row>
    <row r="13" spans="1:33" ht="13.8" thickBot="1" x14ac:dyDescent="0.3">
      <c r="A13" s="81" t="str">
        <f t="shared" si="5"/>
        <v>Se</v>
      </c>
      <c r="B13" s="82">
        <f t="shared" si="11"/>
        <v>45296</v>
      </c>
      <c r="C13" s="71"/>
      <c r="D13" s="176" t="str">
        <f t="shared" si="6"/>
        <v/>
      </c>
      <c r="E13" s="72"/>
      <c r="F13" s="176" t="str">
        <f t="shared" si="7"/>
        <v/>
      </c>
      <c r="G13" s="83" t="str">
        <f t="shared" si="0"/>
        <v/>
      </c>
      <c r="H13" s="142">
        <f>SUM(N13,P13,Q13,S13)</f>
        <v>0</v>
      </c>
      <c r="I13" s="192">
        <f>SUM(O13,R13)</f>
        <v>0</v>
      </c>
      <c r="J13" s="197"/>
      <c r="K13" s="198"/>
      <c r="L13" s="197"/>
      <c r="M13" s="198"/>
      <c r="N13" s="85" t="str">
        <f t="shared" si="1"/>
        <v/>
      </c>
      <c r="O13" s="85" t="str">
        <f t="shared" si="2"/>
        <v/>
      </c>
      <c r="P13" s="86" t="str">
        <f>IF(OR($B13="",O13="",P$7=""),"",IF($D13&gt;$F13,MAX(,MIN(P$7,$F13+24/24)-MAX(P$6,$D13)),MAX(,MIN(P$7,$F13)-MAX(P$6,$D13))))</f>
        <v/>
      </c>
      <c r="Q13" s="85">
        <f t="shared" si="8"/>
        <v>0</v>
      </c>
      <c r="R13" s="85">
        <f t="shared" si="9"/>
        <v>0</v>
      </c>
      <c r="S13" s="85">
        <f t="shared" si="10"/>
        <v>0</v>
      </c>
      <c r="T13" s="162">
        <f t="shared" si="3"/>
        <v>0</v>
      </c>
      <c r="U13" s="85"/>
      <c r="V13" s="163"/>
      <c r="W13" s="162">
        <f t="shared" si="4"/>
        <v>0</v>
      </c>
      <c r="X13" s="85"/>
      <c r="Y13" s="163"/>
      <c r="Z13" s="80"/>
      <c r="AA13" s="80"/>
      <c r="AB13" s="80"/>
      <c r="AC13" s="80"/>
      <c r="AD13" s="80"/>
      <c r="AE13" s="80"/>
    </row>
    <row r="14" spans="1:33" ht="13.8" thickBot="1" x14ac:dyDescent="0.3">
      <c r="A14" s="81" t="str">
        <f t="shared" si="5"/>
        <v>Se</v>
      </c>
      <c r="B14" s="82">
        <f t="shared" si="11"/>
        <v>45297</v>
      </c>
      <c r="C14" s="71"/>
      <c r="D14" s="176" t="str">
        <f t="shared" si="6"/>
        <v/>
      </c>
      <c r="E14" s="72"/>
      <c r="F14" s="176" t="str">
        <f t="shared" si="7"/>
        <v/>
      </c>
      <c r="G14" s="83" t="str">
        <f t="shared" si="0"/>
        <v/>
      </c>
      <c r="H14" s="74">
        <f>SUM(N14,P14,Q14,S14)</f>
        <v>0</v>
      </c>
      <c r="I14" s="75">
        <f>SUM(O14,R14)</f>
        <v>0</v>
      </c>
      <c r="J14" s="74"/>
      <c r="K14" s="139"/>
      <c r="L14" s="74"/>
      <c r="M14" s="139"/>
      <c r="N14" s="84" t="str">
        <f t="shared" si="1"/>
        <v/>
      </c>
      <c r="O14" s="85" t="str">
        <f t="shared" si="2"/>
        <v/>
      </c>
      <c r="P14" s="86" t="str">
        <f>IF(OR($B14="",O14="",P$7=""),"",IF($D14&gt;$F14,MAX(,MIN(P$7,$F14+24/24)-MAX(P$6,$D14)),MAX(,MIN(P$7,$F14)-MAX(P$6,$D14))))</f>
        <v/>
      </c>
      <c r="Q14" s="85" t="str">
        <f t="shared" si="8"/>
        <v/>
      </c>
      <c r="R14" s="85" t="str">
        <f t="shared" si="9"/>
        <v/>
      </c>
      <c r="S14" s="85" t="str">
        <f t="shared" si="10"/>
        <v/>
      </c>
      <c r="T14" s="162">
        <f t="shared" si="3"/>
        <v>0</v>
      </c>
      <c r="U14" s="85"/>
      <c r="V14" s="163"/>
      <c r="W14" s="162">
        <f t="shared" si="4"/>
        <v>0</v>
      </c>
      <c r="X14" s="85"/>
      <c r="Y14" s="163"/>
      <c r="Z14" s="80"/>
      <c r="AA14" s="80"/>
      <c r="AB14" s="80"/>
      <c r="AC14" s="80"/>
      <c r="AD14" s="80"/>
      <c r="AE14" s="80"/>
      <c r="AF14" s="87"/>
      <c r="AG14" s="10"/>
    </row>
    <row r="15" spans="1:33" x14ac:dyDescent="0.25">
      <c r="A15" s="81" t="str">
        <f t="shared" si="5"/>
        <v>Dim</v>
      </c>
      <c r="B15" s="82">
        <f t="shared" si="11"/>
        <v>45298</v>
      </c>
      <c r="C15" s="71">
        <v>0.29166666666666669</v>
      </c>
      <c r="D15" s="176">
        <f t="shared" si="6"/>
        <v>45298.291666666664</v>
      </c>
      <c r="E15" s="72">
        <v>0.79166666666666663</v>
      </c>
      <c r="F15" s="176">
        <f t="shared" si="7"/>
        <v>45298.791666666664</v>
      </c>
      <c r="G15" s="83">
        <f t="shared" si="0"/>
        <v>0.5</v>
      </c>
      <c r="H15" s="140">
        <f>SUM(N15,P15,Q15,S15)</f>
        <v>0</v>
      </c>
      <c r="I15" s="191">
        <f>SUM(O15,R15)</f>
        <v>0</v>
      </c>
      <c r="J15" s="197"/>
      <c r="K15" s="198"/>
      <c r="L15" s="197"/>
      <c r="M15" s="198"/>
      <c r="N15" s="85">
        <f t="shared" si="1"/>
        <v>0</v>
      </c>
      <c r="O15" s="85">
        <f t="shared" si="2"/>
        <v>0</v>
      </c>
      <c r="P15" s="86">
        <f>IF(OR($B15="",O15="",P$7=""),"",IF($D15&gt;$F15,MAX(,MIN(P$7,$F15+24/24)-MAX(P$6,$D15)),MAX(,MIN(P$7,$F15)-MAX(P$6,$D15))))</f>
        <v>0</v>
      </c>
      <c r="Q15" s="85" t="str">
        <f t="shared" si="8"/>
        <v/>
      </c>
      <c r="R15" s="85" t="str">
        <f t="shared" si="9"/>
        <v/>
      </c>
      <c r="S15" s="85" t="str">
        <f t="shared" si="10"/>
        <v/>
      </c>
      <c r="T15" s="162">
        <f t="shared" si="3"/>
        <v>0</v>
      </c>
      <c r="U15" s="85"/>
      <c r="V15" s="163"/>
      <c r="W15" s="162">
        <f t="shared" si="4"/>
        <v>0</v>
      </c>
      <c r="X15" s="85"/>
      <c r="Y15" s="163"/>
      <c r="Z15" s="80"/>
      <c r="AA15" s="80"/>
      <c r="AB15" s="80"/>
      <c r="AC15" s="80"/>
      <c r="AD15" s="80"/>
      <c r="AE15" s="80"/>
    </row>
    <row r="16" spans="1:33" x14ac:dyDescent="0.25">
      <c r="A16" s="81" t="str">
        <f t="shared" si="5"/>
        <v>Se</v>
      </c>
      <c r="B16" s="82">
        <f t="shared" si="11"/>
        <v>45299</v>
      </c>
      <c r="C16" s="71">
        <v>0.29166666666666669</v>
      </c>
      <c r="D16" s="176">
        <f t="shared" si="6"/>
        <v>45299.291666666664</v>
      </c>
      <c r="E16" s="72">
        <v>0.79166666666666663</v>
      </c>
      <c r="F16" s="176">
        <f t="shared" si="7"/>
        <v>45299.791666666664</v>
      </c>
      <c r="G16" s="83">
        <f t="shared" si="0"/>
        <v>0.5</v>
      </c>
      <c r="H16" s="144">
        <f>SUM(N16,P16,Q16,S16)</f>
        <v>0</v>
      </c>
      <c r="I16" s="185">
        <f>SUM(O16,R16)</f>
        <v>0</v>
      </c>
      <c r="J16" s="197"/>
      <c r="K16" s="198"/>
      <c r="L16" s="197"/>
      <c r="M16" s="198"/>
      <c r="N16" s="85">
        <f t="shared" si="1"/>
        <v>0</v>
      </c>
      <c r="O16" s="85">
        <f t="shared" si="2"/>
        <v>0</v>
      </c>
      <c r="P16" s="86">
        <f>IF(OR($B16="",O16="",P$7=""),"",IF($D16&gt;$F16,MAX(,MIN(P$7,$F16+24/24)-MAX(P$6,$D16)),MAX(,MIN(P$7,$F16)-MAX(P$6,$D16))))</f>
        <v>0</v>
      </c>
      <c r="Q16" s="85">
        <f t="shared" si="8"/>
        <v>0</v>
      </c>
      <c r="R16" s="85">
        <f t="shared" si="9"/>
        <v>0</v>
      </c>
      <c r="S16" s="85">
        <f t="shared" si="10"/>
        <v>0</v>
      </c>
      <c r="T16" s="162">
        <f t="shared" si="3"/>
        <v>0</v>
      </c>
      <c r="U16" s="85"/>
      <c r="V16" s="163"/>
      <c r="W16" s="162">
        <f t="shared" si="4"/>
        <v>0</v>
      </c>
      <c r="X16" s="85"/>
      <c r="Y16" s="163"/>
      <c r="Z16" s="80"/>
      <c r="AA16" s="80"/>
      <c r="AB16" s="80"/>
      <c r="AC16" s="80"/>
      <c r="AD16" s="80"/>
      <c r="AE16" s="80"/>
    </row>
    <row r="17" spans="1:31" ht="13.8" thickBot="1" x14ac:dyDescent="0.3">
      <c r="A17" s="81" t="str">
        <f t="shared" si="5"/>
        <v>Se</v>
      </c>
      <c r="B17" s="82">
        <f t="shared" si="11"/>
        <v>45300</v>
      </c>
      <c r="C17" s="71">
        <v>0.29166666666666669</v>
      </c>
      <c r="D17" s="176">
        <f t="shared" si="6"/>
        <v>45300.291666666664</v>
      </c>
      <c r="E17" s="72">
        <v>0.79166666666666663</v>
      </c>
      <c r="F17" s="176">
        <f t="shared" si="7"/>
        <v>45300.791666666664</v>
      </c>
      <c r="G17" s="83">
        <f t="shared" si="0"/>
        <v>0.5</v>
      </c>
      <c r="H17" s="142">
        <f>SUM(N17,P17,Q17,S17)</f>
        <v>0</v>
      </c>
      <c r="I17" s="192">
        <f>SUM(O17,R17)</f>
        <v>0</v>
      </c>
      <c r="J17" s="197"/>
      <c r="K17" s="198"/>
      <c r="L17" s="197"/>
      <c r="M17" s="198"/>
      <c r="N17" s="85">
        <f t="shared" si="1"/>
        <v>0</v>
      </c>
      <c r="O17" s="85">
        <f t="shared" si="2"/>
        <v>0</v>
      </c>
      <c r="P17" s="86">
        <f>IF(OR($B17="",O17="",P$7=""),"",IF($D17&gt;$F17,MAX(,MIN(P$7,$F17+24/24)-MAX(P$6,$D17)),MAX(,MIN(P$7,$F17)-MAX(P$6,$D17))))</f>
        <v>0</v>
      </c>
      <c r="Q17" s="85">
        <f t="shared" si="8"/>
        <v>0</v>
      </c>
      <c r="R17" s="85">
        <f t="shared" si="9"/>
        <v>0</v>
      </c>
      <c r="S17" s="85">
        <f t="shared" si="10"/>
        <v>0</v>
      </c>
      <c r="T17" s="162">
        <f t="shared" si="3"/>
        <v>0</v>
      </c>
      <c r="U17" s="85"/>
      <c r="V17" s="163"/>
      <c r="W17" s="162">
        <f t="shared" si="4"/>
        <v>0</v>
      </c>
      <c r="X17" s="85"/>
      <c r="Y17" s="163"/>
      <c r="Z17" s="80"/>
      <c r="AA17" s="80"/>
      <c r="AB17" s="80"/>
      <c r="AC17" s="80"/>
      <c r="AD17" s="80"/>
      <c r="AE17" s="80"/>
    </row>
    <row r="18" spans="1:31" x14ac:dyDescent="0.25">
      <c r="A18" s="81" t="str">
        <f t="shared" si="5"/>
        <v>Se</v>
      </c>
      <c r="B18" s="82">
        <f t="shared" si="11"/>
        <v>45301</v>
      </c>
      <c r="C18" s="71"/>
      <c r="D18" s="176" t="str">
        <f t="shared" si="6"/>
        <v/>
      </c>
      <c r="E18" s="72"/>
      <c r="F18" s="176" t="str">
        <f t="shared" si="7"/>
        <v/>
      </c>
      <c r="G18" s="83" t="str">
        <f t="shared" si="0"/>
        <v/>
      </c>
      <c r="H18" s="74">
        <f>SUM(N18,P18,Q18,S18)</f>
        <v>0</v>
      </c>
      <c r="I18" s="75">
        <f>SUM(O18,R18)</f>
        <v>0</v>
      </c>
      <c r="J18" s="74"/>
      <c r="K18" s="139"/>
      <c r="L18" s="74"/>
      <c r="M18" s="139"/>
      <c r="N18" s="84" t="str">
        <f t="shared" si="1"/>
        <v/>
      </c>
      <c r="O18" s="85" t="str">
        <f t="shared" si="2"/>
        <v/>
      </c>
      <c r="P18" s="86" t="str">
        <f>IF(OR($B18="",O18="",P$7=""),"",IF($D18&gt;$F18,MAX(,MIN(P$7,$F18+24/24)-MAX(P$6,$D18)),MAX(,MIN(P$7,$F18)-MAX(P$6,$D18))))</f>
        <v/>
      </c>
      <c r="Q18" s="85">
        <f t="shared" si="8"/>
        <v>0</v>
      </c>
      <c r="R18" s="85">
        <f t="shared" si="9"/>
        <v>0</v>
      </c>
      <c r="S18" s="85">
        <f t="shared" si="10"/>
        <v>0</v>
      </c>
      <c r="T18" s="162">
        <f t="shared" si="3"/>
        <v>0</v>
      </c>
      <c r="U18" s="85"/>
      <c r="V18" s="163"/>
      <c r="W18" s="162">
        <f t="shared" si="4"/>
        <v>0</v>
      </c>
      <c r="X18" s="85"/>
      <c r="Y18" s="163"/>
      <c r="Z18" s="80"/>
      <c r="AA18" s="80"/>
      <c r="AB18" s="80"/>
      <c r="AC18" s="80"/>
      <c r="AD18" s="80"/>
      <c r="AE18" s="80"/>
    </row>
    <row r="19" spans="1:31" x14ac:dyDescent="0.25">
      <c r="A19" s="81" t="str">
        <f t="shared" si="5"/>
        <v>Se</v>
      </c>
      <c r="B19" s="82">
        <f t="shared" si="11"/>
        <v>45302</v>
      </c>
      <c r="C19" s="71"/>
      <c r="D19" s="176" t="str">
        <f t="shared" si="6"/>
        <v/>
      </c>
      <c r="E19" s="72"/>
      <c r="F19" s="176" t="str">
        <f t="shared" si="7"/>
        <v/>
      </c>
      <c r="G19" s="83" t="str">
        <f t="shared" si="0"/>
        <v/>
      </c>
      <c r="H19" s="74">
        <f>SUM(N19,P19,Q19,S19)</f>
        <v>0</v>
      </c>
      <c r="I19" s="75">
        <f>SUM(O19,R19)</f>
        <v>0</v>
      </c>
      <c r="J19" s="74"/>
      <c r="K19" s="139"/>
      <c r="L19" s="74"/>
      <c r="M19" s="139"/>
      <c r="N19" s="84" t="str">
        <f t="shared" si="1"/>
        <v/>
      </c>
      <c r="O19" s="85" t="str">
        <f t="shared" si="2"/>
        <v/>
      </c>
      <c r="P19" s="86" t="str">
        <f>IF(OR($B19="",O19="",P$7=""),"",IF($D19&gt;$F19,MAX(,MIN(P$7,$F19+24/24)-MAX(P$6,$D19)),MAX(,MIN(P$7,$F19)-MAX(P$6,$D19))))</f>
        <v/>
      </c>
      <c r="Q19" s="85" t="str">
        <f t="shared" si="8"/>
        <v/>
      </c>
      <c r="R19" s="85" t="str">
        <f t="shared" si="9"/>
        <v/>
      </c>
      <c r="S19" s="85" t="str">
        <f t="shared" si="10"/>
        <v/>
      </c>
      <c r="T19" s="162">
        <f t="shared" si="3"/>
        <v>0</v>
      </c>
      <c r="U19" s="85"/>
      <c r="V19" s="163"/>
      <c r="W19" s="162">
        <f t="shared" si="4"/>
        <v>0</v>
      </c>
      <c r="X19" s="85"/>
      <c r="Y19" s="163"/>
      <c r="Z19" s="180" t="s">
        <v>99</v>
      </c>
      <c r="AA19" s="181"/>
      <c r="AB19" s="181"/>
      <c r="AC19" s="181"/>
      <c r="AD19" s="181"/>
      <c r="AE19" s="80"/>
    </row>
    <row r="20" spans="1:31" x14ac:dyDescent="0.25">
      <c r="A20" s="81" t="str">
        <f t="shared" si="5"/>
        <v>Se</v>
      </c>
      <c r="B20" s="82">
        <f t="shared" si="11"/>
        <v>45303</v>
      </c>
      <c r="C20" s="71"/>
      <c r="D20" s="176" t="str">
        <f t="shared" si="6"/>
        <v/>
      </c>
      <c r="E20" s="72"/>
      <c r="F20" s="176" t="str">
        <f t="shared" si="7"/>
        <v/>
      </c>
      <c r="G20" s="83" t="str">
        <f t="shared" si="0"/>
        <v/>
      </c>
      <c r="H20" s="74">
        <f>SUM(N20,P20,Q20,S20)</f>
        <v>0</v>
      </c>
      <c r="I20" s="75">
        <f>SUM(O20,R20)</f>
        <v>0</v>
      </c>
      <c r="J20" s="74"/>
      <c r="K20" s="139"/>
      <c r="L20" s="74"/>
      <c r="M20" s="139"/>
      <c r="N20" s="84" t="str">
        <f t="shared" si="1"/>
        <v/>
      </c>
      <c r="O20" s="85" t="str">
        <f t="shared" si="2"/>
        <v/>
      </c>
      <c r="P20" s="86" t="str">
        <f>IF(OR($B20="",O20="",P$7=""),"",IF($D20&gt;$F20,MAX(,MIN(P$7,$F20+24/24)-MAX(P$6,$D20)),MAX(,MIN(P$7,$F20)-MAX(P$6,$D20))))</f>
        <v/>
      </c>
      <c r="Q20" s="85" t="str">
        <f t="shared" si="8"/>
        <v/>
      </c>
      <c r="R20" s="85" t="str">
        <f t="shared" si="9"/>
        <v/>
      </c>
      <c r="S20" s="85" t="str">
        <f t="shared" si="10"/>
        <v/>
      </c>
      <c r="T20" s="162">
        <f t="shared" si="3"/>
        <v>0</v>
      </c>
      <c r="U20" s="85"/>
      <c r="V20" s="163"/>
      <c r="W20" s="162">
        <f t="shared" si="4"/>
        <v>0</v>
      </c>
      <c r="X20" s="85"/>
      <c r="Y20" s="163"/>
      <c r="Z20" s="181"/>
      <c r="AA20" s="181"/>
      <c r="AB20" s="181"/>
      <c r="AC20" s="181"/>
      <c r="AD20" s="181"/>
      <c r="AE20" s="80"/>
    </row>
    <row r="21" spans="1:31" ht="13.8" thickBot="1" x14ac:dyDescent="0.3">
      <c r="A21" s="81" t="str">
        <f t="shared" si="5"/>
        <v>Se</v>
      </c>
      <c r="B21" s="82">
        <f t="shared" si="11"/>
        <v>45304</v>
      </c>
      <c r="C21" s="71"/>
      <c r="D21" s="176" t="str">
        <f t="shared" si="6"/>
        <v/>
      </c>
      <c r="E21" s="72"/>
      <c r="F21" s="176" t="str">
        <f t="shared" si="7"/>
        <v/>
      </c>
      <c r="G21" s="83" t="str">
        <f t="shared" si="0"/>
        <v/>
      </c>
      <c r="H21" s="74">
        <f>SUM(N21,P21,Q21,S21)</f>
        <v>0</v>
      </c>
      <c r="I21" s="75">
        <f>SUM(O21,R21)</f>
        <v>0</v>
      </c>
      <c r="J21" s="74"/>
      <c r="K21" s="139"/>
      <c r="L21" s="74"/>
      <c r="M21" s="139"/>
      <c r="N21" s="84" t="str">
        <f t="shared" si="1"/>
        <v/>
      </c>
      <c r="O21" s="85" t="str">
        <f t="shared" si="2"/>
        <v/>
      </c>
      <c r="P21" s="86" t="str">
        <f>IF(OR($B21="",O21="",P$7=""),"",IF($D21&gt;$F21,MAX(,MIN(P$7,$F21+24/24)-MAX(P$6,$D21)),MAX(,MIN(P$7,$F21)-MAX(P$6,$D21))))</f>
        <v/>
      </c>
      <c r="Q21" s="85" t="str">
        <f t="shared" si="8"/>
        <v/>
      </c>
      <c r="R21" s="85" t="str">
        <f t="shared" si="9"/>
        <v/>
      </c>
      <c r="S21" s="85" t="str">
        <f t="shared" si="10"/>
        <v/>
      </c>
      <c r="T21" s="162">
        <f t="shared" si="3"/>
        <v>0</v>
      </c>
      <c r="U21" s="85"/>
      <c r="V21" s="163"/>
      <c r="W21" s="162">
        <f t="shared" si="4"/>
        <v>0</v>
      </c>
      <c r="X21" s="85"/>
      <c r="Y21" s="163"/>
      <c r="Z21" s="181"/>
      <c r="AA21" s="181"/>
      <c r="AB21" s="181"/>
      <c r="AC21" s="181"/>
      <c r="AD21" s="181"/>
      <c r="AE21" s="80"/>
    </row>
    <row r="22" spans="1:31" ht="13.8" thickBot="1" x14ac:dyDescent="0.3">
      <c r="A22" s="81" t="str">
        <f t="shared" si="5"/>
        <v>Dim</v>
      </c>
      <c r="B22" s="82">
        <f t="shared" si="11"/>
        <v>45305</v>
      </c>
      <c r="C22" s="71">
        <v>0.29166666666666669</v>
      </c>
      <c r="D22" s="176">
        <f t="shared" si="6"/>
        <v>45305.291666666664</v>
      </c>
      <c r="E22" s="72">
        <v>0.29166666666666669</v>
      </c>
      <c r="F22" s="176">
        <f t="shared" si="7"/>
        <v>45306.291666666664</v>
      </c>
      <c r="G22" s="83">
        <f t="shared" si="0"/>
        <v>1</v>
      </c>
      <c r="H22" s="146">
        <f>SUM(N22,P22,Q22,S22)</f>
        <v>0</v>
      </c>
      <c r="I22" s="193">
        <f>SUM(O22,R22)</f>
        <v>0</v>
      </c>
      <c r="J22" s="197"/>
      <c r="K22" s="198"/>
      <c r="L22" s="197"/>
      <c r="M22" s="198"/>
      <c r="N22" s="85">
        <f t="shared" si="1"/>
        <v>0</v>
      </c>
      <c r="O22" s="85">
        <f t="shared" si="2"/>
        <v>0</v>
      </c>
      <c r="P22" s="86">
        <f>IF(OR($B22="",O22="",P$7=""),"",IF($D22&gt;$F22,MAX(,MIN(P$7,$F22+24/24)-MAX(P$6,$D22)),MAX(,MIN(P$7,$F22)-MAX(P$6,$D22))))</f>
        <v>0</v>
      </c>
      <c r="Q22" s="85" t="str">
        <f t="shared" si="8"/>
        <v/>
      </c>
      <c r="R22" s="85" t="str">
        <f t="shared" si="9"/>
        <v/>
      </c>
      <c r="S22" s="85" t="str">
        <f t="shared" si="10"/>
        <v/>
      </c>
      <c r="T22" s="162">
        <f t="shared" si="3"/>
        <v>0</v>
      </c>
      <c r="U22" s="85"/>
      <c r="V22" s="163"/>
      <c r="W22" s="162">
        <f t="shared" si="4"/>
        <v>0</v>
      </c>
      <c r="X22" s="85"/>
      <c r="Y22" s="163"/>
      <c r="Z22" s="181"/>
      <c r="AA22" s="181"/>
      <c r="AB22" s="181"/>
      <c r="AC22" s="181"/>
      <c r="AD22" s="181"/>
      <c r="AE22" s="80"/>
    </row>
    <row r="23" spans="1:31" x14ac:dyDescent="0.25">
      <c r="A23" s="81" t="str">
        <f t="shared" si="5"/>
        <v>Se</v>
      </c>
      <c r="B23" s="82">
        <f t="shared" si="11"/>
        <v>45306</v>
      </c>
      <c r="C23" s="71"/>
      <c r="D23" s="176" t="str">
        <f t="shared" si="6"/>
        <v/>
      </c>
      <c r="E23" s="72"/>
      <c r="F23" s="176" t="str">
        <f t="shared" si="7"/>
        <v/>
      </c>
      <c r="G23" s="83" t="str">
        <f t="shared" si="0"/>
        <v/>
      </c>
      <c r="H23" s="74">
        <f>SUM(N23,P23,Q23,S23)</f>
        <v>0</v>
      </c>
      <c r="I23" s="184">
        <f>SUM(O23,R23)</f>
        <v>0</v>
      </c>
      <c r="J23" s="74"/>
      <c r="K23" s="139"/>
      <c r="L23" s="74"/>
      <c r="M23" s="139"/>
      <c r="N23" s="84" t="str">
        <f t="shared" si="1"/>
        <v/>
      </c>
      <c r="O23" s="85" t="str">
        <f t="shared" si="2"/>
        <v/>
      </c>
      <c r="P23" s="86" t="str">
        <f>IF(OR($B23="",O23="",P$7=""),"",IF($D23&gt;$F23,MAX(,MIN(P$7,$F23+24/24)-MAX(P$6,$D23)),MAX(,MIN(P$7,$F23)-MAX(P$6,$D23))))</f>
        <v/>
      </c>
      <c r="Q23" s="85">
        <f t="shared" si="8"/>
        <v>0</v>
      </c>
      <c r="R23" s="85">
        <f t="shared" si="9"/>
        <v>0</v>
      </c>
      <c r="S23" s="85">
        <f t="shared" si="10"/>
        <v>0</v>
      </c>
      <c r="T23" s="162">
        <f t="shared" si="3"/>
        <v>0</v>
      </c>
      <c r="U23" s="85"/>
      <c r="V23" s="163"/>
      <c r="W23" s="162">
        <f t="shared" si="4"/>
        <v>0</v>
      </c>
      <c r="X23" s="85"/>
      <c r="Y23" s="163"/>
      <c r="Z23" s="181"/>
      <c r="AA23" s="181"/>
      <c r="AB23" s="181"/>
      <c r="AC23" s="181"/>
      <c r="AD23" s="181"/>
      <c r="AE23" s="80"/>
    </row>
    <row r="24" spans="1:31" x14ac:dyDescent="0.25">
      <c r="A24" s="81" t="str">
        <f t="shared" si="5"/>
        <v>Se</v>
      </c>
      <c r="B24" s="82">
        <f t="shared" si="11"/>
        <v>45307</v>
      </c>
      <c r="C24" s="71"/>
      <c r="D24" s="176" t="str">
        <f t="shared" si="6"/>
        <v/>
      </c>
      <c r="E24" s="72"/>
      <c r="F24" s="176" t="str">
        <f t="shared" si="7"/>
        <v/>
      </c>
      <c r="G24" s="83" t="str">
        <f t="shared" si="0"/>
        <v/>
      </c>
      <c r="H24" s="74">
        <f>SUM(N24,P24,Q24,S24)</f>
        <v>0</v>
      </c>
      <c r="I24" s="184">
        <f>SUM(O24,R24)</f>
        <v>0</v>
      </c>
      <c r="J24" s="74"/>
      <c r="K24" s="139"/>
      <c r="L24" s="74"/>
      <c r="M24" s="139"/>
      <c r="N24" s="84" t="str">
        <f t="shared" si="1"/>
        <v/>
      </c>
      <c r="O24" s="85" t="str">
        <f t="shared" si="2"/>
        <v/>
      </c>
      <c r="P24" s="86" t="str">
        <f>IF(OR($B24="",O24="",P$7=""),"",IF($D24&gt;$F24,MAX(,MIN(P$7,$F24+24/24)-MAX(P$6,$D24)),MAX(,MIN(P$7,$F24)-MAX(P$6,$D24))))</f>
        <v/>
      </c>
      <c r="Q24" s="85" t="str">
        <f t="shared" si="8"/>
        <v/>
      </c>
      <c r="R24" s="85" t="str">
        <f t="shared" si="9"/>
        <v/>
      </c>
      <c r="S24" s="85" t="str">
        <f t="shared" si="10"/>
        <v/>
      </c>
      <c r="T24" s="162">
        <f t="shared" si="3"/>
        <v>0</v>
      </c>
      <c r="U24" s="85"/>
      <c r="V24" s="163"/>
      <c r="W24" s="162">
        <f t="shared" si="4"/>
        <v>0</v>
      </c>
      <c r="X24" s="85"/>
      <c r="Y24" s="163"/>
      <c r="Z24" s="181"/>
      <c r="AA24" s="181"/>
      <c r="AB24" s="181"/>
      <c r="AC24" s="181"/>
      <c r="AD24" s="181"/>
      <c r="AE24" s="80"/>
    </row>
    <row r="25" spans="1:31" x14ac:dyDescent="0.25">
      <c r="A25" s="81" t="str">
        <f t="shared" si="5"/>
        <v>Se</v>
      </c>
      <c r="B25" s="82">
        <f t="shared" si="11"/>
        <v>45308</v>
      </c>
      <c r="C25" s="71"/>
      <c r="D25" s="176" t="str">
        <f t="shared" si="6"/>
        <v/>
      </c>
      <c r="E25" s="72"/>
      <c r="F25" s="176" t="str">
        <f t="shared" si="7"/>
        <v/>
      </c>
      <c r="G25" s="83" t="str">
        <f t="shared" si="0"/>
        <v/>
      </c>
      <c r="H25" s="74">
        <f>SUM(N25,P25,Q25,S25)</f>
        <v>0</v>
      </c>
      <c r="I25" s="184">
        <f>SUM(O25,R25)</f>
        <v>0</v>
      </c>
      <c r="J25" s="74"/>
      <c r="K25" s="139"/>
      <c r="L25" s="74"/>
      <c r="M25" s="139"/>
      <c r="N25" s="84" t="str">
        <f t="shared" si="1"/>
        <v/>
      </c>
      <c r="O25" s="85" t="str">
        <f t="shared" si="2"/>
        <v/>
      </c>
      <c r="P25" s="86" t="str">
        <f>IF(OR($B25="",O25="",P$7=""),"",IF($D25&gt;$F25,MAX(,MIN(P$7,$F25+24/24)-MAX(P$6,$D25)),MAX(,MIN(P$7,$F25)-MAX(P$6,$D25))))</f>
        <v/>
      </c>
      <c r="Q25" s="85" t="str">
        <f t="shared" si="8"/>
        <v/>
      </c>
      <c r="R25" s="85" t="str">
        <f t="shared" si="9"/>
        <v/>
      </c>
      <c r="S25" s="85" t="str">
        <f t="shared" si="10"/>
        <v/>
      </c>
      <c r="T25" s="162">
        <f t="shared" si="3"/>
        <v>0</v>
      </c>
      <c r="U25" s="85"/>
      <c r="V25" s="163"/>
      <c r="W25" s="162">
        <f t="shared" si="4"/>
        <v>0</v>
      </c>
      <c r="X25" s="85"/>
      <c r="Y25" s="163"/>
      <c r="Z25" s="181"/>
      <c r="AA25" s="181"/>
      <c r="AB25" s="181"/>
      <c r="AC25" s="181"/>
      <c r="AD25" s="181"/>
      <c r="AE25" s="80"/>
    </row>
    <row r="26" spans="1:31" ht="13.8" thickBot="1" x14ac:dyDescent="0.3">
      <c r="A26" s="81" t="str">
        <f t="shared" si="5"/>
        <v>Se</v>
      </c>
      <c r="B26" s="82">
        <f t="shared" si="11"/>
        <v>45309</v>
      </c>
      <c r="C26" s="71"/>
      <c r="D26" s="176" t="str">
        <f t="shared" si="6"/>
        <v/>
      </c>
      <c r="E26" s="72"/>
      <c r="F26" s="176" t="str">
        <f t="shared" si="7"/>
        <v/>
      </c>
      <c r="G26" s="83" t="str">
        <f t="shared" si="0"/>
        <v/>
      </c>
      <c r="H26" s="74">
        <f>SUM(N26,P26,Q26,S26)</f>
        <v>0</v>
      </c>
      <c r="I26" s="184">
        <f>SUM(O26,R26)</f>
        <v>0</v>
      </c>
      <c r="J26" s="74"/>
      <c r="K26" s="139"/>
      <c r="L26" s="74"/>
      <c r="M26" s="139"/>
      <c r="N26" s="84" t="str">
        <f t="shared" si="1"/>
        <v/>
      </c>
      <c r="O26" s="85" t="str">
        <f t="shared" si="2"/>
        <v/>
      </c>
      <c r="P26" s="86" t="str">
        <f>IF(OR($B26="",O26="",P$7=""),"",IF($D26&gt;$F26,MAX(,MIN(P$7,$F26+24/24)-MAX(P$6,$D26)),MAX(,MIN(P$7,$F26)-MAX(P$6,$D26))))</f>
        <v/>
      </c>
      <c r="Q26" s="85" t="str">
        <f t="shared" si="8"/>
        <v/>
      </c>
      <c r="R26" s="85" t="str">
        <f t="shared" si="9"/>
        <v/>
      </c>
      <c r="S26" s="85" t="str">
        <f t="shared" si="10"/>
        <v/>
      </c>
      <c r="T26" s="162">
        <f t="shared" si="3"/>
        <v>0</v>
      </c>
      <c r="U26" s="85"/>
      <c r="V26" s="163"/>
      <c r="W26" s="162">
        <f t="shared" si="4"/>
        <v>0</v>
      </c>
      <c r="X26" s="85"/>
      <c r="Y26" s="163"/>
      <c r="Z26" s="80"/>
      <c r="AA26" s="80"/>
      <c r="AB26" s="80"/>
      <c r="AC26" s="80"/>
      <c r="AD26" s="80"/>
      <c r="AE26" s="80"/>
    </row>
    <row r="27" spans="1:31" ht="13.8" thickBot="1" x14ac:dyDescent="0.3">
      <c r="A27" s="81" t="str">
        <f t="shared" si="5"/>
        <v>Se</v>
      </c>
      <c r="B27" s="82">
        <f t="shared" si="11"/>
        <v>45310</v>
      </c>
      <c r="C27" s="71">
        <v>0.29166666666666669</v>
      </c>
      <c r="D27" s="176">
        <f t="shared" si="6"/>
        <v>45310.291666666664</v>
      </c>
      <c r="E27" s="72">
        <v>0.29166666666666669</v>
      </c>
      <c r="F27" s="176">
        <f t="shared" si="7"/>
        <v>45311.291666666664</v>
      </c>
      <c r="G27" s="83">
        <f t="shared" si="0"/>
        <v>1</v>
      </c>
      <c r="H27" s="146">
        <f>SUM(N27,P27,Q27,S27)</f>
        <v>0</v>
      </c>
      <c r="I27" s="193">
        <f>SUM(O27,R27)</f>
        <v>0</v>
      </c>
      <c r="J27" s="197"/>
      <c r="K27" s="198"/>
      <c r="L27" s="197"/>
      <c r="M27" s="198"/>
      <c r="N27" s="85">
        <f t="shared" si="1"/>
        <v>0</v>
      </c>
      <c r="O27" s="85">
        <f t="shared" si="2"/>
        <v>0</v>
      </c>
      <c r="P27" s="86">
        <f>IF(OR($B27="",O27="",P$7=""),"",IF($D27&gt;$F27,MAX(,MIN(P$7,$F27+24/24)-MAX(P$6,$D27)),MAX(,MIN(P$7,$F27)-MAX(P$6,$D27))))</f>
        <v>0</v>
      </c>
      <c r="Q27" s="85" t="str">
        <f t="shared" si="8"/>
        <v/>
      </c>
      <c r="R27" s="85" t="str">
        <f t="shared" si="9"/>
        <v/>
      </c>
      <c r="S27" s="85" t="str">
        <f t="shared" si="10"/>
        <v/>
      </c>
      <c r="T27" s="162">
        <f t="shared" si="3"/>
        <v>0</v>
      </c>
      <c r="U27" s="85"/>
      <c r="V27" s="163"/>
      <c r="W27" s="162">
        <f t="shared" si="4"/>
        <v>0</v>
      </c>
      <c r="X27" s="85"/>
      <c r="Y27" s="163"/>
      <c r="Z27" s="80"/>
      <c r="AA27" s="80"/>
      <c r="AB27" s="80"/>
      <c r="AC27" s="80"/>
      <c r="AD27" s="80"/>
      <c r="AE27" s="80"/>
    </row>
    <row r="28" spans="1:31" x14ac:dyDescent="0.25">
      <c r="A28" s="81" t="str">
        <f t="shared" si="5"/>
        <v>Se</v>
      </c>
      <c r="B28" s="82">
        <f t="shared" si="11"/>
        <v>45311</v>
      </c>
      <c r="C28" s="71"/>
      <c r="D28" s="176" t="str">
        <f t="shared" si="6"/>
        <v/>
      </c>
      <c r="E28" s="72"/>
      <c r="F28" s="176" t="str">
        <f t="shared" si="7"/>
        <v/>
      </c>
      <c r="G28" s="83" t="str">
        <f t="shared" si="0"/>
        <v/>
      </c>
      <c r="H28" s="74">
        <f>SUM(N28,P28,Q28,S28)</f>
        <v>0</v>
      </c>
      <c r="I28" s="75">
        <f>SUM(O28,R28)</f>
        <v>0</v>
      </c>
      <c r="J28" s="74"/>
      <c r="K28" s="139"/>
      <c r="L28" s="74"/>
      <c r="M28" s="139"/>
      <c r="N28" s="84" t="str">
        <f t="shared" si="1"/>
        <v/>
      </c>
      <c r="O28" s="85" t="str">
        <f t="shared" si="2"/>
        <v/>
      </c>
      <c r="P28" s="86" t="str">
        <f>IF(OR($B28="",O28="",P$7=""),"",IF($D28&gt;$F28,MAX(,MIN(P$7,$F28+24/24)-MAX(P$6,$D28)),MAX(,MIN(P$7,$F28)-MAX(P$6,$D28))))</f>
        <v/>
      </c>
      <c r="Q28" s="85">
        <f t="shared" si="8"/>
        <v>0</v>
      </c>
      <c r="R28" s="85">
        <f t="shared" si="9"/>
        <v>0</v>
      </c>
      <c r="S28" s="85">
        <f t="shared" si="10"/>
        <v>0</v>
      </c>
      <c r="T28" s="162">
        <f t="shared" si="3"/>
        <v>0</v>
      </c>
      <c r="U28" s="85"/>
      <c r="V28" s="163"/>
      <c r="W28" s="162">
        <f t="shared" si="4"/>
        <v>0</v>
      </c>
      <c r="X28" s="85"/>
      <c r="Y28" s="163"/>
      <c r="Z28" s="80"/>
      <c r="AA28" s="80"/>
      <c r="AB28" s="80"/>
      <c r="AC28" s="80"/>
      <c r="AD28" s="80"/>
      <c r="AE28" s="80"/>
    </row>
    <row r="29" spans="1:31" ht="13.8" thickBot="1" x14ac:dyDescent="0.3">
      <c r="A29" s="81" t="str">
        <f t="shared" si="5"/>
        <v>Dim</v>
      </c>
      <c r="B29" s="82">
        <f t="shared" si="11"/>
        <v>45312</v>
      </c>
      <c r="C29" s="71"/>
      <c r="D29" s="176" t="str">
        <f t="shared" si="6"/>
        <v/>
      </c>
      <c r="E29" s="72"/>
      <c r="F29" s="176" t="str">
        <f t="shared" si="7"/>
        <v/>
      </c>
      <c r="G29" s="83" t="str">
        <f t="shared" si="0"/>
        <v/>
      </c>
      <c r="H29" s="74">
        <f>SUM(N29,P29,Q29,S29)</f>
        <v>0</v>
      </c>
      <c r="I29" s="75">
        <f>SUM(O29,R29)</f>
        <v>0</v>
      </c>
      <c r="J29" s="74"/>
      <c r="K29" s="139"/>
      <c r="L29" s="74"/>
      <c r="M29" s="139"/>
      <c r="N29" s="84" t="str">
        <f t="shared" si="1"/>
        <v/>
      </c>
      <c r="O29" s="85" t="str">
        <f t="shared" si="2"/>
        <v/>
      </c>
      <c r="P29" s="86" t="str">
        <f>IF(OR($B29="",O29="",P$7=""),"",IF($D29&gt;$F29,MAX(,MIN(P$7,$F29+24/24)-MAX(P$6,$D29)),MAX(,MIN(P$7,$F29)-MAX(P$6,$D29))))</f>
        <v/>
      </c>
      <c r="Q29" s="85" t="str">
        <f t="shared" si="8"/>
        <v/>
      </c>
      <c r="R29" s="85" t="str">
        <f t="shared" si="9"/>
        <v/>
      </c>
      <c r="S29" s="85" t="str">
        <f t="shared" si="10"/>
        <v/>
      </c>
      <c r="T29" s="162">
        <f t="shared" si="3"/>
        <v>0</v>
      </c>
      <c r="U29" s="85"/>
      <c r="V29" s="163"/>
      <c r="W29" s="162">
        <f t="shared" si="4"/>
        <v>0</v>
      </c>
      <c r="X29" s="85"/>
      <c r="Y29" s="163"/>
      <c r="Z29" s="80"/>
      <c r="AA29" s="80"/>
      <c r="AB29" s="80"/>
      <c r="AC29" s="80"/>
      <c r="AD29" s="80"/>
      <c r="AE29" s="80"/>
    </row>
    <row r="30" spans="1:31" ht="13.8" thickBot="1" x14ac:dyDescent="0.3">
      <c r="A30" s="81" t="str">
        <f t="shared" si="5"/>
        <v>Se</v>
      </c>
      <c r="B30" s="82">
        <f t="shared" si="11"/>
        <v>45313</v>
      </c>
      <c r="C30" s="71">
        <v>0.33333333333333331</v>
      </c>
      <c r="D30" s="176">
        <f t="shared" si="6"/>
        <v>45313.333333333336</v>
      </c>
      <c r="E30" s="72">
        <v>0.70833333333333337</v>
      </c>
      <c r="F30" s="176">
        <f t="shared" si="7"/>
        <v>45313.708333333336</v>
      </c>
      <c r="G30" s="83">
        <f t="shared" si="0"/>
        <v>0.375</v>
      </c>
      <c r="H30" s="146">
        <f>SUM(N30,P30,Q30,S30)</f>
        <v>0</v>
      </c>
      <c r="I30" s="193">
        <f>SUM(O30,R30)</f>
        <v>0</v>
      </c>
      <c r="J30" s="197"/>
      <c r="K30" s="198"/>
      <c r="L30" s="197"/>
      <c r="M30" s="198"/>
      <c r="N30" s="85">
        <f t="shared" si="1"/>
        <v>0</v>
      </c>
      <c r="O30" s="85">
        <f t="shared" si="2"/>
        <v>0</v>
      </c>
      <c r="P30" s="86">
        <f>IF(OR($B30="",O30="",P$7=""),"",IF($D30&gt;$F30,MAX(,MIN(P$7,$F30+24/24)-MAX(P$6,$D30)),MAX(,MIN(P$7,$F30)-MAX(P$6,$D30))))</f>
        <v>0</v>
      </c>
      <c r="Q30" s="85" t="str">
        <f t="shared" si="8"/>
        <v/>
      </c>
      <c r="R30" s="85" t="str">
        <f t="shared" si="9"/>
        <v/>
      </c>
      <c r="S30" s="85" t="str">
        <f t="shared" si="10"/>
        <v/>
      </c>
      <c r="T30" s="162">
        <f t="shared" si="3"/>
        <v>0</v>
      </c>
      <c r="U30" s="85"/>
      <c r="V30" s="163"/>
      <c r="W30" s="162">
        <f t="shared" si="4"/>
        <v>0</v>
      </c>
      <c r="X30" s="85"/>
      <c r="Y30" s="163"/>
      <c r="Z30" s="80"/>
      <c r="AA30" s="80"/>
      <c r="AB30" s="80"/>
      <c r="AC30" s="80"/>
      <c r="AD30" s="80"/>
      <c r="AE30" s="80"/>
    </row>
    <row r="31" spans="1:31" x14ac:dyDescent="0.25">
      <c r="A31" s="81" t="str">
        <f t="shared" si="5"/>
        <v>Se</v>
      </c>
      <c r="B31" s="82">
        <f t="shared" si="11"/>
        <v>45314</v>
      </c>
      <c r="C31" s="71"/>
      <c r="D31" s="176" t="str">
        <f t="shared" si="6"/>
        <v/>
      </c>
      <c r="E31" s="72"/>
      <c r="F31" s="176" t="str">
        <f t="shared" si="7"/>
        <v/>
      </c>
      <c r="G31" s="83" t="str">
        <f t="shared" si="0"/>
        <v/>
      </c>
      <c r="H31" s="74">
        <f>SUM(N31,P31,Q31,S31)</f>
        <v>0</v>
      </c>
      <c r="I31" s="75">
        <f>SUM(O31,R31)</f>
        <v>0</v>
      </c>
      <c r="J31" s="74"/>
      <c r="K31" s="139"/>
      <c r="L31" s="74"/>
      <c r="M31" s="139"/>
      <c r="N31" s="84" t="str">
        <f t="shared" si="1"/>
        <v/>
      </c>
      <c r="O31" s="85" t="str">
        <f t="shared" si="2"/>
        <v/>
      </c>
      <c r="P31" s="86" t="str">
        <f>IF(OR($B31="",O31="",P$7=""),"",IF($D31&gt;$F31,MAX(,MIN(P$7,$F31+24/24)-MAX(P$6,$D31)),MAX(,MIN(P$7,$F31)-MAX(P$6,$D31))))</f>
        <v/>
      </c>
      <c r="Q31" s="85">
        <f t="shared" si="8"/>
        <v>0</v>
      </c>
      <c r="R31" s="85">
        <f t="shared" si="9"/>
        <v>0</v>
      </c>
      <c r="S31" s="85">
        <f t="shared" si="10"/>
        <v>0</v>
      </c>
      <c r="T31" s="162">
        <f t="shared" si="3"/>
        <v>0</v>
      </c>
      <c r="U31" s="85"/>
      <c r="V31" s="163"/>
      <c r="W31" s="162">
        <f t="shared" si="4"/>
        <v>0</v>
      </c>
      <c r="X31" s="85"/>
      <c r="Y31" s="163"/>
      <c r="Z31" s="80"/>
      <c r="AA31" s="80"/>
      <c r="AB31" s="80"/>
      <c r="AC31" s="80"/>
      <c r="AD31" s="80"/>
      <c r="AE31" s="80"/>
    </row>
    <row r="32" spans="1:31" x14ac:dyDescent="0.25">
      <c r="A32" s="81" t="str">
        <f t="shared" si="5"/>
        <v>Se</v>
      </c>
      <c r="B32" s="82">
        <f t="shared" si="11"/>
        <v>45315</v>
      </c>
      <c r="C32" s="71"/>
      <c r="D32" s="176" t="str">
        <f t="shared" si="6"/>
        <v/>
      </c>
      <c r="E32" s="72"/>
      <c r="F32" s="176" t="str">
        <f t="shared" si="7"/>
        <v/>
      </c>
      <c r="G32" s="83" t="str">
        <f t="shared" si="0"/>
        <v/>
      </c>
      <c r="H32" s="74">
        <f>SUM(N32,P32,Q32,S32)</f>
        <v>0</v>
      </c>
      <c r="I32" s="75">
        <f>SUM(O32,R32)</f>
        <v>0</v>
      </c>
      <c r="J32" s="74"/>
      <c r="K32" s="139"/>
      <c r="L32" s="74"/>
      <c r="M32" s="139"/>
      <c r="N32" s="84" t="str">
        <f t="shared" si="1"/>
        <v/>
      </c>
      <c r="O32" s="85" t="str">
        <f t="shared" si="2"/>
        <v/>
      </c>
      <c r="P32" s="86" t="str">
        <f>IF(OR($B32="",O32="",P$7=""),"",IF($D32&gt;$F32,MAX(,MIN(P$7,$F32+24/24)-MAX(P$6,$D32)),MAX(,MIN(P$7,$F32)-MAX(P$6,$D32))))</f>
        <v/>
      </c>
      <c r="Q32" s="85" t="str">
        <f t="shared" si="8"/>
        <v/>
      </c>
      <c r="R32" s="85" t="str">
        <f t="shared" si="9"/>
        <v/>
      </c>
      <c r="S32" s="85" t="str">
        <f t="shared" si="10"/>
        <v/>
      </c>
      <c r="T32" s="162">
        <f t="shared" si="3"/>
        <v>0</v>
      </c>
      <c r="U32" s="85"/>
      <c r="V32" s="163"/>
      <c r="W32" s="162">
        <f t="shared" si="4"/>
        <v>0</v>
      </c>
      <c r="X32" s="85"/>
      <c r="Y32" s="163"/>
      <c r="Z32" s="80"/>
      <c r="AA32" s="80"/>
      <c r="AB32" s="80"/>
      <c r="AC32" s="80"/>
      <c r="AD32" s="80"/>
      <c r="AE32" s="80"/>
    </row>
    <row r="33" spans="1:33" x14ac:dyDescent="0.25">
      <c r="A33" s="81" t="str">
        <f t="shared" si="5"/>
        <v>Se</v>
      </c>
      <c r="B33" s="82">
        <f t="shared" si="11"/>
        <v>45316</v>
      </c>
      <c r="C33" s="71"/>
      <c r="D33" s="176" t="str">
        <f t="shared" si="6"/>
        <v/>
      </c>
      <c r="E33" s="72"/>
      <c r="F33" s="176" t="str">
        <f t="shared" si="7"/>
        <v/>
      </c>
      <c r="G33" s="83" t="str">
        <f t="shared" si="0"/>
        <v/>
      </c>
      <c r="H33" s="74">
        <f>SUM(N33,P33,Q33,S33)</f>
        <v>0</v>
      </c>
      <c r="I33" s="75">
        <f>SUM(O33,R33)</f>
        <v>0</v>
      </c>
      <c r="J33" s="74"/>
      <c r="K33" s="139"/>
      <c r="L33" s="74"/>
      <c r="M33" s="139"/>
      <c r="N33" s="84" t="str">
        <f t="shared" si="1"/>
        <v/>
      </c>
      <c r="O33" s="85" t="str">
        <f t="shared" si="2"/>
        <v/>
      </c>
      <c r="P33" s="86" t="str">
        <f>IF(OR($B33="",O33="",P$7=""),"",IF($D33&gt;$F33,MAX(,MIN(P$7,$F33+24/24)-MAX(P$6,$D33)),MAX(,MIN(P$7,$F33)-MAX(P$6,$D33))))</f>
        <v/>
      </c>
      <c r="Q33" s="85" t="str">
        <f t="shared" si="8"/>
        <v/>
      </c>
      <c r="R33" s="85" t="str">
        <f t="shared" si="9"/>
        <v/>
      </c>
      <c r="S33" s="85" t="str">
        <f t="shared" si="10"/>
        <v/>
      </c>
      <c r="T33" s="162">
        <f t="shared" si="3"/>
        <v>0</v>
      </c>
      <c r="U33" s="85"/>
      <c r="V33" s="163"/>
      <c r="W33" s="162">
        <f t="shared" si="4"/>
        <v>0</v>
      </c>
      <c r="X33" s="85"/>
      <c r="Y33" s="163"/>
      <c r="Z33" s="80"/>
      <c r="AA33" s="80"/>
      <c r="AB33" s="80"/>
      <c r="AC33" s="80"/>
      <c r="AD33" s="80"/>
      <c r="AE33" s="80"/>
    </row>
    <row r="34" spans="1:33" x14ac:dyDescent="0.25">
      <c r="A34" s="81" t="str">
        <f t="shared" si="5"/>
        <v>Se</v>
      </c>
      <c r="B34" s="82">
        <f t="shared" si="11"/>
        <v>45317</v>
      </c>
      <c r="C34" s="71"/>
      <c r="D34" s="176" t="str">
        <f t="shared" si="6"/>
        <v/>
      </c>
      <c r="E34" s="72"/>
      <c r="F34" s="176" t="str">
        <f t="shared" si="7"/>
        <v/>
      </c>
      <c r="G34" s="83" t="str">
        <f t="shared" si="0"/>
        <v/>
      </c>
      <c r="H34" s="74">
        <f>SUM(N34,P34,Q34,S34)</f>
        <v>0</v>
      </c>
      <c r="I34" s="75">
        <f>SUM(O34,R34)</f>
        <v>0</v>
      </c>
      <c r="J34" s="74"/>
      <c r="K34" s="139"/>
      <c r="L34" s="74"/>
      <c r="M34" s="139"/>
      <c r="N34" s="84" t="str">
        <f t="shared" si="1"/>
        <v/>
      </c>
      <c r="O34" s="85" t="str">
        <f t="shared" si="2"/>
        <v/>
      </c>
      <c r="P34" s="86" t="str">
        <f>IF(OR($B34="",O34="",P$7=""),"",IF($D34&gt;$F34,MAX(,MIN(P$7,$F34+24/24)-MAX(P$6,$D34)),MAX(,MIN(P$7,$F34)-MAX(P$6,$D34))))</f>
        <v/>
      </c>
      <c r="Q34" s="85" t="str">
        <f t="shared" si="8"/>
        <v/>
      </c>
      <c r="R34" s="85" t="str">
        <f t="shared" si="9"/>
        <v/>
      </c>
      <c r="S34" s="85" t="str">
        <f t="shared" si="10"/>
        <v/>
      </c>
      <c r="T34" s="162">
        <f t="shared" si="3"/>
        <v>0</v>
      </c>
      <c r="U34" s="85"/>
      <c r="V34" s="163"/>
      <c r="W34" s="162">
        <f t="shared" si="4"/>
        <v>0</v>
      </c>
      <c r="X34" s="85"/>
      <c r="Y34" s="163"/>
      <c r="Z34" s="80"/>
      <c r="AA34" s="80"/>
      <c r="AB34" s="80"/>
      <c r="AC34" s="80"/>
      <c r="AD34" s="80"/>
      <c r="AE34" s="80"/>
    </row>
    <row r="35" spans="1:33" x14ac:dyDescent="0.25">
      <c r="A35" s="81" t="str">
        <f t="shared" si="5"/>
        <v>Se</v>
      </c>
      <c r="B35" s="82">
        <f t="shared" si="11"/>
        <v>45318</v>
      </c>
      <c r="C35" s="71"/>
      <c r="D35" s="176" t="str">
        <f t="shared" si="6"/>
        <v/>
      </c>
      <c r="E35" s="72"/>
      <c r="F35" s="176" t="str">
        <f t="shared" si="7"/>
        <v/>
      </c>
      <c r="G35" s="83" t="str">
        <f t="shared" si="0"/>
        <v/>
      </c>
      <c r="H35" s="74">
        <f>SUM(N35,P35,Q35,S35)</f>
        <v>0</v>
      </c>
      <c r="I35" s="75">
        <f>SUM(O35,R35)</f>
        <v>0</v>
      </c>
      <c r="J35" s="74"/>
      <c r="K35" s="139"/>
      <c r="L35" s="74"/>
      <c r="M35" s="139"/>
      <c r="N35" s="84" t="str">
        <f t="shared" si="1"/>
        <v/>
      </c>
      <c r="O35" s="85" t="str">
        <f t="shared" si="2"/>
        <v/>
      </c>
      <c r="P35" s="86" t="str">
        <f>IF(OR($B35="",O35="",P$7=""),"",IF($D35&gt;$F35,MAX(,MIN(P$7,$F35+24/24)-MAX(P$6,$D35)),MAX(,MIN(P$7,$F35)-MAX(P$6,$D35))))</f>
        <v/>
      </c>
      <c r="Q35" s="85" t="str">
        <f t="shared" si="8"/>
        <v/>
      </c>
      <c r="R35" s="85" t="str">
        <f t="shared" si="9"/>
        <v/>
      </c>
      <c r="S35" s="85" t="str">
        <f t="shared" si="10"/>
        <v/>
      </c>
      <c r="T35" s="162">
        <f t="shared" si="3"/>
        <v>0</v>
      </c>
      <c r="U35" s="85"/>
      <c r="V35" s="163"/>
      <c r="W35" s="162">
        <f t="shared" si="4"/>
        <v>0</v>
      </c>
      <c r="X35" s="85"/>
      <c r="Y35" s="163"/>
      <c r="Z35" s="80"/>
      <c r="AA35" s="80"/>
      <c r="AB35" s="80"/>
      <c r="AC35" s="80"/>
      <c r="AD35" s="80"/>
      <c r="AE35" s="80"/>
    </row>
    <row r="36" spans="1:33" x14ac:dyDescent="0.25">
      <c r="A36" s="81" t="str">
        <f t="shared" si="5"/>
        <v>Dim</v>
      </c>
      <c r="B36" s="82">
        <f t="shared" si="11"/>
        <v>45319</v>
      </c>
      <c r="C36" s="71"/>
      <c r="D36" s="176" t="str">
        <f t="shared" si="6"/>
        <v/>
      </c>
      <c r="E36" s="72"/>
      <c r="F36" s="176" t="str">
        <f t="shared" si="7"/>
        <v/>
      </c>
      <c r="G36" s="83" t="str">
        <f t="shared" si="0"/>
        <v/>
      </c>
      <c r="H36" s="74">
        <f>SUM(N36,P36,Q36,S36)</f>
        <v>0</v>
      </c>
      <c r="I36" s="75">
        <f>SUM(O36,R36)</f>
        <v>0</v>
      </c>
      <c r="J36" s="74"/>
      <c r="K36" s="139"/>
      <c r="L36" s="74"/>
      <c r="M36" s="139"/>
      <c r="N36" s="84" t="str">
        <f t="shared" si="1"/>
        <v/>
      </c>
      <c r="O36" s="85" t="str">
        <f t="shared" si="2"/>
        <v/>
      </c>
      <c r="P36" s="86" t="str">
        <f>IF(OR($B36="",O36="",P$7=""),"",IF($D36&gt;$F36,MAX(,MIN(P$7,$F36+24/24)-MAX(P$6,$D36)),MAX(,MIN(P$7,$F36)-MAX(P$6,$D36))))</f>
        <v/>
      </c>
      <c r="Q36" s="85" t="str">
        <f t="shared" si="8"/>
        <v/>
      </c>
      <c r="R36" s="85" t="str">
        <f t="shared" si="9"/>
        <v/>
      </c>
      <c r="S36" s="85" t="str">
        <f t="shared" si="10"/>
        <v/>
      </c>
      <c r="T36" s="162">
        <f t="shared" si="3"/>
        <v>0</v>
      </c>
      <c r="U36" s="85"/>
      <c r="V36" s="163"/>
      <c r="W36" s="162">
        <f t="shared" si="4"/>
        <v>0</v>
      </c>
      <c r="X36" s="85"/>
      <c r="Y36" s="163"/>
      <c r="Z36" s="80"/>
      <c r="AA36" s="80"/>
      <c r="AB36" s="80"/>
      <c r="AC36" s="80"/>
      <c r="AD36" s="80"/>
      <c r="AE36" s="80"/>
    </row>
    <row r="37" spans="1:33" x14ac:dyDescent="0.25">
      <c r="A37" s="81" t="str">
        <f t="shared" si="5"/>
        <v>Se</v>
      </c>
      <c r="B37" s="82">
        <f t="shared" si="11"/>
        <v>45320</v>
      </c>
      <c r="C37" s="71"/>
      <c r="D37" s="176" t="str">
        <f t="shared" si="6"/>
        <v/>
      </c>
      <c r="E37" s="72"/>
      <c r="F37" s="176" t="str">
        <f t="shared" si="7"/>
        <v/>
      </c>
      <c r="G37" s="83" t="str">
        <f t="shared" si="0"/>
        <v/>
      </c>
      <c r="H37" s="74">
        <f>SUM(N37,P37,Q37,S37)</f>
        <v>0</v>
      </c>
      <c r="I37" s="75">
        <f>SUM(O37,R37)</f>
        <v>0</v>
      </c>
      <c r="J37" s="74"/>
      <c r="K37" s="139"/>
      <c r="L37" s="74"/>
      <c r="M37" s="139"/>
      <c r="N37" s="84" t="str">
        <f t="shared" si="1"/>
        <v/>
      </c>
      <c r="O37" s="85" t="str">
        <f t="shared" si="2"/>
        <v/>
      </c>
      <c r="P37" s="86" t="str">
        <f>IF(OR($B37="",O37="",P$7=""),"",IF($D37&gt;$F37,MAX(,MIN(P$7,$F37+24/24)-MAX(P$6,$D37)),MAX(,MIN(P$7,$F37)-MAX(P$6,$D37))))</f>
        <v/>
      </c>
      <c r="Q37" s="85" t="str">
        <f t="shared" si="8"/>
        <v/>
      </c>
      <c r="R37" s="85" t="str">
        <f t="shared" si="9"/>
        <v/>
      </c>
      <c r="S37" s="85" t="str">
        <f t="shared" si="10"/>
        <v/>
      </c>
      <c r="T37" s="162">
        <f t="shared" si="3"/>
        <v>0</v>
      </c>
      <c r="U37" s="85"/>
      <c r="V37" s="163"/>
      <c r="W37" s="162">
        <f t="shared" si="4"/>
        <v>0</v>
      </c>
      <c r="X37" s="85"/>
      <c r="Y37" s="163"/>
      <c r="Z37" s="80"/>
      <c r="AA37" s="80"/>
      <c r="AB37" s="80"/>
      <c r="AC37" s="80"/>
      <c r="AD37" s="80"/>
      <c r="AE37" s="80"/>
    </row>
    <row r="38" spans="1:33" x14ac:dyDescent="0.25">
      <c r="A38" s="81" t="str">
        <f t="shared" si="5"/>
        <v>Se</v>
      </c>
      <c r="B38" s="82">
        <f t="shared" si="11"/>
        <v>45321</v>
      </c>
      <c r="C38" s="71"/>
      <c r="D38" s="176" t="str">
        <f t="shared" si="6"/>
        <v/>
      </c>
      <c r="E38" s="72"/>
      <c r="F38" s="176" t="str">
        <f t="shared" si="7"/>
        <v/>
      </c>
      <c r="G38" s="83" t="str">
        <f t="shared" si="0"/>
        <v/>
      </c>
      <c r="H38" s="74">
        <f>SUM(N38,P38,Q38,S38)</f>
        <v>0</v>
      </c>
      <c r="I38" s="75">
        <f>SUM(O38,R38)</f>
        <v>0</v>
      </c>
      <c r="J38" s="74"/>
      <c r="K38" s="139"/>
      <c r="L38" s="74"/>
      <c r="M38" s="139"/>
      <c r="N38" s="84" t="str">
        <f t="shared" si="1"/>
        <v/>
      </c>
      <c r="O38" s="85" t="str">
        <f t="shared" si="2"/>
        <v/>
      </c>
      <c r="P38" s="86" t="str">
        <f>IF(OR($B38="",O38="",P$7=""),"",IF($D38&gt;$F38,MAX(,MIN(P$7,$F38+24/24)-MAX(P$6,$D38)),MAX(,MIN(P$7,$F38)-MAX(P$6,$D38))))</f>
        <v/>
      </c>
      <c r="Q38" s="85" t="str">
        <f t="shared" si="8"/>
        <v/>
      </c>
      <c r="R38" s="85" t="str">
        <f t="shared" si="9"/>
        <v/>
      </c>
      <c r="S38" s="85" t="str">
        <f t="shared" si="10"/>
        <v/>
      </c>
      <c r="T38" s="162">
        <f t="shared" si="3"/>
        <v>0</v>
      </c>
      <c r="U38" s="85"/>
      <c r="V38" s="163"/>
      <c r="W38" s="162">
        <f t="shared" si="4"/>
        <v>0</v>
      </c>
      <c r="X38" s="85"/>
      <c r="Y38" s="163"/>
      <c r="Z38" s="80"/>
      <c r="AA38" s="80"/>
      <c r="AB38" s="80"/>
      <c r="AC38" s="80"/>
      <c r="AD38" s="80"/>
      <c r="AE38" s="80"/>
    </row>
    <row r="39" spans="1:33" ht="13.8" thickBot="1" x14ac:dyDescent="0.3">
      <c r="A39" s="88" t="str">
        <f t="shared" si="5"/>
        <v>Se</v>
      </c>
      <c r="B39" s="89">
        <f t="shared" si="11"/>
        <v>45322</v>
      </c>
      <c r="C39" s="90"/>
      <c r="D39" s="176" t="str">
        <f t="shared" si="6"/>
        <v/>
      </c>
      <c r="E39" s="91"/>
      <c r="F39" s="176" t="str">
        <f t="shared" si="7"/>
        <v/>
      </c>
      <c r="G39" s="92" t="str">
        <f t="shared" si="0"/>
        <v/>
      </c>
      <c r="H39" s="93">
        <f>SUM(N39,P39,Q39,S39)</f>
        <v>0</v>
      </c>
      <c r="I39" s="94">
        <f>SUM(O39,R39)</f>
        <v>0</v>
      </c>
      <c r="J39" s="93"/>
      <c r="K39" s="199"/>
      <c r="L39" s="93"/>
      <c r="M39" s="199"/>
      <c r="N39" s="84" t="str">
        <f t="shared" si="1"/>
        <v/>
      </c>
      <c r="O39" s="85" t="str">
        <f t="shared" si="2"/>
        <v/>
      </c>
      <c r="P39" s="86" t="str">
        <f>IF(OR($B39="",O39="",P$7=""),"",IF($D39&gt;$F39,MAX(,MIN(P$7,$F39+24/24)-MAX(P$6,$D39)),MAX(,MIN(P$7,$F39)-MAX(P$6,$D39))))</f>
        <v/>
      </c>
      <c r="Q39" s="85" t="str">
        <f t="shared" si="8"/>
        <v/>
      </c>
      <c r="R39" s="85" t="str">
        <f t="shared" si="9"/>
        <v/>
      </c>
      <c r="S39" s="85" t="str">
        <f t="shared" si="10"/>
        <v/>
      </c>
      <c r="T39" s="162">
        <f t="shared" si="3"/>
        <v>0</v>
      </c>
      <c r="U39" s="85"/>
      <c r="V39" s="163"/>
      <c r="W39" s="162">
        <f t="shared" si="4"/>
        <v>0</v>
      </c>
      <c r="X39" s="85"/>
      <c r="Y39" s="163"/>
      <c r="Z39" s="80"/>
      <c r="AA39" s="80"/>
      <c r="AB39" s="80"/>
      <c r="AC39" s="80"/>
      <c r="AD39" s="80"/>
      <c r="AE39" s="80"/>
    </row>
    <row r="40" spans="1:33" ht="13.8" thickBot="1" x14ac:dyDescent="0.3">
      <c r="A40" s="95"/>
      <c r="B40" s="96">
        <f>IF(OR(B1="",F1=""),"",MAX(B9:B39)+1)</f>
        <v>45323</v>
      </c>
      <c r="C40" s="175"/>
      <c r="D40" s="175"/>
      <c r="E40" s="97" t="str">
        <f>IF(B40="","",IF(COUNTIF(Q42:S45,"&lt;&gt;0")&gt;0,"&lt;Date ou sera reporté K40:M40, sur K8:M8 ","&lt; Aucun report sur le"))</f>
        <v xml:space="preserve">&lt;Date ou sera reporté K40:M40, sur K8:M8 </v>
      </c>
      <c r="F40" s="98"/>
      <c r="G40" s="99"/>
      <c r="H40" s="100"/>
      <c r="I40" s="101"/>
      <c r="J40" s="186"/>
      <c r="K40" s="186"/>
      <c r="L40" s="186"/>
      <c r="M40" s="186"/>
      <c r="N40" s="102"/>
      <c r="O40" s="100"/>
      <c r="P40" s="103"/>
      <c r="Q40" s="104" t="str">
        <f t="shared" si="8"/>
        <v/>
      </c>
      <c r="R40" s="104" t="str">
        <f t="shared" si="9"/>
        <v/>
      </c>
      <c r="S40" s="104" t="str">
        <f t="shared" si="10"/>
        <v/>
      </c>
      <c r="T40" s="162"/>
      <c r="U40" s="85"/>
      <c r="V40" s="163"/>
      <c r="W40" s="162"/>
      <c r="X40" s="85"/>
      <c r="Y40" s="163"/>
      <c r="Z40" s="10" t="str">
        <f>IF(B40="","",IF(OR(WEEKDAY(B40)=1,B40=MAX(B$9:B$39)),SUMPRODUCT((A$9:A40="Se")*(I$9:I40&lt;&gt;""),I$9:I40)-SUM(Z$7:Z39),""))</f>
        <v/>
      </c>
      <c r="AA40" s="10" t="str">
        <f>IF(B40="","",IF(OR(WEEKDAY(B40)=1,B40=MAX(B$9:B$39)),SUMPRODUCT((A$9:A40="Se")*(H$9:H40&lt;&gt;""),H$9:H40)-SUM(AA$7:AA39),""))</f>
        <v/>
      </c>
      <c r="AB40" s="10" t="str">
        <f>IF(B40="","",IF(OR(WEEKDAY(B40)=1,B40=MAX(B$9:B$39)),SUMPRODUCT((A$9:A40="Dim")*(I$9:I40&lt;&gt;""),I$9:I40)-SUM(AB$7:AB39),""))</f>
        <v/>
      </c>
      <c r="AC40" s="10" t="str">
        <f>IF(B40="","",IF(OR(WEEKDAY(B40)=1,B40=MAX(B$9:B$39)),SUMPRODUCT((A$9:A40="Dim")*(H$9:H40&lt;&gt;""),H$9:H40)-SUM(AC$7:AC39),""))</f>
        <v/>
      </c>
      <c r="AD40" s="10" t="str">
        <f>IF(B40="","",IF(OR(WEEKDAY(B40)=1,A40="férié",B40=MAX(B$9:B$39)),SUMPRODUCT((A$9:A40="Férié")*(I$9:I40&lt;&gt;""),I$9:I40)-SUM(AD$7:AD39),""))</f>
        <v/>
      </c>
      <c r="AE40" s="10" t="str">
        <f>IF(B40="","",IF(OR(WEEKDAY(B40)=1,A40="Férié",B40=MAX(B$9:B$39)),SUMPRODUCT((A$9:A40="Férié")*(H$9:H40&lt;&gt;""),H$9:H40)-SUM(AE$7:AE39),""))</f>
        <v/>
      </c>
    </row>
    <row r="41" spans="1:33" ht="13.8" thickBot="1" x14ac:dyDescent="0.3">
      <c r="A41" s="105" t="s">
        <v>24</v>
      </c>
      <c r="B41" s="106"/>
      <c r="C41" s="106"/>
      <c r="D41" s="106"/>
      <c r="E41" s="107"/>
      <c r="F41" s="2" t="s">
        <v>25</v>
      </c>
      <c r="N41" s="108"/>
      <c r="O41" s="109"/>
      <c r="P41" s="110"/>
      <c r="Q41" s="111">
        <f ca="1">IF(B40="","",SUM(OFFSET($B$1,MATCH(MAX($B9:$B39),$B:$B),9,1)))</f>
        <v>0</v>
      </c>
      <c r="R41" s="112">
        <f ca="1">IF(B40="","",SUM(OFFSET($B$1,MATCH(MAX($B9:$B39),$B:$B),10,1)))</f>
        <v>0</v>
      </c>
      <c r="S41" s="112">
        <f ca="1">IF(B40="","",SUM(OFFSET($B$1,MATCH(MAX($B9:$B39),$B:$B),11,1)))</f>
        <v>0</v>
      </c>
      <c r="T41" s="164"/>
      <c r="U41" s="165"/>
      <c r="V41" s="166"/>
      <c r="W41" s="164"/>
      <c r="X41" s="165"/>
      <c r="Y41" s="166"/>
    </row>
    <row r="42" spans="1:33" x14ac:dyDescent="0.25">
      <c r="A42" s="113" t="s">
        <v>26</v>
      </c>
      <c r="B42" s="114"/>
      <c r="C42" s="114"/>
      <c r="D42" s="114"/>
      <c r="E42" s="115"/>
      <c r="F42" s="116">
        <f>SUMPRODUCT(($A$9:$A$39="se")*($I$9:$I$39))</f>
        <v>0</v>
      </c>
      <c r="G42" s="9"/>
    </row>
    <row r="43" spans="1:33" x14ac:dyDescent="0.25">
      <c r="A43" s="117" t="s">
        <v>27</v>
      </c>
      <c r="B43" s="114"/>
      <c r="C43" s="114"/>
      <c r="D43" s="114"/>
      <c r="E43" s="115"/>
      <c r="F43" s="116">
        <f>SUMPRODUCT(($A$9:$A$39="se")*($H$9:$H$39))</f>
        <v>0</v>
      </c>
      <c r="G43" s="9"/>
      <c r="H43" s="10"/>
      <c r="N43" s="10"/>
      <c r="W43" s="118" t="s">
        <v>28</v>
      </c>
      <c r="X43" s="118"/>
      <c r="Y43" s="118"/>
    </row>
    <row r="44" spans="1:33" x14ac:dyDescent="0.25">
      <c r="A44" s="117" t="s">
        <v>29</v>
      </c>
      <c r="B44" s="119"/>
      <c r="C44" s="119"/>
      <c r="D44" s="119"/>
      <c r="E44" s="115"/>
      <c r="F44" s="120">
        <f>SUMPRODUCT(($A$9:$A$39="dim")*($I$9:$I$39))</f>
        <v>0</v>
      </c>
      <c r="G44" s="9"/>
      <c r="H44" s="10"/>
      <c r="W44" s="118" t="s">
        <v>30</v>
      </c>
      <c r="X44" s="118"/>
      <c r="Y44" s="118"/>
    </row>
    <row r="45" spans="1:33" x14ac:dyDescent="0.25">
      <c r="A45" s="117" t="s">
        <v>31</v>
      </c>
      <c r="B45" s="119"/>
      <c r="C45" s="119"/>
      <c r="D45" s="119"/>
      <c r="E45" s="115"/>
      <c r="F45" s="120">
        <f>SUMPRODUCT(($A$9:$A$39="dim")*($H$9:$H$39))</f>
        <v>0</v>
      </c>
      <c r="G45" s="9"/>
      <c r="H45" s="10"/>
      <c r="W45" s="118"/>
      <c r="X45" s="118"/>
      <c r="Y45" s="118"/>
    </row>
    <row r="46" spans="1:33" x14ac:dyDescent="0.25">
      <c r="A46" s="117" t="s">
        <v>32</v>
      </c>
      <c r="B46" s="119"/>
      <c r="C46" s="119"/>
      <c r="D46" s="119"/>
      <c r="E46" s="115"/>
      <c r="F46" s="121">
        <f>SUMPRODUCT(($A$9:$A$39="férié")*($I$9:$I$39))</f>
        <v>0</v>
      </c>
      <c r="G46" s="9"/>
      <c r="H46" s="10"/>
      <c r="W46" t="s">
        <v>33</v>
      </c>
      <c r="X46" s="122" t="s">
        <v>34</v>
      </c>
      <c r="AG46" t="s">
        <v>35</v>
      </c>
    </row>
    <row r="47" spans="1:33" x14ac:dyDescent="0.25">
      <c r="A47" s="117" t="s">
        <v>36</v>
      </c>
      <c r="B47" s="119"/>
      <c r="C47" s="119"/>
      <c r="D47" s="119"/>
      <c r="E47" s="115"/>
      <c r="F47" s="121">
        <f>SUMPRODUCT(($A$9:$A$39="férié")*($H$9:$H$39))</f>
        <v>0</v>
      </c>
      <c r="G47" s="9"/>
      <c r="H47" s="10"/>
      <c r="W47" s="118" t="s">
        <v>37</v>
      </c>
      <c r="X47" s="123" t="s">
        <v>38</v>
      </c>
      <c r="AG47" t="s">
        <v>35</v>
      </c>
    </row>
    <row r="48" spans="1:33" x14ac:dyDescent="0.25">
      <c r="B48" s="10"/>
      <c r="C48" s="10"/>
      <c r="D48" s="10"/>
      <c r="H48" s="10"/>
      <c r="W48" s="118" t="s">
        <v>39</v>
      </c>
      <c r="X48" s="124" t="s">
        <v>40</v>
      </c>
      <c r="Y48" s="118"/>
      <c r="AG48" t="s">
        <v>35</v>
      </c>
    </row>
    <row r="49" spans="2:35" x14ac:dyDescent="0.25">
      <c r="B49" s="10"/>
      <c r="C49" s="10"/>
      <c r="D49" s="10"/>
      <c r="W49" t="s">
        <v>41</v>
      </c>
      <c r="X49" s="125" t="s">
        <v>42</v>
      </c>
      <c r="Y49" s="118"/>
      <c r="AI49" t="s">
        <v>35</v>
      </c>
    </row>
    <row r="50" spans="2:35" x14ac:dyDescent="0.25">
      <c r="B50" s="126"/>
      <c r="C50" s="126"/>
      <c r="D50" s="126"/>
      <c r="W50" t="s">
        <v>43</v>
      </c>
      <c r="X50" s="125" t="s">
        <v>44</v>
      </c>
      <c r="Y50" s="118"/>
      <c r="AI50" t="s">
        <v>35</v>
      </c>
    </row>
    <row r="51" spans="2:35" x14ac:dyDescent="0.25">
      <c r="B51" s="126"/>
      <c r="C51" s="126"/>
      <c r="D51" s="126"/>
      <c r="W51" t="s">
        <v>45</v>
      </c>
      <c r="X51" s="125" t="s">
        <v>46</v>
      </c>
      <c r="AI51" t="s">
        <v>35</v>
      </c>
    </row>
    <row r="52" spans="2:35" x14ac:dyDescent="0.25">
      <c r="B52" s="126"/>
      <c r="C52" s="126"/>
      <c r="D52" s="126"/>
      <c r="S52" t="s">
        <v>47</v>
      </c>
      <c r="W52" t="s">
        <v>48</v>
      </c>
      <c r="X52" s="125" t="s">
        <v>49</v>
      </c>
    </row>
    <row r="53" spans="2:35" x14ac:dyDescent="0.25">
      <c r="S53" t="s">
        <v>50</v>
      </c>
      <c r="W53" t="s">
        <v>51</v>
      </c>
      <c r="X53" s="125" t="s">
        <v>52</v>
      </c>
    </row>
    <row r="54" spans="2:35" x14ac:dyDescent="0.25">
      <c r="B54" s="126"/>
      <c r="C54" s="126"/>
      <c r="D54" s="126"/>
      <c r="S54" t="s">
        <v>53</v>
      </c>
      <c r="W54" t="s">
        <v>54</v>
      </c>
      <c r="X54" s="125" t="s">
        <v>55</v>
      </c>
    </row>
    <row r="55" spans="2:35" x14ac:dyDescent="0.25">
      <c r="B55" s="126"/>
      <c r="C55" s="126"/>
      <c r="D55" s="126"/>
      <c r="W55" t="s">
        <v>56</v>
      </c>
      <c r="X55" s="125" t="s">
        <v>57</v>
      </c>
      <c r="AI55" t="s">
        <v>58</v>
      </c>
    </row>
    <row r="56" spans="2:35" x14ac:dyDescent="0.25">
      <c r="B56" s="126"/>
      <c r="C56" s="126"/>
      <c r="D56" s="126"/>
      <c r="W56" t="s">
        <v>59</v>
      </c>
      <c r="X56" s="125" t="s">
        <v>60</v>
      </c>
      <c r="AI56" t="s">
        <v>61</v>
      </c>
    </row>
    <row r="57" spans="2:35" x14ac:dyDescent="0.25">
      <c r="W57" t="s">
        <v>62</v>
      </c>
      <c r="X57" s="125" t="s">
        <v>63</v>
      </c>
      <c r="AI57" t="s">
        <v>64</v>
      </c>
    </row>
    <row r="58" spans="2:35" x14ac:dyDescent="0.25">
      <c r="B58" t="s">
        <v>65</v>
      </c>
      <c r="E58" s="127"/>
      <c r="X58" s="127"/>
    </row>
    <row r="59" spans="2:35" x14ac:dyDescent="0.25">
      <c r="B59" t="s">
        <v>66</v>
      </c>
    </row>
    <row r="60" spans="2:35" x14ac:dyDescent="0.25">
      <c r="E60" s="127" t="s">
        <v>67</v>
      </c>
      <c r="W60" t="s">
        <v>68</v>
      </c>
    </row>
    <row r="61" spans="2:35" x14ac:dyDescent="0.25">
      <c r="W61" t="s">
        <v>54</v>
      </c>
      <c r="X61" s="125" t="s">
        <v>69</v>
      </c>
    </row>
    <row r="62" spans="2:35" x14ac:dyDescent="0.25">
      <c r="W62" t="s">
        <v>70</v>
      </c>
      <c r="X62" s="125" t="s">
        <v>71</v>
      </c>
    </row>
    <row r="63" spans="2:35" x14ac:dyDescent="0.25">
      <c r="W63" t="s">
        <v>72</v>
      </c>
      <c r="X63" s="125" t="s">
        <v>73</v>
      </c>
    </row>
    <row r="65" spans="23:24" x14ac:dyDescent="0.25">
      <c r="W65" t="s">
        <v>74</v>
      </c>
    </row>
    <row r="66" spans="23:24" x14ac:dyDescent="0.25">
      <c r="W66" t="s">
        <v>75</v>
      </c>
    </row>
    <row r="68" spans="23:24" x14ac:dyDescent="0.25">
      <c r="X68" s="126" t="s">
        <v>76</v>
      </c>
    </row>
    <row r="69" spans="23:24" x14ac:dyDescent="0.25">
      <c r="X69" s="126" t="s">
        <v>77</v>
      </c>
    </row>
    <row r="70" spans="23:24" x14ac:dyDescent="0.25">
      <c r="X70" s="126" t="s">
        <v>78</v>
      </c>
    </row>
    <row r="71" spans="23:24" x14ac:dyDescent="0.25">
      <c r="X71" s="126" t="s">
        <v>79</v>
      </c>
    </row>
    <row r="72" spans="23:24" x14ac:dyDescent="0.25">
      <c r="X72" s="126" t="s">
        <v>80</v>
      </c>
    </row>
    <row r="73" spans="23:24" x14ac:dyDescent="0.25">
      <c r="X73" s="126" t="s">
        <v>81</v>
      </c>
    </row>
  </sheetData>
  <protectedRanges>
    <protectedRange sqref="N9:P39 E58 X49:X57 Q9:Y40" name="Plage1_4"/>
    <protectedRange sqref="X61" name="Plage1_4_1_1"/>
    <protectedRange sqref="X62" name="Plage1_4_1_2"/>
    <protectedRange sqref="X63" name="Plage1_4_1_3"/>
  </protectedRanges>
  <mergeCells count="1">
    <mergeCell ref="Z19:AD25"/>
  </mergeCells>
  <conditionalFormatting sqref="A9:Y40">
    <cfRule type="expression" dxfId="5" priority="2" stopIfTrue="1">
      <formula>COUNTIF(Fer,$B9)&gt;0</formula>
    </cfRule>
    <cfRule type="expression" dxfId="4" priority="3" stopIfTrue="1">
      <formula>WEEKDAY($B9,2)=7</formula>
    </cfRule>
  </conditionalFormatting>
  <conditionalFormatting sqref="B41:D41 X46:X57 X61:X63">
    <cfRule type="expression" dxfId="3" priority="4" stopIfTrue="1">
      <formula>COUNTIF(Fer,$B41)&gt;0</formula>
    </cfRule>
    <cfRule type="expression" dxfId="2" priority="5" stopIfTrue="1">
      <formula>WEEKDAY($B41,2)=7</formula>
    </cfRule>
  </conditionalFormatting>
  <conditionalFormatting sqref="N2:N5 O3:P5 Q4:Y5">
    <cfRule type="expression" dxfId="1" priority="6" stopIfTrue="1">
      <formula>#REF!&lt;&gt;""</formula>
    </cfRule>
  </conditionalFormatting>
  <conditionalFormatting sqref="J3">
    <cfRule type="expression" dxfId="0" priority="1" stopIfTrue="1">
      <formula>#REF!&lt;&gt;""</formula>
    </cfRule>
  </conditionalFormatting>
  <pageMargins left="0.78740157499999996" right="0.78740157499999996" top="0.984251969" bottom="0.984251969" header="0.4921259845" footer="0.4921259845"/>
  <pageSetup paperSize="9" orientation="portrait" horizontalDpi="4294967293" verticalDpi="0" r:id="rId1"/>
  <headerFooter alignWithMargins="0"/>
  <ignoredErrors>
    <ignoredError sqref="D9:D39 F9:F39"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A64DE-A8AF-4CDC-B110-362C761FEB91}">
  <dimension ref="A1:F21"/>
  <sheetViews>
    <sheetView workbookViewId="0">
      <selection activeCell="A4" sqref="A4"/>
    </sheetView>
  </sheetViews>
  <sheetFormatPr baseColWidth="10" defaultRowHeight="13.2" x14ac:dyDescent="0.25"/>
  <sheetData>
    <row r="1" spans="1:4" x14ac:dyDescent="0.25">
      <c r="A1" t="s">
        <v>82</v>
      </c>
    </row>
    <row r="2" spans="1:4" x14ac:dyDescent="0.25">
      <c r="A2" t="s">
        <v>83</v>
      </c>
      <c r="C2" t="s">
        <v>84</v>
      </c>
      <c r="D2" t="s">
        <v>85</v>
      </c>
    </row>
    <row r="3" spans="1:4" x14ac:dyDescent="0.25">
      <c r="C3" t="s">
        <v>86</v>
      </c>
      <c r="D3" t="s">
        <v>87</v>
      </c>
    </row>
    <row r="4" spans="1:4" x14ac:dyDescent="0.25">
      <c r="A4" s="128">
        <f>DATE(An,1,1)</f>
        <v>45292</v>
      </c>
      <c r="C4" s="129" t="s">
        <v>47</v>
      </c>
      <c r="D4" s="130">
        <v>1</v>
      </c>
    </row>
    <row r="5" spans="1:4" x14ac:dyDescent="0.25">
      <c r="A5" s="131">
        <f>DATE(An,5,1)</f>
        <v>45413</v>
      </c>
      <c r="C5" s="9" t="s">
        <v>50</v>
      </c>
      <c r="D5" s="132">
        <f>D4+1</f>
        <v>2</v>
      </c>
    </row>
    <row r="6" spans="1:4" x14ac:dyDescent="0.25">
      <c r="A6" s="131">
        <f>DATE(An,5,8)</f>
        <v>45420</v>
      </c>
      <c r="C6" s="9" t="s">
        <v>53</v>
      </c>
      <c r="D6" s="132">
        <f t="shared" ref="D6:D14" si="0">D5+1</f>
        <v>3</v>
      </c>
    </row>
    <row r="7" spans="1:4" x14ac:dyDescent="0.25">
      <c r="A7" s="131">
        <f>DATE(An,3,29.56+0.979*MOD(204-11*MOD(An,19),30)-WEEKDAY(DATE(An,3,28.56+0.979*MOD(204-11*MOD(An,19),30))))+1</f>
        <v>45383</v>
      </c>
      <c r="C7" s="9" t="s">
        <v>88</v>
      </c>
      <c r="D7" s="132">
        <f t="shared" si="0"/>
        <v>4</v>
      </c>
    </row>
    <row r="8" spans="1:4" x14ac:dyDescent="0.25">
      <c r="A8" s="131">
        <f>A7+38</f>
        <v>45421</v>
      </c>
      <c r="C8" s="9" t="s">
        <v>89</v>
      </c>
      <c r="D8" s="132">
        <f t="shared" si="0"/>
        <v>5</v>
      </c>
    </row>
    <row r="9" spans="1:4" x14ac:dyDescent="0.25">
      <c r="A9" s="131">
        <f>A7+49</f>
        <v>45432</v>
      </c>
      <c r="C9" s="9" t="s">
        <v>90</v>
      </c>
      <c r="D9" s="132">
        <f t="shared" si="0"/>
        <v>6</v>
      </c>
    </row>
    <row r="10" spans="1:4" x14ac:dyDescent="0.25">
      <c r="A10" s="131">
        <f>DATE(An,7,14)</f>
        <v>45487</v>
      </c>
      <c r="C10" s="9" t="s">
        <v>91</v>
      </c>
      <c r="D10" s="132">
        <f t="shared" si="0"/>
        <v>7</v>
      </c>
    </row>
    <row r="11" spans="1:4" x14ac:dyDescent="0.25">
      <c r="A11" s="131">
        <f>DATE(An,8,15)</f>
        <v>45519</v>
      </c>
      <c r="C11" s="9" t="s">
        <v>92</v>
      </c>
      <c r="D11" s="132">
        <f t="shared" si="0"/>
        <v>8</v>
      </c>
    </row>
    <row r="12" spans="1:4" x14ac:dyDescent="0.25">
      <c r="A12" s="131">
        <f>DATE(An,11,1)</f>
        <v>45597</v>
      </c>
      <c r="C12" s="9" t="s">
        <v>93</v>
      </c>
      <c r="D12" s="132">
        <f t="shared" si="0"/>
        <v>9</v>
      </c>
    </row>
    <row r="13" spans="1:4" x14ac:dyDescent="0.25">
      <c r="A13" s="131">
        <f>DATE(An,11,11)</f>
        <v>45607</v>
      </c>
      <c r="C13" s="9" t="s">
        <v>94</v>
      </c>
      <c r="D13" s="132">
        <f t="shared" si="0"/>
        <v>10</v>
      </c>
    </row>
    <row r="14" spans="1:4" x14ac:dyDescent="0.25">
      <c r="A14" s="133">
        <f>DATE(An,12,25)</f>
        <v>45651</v>
      </c>
      <c r="C14" s="9" t="s">
        <v>95</v>
      </c>
      <c r="D14" s="132">
        <f t="shared" si="0"/>
        <v>11</v>
      </c>
    </row>
    <row r="15" spans="1:4" x14ac:dyDescent="0.25">
      <c r="C15" s="134" t="s">
        <v>96</v>
      </c>
      <c r="D15" s="135">
        <f>D14+1</f>
        <v>12</v>
      </c>
    </row>
    <row r="17" spans="3:6" x14ac:dyDescent="0.25">
      <c r="C17" s="136"/>
    </row>
    <row r="18" spans="3:6" x14ac:dyDescent="0.25">
      <c r="C18" s="136"/>
    </row>
    <row r="19" spans="3:6" x14ac:dyDescent="0.25">
      <c r="D19" s="136"/>
      <c r="E19" s="136"/>
      <c r="F19" s="136"/>
    </row>
    <row r="20" spans="3:6" x14ac:dyDescent="0.25">
      <c r="D20" s="136"/>
      <c r="E20" s="136"/>
      <c r="F20" s="136"/>
    </row>
    <row r="21" spans="3:6" x14ac:dyDescent="0.25">
      <c r="D21" s="136"/>
      <c r="E21" s="136"/>
      <c r="F21" s="136"/>
    </row>
  </sheetData>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PLANNING</vt:lpstr>
      <vt:lpstr>PLANNING (2)</vt:lpstr>
      <vt:lpstr>Fériés</vt:lpstr>
      <vt:lpstr>An</vt:lpstr>
      <vt:lpstr>Fer</vt:lpstr>
      <vt:lpstr>Ms</vt:lpstr>
      <vt:lpstr>Nomois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yannick pay</dc:creator>
  <cp:lastModifiedBy>yannick pay</cp:lastModifiedBy>
  <dcterms:created xsi:type="dcterms:W3CDTF">2024-05-26T17:34:14Z</dcterms:created>
  <dcterms:modified xsi:type="dcterms:W3CDTF">2024-05-27T07:23:01Z</dcterms:modified>
</cp:coreProperties>
</file>