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utilisateur 1\Desktop\A effacer\Yunus\"/>
    </mc:Choice>
  </mc:AlternateContent>
  <xr:revisionPtr revIDLastSave="0" documentId="13_ncr:1_{E7F45E34-DBDA-4D5A-A9C6-A67F63384EA8}" xr6:coauthVersionLast="47" xr6:coauthVersionMax="47" xr10:uidLastSave="{00000000-0000-0000-0000-000000000000}"/>
  <bookViews>
    <workbookView xWindow="-120" yWindow="-120" windowWidth="29040" windowHeight="15840" activeTab="6" xr2:uid="{28DBABEE-E9E6-4111-B8FE-1198A8AC40BB}"/>
  </bookViews>
  <sheets>
    <sheet name="ARCDE" sheetId="6" r:id="rId1"/>
    <sheet name="BL1" sheetId="10" r:id="rId2"/>
    <sheet name="BL2" sheetId="11" r:id="rId3"/>
    <sheet name="BL3" sheetId="12" r:id="rId4"/>
    <sheet name="BL4" sheetId="13" r:id="rId5"/>
    <sheet name="Fact1" sheetId="15" r:id="rId6"/>
    <sheet name="Fact2" sheetId="16" r:id="rId7"/>
    <sheet name="Archive" sheetId="8" r:id="rId8"/>
    <sheet name="Article" sheetId="2" r:id="rId9"/>
    <sheet name="Baseclient" sheetId="1" r:id="rId10"/>
  </sheets>
  <definedNames>
    <definedName name="Arcde">ARCDE!$B$17:$I$33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5" i="16" l="1"/>
  <c r="E35" i="16"/>
  <c r="C35" i="16"/>
  <c r="B35" i="16"/>
  <c r="F34" i="16"/>
  <c r="E34" i="16"/>
  <c r="C34" i="16"/>
  <c r="B34" i="16"/>
  <c r="F33" i="16"/>
  <c r="E33" i="16"/>
  <c r="C33" i="16"/>
  <c r="B33" i="16"/>
  <c r="F32" i="16"/>
  <c r="E32" i="16"/>
  <c r="C32" i="16"/>
  <c r="B32" i="16"/>
  <c r="F31" i="16"/>
  <c r="E31" i="16"/>
  <c r="C31" i="16"/>
  <c r="B31" i="16"/>
  <c r="F30" i="16"/>
  <c r="E30" i="16"/>
  <c r="C30" i="16"/>
  <c r="B30" i="16"/>
  <c r="F29" i="16"/>
  <c r="E29" i="16"/>
  <c r="C29" i="16"/>
  <c r="B29" i="16"/>
  <c r="F28" i="16"/>
  <c r="E28" i="16"/>
  <c r="C28" i="16"/>
  <c r="B28" i="16"/>
  <c r="F27" i="16"/>
  <c r="E27" i="16"/>
  <c r="C27" i="16"/>
  <c r="B27" i="16"/>
  <c r="F26" i="16"/>
  <c r="E26" i="16"/>
  <c r="C26" i="16"/>
  <c r="B26" i="16"/>
  <c r="F25" i="16"/>
  <c r="E25" i="16"/>
  <c r="C25" i="16"/>
  <c r="B25" i="16"/>
  <c r="C24" i="16"/>
  <c r="B24" i="16"/>
  <c r="C23" i="16"/>
  <c r="B23" i="16"/>
  <c r="C22" i="16"/>
  <c r="B22" i="16"/>
  <c r="C21" i="16"/>
  <c r="B21" i="16"/>
  <c r="C20" i="16"/>
  <c r="B20" i="16"/>
  <c r="C19" i="16"/>
  <c r="B19" i="16"/>
  <c r="E12" i="16"/>
  <c r="C13" i="16" s="1"/>
  <c r="C12" i="16"/>
  <c r="B12" i="16"/>
  <c r="F8" i="16"/>
  <c r="D7" i="16"/>
  <c r="D6" i="16"/>
  <c r="D5" i="16"/>
  <c r="D4" i="16"/>
  <c r="D3" i="16"/>
  <c r="F17" i="6"/>
  <c r="E19" i="16" s="1"/>
  <c r="F19" i="16" s="1"/>
  <c r="F18" i="6"/>
  <c r="E20" i="16" s="1"/>
  <c r="F20" i="16" s="1"/>
  <c r="F19" i="6"/>
  <c r="E21" i="16" s="1"/>
  <c r="F21" i="16" s="1"/>
  <c r="F20" i="6"/>
  <c r="E22" i="16" s="1"/>
  <c r="F22" i="16" s="1"/>
  <c r="F21" i="6"/>
  <c r="E23" i="16" s="1"/>
  <c r="F23" i="16" s="1"/>
  <c r="F22" i="6"/>
  <c r="E24" i="16" s="1"/>
  <c r="F24" i="16" s="1"/>
  <c r="F24" i="6"/>
  <c r="F25" i="6"/>
  <c r="F26" i="6"/>
  <c r="F27" i="6"/>
  <c r="F28" i="6"/>
  <c r="F29" i="6"/>
  <c r="F30" i="6"/>
  <c r="F31" i="6"/>
  <c r="F32" i="6"/>
  <c r="F33" i="6"/>
  <c r="F23" i="6"/>
  <c r="B39" i="16" l="1"/>
  <c r="C39" i="16" s="1"/>
  <c r="D39" i="16" s="1"/>
  <c r="E25" i="15"/>
  <c r="E26" i="15"/>
  <c r="E27" i="15"/>
  <c r="E28" i="15"/>
  <c r="E29" i="15"/>
  <c r="E30" i="15"/>
  <c r="E31" i="15"/>
  <c r="E32" i="15"/>
  <c r="E33" i="15"/>
  <c r="E34" i="15"/>
  <c r="E35" i="15"/>
  <c r="B20" i="15"/>
  <c r="B21" i="15"/>
  <c r="B22" i="15"/>
  <c r="B23" i="15"/>
  <c r="B24" i="15"/>
  <c r="B25" i="15"/>
  <c r="C25" i="15"/>
  <c r="B26" i="15"/>
  <c r="C26" i="15"/>
  <c r="B27" i="15"/>
  <c r="C27" i="15"/>
  <c r="B28" i="15"/>
  <c r="C28" i="15"/>
  <c r="B29" i="15"/>
  <c r="C29" i="15"/>
  <c r="B30" i="15"/>
  <c r="C30" i="15"/>
  <c r="B31" i="15"/>
  <c r="C31" i="15"/>
  <c r="B32" i="15"/>
  <c r="C32" i="15"/>
  <c r="B33" i="15"/>
  <c r="C33" i="15"/>
  <c r="B34" i="15"/>
  <c r="C34" i="15"/>
  <c r="B35" i="15"/>
  <c r="C35" i="15"/>
  <c r="B19" i="15"/>
  <c r="C13" i="15"/>
  <c r="E12" i="15"/>
  <c r="D38" i="6"/>
  <c r="F1" i="10"/>
  <c r="F1" i="11"/>
  <c r="E2" i="12"/>
  <c r="F1" i="12"/>
  <c r="F1" i="13"/>
  <c r="F8" i="15"/>
  <c r="D4" i="15"/>
  <c r="D5" i="15"/>
  <c r="D6" i="15"/>
  <c r="D7" i="15"/>
  <c r="D3" i="15"/>
  <c r="C12" i="15"/>
  <c r="B12" i="15"/>
  <c r="F35" i="15"/>
  <c r="F34" i="15"/>
  <c r="F33" i="15"/>
  <c r="F32" i="15"/>
  <c r="F31" i="15"/>
  <c r="F30" i="15"/>
  <c r="F29" i="15"/>
  <c r="F28" i="15"/>
  <c r="F27" i="15"/>
  <c r="F26" i="15"/>
  <c r="F25" i="15"/>
  <c r="F36" i="13" l="1"/>
  <c r="D36" i="13"/>
  <c r="C36" i="13"/>
  <c r="F35" i="13"/>
  <c r="D35" i="13"/>
  <c r="C35" i="13"/>
  <c r="F34" i="13"/>
  <c r="D34" i="13"/>
  <c r="C34" i="13"/>
  <c r="F33" i="13"/>
  <c r="D33" i="13"/>
  <c r="C33" i="13"/>
  <c r="F32" i="13"/>
  <c r="D32" i="13"/>
  <c r="C32" i="13"/>
  <c r="F31" i="13"/>
  <c r="D31" i="13"/>
  <c r="C31" i="13"/>
  <c r="F30" i="13"/>
  <c r="D30" i="13"/>
  <c r="C30" i="13"/>
  <c r="F29" i="13"/>
  <c r="D29" i="13"/>
  <c r="C29" i="13"/>
  <c r="F28" i="13"/>
  <c r="D28" i="13"/>
  <c r="C28" i="13"/>
  <c r="F27" i="13"/>
  <c r="D27" i="13"/>
  <c r="C27" i="13"/>
  <c r="F26" i="13"/>
  <c r="D26" i="13"/>
  <c r="C26" i="13"/>
  <c r="F25" i="13"/>
  <c r="D25" i="13"/>
  <c r="C25" i="13"/>
  <c r="F24" i="13"/>
  <c r="D24" i="13"/>
  <c r="C24" i="13"/>
  <c r="F23" i="13"/>
  <c r="D23" i="13"/>
  <c r="C23" i="13"/>
  <c r="F22" i="13"/>
  <c r="C22" i="13"/>
  <c r="F21" i="13"/>
  <c r="C21" i="13"/>
  <c r="F20" i="13"/>
  <c r="C20" i="13"/>
  <c r="D14" i="13"/>
  <c r="D13" i="13"/>
  <c r="E10" i="13"/>
  <c r="B10" i="13"/>
  <c r="D9" i="13"/>
  <c r="B9" i="13"/>
  <c r="D8" i="13"/>
  <c r="B8" i="13"/>
  <c r="D7" i="13"/>
  <c r="B7" i="13"/>
  <c r="D6" i="13"/>
  <c r="B6" i="13"/>
  <c r="D5" i="13"/>
  <c r="F2" i="13"/>
  <c r="F36" i="12"/>
  <c r="D36" i="12"/>
  <c r="C36" i="12"/>
  <c r="F35" i="12"/>
  <c r="D35" i="12"/>
  <c r="C35" i="12"/>
  <c r="F34" i="12"/>
  <c r="D34" i="12"/>
  <c r="C34" i="12"/>
  <c r="F33" i="12"/>
  <c r="D33" i="12"/>
  <c r="C33" i="12"/>
  <c r="F32" i="12"/>
  <c r="D32" i="12"/>
  <c r="C32" i="12"/>
  <c r="F31" i="12"/>
  <c r="D31" i="12"/>
  <c r="C31" i="12"/>
  <c r="F30" i="12"/>
  <c r="D30" i="12"/>
  <c r="C30" i="12"/>
  <c r="F29" i="12"/>
  <c r="D29" i="12"/>
  <c r="C29" i="12"/>
  <c r="F28" i="12"/>
  <c r="D28" i="12"/>
  <c r="C28" i="12"/>
  <c r="F27" i="12"/>
  <c r="D27" i="12"/>
  <c r="C27" i="12"/>
  <c r="F26" i="12"/>
  <c r="D26" i="12"/>
  <c r="C26" i="12"/>
  <c r="F25" i="12"/>
  <c r="D25" i="12"/>
  <c r="C25" i="12"/>
  <c r="F24" i="12"/>
  <c r="D24" i="12"/>
  <c r="C24" i="12"/>
  <c r="F23" i="12"/>
  <c r="D23" i="12"/>
  <c r="C23" i="12"/>
  <c r="F22" i="12"/>
  <c r="C22" i="12"/>
  <c r="F21" i="12"/>
  <c r="C21" i="12"/>
  <c r="F20" i="12"/>
  <c r="C20" i="12"/>
  <c r="D14" i="12"/>
  <c r="D13" i="12"/>
  <c r="E10" i="12"/>
  <c r="B10" i="12"/>
  <c r="D9" i="12"/>
  <c r="B9" i="12"/>
  <c r="D8" i="12"/>
  <c r="B8" i="12"/>
  <c r="D7" i="12"/>
  <c r="B7" i="12"/>
  <c r="D6" i="12"/>
  <c r="B6" i="12"/>
  <c r="D5" i="12"/>
  <c r="F36" i="11"/>
  <c r="D36" i="11"/>
  <c r="C36" i="11"/>
  <c r="F35" i="11"/>
  <c r="D35" i="11"/>
  <c r="C35" i="11"/>
  <c r="F34" i="11"/>
  <c r="D34" i="11"/>
  <c r="C34" i="11"/>
  <c r="F33" i="11"/>
  <c r="D33" i="11"/>
  <c r="C33" i="11"/>
  <c r="F32" i="11"/>
  <c r="D32" i="11"/>
  <c r="C32" i="11"/>
  <c r="F31" i="11"/>
  <c r="D31" i="11"/>
  <c r="C31" i="11"/>
  <c r="F30" i="11"/>
  <c r="D30" i="11"/>
  <c r="C30" i="11"/>
  <c r="F29" i="11"/>
  <c r="D29" i="11"/>
  <c r="C29" i="11"/>
  <c r="F28" i="11"/>
  <c r="D28" i="11"/>
  <c r="C28" i="11"/>
  <c r="F27" i="11"/>
  <c r="D27" i="11"/>
  <c r="C27" i="11"/>
  <c r="F26" i="11"/>
  <c r="D26" i="11"/>
  <c r="C26" i="11"/>
  <c r="F25" i="11"/>
  <c r="D25" i="11"/>
  <c r="C25" i="11"/>
  <c r="F24" i="11"/>
  <c r="D24" i="11"/>
  <c r="C24" i="11"/>
  <c r="F23" i="11"/>
  <c r="D23" i="11"/>
  <c r="C23" i="11"/>
  <c r="F22" i="11"/>
  <c r="C22" i="11"/>
  <c r="F21" i="11"/>
  <c r="C21" i="11"/>
  <c r="F20" i="11"/>
  <c r="C20" i="11"/>
  <c r="D14" i="11"/>
  <c r="D13" i="11"/>
  <c r="E10" i="11"/>
  <c r="B10" i="11"/>
  <c r="D9" i="11"/>
  <c r="B9" i="11"/>
  <c r="D8" i="11"/>
  <c r="B8" i="11"/>
  <c r="D7" i="11"/>
  <c r="B7" i="11"/>
  <c r="D6" i="11"/>
  <c r="B6" i="11"/>
  <c r="D5" i="11"/>
  <c r="F2" i="11"/>
  <c r="B7" i="10"/>
  <c r="B8" i="10"/>
  <c r="B9" i="10"/>
  <c r="B10" i="10"/>
  <c r="B6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F36" i="10"/>
  <c r="F20" i="10"/>
  <c r="D14" i="10"/>
  <c r="E10" i="10"/>
  <c r="D6" i="10"/>
  <c r="D7" i="10"/>
  <c r="D8" i="10"/>
  <c r="D9" i="10"/>
  <c r="D5" i="10"/>
  <c r="F2" i="10"/>
  <c r="E20" i="15"/>
  <c r="F20" i="15" s="1"/>
  <c r="E22" i="15"/>
  <c r="F22" i="15" s="1"/>
  <c r="E24" i="15"/>
  <c r="F24" i="15" s="1"/>
  <c r="D13" i="10"/>
  <c r="D23" i="10"/>
  <c r="D24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20" i="10"/>
  <c r="D21" i="6"/>
  <c r="D22" i="6"/>
  <c r="C24" i="15" s="1"/>
  <c r="D23" i="6"/>
  <c r="D24" i="6"/>
  <c r="D25" i="6"/>
  <c r="D26" i="6"/>
  <c r="D27" i="6"/>
  <c r="D28" i="6"/>
  <c r="D29" i="6"/>
  <c r="D30" i="6"/>
  <c r="D31" i="6"/>
  <c r="D32" i="6"/>
  <c r="D33" i="6"/>
  <c r="D17" i="6"/>
  <c r="D18" i="6"/>
  <c r="D19" i="6"/>
  <c r="D22" i="13" s="1"/>
  <c r="D20" i="6"/>
  <c r="G20" i="6"/>
  <c r="G23" i="6"/>
  <c r="G24" i="6"/>
  <c r="G25" i="6"/>
  <c r="G26" i="6"/>
  <c r="G27" i="6"/>
  <c r="G28" i="6"/>
  <c r="G29" i="6"/>
  <c r="G30" i="6"/>
  <c r="G31" i="6"/>
  <c r="G32" i="6"/>
  <c r="G33" i="6"/>
  <c r="G22" i="6" l="1"/>
  <c r="G18" i="6"/>
  <c r="D22" i="10"/>
  <c r="C19" i="15"/>
  <c r="G19" i="6"/>
  <c r="E21" i="15"/>
  <c r="F21" i="15" s="1"/>
  <c r="D22" i="11"/>
  <c r="D21" i="12"/>
  <c r="C20" i="15"/>
  <c r="D20" i="13"/>
  <c r="C23" i="15"/>
  <c r="D20" i="10"/>
  <c r="C22" i="15"/>
  <c r="D21" i="10"/>
  <c r="C21" i="15"/>
  <c r="G21" i="6"/>
  <c r="E23" i="15"/>
  <c r="F23" i="15" s="1"/>
  <c r="G17" i="6"/>
  <c r="E19" i="15"/>
  <c r="F19" i="15" s="1"/>
  <c r="D20" i="12"/>
  <c r="D21" i="11"/>
  <c r="D21" i="13"/>
  <c r="D20" i="11"/>
  <c r="D22" i="12"/>
  <c r="D36" i="6" l="1"/>
  <c r="F36" i="6" s="1"/>
  <c r="H36" i="6" s="1"/>
  <c r="B39" i="15"/>
  <c r="C39" i="15" l="1"/>
  <c r="D39" i="15" s="1"/>
  <c r="P7" i="1"/>
  <c r="P10" i="1" l="1"/>
  <c r="P5" i="1" l="1"/>
  <c r="P6" i="1"/>
  <c r="P8" i="1"/>
  <c r="P9" i="1"/>
</calcChain>
</file>

<file path=xl/sharedStrings.xml><?xml version="1.0" encoding="utf-8"?>
<sst xmlns="http://schemas.openxmlformats.org/spreadsheetml/2006/main" count="272" uniqueCount="118">
  <si>
    <t>Colonne9</t>
  </si>
  <si>
    <t>Base CLIENT</t>
  </si>
  <si>
    <t>Civilité</t>
  </si>
  <si>
    <t>Nom</t>
  </si>
  <si>
    <t>Prenom</t>
  </si>
  <si>
    <t>Adresse</t>
  </si>
  <si>
    <t>Ville</t>
  </si>
  <si>
    <t>Code postal</t>
  </si>
  <si>
    <t>CP VILLE</t>
  </si>
  <si>
    <t>Mr</t>
  </si>
  <si>
    <t>MORTEAU</t>
  </si>
  <si>
    <t>Mme</t>
  </si>
  <si>
    <t>BESANCON</t>
  </si>
  <si>
    <t>Ref client</t>
  </si>
  <si>
    <t>Designation</t>
  </si>
  <si>
    <t>Service</t>
  </si>
  <si>
    <t>Service comptabilité</t>
  </si>
  <si>
    <t>Service soumission</t>
  </si>
  <si>
    <t>Service achat</t>
  </si>
  <si>
    <t>Site</t>
  </si>
  <si>
    <t>PARIS</t>
  </si>
  <si>
    <t>Code Client</t>
  </si>
  <si>
    <t>C100001</t>
  </si>
  <si>
    <t>Societe2</t>
  </si>
  <si>
    <t>C100002</t>
  </si>
  <si>
    <t>Accusé de réception de commande</t>
  </si>
  <si>
    <t>Nom1</t>
  </si>
  <si>
    <t>Nom2</t>
  </si>
  <si>
    <t>Site1</t>
  </si>
  <si>
    <t>Site2</t>
  </si>
  <si>
    <t>Site3</t>
  </si>
  <si>
    <t>Nom3</t>
  </si>
  <si>
    <t>Prenom1</t>
  </si>
  <si>
    <t>Prenom2</t>
  </si>
  <si>
    <t>Prenom3</t>
  </si>
  <si>
    <t>Prenom4</t>
  </si>
  <si>
    <t>adresse1</t>
  </si>
  <si>
    <t>adresse2</t>
  </si>
  <si>
    <t>adresse3</t>
  </si>
  <si>
    <t>adresse4</t>
  </si>
  <si>
    <t>Site4</t>
  </si>
  <si>
    <t>Référence</t>
  </si>
  <si>
    <t>N°</t>
  </si>
  <si>
    <t xml:space="preserve">Tél : </t>
  </si>
  <si>
    <t>Montant HT</t>
  </si>
  <si>
    <t>Qté</t>
  </si>
  <si>
    <t>Prix U.HT</t>
  </si>
  <si>
    <t>Délai</t>
  </si>
  <si>
    <t>demandé</t>
  </si>
  <si>
    <t>Mode de règlement</t>
  </si>
  <si>
    <t>VIREMENT BANCAIRE 30 jours FIN DE MOIS</t>
  </si>
  <si>
    <t>Confirmé</t>
  </si>
  <si>
    <t>Base TVA</t>
  </si>
  <si>
    <t>Taux</t>
  </si>
  <si>
    <t>TVA</t>
  </si>
  <si>
    <t>NET A PAYER TTC</t>
  </si>
  <si>
    <t>Code client :</t>
  </si>
  <si>
    <t>Téléphone</t>
  </si>
  <si>
    <t>Société1</t>
  </si>
  <si>
    <t>Société2</t>
  </si>
  <si>
    <t>Nom4</t>
  </si>
  <si>
    <t>Service Achat</t>
  </si>
  <si>
    <t>adresse225</t>
  </si>
  <si>
    <t>Ligne</t>
  </si>
  <si>
    <t>Commentaires :</t>
  </si>
  <si>
    <t>Polissage fermoir 325</t>
  </si>
  <si>
    <t>Avivage fermoir HB</t>
  </si>
  <si>
    <t>Polissage cadran 125</t>
  </si>
  <si>
    <t>Polissage bague HM</t>
  </si>
  <si>
    <t>Polissage maillonHM</t>
  </si>
  <si>
    <t>Avivage cadran LV</t>
  </si>
  <si>
    <t>Manque 10 pièces ref 25364</t>
  </si>
  <si>
    <t>Lavage nin inclus prestations</t>
  </si>
  <si>
    <t>Demande phototèque de qualité</t>
  </si>
  <si>
    <t>Désignation</t>
  </si>
  <si>
    <t>AR426303</t>
  </si>
  <si>
    <t>N° ARC</t>
  </si>
  <si>
    <t>Société</t>
  </si>
  <si>
    <t>Code client</t>
  </si>
  <si>
    <t>AR44testjpp</t>
  </si>
  <si>
    <t>AR44032</t>
  </si>
  <si>
    <t>Prix HT 2024-1</t>
  </si>
  <si>
    <t>Le</t>
  </si>
  <si>
    <t>Soldé</t>
  </si>
  <si>
    <t>Qté CDE</t>
  </si>
  <si>
    <t>Qté Livré</t>
  </si>
  <si>
    <t>G8 la virgule à enlever, cette info apparait onglet" baseclient" colonne P</t>
  </si>
  <si>
    <t>25000, BESANCON</t>
  </si>
  <si>
    <t>La date en I3 : Voir pour le metrre dans USEFORM : Idéalement juste en-dessous de renseigner n° d'Ar de commande</t>
  </si>
  <si>
    <t>Montant
HT</t>
  </si>
  <si>
    <t>Bon de livraison N°</t>
  </si>
  <si>
    <t>G1 : Saisir manuellement selon c'est le combientième de BL concernant cette commande</t>
  </si>
  <si>
    <t>Date :</t>
  </si>
  <si>
    <t>Tél :</t>
  </si>
  <si>
    <t>38000 ESSAI</t>
  </si>
  <si>
    <t xml:space="preserve">V/Réf de Commande : </t>
  </si>
  <si>
    <t xml:space="preserve">               Adresse de livraison</t>
  </si>
  <si>
    <t>Oui</t>
  </si>
  <si>
    <t>Non</t>
  </si>
  <si>
    <t>2 rue de la balme</t>
  </si>
  <si>
    <t>essai@gmail.com</t>
  </si>
  <si>
    <t>Tél : 0652565856</t>
  </si>
  <si>
    <t xml:space="preserve">Réf Commande/Achat client : </t>
  </si>
  <si>
    <t>N° Client</t>
  </si>
  <si>
    <t>RENSEIGNEMENT A JOINDRE A VOTRE REGLEMENT</t>
  </si>
  <si>
    <t>Date</t>
  </si>
  <si>
    <t>N° de Facture</t>
  </si>
  <si>
    <t>Prix U.HT
Nette</t>
  </si>
  <si>
    <t>Prix U.
HT</t>
  </si>
  <si>
    <t>FACTURE</t>
  </si>
  <si>
    <t>Conditions de règlement :</t>
  </si>
  <si>
    <t>MONTANT HT NET</t>
  </si>
  <si>
    <t>TAUX %</t>
  </si>
  <si>
    <t>Soumission</t>
  </si>
  <si>
    <t>Prix HT 2024-2</t>
  </si>
  <si>
    <t>Prix HT20243</t>
  </si>
  <si>
    <t>Article</t>
  </si>
  <si>
    <t>TARTAnPION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</si>
</sst>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0#&quot; &quot;##&quot; &quot;##&quot; &quot;##&quot; &quot;##"/>
    <numFmt numFmtId="165" formatCode="#,##0.00\ [$€-40C]"/>
    <numFmt numFmtId="166" formatCode="#,##0.00\ &quot;€&quot;"/>
    <numFmt numFmtId="167" formatCode="0.000"/>
  </numFmts>
  <fonts count="1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66"/>
      <name val="Calibri"/>
      <family val="2"/>
      <scheme val="minor"/>
    </font>
    <font>
      <b/>
      <sz val="18"/>
      <color rgb="FF000066"/>
      <name val="Calibri"/>
      <family val="2"/>
      <scheme val="minor"/>
    </font>
    <font>
      <b/>
      <sz val="14"/>
      <color rgb="FF000066"/>
      <name val="Calibri"/>
      <family val="2"/>
      <scheme val="minor"/>
    </font>
    <font>
      <b/>
      <sz val="11"/>
      <color rgb="FF000066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rgb="FF000066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66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66"/>
      <name val="Calibri"/>
      <family val="2"/>
      <scheme val="minor"/>
    </font>
    <font>
      <i/>
      <sz val="11"/>
      <color rgb="FF000066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D9E1F2"/>
        <bgColor rgb="FFD9E1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rgb="FF000000"/>
      </patternFill>
    </fill>
  </fills>
  <borders count="5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dashDot">
        <color rgb="FF000000"/>
      </bottom>
      <diagonal/>
    </border>
    <border>
      <left/>
      <right/>
      <top style="dashDot">
        <color rgb="FF000000"/>
      </top>
      <bottom style="dashDot">
        <color rgb="FF000000"/>
      </bottom>
      <diagonal/>
    </border>
    <border>
      <left/>
      <right/>
      <top style="dashDot">
        <color rgb="FF000000"/>
      </top>
      <bottom style="dashDot">
        <color theme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ashDot">
        <color auto="1"/>
      </bottom>
      <diagonal/>
    </border>
    <border>
      <left/>
      <right style="medium">
        <color auto="1"/>
      </right>
      <top style="medium">
        <color auto="1"/>
      </top>
      <bottom style="dashDot">
        <color auto="1"/>
      </bottom>
      <diagonal/>
    </border>
    <border>
      <left/>
      <right/>
      <top style="dashDot">
        <color auto="1"/>
      </top>
      <bottom style="dashDot">
        <color auto="1"/>
      </bottom>
      <diagonal/>
    </border>
    <border>
      <left/>
      <right style="medium">
        <color auto="1"/>
      </right>
      <top style="dashDot">
        <color auto="1"/>
      </top>
      <bottom style="dashDot">
        <color auto="1"/>
      </bottom>
      <diagonal/>
    </border>
    <border>
      <left/>
      <right/>
      <top style="dashDot">
        <color auto="1"/>
      </top>
      <bottom style="medium">
        <color auto="1"/>
      </bottom>
      <diagonal/>
    </border>
    <border>
      <left/>
      <right style="medium">
        <color auto="1"/>
      </right>
      <top style="dashDot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dashDot">
        <color auto="1"/>
      </bottom>
      <diagonal/>
    </border>
    <border>
      <left style="medium">
        <color auto="1"/>
      </left>
      <right/>
      <top style="dashDot">
        <color auto="1"/>
      </top>
      <bottom style="dashDot">
        <color auto="1"/>
      </bottom>
      <diagonal/>
    </border>
    <border>
      <left style="medium">
        <color auto="1"/>
      </left>
      <right/>
      <top style="dashDot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ashDot">
        <color rgb="FF000000"/>
      </bottom>
      <diagonal/>
    </border>
    <border>
      <left/>
      <right style="medium">
        <color auto="1"/>
      </right>
      <top style="medium">
        <color auto="1"/>
      </top>
      <bottom style="dashDot">
        <color rgb="FF000000"/>
      </bottom>
      <diagonal/>
    </border>
    <border>
      <left style="medium">
        <color auto="1"/>
      </left>
      <right/>
      <top style="dashDot">
        <color theme="1"/>
      </top>
      <bottom style="dashDot">
        <color theme="1"/>
      </bottom>
      <diagonal/>
    </border>
    <border>
      <left/>
      <right style="medium">
        <color auto="1"/>
      </right>
      <top style="dashDot">
        <color rgb="FF000000"/>
      </top>
      <bottom style="dashDot">
        <color rgb="FF000000"/>
      </bottom>
      <diagonal/>
    </border>
    <border>
      <left/>
      <right style="medium">
        <color auto="1"/>
      </right>
      <top style="dashDot">
        <color rgb="FF000000"/>
      </top>
      <bottom style="dashDot">
        <color theme="1"/>
      </bottom>
      <diagonal/>
    </border>
    <border>
      <left style="medium">
        <color auto="1"/>
      </left>
      <right/>
      <top style="dashDot">
        <color theme="1"/>
      </top>
      <bottom style="medium">
        <color auto="1"/>
      </bottom>
      <diagonal/>
    </border>
    <border>
      <left/>
      <right/>
      <top style="dashDot">
        <color rgb="FF000000"/>
      </top>
      <bottom style="medium">
        <color auto="1"/>
      </bottom>
      <diagonal/>
    </border>
    <border>
      <left/>
      <right style="medium">
        <color auto="1"/>
      </right>
      <top style="dashDot">
        <color rgb="FF000000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</borders>
  <cellStyleXfs count="3">
    <xf numFmtId="0" fontId="0" fillId="0" borderId="0"/>
    <xf numFmtId="9" fontId="8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217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left"/>
    </xf>
    <xf numFmtId="164" fontId="0" fillId="0" borderId="0" xfId="0" applyNumberFormat="1"/>
    <xf numFmtId="0" fontId="0" fillId="2" borderId="0" xfId="0" applyFill="1"/>
    <xf numFmtId="0" fontId="0" fillId="3" borderId="0" xfId="0" applyFill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6" fillId="5" borderId="0" xfId="0" applyFont="1" applyFill="1"/>
    <xf numFmtId="0" fontId="6" fillId="0" borderId="0" xfId="0" applyFont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Continuous" vertical="center"/>
    </xf>
    <xf numFmtId="0" fontId="5" fillId="6" borderId="14" xfId="0" applyFont="1" applyFill="1" applyBorder="1" applyAlignment="1">
      <alignment horizontal="centerContinuous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0" fillId="0" borderId="8" xfId="0" applyBorder="1"/>
    <xf numFmtId="0" fontId="5" fillId="6" borderId="12" xfId="0" applyFont="1" applyFill="1" applyBorder="1" applyAlignment="1">
      <alignment horizontal="centerContinuous" vertical="center"/>
    </xf>
    <xf numFmtId="0" fontId="0" fillId="6" borderId="13" xfId="0" applyFill="1" applyBorder="1" applyAlignment="1">
      <alignment horizontal="centerContinuous" vertical="center"/>
    </xf>
    <xf numFmtId="0" fontId="0" fillId="6" borderId="14" xfId="0" applyFill="1" applyBorder="1" applyAlignment="1">
      <alignment horizontal="centerContinuous" vertical="center"/>
    </xf>
    <xf numFmtId="9" fontId="2" fillId="6" borderId="16" xfId="0" applyNumberFormat="1" applyFont="1" applyFill="1" applyBorder="1" applyAlignment="1">
      <alignment horizontal="center" vertical="center"/>
    </xf>
    <xf numFmtId="14" fontId="2" fillId="0" borderId="0" xfId="0" applyNumberFormat="1" applyFont="1" applyAlignment="1">
      <alignment horizontal="left" vertical="center"/>
    </xf>
    <xf numFmtId="165" fontId="2" fillId="7" borderId="15" xfId="0" applyNumberFormat="1" applyFont="1" applyFill="1" applyBorder="1" applyAlignment="1">
      <alignment horizontal="centerContinuous" vertical="center"/>
    </xf>
    <xf numFmtId="165" fontId="2" fillId="7" borderId="16" xfId="0" applyNumberFormat="1" applyFont="1" applyFill="1" applyBorder="1" applyAlignment="1">
      <alignment horizontal="centerContinuous" vertical="center"/>
    </xf>
    <xf numFmtId="0" fontId="0" fillId="7" borderId="16" xfId="0" applyFill="1" applyBorder="1" applyAlignment="1">
      <alignment horizontal="centerContinuous" vertical="center"/>
    </xf>
    <xf numFmtId="165" fontId="7" fillId="7" borderId="16" xfId="0" applyNumberFormat="1" applyFont="1" applyFill="1" applyBorder="1" applyAlignment="1">
      <alignment horizontal="centerContinuous" vertical="center"/>
    </xf>
    <xf numFmtId="0" fontId="7" fillId="7" borderId="17" xfId="0" applyFont="1" applyFill="1" applyBorder="1" applyAlignment="1">
      <alignment horizontal="centerContinuous" vertical="center"/>
    </xf>
    <xf numFmtId="0" fontId="9" fillId="8" borderId="19" xfId="0" applyFont="1" applyFill="1" applyBorder="1" applyAlignment="1">
      <alignment horizontal="left" vertical="center"/>
    </xf>
    <xf numFmtId="0" fontId="9" fillId="7" borderId="19" xfId="0" applyFont="1" applyFill="1" applyBorder="1" applyAlignment="1">
      <alignment horizontal="left" vertical="center"/>
    </xf>
    <xf numFmtId="0" fontId="0" fillId="7" borderId="19" xfId="0" applyFill="1" applyBorder="1" applyAlignment="1">
      <alignment horizontal="centerContinuous" vertical="center"/>
    </xf>
    <xf numFmtId="0" fontId="0" fillId="9" borderId="19" xfId="0" applyFill="1" applyBorder="1" applyAlignment="1">
      <alignment horizontal="centerContinuous" vertical="center"/>
    </xf>
    <xf numFmtId="0" fontId="5" fillId="6" borderId="13" xfId="0" applyFont="1" applyFill="1" applyBorder="1" applyAlignment="1">
      <alignment horizontal="left" vertical="center"/>
    </xf>
    <xf numFmtId="0" fontId="5" fillId="6" borderId="20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6" borderId="21" xfId="0" applyFont="1" applyFill="1" applyBorder="1" applyAlignment="1">
      <alignment horizontal="left" vertical="center"/>
    </xf>
    <xf numFmtId="0" fontId="5" fillId="6" borderId="22" xfId="0" applyFont="1" applyFill="1" applyBorder="1" applyAlignment="1">
      <alignment horizontal="left" vertical="center"/>
    </xf>
    <xf numFmtId="0" fontId="9" fillId="2" borderId="0" xfId="0" applyFont="1" applyFill="1" applyAlignment="1">
      <alignment horizontal="left" vertical="center"/>
    </xf>
    <xf numFmtId="0" fontId="10" fillId="0" borderId="19" xfId="0" applyFont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/>
    </xf>
    <xf numFmtId="0" fontId="9" fillId="2" borderId="4" xfId="0" applyFont="1" applyFill="1" applyBorder="1" applyAlignment="1">
      <alignment horizontal="left" vertical="center"/>
    </xf>
    <xf numFmtId="0" fontId="9" fillId="4" borderId="19" xfId="0" applyFont="1" applyFill="1" applyBorder="1" applyAlignment="1">
      <alignment horizontal="left" vertical="center"/>
    </xf>
    <xf numFmtId="2" fontId="9" fillId="7" borderId="19" xfId="0" applyNumberFormat="1" applyFont="1" applyFill="1" applyBorder="1" applyAlignment="1">
      <alignment horizontal="left" vertical="center"/>
    </xf>
    <xf numFmtId="14" fontId="9" fillId="4" borderId="19" xfId="0" applyNumberFormat="1" applyFont="1" applyFill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0" fillId="0" borderId="19" xfId="0" applyBorder="1" applyAlignment="1">
      <alignment horizontal="left" vertical="center"/>
    </xf>
    <xf numFmtId="14" fontId="0" fillId="0" borderId="19" xfId="0" applyNumberFormat="1" applyBorder="1" applyAlignment="1">
      <alignment horizontal="left" vertical="center"/>
    </xf>
    <xf numFmtId="9" fontId="9" fillId="2" borderId="4" xfId="1" applyFont="1" applyFill="1" applyBorder="1" applyAlignment="1">
      <alignment horizontal="center" vertical="center"/>
    </xf>
    <xf numFmtId="9" fontId="0" fillId="0" borderId="19" xfId="1" applyFont="1" applyBorder="1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1" fontId="4" fillId="0" borderId="0" xfId="0" applyNumberFormat="1" applyFont="1" applyAlignment="1">
      <alignment horizontal="left"/>
    </xf>
    <xf numFmtId="0" fontId="7" fillId="0" borderId="0" xfId="0" applyFont="1" applyAlignment="1">
      <alignment horizontal="right"/>
    </xf>
    <xf numFmtId="14" fontId="7" fillId="0" borderId="0" xfId="0" applyNumberFormat="1" applyFont="1" applyAlignment="1">
      <alignment horizontal="centerContinuous"/>
    </xf>
    <xf numFmtId="0" fontId="10" fillId="0" borderId="0" xfId="0" applyFont="1" applyAlignment="1">
      <alignment horizontal="centerContinuous"/>
    </xf>
    <xf numFmtId="0" fontId="2" fillId="0" borderId="38" xfId="0" applyFont="1" applyBorder="1" applyAlignment="1">
      <alignment horizontal="left" indent="5"/>
    </xf>
    <xf numFmtId="0" fontId="0" fillId="0" borderId="39" xfId="0" applyBorder="1"/>
    <xf numFmtId="0" fontId="0" fillId="0" borderId="40" xfId="0" applyBorder="1"/>
    <xf numFmtId="0" fontId="2" fillId="0" borderId="18" xfId="0" applyFont="1" applyBorder="1" applyAlignment="1">
      <alignment horizontal="left" indent="5"/>
    </xf>
    <xf numFmtId="0" fontId="0" fillId="0" borderId="41" xfId="0" applyBorder="1"/>
    <xf numFmtId="0" fontId="2" fillId="0" borderId="42" xfId="0" applyFont="1" applyBorder="1" applyAlignment="1">
      <alignment horizontal="left" indent="5"/>
    </xf>
    <xf numFmtId="0" fontId="0" fillId="0" borderId="43" xfId="0" applyBorder="1"/>
    <xf numFmtId="0" fontId="0" fillId="0" borderId="44" xfId="0" applyBorder="1"/>
    <xf numFmtId="164" fontId="2" fillId="0" borderId="0" xfId="0" applyNumberFormat="1" applyFont="1" applyAlignment="1">
      <alignment horizontal="centerContinuous"/>
    </xf>
    <xf numFmtId="0" fontId="2" fillId="0" borderId="0" xfId="0" applyFont="1" applyAlignment="1">
      <alignment horizontal="centerContinuous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left" vertical="center"/>
    </xf>
    <xf numFmtId="0" fontId="2" fillId="0" borderId="31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30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6" borderId="35" xfId="0" applyFont="1" applyFill="1" applyBorder="1" applyAlignment="1">
      <alignment horizontal="center" vertical="center"/>
    </xf>
    <xf numFmtId="0" fontId="2" fillId="6" borderId="36" xfId="0" applyFont="1" applyFill="1" applyBorder="1" applyAlignment="1">
      <alignment horizontal="center" vertical="center"/>
    </xf>
    <xf numFmtId="0" fontId="2" fillId="6" borderId="37" xfId="0" applyFont="1" applyFill="1" applyBorder="1" applyAlignment="1">
      <alignment horizontal="center" vertical="center"/>
    </xf>
    <xf numFmtId="0" fontId="2" fillId="6" borderId="29" xfId="0" applyFont="1" applyFill="1" applyBorder="1" applyAlignment="1">
      <alignment horizontal="left" vertical="center"/>
    </xf>
    <xf numFmtId="0" fontId="2" fillId="6" borderId="31" xfId="0" applyFont="1" applyFill="1" applyBorder="1" applyAlignment="1">
      <alignment horizontal="left" vertical="center"/>
    </xf>
    <xf numFmtId="0" fontId="2" fillId="6" borderId="33" xfId="0" applyFont="1" applyFill="1" applyBorder="1" applyAlignment="1">
      <alignment horizontal="left" vertical="center"/>
    </xf>
    <xf numFmtId="0" fontId="2" fillId="6" borderId="29" xfId="0" applyFont="1" applyFill="1" applyBorder="1" applyAlignment="1">
      <alignment horizontal="center" vertical="center"/>
    </xf>
    <xf numFmtId="0" fontId="2" fillId="6" borderId="31" xfId="0" applyFont="1" applyFill="1" applyBorder="1" applyAlignment="1">
      <alignment horizontal="center" vertical="center"/>
    </xf>
    <xf numFmtId="0" fontId="2" fillId="6" borderId="33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10" borderId="0" xfId="0" applyFont="1" applyFill="1" applyAlignment="1">
      <alignment vertical="center"/>
    </xf>
    <xf numFmtId="0" fontId="2" fillId="11" borderId="0" xfId="0" applyFont="1" applyFill="1" applyAlignment="1">
      <alignment horizontal="left" vertical="center"/>
    </xf>
    <xf numFmtId="0" fontId="2" fillId="10" borderId="10" xfId="0" applyFont="1" applyFill="1" applyBorder="1" applyAlignment="1">
      <alignment horizontal="left" vertical="center"/>
    </xf>
    <xf numFmtId="0" fontId="2" fillId="10" borderId="10" xfId="0" applyFont="1" applyFill="1" applyBorder="1" applyAlignment="1">
      <alignment horizontal="center" vertical="center"/>
    </xf>
    <xf numFmtId="0" fontId="2" fillId="10" borderId="11" xfId="0" applyFont="1" applyFill="1" applyBorder="1" applyAlignment="1">
      <alignment horizontal="left" vertical="center"/>
    </xf>
    <xf numFmtId="0" fontId="2" fillId="10" borderId="11" xfId="0" applyFont="1" applyFill="1" applyBorder="1" applyAlignment="1">
      <alignment horizontal="center" vertical="center"/>
    </xf>
    <xf numFmtId="0" fontId="2" fillId="11" borderId="11" xfId="0" applyFont="1" applyFill="1" applyBorder="1" applyAlignment="1">
      <alignment horizontal="left" vertical="center"/>
    </xf>
    <xf numFmtId="0" fontId="2" fillId="11" borderId="1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38" xfId="0" applyFont="1" applyBorder="1" applyAlignment="1">
      <alignment vertical="center"/>
    </xf>
    <xf numFmtId="0" fontId="2" fillId="0" borderId="39" xfId="0" applyFont="1" applyBorder="1" applyAlignment="1">
      <alignment vertical="center"/>
    </xf>
    <xf numFmtId="0" fontId="2" fillId="0" borderId="40" xfId="0" applyFont="1" applyBorder="1" applyAlignment="1">
      <alignment vertical="center"/>
    </xf>
    <xf numFmtId="0" fontId="2" fillId="0" borderId="42" xfId="0" applyFont="1" applyBorder="1" applyAlignment="1">
      <alignment vertical="center"/>
    </xf>
    <xf numFmtId="0" fontId="2" fillId="0" borderId="43" xfId="0" applyFont="1" applyBorder="1" applyAlignment="1">
      <alignment vertical="center"/>
    </xf>
    <xf numFmtId="0" fontId="2" fillId="0" borderId="44" xfId="0" applyFont="1" applyBorder="1" applyAlignment="1">
      <alignment horizontal="left" vertical="center"/>
    </xf>
    <xf numFmtId="0" fontId="2" fillId="10" borderId="45" xfId="0" applyFont="1" applyFill="1" applyBorder="1" applyAlignment="1">
      <alignment horizontal="left" vertical="center"/>
    </xf>
    <xf numFmtId="0" fontId="2" fillId="10" borderId="45" xfId="0" applyFont="1" applyFill="1" applyBorder="1" applyAlignment="1">
      <alignment horizontal="center" vertical="center"/>
    </xf>
    <xf numFmtId="0" fontId="2" fillId="11" borderId="51" xfId="0" applyFont="1" applyFill="1" applyBorder="1" applyAlignment="1">
      <alignment horizontal="left" vertical="center"/>
    </xf>
    <xf numFmtId="0" fontId="2" fillId="11" borderId="51" xfId="0" applyFont="1" applyFill="1" applyBorder="1" applyAlignment="1">
      <alignment horizontal="center" vertical="center"/>
    </xf>
    <xf numFmtId="0" fontId="2" fillId="6" borderId="38" xfId="0" applyFont="1" applyFill="1" applyBorder="1" applyAlignment="1">
      <alignment horizontal="center" vertical="center"/>
    </xf>
    <xf numFmtId="0" fontId="2" fillId="6" borderId="47" xfId="0" applyFont="1" applyFill="1" applyBorder="1" applyAlignment="1">
      <alignment horizontal="center" vertical="center"/>
    </xf>
    <xf numFmtId="0" fontId="2" fillId="6" borderId="50" xfId="0" applyFont="1" applyFill="1" applyBorder="1" applyAlignment="1">
      <alignment horizontal="center" vertical="center"/>
    </xf>
    <xf numFmtId="0" fontId="2" fillId="6" borderId="45" xfId="0" applyFont="1" applyFill="1" applyBorder="1" applyAlignment="1">
      <alignment horizontal="left" vertical="center"/>
    </xf>
    <xf numFmtId="0" fontId="2" fillId="6" borderId="9" xfId="0" applyFont="1" applyFill="1" applyBorder="1" applyAlignment="1">
      <alignment horizontal="left" vertical="center"/>
    </xf>
    <xf numFmtId="0" fontId="2" fillId="6" borderId="43" xfId="0" applyFont="1" applyFill="1" applyBorder="1" applyAlignment="1">
      <alignment horizontal="left" vertical="center"/>
    </xf>
    <xf numFmtId="2" fontId="2" fillId="6" borderId="45" xfId="0" applyNumberFormat="1" applyFont="1" applyFill="1" applyBorder="1" applyAlignment="1">
      <alignment horizontal="right" vertical="center" indent="1"/>
    </xf>
    <xf numFmtId="2" fontId="2" fillId="6" borderId="9" xfId="0" applyNumberFormat="1" applyFont="1" applyFill="1" applyBorder="1" applyAlignment="1">
      <alignment horizontal="right" vertical="center" indent="1"/>
    </xf>
    <xf numFmtId="2" fontId="2" fillId="6" borderId="43" xfId="0" applyNumberFormat="1" applyFont="1" applyFill="1" applyBorder="1" applyAlignment="1">
      <alignment horizontal="right" vertical="center" indent="1"/>
    </xf>
    <xf numFmtId="0" fontId="2" fillId="0" borderId="0" xfId="2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1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14" fontId="7" fillId="0" borderId="43" xfId="0" applyNumberFormat="1" applyFont="1" applyBorder="1" applyAlignment="1">
      <alignment horizontal="center" vertical="center"/>
    </xf>
    <xf numFmtId="1" fontId="7" fillId="0" borderId="44" xfId="0" applyNumberFormat="1" applyFont="1" applyBorder="1" applyAlignment="1">
      <alignment horizontal="right" vertical="center"/>
    </xf>
    <xf numFmtId="14" fontId="12" fillId="10" borderId="45" xfId="0" applyNumberFormat="1" applyFont="1" applyFill="1" applyBorder="1" applyAlignment="1">
      <alignment horizontal="center" vertical="center"/>
    </xf>
    <xf numFmtId="14" fontId="12" fillId="12" borderId="46" xfId="0" applyNumberFormat="1" applyFont="1" applyFill="1" applyBorder="1" applyAlignment="1">
      <alignment horizontal="center" vertical="center"/>
    </xf>
    <xf numFmtId="14" fontId="12" fillId="10" borderId="10" xfId="0" applyNumberFormat="1" applyFont="1" applyFill="1" applyBorder="1" applyAlignment="1">
      <alignment horizontal="center" vertical="center"/>
    </xf>
    <xf numFmtId="14" fontId="12" fillId="12" borderId="48" xfId="0" applyNumberFormat="1" applyFont="1" applyFill="1" applyBorder="1" applyAlignment="1">
      <alignment horizontal="center" vertical="center"/>
    </xf>
    <xf numFmtId="14" fontId="12" fillId="10" borderId="11" xfId="0" applyNumberFormat="1" applyFont="1" applyFill="1" applyBorder="1" applyAlignment="1">
      <alignment horizontal="center" vertical="center"/>
    </xf>
    <xf numFmtId="14" fontId="12" fillId="12" borderId="49" xfId="0" applyNumberFormat="1" applyFont="1" applyFill="1" applyBorder="1" applyAlignment="1">
      <alignment horizontal="center" vertical="center"/>
    </xf>
    <xf numFmtId="14" fontId="12" fillId="11" borderId="11" xfId="0" applyNumberFormat="1" applyFont="1" applyFill="1" applyBorder="1" applyAlignment="1">
      <alignment horizontal="center" vertical="center"/>
    </xf>
    <xf numFmtId="14" fontId="12" fillId="6" borderId="49" xfId="0" applyNumberFormat="1" applyFont="1" applyFill="1" applyBorder="1" applyAlignment="1">
      <alignment horizontal="center" vertical="center"/>
    </xf>
    <xf numFmtId="14" fontId="12" fillId="11" borderId="51" xfId="0" applyNumberFormat="1" applyFont="1" applyFill="1" applyBorder="1" applyAlignment="1">
      <alignment horizontal="center" vertical="center"/>
    </xf>
    <xf numFmtId="14" fontId="12" fillId="6" borderId="52" xfId="0" applyNumberFormat="1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left" vertical="center" shrinkToFit="1"/>
    </xf>
    <xf numFmtId="0" fontId="7" fillId="0" borderId="42" xfId="0" applyFont="1" applyBorder="1" applyAlignment="1">
      <alignment vertical="center"/>
    </xf>
    <xf numFmtId="1" fontId="4" fillId="0" borderId="0" xfId="0" applyNumberFormat="1" applyFont="1" applyAlignment="1">
      <alignment horizontal="left" vertical="center" shrinkToFit="1"/>
    </xf>
    <xf numFmtId="14" fontId="7" fillId="0" borderId="0" xfId="0" applyNumberFormat="1" applyFont="1" applyAlignment="1">
      <alignment horizontal="left" vertical="center" shrinkToFit="1"/>
    </xf>
    <xf numFmtId="0" fontId="7" fillId="0" borderId="0" xfId="0" applyFont="1" applyAlignment="1">
      <alignment horizontal="right" vertical="center"/>
    </xf>
    <xf numFmtId="0" fontId="7" fillId="0" borderId="38" xfId="0" applyFont="1" applyBorder="1" applyAlignment="1">
      <alignment horizontal="left" vertical="center"/>
    </xf>
    <xf numFmtId="0" fontId="7" fillId="0" borderId="39" xfId="0" applyFont="1" applyBorder="1" applyAlignment="1">
      <alignment horizontal="center" vertical="center"/>
    </xf>
    <xf numFmtId="1" fontId="7" fillId="0" borderId="40" xfId="0" applyNumberFormat="1" applyFont="1" applyBorder="1" applyAlignment="1">
      <alignment horizontal="right" vertical="center"/>
    </xf>
    <xf numFmtId="1" fontId="7" fillId="0" borderId="39" xfId="0" applyNumberFormat="1" applyFont="1" applyBorder="1" applyAlignment="1">
      <alignment horizontal="left" vertical="center"/>
    </xf>
    <xf numFmtId="1" fontId="7" fillId="0" borderId="43" xfId="0" applyNumberFormat="1" applyFont="1" applyBorder="1" applyAlignment="1">
      <alignment horizontal="left" vertical="center"/>
    </xf>
    <xf numFmtId="0" fontId="2" fillId="0" borderId="0" xfId="0" applyFont="1"/>
    <xf numFmtId="0" fontId="4" fillId="0" borderId="0" xfId="0" applyFont="1"/>
    <xf numFmtId="0" fontId="10" fillId="0" borderId="0" xfId="0" applyFont="1"/>
    <xf numFmtId="164" fontId="7" fillId="0" borderId="0" xfId="0" applyNumberFormat="1" applyFont="1" applyAlignment="1">
      <alignment horizontal="centerContinuous"/>
    </xf>
    <xf numFmtId="1" fontId="4" fillId="0" borderId="0" xfId="0" applyNumberFormat="1" applyFont="1"/>
    <xf numFmtId="0" fontId="2" fillId="0" borderId="0" xfId="0" applyFont="1" applyAlignment="1">
      <alignment horizontal="right" vertical="center"/>
    </xf>
    <xf numFmtId="0" fontId="2" fillId="0" borderId="0" xfId="2" applyFont="1" applyAlignment="1">
      <alignment horizontal="right" vertical="center"/>
    </xf>
    <xf numFmtId="0" fontId="13" fillId="0" borderId="0" xfId="0" applyFont="1"/>
    <xf numFmtId="0" fontId="2" fillId="10" borderId="29" xfId="0" applyFont="1" applyFill="1" applyBorder="1" applyAlignment="1">
      <alignment horizontal="left" vertical="center"/>
    </xf>
    <xf numFmtId="0" fontId="2" fillId="10" borderId="29" xfId="0" applyFont="1" applyFill="1" applyBorder="1" applyAlignment="1">
      <alignment horizontal="center" vertical="center"/>
    </xf>
    <xf numFmtId="2" fontId="2" fillId="6" borderId="29" xfId="0" applyNumberFormat="1" applyFont="1" applyFill="1" applyBorder="1" applyAlignment="1">
      <alignment horizontal="center" vertical="center"/>
    </xf>
    <xf numFmtId="0" fontId="2" fillId="10" borderId="31" xfId="0" applyFont="1" applyFill="1" applyBorder="1" applyAlignment="1">
      <alignment horizontal="left" vertical="center"/>
    </xf>
    <xf numFmtId="0" fontId="2" fillId="10" borderId="31" xfId="0" applyFont="1" applyFill="1" applyBorder="1" applyAlignment="1">
      <alignment horizontal="center" vertical="center"/>
    </xf>
    <xf numFmtId="2" fontId="2" fillId="6" borderId="31" xfId="0" applyNumberFormat="1" applyFont="1" applyFill="1" applyBorder="1" applyAlignment="1">
      <alignment horizontal="center" vertical="center"/>
    </xf>
    <xf numFmtId="0" fontId="2" fillId="11" borderId="31" xfId="0" applyFont="1" applyFill="1" applyBorder="1" applyAlignment="1">
      <alignment horizontal="center" vertical="center"/>
    </xf>
    <xf numFmtId="0" fontId="2" fillId="10" borderId="33" xfId="0" applyFont="1" applyFill="1" applyBorder="1" applyAlignment="1">
      <alignment horizontal="left" vertical="center"/>
    </xf>
    <xf numFmtId="0" fontId="2" fillId="11" borderId="33" xfId="0" applyFont="1" applyFill="1" applyBorder="1" applyAlignment="1">
      <alignment horizontal="center" vertical="center"/>
    </xf>
    <xf numFmtId="2" fontId="2" fillId="6" borderId="33" xfId="0" applyNumberFormat="1" applyFont="1" applyFill="1" applyBorder="1" applyAlignment="1">
      <alignment horizontal="center" vertical="center"/>
    </xf>
    <xf numFmtId="166" fontId="2" fillId="6" borderId="30" xfId="0" applyNumberFormat="1" applyFont="1" applyFill="1" applyBorder="1" applyAlignment="1">
      <alignment horizontal="right" vertical="center" indent="1"/>
    </xf>
    <xf numFmtId="166" fontId="2" fillId="6" borderId="32" xfId="0" applyNumberFormat="1" applyFont="1" applyFill="1" applyBorder="1" applyAlignment="1">
      <alignment horizontal="right" vertical="center" indent="1"/>
    </xf>
    <xf numFmtId="166" fontId="2" fillId="6" borderId="34" xfId="0" applyNumberFormat="1" applyFont="1" applyFill="1" applyBorder="1" applyAlignment="1">
      <alignment horizontal="right" vertical="center" indent="1"/>
    </xf>
    <xf numFmtId="166" fontId="2" fillId="6" borderId="29" xfId="0" applyNumberFormat="1" applyFont="1" applyFill="1" applyBorder="1" applyAlignment="1">
      <alignment horizontal="right" vertical="center" indent="1"/>
    </xf>
    <xf numFmtId="166" fontId="2" fillId="6" borderId="31" xfId="0" applyNumberFormat="1" applyFont="1" applyFill="1" applyBorder="1" applyAlignment="1">
      <alignment horizontal="right" vertical="center" indent="1"/>
    </xf>
    <xf numFmtId="166" fontId="2" fillId="6" borderId="33" xfId="0" applyNumberFormat="1" applyFont="1" applyFill="1" applyBorder="1" applyAlignment="1">
      <alignment horizontal="right" vertical="center" indent="1"/>
    </xf>
    <xf numFmtId="166" fontId="2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 indent="4"/>
    </xf>
    <xf numFmtId="2" fontId="0" fillId="0" borderId="0" xfId="0" applyNumberFormat="1"/>
    <xf numFmtId="0" fontId="5" fillId="7" borderId="42" xfId="0" applyFont="1" applyFill="1" applyBorder="1" applyAlignment="1">
      <alignment vertical="center"/>
    </xf>
    <xf numFmtId="166" fontId="5" fillId="7" borderId="43" xfId="0" applyNumberFormat="1" applyFont="1" applyFill="1" applyBorder="1" applyAlignment="1">
      <alignment horizontal="left" vertical="center" indent="2"/>
    </xf>
    <xf numFmtId="166" fontId="5" fillId="7" borderId="43" xfId="0" applyNumberFormat="1" applyFont="1" applyFill="1" applyBorder="1" applyAlignment="1">
      <alignment horizontal="center" vertical="center"/>
    </xf>
    <xf numFmtId="166" fontId="5" fillId="7" borderId="43" xfId="0" applyNumberFormat="1" applyFont="1" applyFill="1" applyBorder="1" applyAlignment="1">
      <alignment horizontal="centerContinuous" vertical="center"/>
    </xf>
    <xf numFmtId="0" fontId="5" fillId="7" borderId="44" xfId="0" applyFont="1" applyFill="1" applyBorder="1" applyAlignment="1">
      <alignment horizontal="center" vertical="center"/>
    </xf>
    <xf numFmtId="0" fontId="5" fillId="6" borderId="39" xfId="0" applyFont="1" applyFill="1" applyBorder="1" applyAlignment="1">
      <alignment horizontal="center" vertical="center" wrapText="1"/>
    </xf>
    <xf numFmtId="0" fontId="5" fillId="6" borderId="39" xfId="0" applyFont="1" applyFill="1" applyBorder="1" applyAlignment="1">
      <alignment horizontal="center" vertical="center"/>
    </xf>
    <xf numFmtId="0" fontId="5" fillId="6" borderId="39" xfId="0" applyFont="1" applyFill="1" applyBorder="1" applyAlignment="1">
      <alignment horizontal="left" vertical="center" indent="2"/>
    </xf>
    <xf numFmtId="0" fontId="5" fillId="6" borderId="40" xfId="0" applyFont="1" applyFill="1" applyBorder="1" applyAlignment="1">
      <alignment horizontal="center" vertical="center"/>
    </xf>
    <xf numFmtId="0" fontId="5" fillId="6" borderId="38" xfId="0" applyFont="1" applyFill="1" applyBorder="1" applyAlignment="1">
      <alignment horizontal="left" vertical="center" indent="5"/>
    </xf>
    <xf numFmtId="164" fontId="2" fillId="0" borderId="0" xfId="0" applyNumberFormat="1" applyFont="1"/>
    <xf numFmtId="0" fontId="5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5" fillId="0" borderId="4" xfId="0" applyFont="1" applyBorder="1"/>
    <xf numFmtId="0" fontId="2" fillId="0" borderId="5" xfId="0" applyFont="1" applyBorder="1"/>
    <xf numFmtId="0" fontId="5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0" xfId="2" applyFont="1" applyAlignment="1">
      <alignment horizontal="left" vertical="center"/>
    </xf>
    <xf numFmtId="167" fontId="0" fillId="0" borderId="0" xfId="0" applyNumberFormat="1" applyAlignment="1">
      <alignment horizontal="right" vertical="center" indent="1"/>
    </xf>
    <xf numFmtId="0" fontId="0" fillId="0" borderId="0" xfId="0" applyAlignment="1">
      <alignment horizontal="right" indent="1"/>
    </xf>
    <xf numFmtId="0" fontId="5" fillId="6" borderId="13" xfId="0" applyFont="1" applyFill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5" fillId="6" borderId="25" xfId="0" applyFont="1" applyFill="1" applyBorder="1" applyAlignment="1">
      <alignment horizontal="center" vertical="center"/>
    </xf>
    <xf numFmtId="0" fontId="5" fillId="6" borderId="26" xfId="0" applyFont="1" applyFill="1" applyBorder="1" applyAlignment="1">
      <alignment horizontal="center" vertical="center"/>
    </xf>
    <xf numFmtId="0" fontId="5" fillId="6" borderId="27" xfId="0" applyFont="1" applyFill="1" applyBorder="1" applyAlignment="1">
      <alignment horizontal="center" vertical="center"/>
    </xf>
    <xf numFmtId="0" fontId="5" fillId="6" borderId="28" xfId="0" applyFont="1" applyFill="1" applyBorder="1" applyAlignment="1">
      <alignment horizontal="center" vertical="center"/>
    </xf>
    <xf numFmtId="0" fontId="5" fillId="6" borderId="53" xfId="0" applyFont="1" applyFill="1" applyBorder="1" applyAlignment="1">
      <alignment horizontal="center" vertical="center"/>
    </xf>
    <xf numFmtId="0" fontId="5" fillId="6" borderId="54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 wrapText="1"/>
    </xf>
    <xf numFmtId="0" fontId="0" fillId="6" borderId="17" xfId="0" applyFill="1" applyBorder="1" applyAlignment="1">
      <alignment horizontal="center" vertical="center"/>
    </xf>
    <xf numFmtId="0" fontId="5" fillId="6" borderId="13" xfId="0" applyFont="1" applyFill="1" applyBorder="1" applyAlignment="1">
      <alignment horizontal="left" vertical="center"/>
    </xf>
    <xf numFmtId="0" fontId="0" fillId="6" borderId="21" xfId="0" applyFill="1" applyBorder="1" applyAlignment="1">
      <alignment horizontal="left" vertical="center"/>
    </xf>
    <xf numFmtId="9" fontId="5" fillId="6" borderId="13" xfId="1" applyFont="1" applyFill="1" applyBorder="1" applyAlignment="1">
      <alignment horizontal="center" vertical="center"/>
    </xf>
    <xf numFmtId="9" fontId="0" fillId="6" borderId="21" xfId="1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Pourcentage" xfId="1" builtinId="5"/>
  </cellStyles>
  <dxfs count="7">
    <dxf>
      <numFmt numFmtId="0" formatCode="General"/>
    </dxf>
    <dxf>
      <numFmt numFmtId="164" formatCode="0#&quot; &quot;##&quot; &quot;##&quot; &quot;##&quot; &quot;##"/>
    </dxf>
    <dxf>
      <alignment horizontal="right" textRotation="0" wrapText="0" indent="1" justifyLastLine="0" shrinkToFit="0" readingOrder="0"/>
    </dxf>
    <dxf>
      <alignment horizontal="right" textRotation="0" wrapText="0" indent="1" justifyLastLine="0" shrinkToFit="0" readingOrder="0"/>
    </dxf>
    <dxf>
      <numFmt numFmtId="167" formatCode="0.000"/>
      <alignment horizontal="right" vertical="center" textRotation="0" wrapText="0" indent="1" justifyLastLine="0" shrinkToFit="0" readingOrder="0"/>
    </dxf>
    <dxf>
      <numFmt numFmtId="167" formatCode="0.000"/>
      <alignment horizontal="right" vertical="center" textRotation="0" wrapText="0" indent="1" justifyLastLine="0" shrinkToFit="0" readingOrder="0"/>
    </dxf>
    <dxf>
      <numFmt numFmtId="1" formatCode="0"/>
      <alignment horizontal="left" vertical="bottom" textRotation="0" wrapText="0" indent="0" justifyLastLine="0" shrinkToFit="0" readingOrder="0"/>
    </dxf>
  </dxfs>
  <tableStyles count="1" defaultTableStyle="TableStyleMedium2" defaultPivotStyle="PivotStyleLight16">
    <tableStyle name="Invisible" pivot="0" table="0" count="0" xr9:uid="{1C4CD21A-14C6-4776-A4F1-93D3BBE281AF}"/>
  </tableStyles>
  <colors>
    <mruColors>
      <color rgb="FF000066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885825</xdr:colOff>
      <xdr:row>0</xdr:row>
      <xdr:rowOff>285750</xdr:rowOff>
    </xdr:from>
    <xdr:to>
      <xdr:col>3</xdr:col>
      <xdr:colOff>2086803</xdr:colOff>
      <xdr:row>6</xdr:row>
      <xdr:rowOff>80893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id="{367ACADD-A405-420C-B328-4EE800EDF66B}"/>
            </a:ext>
          </a:extLst>
        </xdr:cNvPr>
        <xdr:cNvGrpSpPr/>
      </xdr:nvGrpSpPr>
      <xdr:grpSpPr>
        <a:xfrm>
          <a:off x="2667000" y="285750"/>
          <a:ext cx="1010478" cy="1100068"/>
          <a:chOff x="3271631" y="248478"/>
          <a:chExt cx="1200978" cy="1090543"/>
        </a:xfrm>
      </xdr:grpSpPr>
      <xdr:pic macro="[0]!choix">
        <xdr:nvPicPr>
          <xdr:cNvPr id="13" name="Graphique 12" descr="Un artiste masculin contour">
            <a:extLst>
              <a:ext uri="{FF2B5EF4-FFF2-40B4-BE49-F238E27FC236}">
                <a16:creationId xmlns:a16="http://schemas.microsoft.com/office/drawing/2014/main" id="{F53A66D6-7B88-7472-176A-A298E280A98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3409675" y="248478"/>
            <a:ext cx="914400" cy="914400"/>
          </a:xfrm>
          <a:prstGeom prst="rect">
            <a:avLst/>
          </a:prstGeom>
        </xdr:spPr>
      </xdr:pic>
      <xdr:sp macro="[0]!choix" textlink="">
        <xdr:nvSpPr>
          <xdr:cNvPr id="14" name="ZoneTexte 13">
            <a:extLst>
              <a:ext uri="{FF2B5EF4-FFF2-40B4-BE49-F238E27FC236}">
                <a16:creationId xmlns:a16="http://schemas.microsoft.com/office/drawing/2014/main" id="{3A207D69-944E-BDA6-2C00-B3C57627F394}"/>
              </a:ext>
            </a:extLst>
          </xdr:cNvPr>
          <xdr:cNvSpPr txBox="1"/>
        </xdr:nvSpPr>
        <xdr:spPr>
          <a:xfrm>
            <a:off x="3271631" y="1159565"/>
            <a:ext cx="1200978" cy="179456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CH" sz="1200"/>
              <a:t>Clic moi Choix</a:t>
            </a:r>
          </a:p>
        </xdr:txBody>
      </xdr:sp>
    </xdr:grpSp>
    <xdr:clientData fPrintsWithSheet="0"/>
  </xdr:twoCellAnchor>
  <xdr:twoCellAnchor editAs="oneCell">
    <xdr:from>
      <xdr:col>4</xdr:col>
      <xdr:colOff>114300</xdr:colOff>
      <xdr:row>9</xdr:row>
      <xdr:rowOff>63909</xdr:rowOff>
    </xdr:from>
    <xdr:to>
      <xdr:col>5</xdr:col>
      <xdr:colOff>57149</xdr:colOff>
      <xdr:row>11</xdr:row>
      <xdr:rowOff>86900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31B1FF07-FD8B-74D1-86F0-0E6DAAC6D9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90950" y="1949859"/>
          <a:ext cx="438149" cy="413516"/>
        </a:xfrm>
        <a:prstGeom prst="rect">
          <a:avLst/>
        </a:prstGeom>
      </xdr:spPr>
    </xdr:pic>
    <xdr:clientData/>
  </xdr:twoCellAnchor>
  <xdr:twoCellAnchor editAs="oneCell">
    <xdr:from>
      <xdr:col>5</xdr:col>
      <xdr:colOff>228600</xdr:colOff>
      <xdr:row>9</xdr:row>
      <xdr:rowOff>81044</xdr:rowOff>
    </xdr:from>
    <xdr:to>
      <xdr:col>6</xdr:col>
      <xdr:colOff>38100</xdr:colOff>
      <xdr:row>11</xdr:row>
      <xdr:rowOff>95248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F0E4B041-764E-BF9E-4751-515CDC1C8D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0550" y="1966994"/>
          <a:ext cx="409575" cy="4047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1047750</xdr:colOff>
      <xdr:row>11</xdr:row>
      <xdr:rowOff>123825</xdr:rowOff>
    </xdr:from>
    <xdr:to>
      <xdr:col>3</xdr:col>
      <xdr:colOff>1485899</xdr:colOff>
      <xdr:row>13</xdr:row>
      <xdr:rowOff>156341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2A76E1D-4DA6-4B21-A24A-D5B8B92FC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67050" y="2305050"/>
          <a:ext cx="438149" cy="413516"/>
        </a:xfrm>
        <a:prstGeom prst="rect">
          <a:avLst/>
        </a:prstGeom>
      </xdr:spPr>
    </xdr:pic>
    <xdr:clientData/>
  </xdr:twoCellAnchor>
  <xdr:twoCellAnchor editAs="oneCell">
    <xdr:from>
      <xdr:col>3</xdr:col>
      <xdr:colOff>1657350</xdr:colOff>
      <xdr:row>11</xdr:row>
      <xdr:rowOff>140960</xdr:rowOff>
    </xdr:from>
    <xdr:to>
      <xdr:col>3</xdr:col>
      <xdr:colOff>2066925</xdr:colOff>
      <xdr:row>13</xdr:row>
      <xdr:rowOff>164689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DDDBD94-482A-4454-994D-76DB1B1D31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76650" y="2322185"/>
          <a:ext cx="409575" cy="40472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1257300</xdr:colOff>
      <xdr:row>11</xdr:row>
      <xdr:rowOff>123825</xdr:rowOff>
    </xdr:from>
    <xdr:to>
      <xdr:col>3</xdr:col>
      <xdr:colOff>1695449</xdr:colOff>
      <xdr:row>13</xdr:row>
      <xdr:rowOff>156341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DF7C009-4302-4F88-83C9-B72F200FF1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6600" y="2305050"/>
          <a:ext cx="438149" cy="413516"/>
        </a:xfrm>
        <a:prstGeom prst="rect">
          <a:avLst/>
        </a:prstGeom>
      </xdr:spPr>
    </xdr:pic>
    <xdr:clientData/>
  </xdr:twoCellAnchor>
  <xdr:twoCellAnchor editAs="oneCell">
    <xdr:from>
      <xdr:col>3</xdr:col>
      <xdr:colOff>1866900</xdr:colOff>
      <xdr:row>11</xdr:row>
      <xdr:rowOff>140960</xdr:rowOff>
    </xdr:from>
    <xdr:to>
      <xdr:col>4</xdr:col>
      <xdr:colOff>104775</xdr:colOff>
      <xdr:row>13</xdr:row>
      <xdr:rowOff>164689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7D4C7B6-F382-432C-9FC7-88A703812A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86200" y="2322185"/>
          <a:ext cx="409575" cy="40472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933450</xdr:colOff>
      <xdr:row>11</xdr:row>
      <xdr:rowOff>171450</xdr:rowOff>
    </xdr:from>
    <xdr:to>
      <xdr:col>3</xdr:col>
      <xdr:colOff>1371599</xdr:colOff>
      <xdr:row>14</xdr:row>
      <xdr:rowOff>13466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427CCE1-38EE-4D88-84B6-F9A8B3D408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0" y="2352675"/>
          <a:ext cx="438149" cy="413516"/>
        </a:xfrm>
        <a:prstGeom prst="rect">
          <a:avLst/>
        </a:prstGeom>
      </xdr:spPr>
    </xdr:pic>
    <xdr:clientData/>
  </xdr:twoCellAnchor>
  <xdr:twoCellAnchor editAs="oneCell">
    <xdr:from>
      <xdr:col>3</xdr:col>
      <xdr:colOff>1543050</xdr:colOff>
      <xdr:row>11</xdr:row>
      <xdr:rowOff>188585</xdr:rowOff>
    </xdr:from>
    <xdr:to>
      <xdr:col>3</xdr:col>
      <xdr:colOff>1952625</xdr:colOff>
      <xdr:row>14</xdr:row>
      <xdr:rowOff>21814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2C0E8F4-3F3C-4B00-842E-544D881863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62350" y="2369810"/>
          <a:ext cx="409575" cy="40472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962025</xdr:colOff>
      <xdr:row>11</xdr:row>
      <xdr:rowOff>133350</xdr:rowOff>
    </xdr:from>
    <xdr:to>
      <xdr:col>3</xdr:col>
      <xdr:colOff>1400174</xdr:colOff>
      <xdr:row>13</xdr:row>
      <xdr:rowOff>165866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532F2FF-B00E-4C81-8778-A8B439124B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314575"/>
          <a:ext cx="438149" cy="413516"/>
        </a:xfrm>
        <a:prstGeom prst="rect">
          <a:avLst/>
        </a:prstGeom>
      </xdr:spPr>
    </xdr:pic>
    <xdr:clientData/>
  </xdr:twoCellAnchor>
  <xdr:twoCellAnchor editAs="oneCell">
    <xdr:from>
      <xdr:col>3</xdr:col>
      <xdr:colOff>1571625</xdr:colOff>
      <xdr:row>11</xdr:row>
      <xdr:rowOff>150485</xdr:rowOff>
    </xdr:from>
    <xdr:to>
      <xdr:col>3</xdr:col>
      <xdr:colOff>1981200</xdr:colOff>
      <xdr:row>13</xdr:row>
      <xdr:rowOff>174214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470E4F0-7B4E-45CE-A818-A81458050A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90925" y="2331710"/>
          <a:ext cx="409575" cy="40472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190500</xdr:colOff>
      <xdr:row>4</xdr:row>
      <xdr:rowOff>114300</xdr:rowOff>
    </xdr:from>
    <xdr:to>
      <xdr:col>2</xdr:col>
      <xdr:colOff>628649</xdr:colOff>
      <xdr:row>6</xdr:row>
      <xdr:rowOff>146816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8139A81-CFD9-4CF5-A962-FB704FB9ED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5525" y="923925"/>
          <a:ext cx="438149" cy="413516"/>
        </a:xfrm>
        <a:prstGeom prst="rect">
          <a:avLst/>
        </a:prstGeom>
      </xdr:spPr>
    </xdr:pic>
    <xdr:clientData/>
  </xdr:twoCellAnchor>
  <xdr:twoCellAnchor editAs="oneCell">
    <xdr:from>
      <xdr:col>2</xdr:col>
      <xdr:colOff>800100</xdr:colOff>
      <xdr:row>4</xdr:row>
      <xdr:rowOff>131435</xdr:rowOff>
    </xdr:from>
    <xdr:to>
      <xdr:col>2</xdr:col>
      <xdr:colOff>1209675</xdr:colOff>
      <xdr:row>6</xdr:row>
      <xdr:rowOff>155164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E82503C-651E-4DE8-A774-C3885BB950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05125" y="941060"/>
          <a:ext cx="409575" cy="40472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4</xdr:row>
      <xdr:rowOff>9525</xdr:rowOff>
    </xdr:from>
    <xdr:to>
      <xdr:col>2</xdr:col>
      <xdr:colOff>714374</xdr:colOff>
      <xdr:row>6</xdr:row>
      <xdr:rowOff>42041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D777AE7-A4AD-4B29-87E0-99F29F753D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0" y="819150"/>
          <a:ext cx="438149" cy="413516"/>
        </a:xfrm>
        <a:prstGeom prst="rect">
          <a:avLst/>
        </a:prstGeom>
      </xdr:spPr>
    </xdr:pic>
    <xdr:clientData/>
  </xdr:twoCellAnchor>
  <xdr:twoCellAnchor editAs="oneCell">
    <xdr:from>
      <xdr:col>2</xdr:col>
      <xdr:colOff>885825</xdr:colOff>
      <xdr:row>4</xdr:row>
      <xdr:rowOff>26660</xdr:rowOff>
    </xdr:from>
    <xdr:to>
      <xdr:col>2</xdr:col>
      <xdr:colOff>1295400</xdr:colOff>
      <xdr:row>6</xdr:row>
      <xdr:rowOff>50389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B45D10D-9FF0-4D80-8440-B57F9A1F34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0850" y="836285"/>
          <a:ext cx="409575" cy="40472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EACDFDE-C208-4A16-B0D8-03AF2D57CAC6}" name="Tableau2" displayName="Tableau2" ref="B4:G10" totalsRowShown="0">
  <autoFilter ref="B4:G10" xr:uid="{BEACDFDE-C208-4A16-B0D8-03AF2D57CAC6}"/>
  <tableColumns count="6">
    <tableColumn id="1" xr3:uid="{C81D31AC-54EC-46D8-8F7E-92EEB5B64DB6}" name="Ref client" dataDxfId="6"/>
    <tableColumn id="3" xr3:uid="{A23A5145-6958-426A-A8C3-062D71716517}" name="Designation"/>
    <tableColumn id="4" xr3:uid="{BE115C88-C09B-4BB4-97E5-6A021DC031F5}" name="Soumission" dataDxfId="5"/>
    <tableColumn id="6" xr3:uid="{9BD01FBB-364D-4FBA-8A44-747E6334E662}" name="Prix HT 2024-1" dataDxfId="4"/>
    <tableColumn id="2" xr3:uid="{F651900E-6ABE-4B5F-B60E-0415EA08B14C}" name="Prix HT 2024-2" dataDxfId="3"/>
    <tableColumn id="5" xr3:uid="{8B4CC70A-F6AA-442F-B9AB-95886FFF7A3B}" name="Prix HT20243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04AAEC7-375F-4786-9B09-4F7539588A68}" name="baseclient" displayName="baseclient" ref="C4:P10" totalsRowShown="0">
  <autoFilter ref="C4:P10" xr:uid="{704AAEC7-375F-4786-9B09-4F7539588A68}"/>
  <tableColumns count="14">
    <tableColumn id="1" xr3:uid="{08B9DA62-5285-4BC3-B0EB-48A7DBA2745E}" name="Code Client"/>
    <tableColumn id="18" xr3:uid="{BB9C02D0-1AB0-4FBA-8A7B-D64ECF92AD16}" name="Societe2"/>
    <tableColumn id="17" xr3:uid="{BE43D54E-AEB2-4A6D-84E3-ECE023F7F9AB}" name="Site"/>
    <tableColumn id="2" xr3:uid="{B3C2E551-4CD5-4149-B6F6-0FAB71196F7C}" name="Civilité"/>
    <tableColumn id="3" xr3:uid="{8662482D-27AA-4789-844C-F40E73DFAF92}" name="Nom"/>
    <tableColumn id="4" xr3:uid="{8E820844-EF67-4974-9729-B3F760D0D287}" name="Prenom"/>
    <tableColumn id="16" xr3:uid="{EAEFDCE2-D776-47E5-8095-0B71EC1D765B}" name="Service"/>
    <tableColumn id="5" xr3:uid="{164B2348-4683-4C30-8C4A-8F4AEF37E9D1}" name="Adresse"/>
    <tableColumn id="6" xr3:uid="{44C740D3-6485-42CA-BCFF-3317FEBBB107}" name="Code postal"/>
    <tableColumn id="7" xr3:uid="{87DFF4FA-AE2C-42D4-8D92-836ADF477144}" name="Ville"/>
    <tableColumn id="19" xr3:uid="{D44E2FAA-5A78-40D0-A688-424DB8D3EF52}" name="Téléphone" dataDxfId="1"/>
    <tableColumn id="8" xr3:uid="{052649F1-3914-46C3-A66B-9F2CACFCDF05}" name="Mode de règlement"/>
    <tableColumn id="9" xr3:uid="{FD79526E-C780-4DC9-A235-6106F137A172}" name="Colonne9"/>
    <tableColumn id="15" xr3:uid="{3599472D-4B11-43F0-96B2-61FDC8EBA66F}" name="CP VILLE" dataDxfId="0">
      <calculatedColumnFormula>baseclient[[#This Row],[Code postal]]&amp;" "&amp;baseclient[[#This Row],[Ville]]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ssai@g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essai@gmail.com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essai@gmail.com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F0FE7-2E68-48E6-89BC-FCA4539D00E1}">
  <sheetPr codeName="Feuil2"/>
  <dimension ref="A1:N43"/>
  <sheetViews>
    <sheetView view="pageLayout" zoomScaleNormal="100" workbookViewId="0">
      <selection activeCell="I2" sqref="I2"/>
    </sheetView>
  </sheetViews>
  <sheetFormatPr baseColWidth="10" defaultColWidth="10.7109375" defaultRowHeight="15" x14ac:dyDescent="0.25"/>
  <cols>
    <col min="1" max="1" width="1.28515625" style="9" customWidth="1"/>
    <col min="2" max="2" width="5.140625" style="9" customWidth="1"/>
    <col min="3" max="3" width="18.28515625" style="9" customWidth="1"/>
    <col min="4" max="4" width="26.42578125" style="9" customWidth="1"/>
    <col min="5" max="5" width="6.85546875" style="18" customWidth="1"/>
    <col min="6" max="6" width="8.42578125" style="18" customWidth="1"/>
    <col min="7" max="7" width="9.5703125" style="18" customWidth="1"/>
    <col min="8" max="8" width="11.42578125" style="9" customWidth="1"/>
    <col min="9" max="9" width="11.7109375" style="9" customWidth="1"/>
    <col min="10" max="10" width="2.42578125" style="9" customWidth="1"/>
    <col min="11" max="11" width="10" style="9" bestFit="1" customWidth="1"/>
    <col min="12" max="12" width="4" style="9" bestFit="1" customWidth="1"/>
    <col min="13" max="14" width="10.140625" style="9" bestFit="1" customWidth="1"/>
    <col min="15" max="15" width="18" style="9" customWidth="1"/>
    <col min="16" max="16384" width="10.7109375" style="9"/>
  </cols>
  <sheetData>
    <row r="1" spans="1:11" ht="23.25" x14ac:dyDescent="0.25">
      <c r="A1" s="6"/>
      <c r="B1" s="6"/>
      <c r="C1" s="6"/>
      <c r="D1" s="122" t="s">
        <v>117</v>
      </c>
      <c r="E1" s="6"/>
      <c r="F1" s="11"/>
      <c r="H1" s="6"/>
      <c r="I1" s="8" t="s">
        <v>25</v>
      </c>
      <c r="J1" s="7"/>
    </row>
    <row r="2" spans="1:11" ht="18.75" x14ac:dyDescent="0.25">
      <c r="A2" s="6"/>
      <c r="B2" s="6"/>
      <c r="C2" s="6"/>
      <c r="D2" s="6" t="s">
        <v>99</v>
      </c>
      <c r="E2" s="11"/>
      <c r="F2" s="11"/>
      <c r="G2" s="19"/>
      <c r="H2" s="8" t="s">
        <v>42</v>
      </c>
      <c r="I2" s="141">
        <v>20240123</v>
      </c>
      <c r="J2" s="10"/>
    </row>
    <row r="3" spans="1:11" ht="15.75" x14ac:dyDescent="0.25">
      <c r="A3" s="6"/>
      <c r="B3" s="6"/>
      <c r="C3" s="6"/>
      <c r="D3" s="6" t="s">
        <v>94</v>
      </c>
      <c r="E3" s="11"/>
      <c r="F3" s="11"/>
      <c r="G3" s="11"/>
      <c r="H3" s="143" t="s">
        <v>82</v>
      </c>
      <c r="I3" s="142">
        <v>45314</v>
      </c>
      <c r="J3" s="6"/>
    </row>
    <row r="4" spans="1:11" x14ac:dyDescent="0.25">
      <c r="A4" s="6"/>
      <c r="B4" s="6"/>
      <c r="C4" s="6"/>
      <c r="D4" s="6" t="s">
        <v>101</v>
      </c>
      <c r="E4" s="11"/>
      <c r="F4" s="11"/>
      <c r="G4" s="124" t="s">
        <v>59</v>
      </c>
      <c r="H4" s="12"/>
      <c r="I4" s="13"/>
      <c r="J4" s="6"/>
    </row>
    <row r="5" spans="1:11" x14ac:dyDescent="0.25">
      <c r="A5" s="6"/>
      <c r="B5" s="6"/>
      <c r="C5" s="6"/>
      <c r="D5" s="121" t="s">
        <v>100</v>
      </c>
      <c r="E5" s="11"/>
      <c r="F5" s="11"/>
      <c r="G5" s="125" t="s">
        <v>16</v>
      </c>
      <c r="H5" s="6"/>
      <c r="I5" s="14"/>
      <c r="J5" s="6"/>
    </row>
    <row r="6" spans="1:11" x14ac:dyDescent="0.25">
      <c r="A6" s="6"/>
      <c r="B6" s="6"/>
      <c r="C6" s="6"/>
      <c r="D6" s="6"/>
      <c r="E6" s="11"/>
      <c r="F6" s="11"/>
      <c r="G6" s="125"/>
      <c r="H6" s="6"/>
      <c r="I6" s="14"/>
      <c r="J6" s="6"/>
    </row>
    <row r="7" spans="1:11" x14ac:dyDescent="0.25">
      <c r="A7" s="6"/>
      <c r="B7" s="6"/>
      <c r="C7" s="6"/>
      <c r="D7" s="6"/>
      <c r="E7" s="11"/>
      <c r="F7" s="11"/>
      <c r="G7" s="125" t="s">
        <v>38</v>
      </c>
      <c r="H7" s="6"/>
      <c r="I7" s="14"/>
      <c r="J7" s="6"/>
    </row>
    <row r="8" spans="1:11" x14ac:dyDescent="0.25">
      <c r="A8" s="6"/>
      <c r="B8" s="6"/>
      <c r="C8" s="6"/>
      <c r="D8" s="6"/>
      <c r="E8" s="11"/>
      <c r="F8" s="11"/>
      <c r="G8" s="126" t="s">
        <v>87</v>
      </c>
      <c r="H8" s="15"/>
      <c r="I8" s="25"/>
      <c r="J8"/>
    </row>
    <row r="9" spans="1:11" ht="15.75" thickBot="1" x14ac:dyDescent="0.3">
      <c r="A9" s="6"/>
      <c r="B9" s="6"/>
      <c r="C9" s="6"/>
      <c r="D9" s="6"/>
      <c r="E9" s="11"/>
      <c r="F9" s="11"/>
      <c r="G9" s="6" t="s">
        <v>43</v>
      </c>
      <c r="H9" s="139">
        <v>303030303</v>
      </c>
      <c r="I9"/>
      <c r="J9"/>
    </row>
    <row r="10" spans="1:11" x14ac:dyDescent="0.25">
      <c r="A10" s="6"/>
      <c r="B10" s="102" t="s">
        <v>56</v>
      </c>
      <c r="C10" s="103"/>
      <c r="D10" s="104" t="s">
        <v>24</v>
      </c>
      <c r="E10" s="11"/>
      <c r="F10" s="11"/>
      <c r="H10" s="6"/>
      <c r="I10" s="6"/>
      <c r="J10" s="6"/>
    </row>
    <row r="11" spans="1:11" ht="15.75" thickBot="1" x14ac:dyDescent="0.3">
      <c r="A11" s="6"/>
      <c r="B11" s="105" t="s">
        <v>95</v>
      </c>
      <c r="C11" s="106"/>
      <c r="D11" s="107">
        <v>1254523</v>
      </c>
      <c r="E11" s="11"/>
      <c r="F11" s="11"/>
      <c r="G11" s="11"/>
      <c r="H11" s="6"/>
      <c r="I11" s="6"/>
      <c r="J11" s="6"/>
    </row>
    <row r="12" spans="1:11" x14ac:dyDescent="0.25">
      <c r="A12" s="6"/>
      <c r="B12" s="6"/>
      <c r="C12" s="6"/>
      <c r="D12" s="6"/>
      <c r="E12" s="11"/>
      <c r="F12" s="11"/>
      <c r="G12" s="11"/>
      <c r="H12" s="6"/>
      <c r="I12" s="6"/>
      <c r="J12" s="6"/>
    </row>
    <row r="13" spans="1:11" ht="15.75" thickBot="1" x14ac:dyDescent="0.3">
      <c r="A13" s="6"/>
      <c r="B13" s="6"/>
      <c r="C13" s="6"/>
      <c r="D13" s="6"/>
      <c r="E13" s="11"/>
      <c r="F13" s="11"/>
      <c r="G13" s="11"/>
      <c r="H13" s="6"/>
      <c r="I13" s="6"/>
      <c r="J13" s="6"/>
    </row>
    <row r="14" spans="1:11" x14ac:dyDescent="0.25">
      <c r="A14" s="6"/>
      <c r="B14" s="200" t="s">
        <v>63</v>
      </c>
      <c r="C14" s="202" t="s">
        <v>41</v>
      </c>
      <c r="D14" s="202" t="s">
        <v>74</v>
      </c>
      <c r="E14" s="202" t="s">
        <v>45</v>
      </c>
      <c r="F14" s="198" t="s">
        <v>108</v>
      </c>
      <c r="G14" s="198" t="s">
        <v>89</v>
      </c>
      <c r="H14" s="21" t="s">
        <v>47</v>
      </c>
      <c r="I14" s="22"/>
      <c r="J14" s="101"/>
      <c r="K14"/>
    </row>
    <row r="15" spans="1:11" ht="15.75" thickBot="1" x14ac:dyDescent="0.3">
      <c r="A15" s="6"/>
      <c r="B15" s="201"/>
      <c r="C15" s="199"/>
      <c r="D15" s="199"/>
      <c r="E15" s="199"/>
      <c r="F15" s="199"/>
      <c r="G15" s="199"/>
      <c r="H15" s="23" t="s">
        <v>48</v>
      </c>
      <c r="I15" s="24" t="s">
        <v>51</v>
      </c>
      <c r="J15" s="101"/>
      <c r="K15"/>
    </row>
    <row r="16" spans="1:11" ht="9" customHeight="1" thickBot="1" x14ac:dyDescent="0.3">
      <c r="A16" s="6"/>
      <c r="B16" s="6"/>
      <c r="C16" s="6"/>
      <c r="D16" s="6"/>
      <c r="E16" s="11"/>
      <c r="F16" s="11"/>
      <c r="G16" s="11"/>
      <c r="H16" s="6"/>
      <c r="I16" s="6"/>
      <c r="J16" s="6"/>
    </row>
    <row r="17" spans="1:14" ht="21.95" customHeight="1" x14ac:dyDescent="0.25">
      <c r="A17" s="6"/>
      <c r="B17" s="112">
        <v>1</v>
      </c>
      <c r="C17" s="108">
        <v>25364</v>
      </c>
      <c r="D17" s="115" t="str">
        <f>IF(C17="","",VLOOKUP(C17,Tableau2[],2,FALSE))</f>
        <v>Polissage fermoir 325</v>
      </c>
      <c r="E17" s="109">
        <v>10</v>
      </c>
      <c r="F17" s="159">
        <f ca="1">IF(C17="","",INDEX(OFFSET(Tableau2[[#Headers],[Soumission]],MATCH(C17,Tableau2[Ref client],0),,,COUNTA(Tableau2[#Headers])-2),,MATCH(9^9,OFFSET(Tableau2[[#Headers],[Soumission]],MATCH(C17,Tableau2[Ref client],0),,,COUNTA(Tableau2[#Headers])-2),1)))</f>
        <v>11.02</v>
      </c>
      <c r="G17" s="118">
        <f ca="1">IF(E17="","",E17*F17)</f>
        <v>110.19999999999999</v>
      </c>
      <c r="H17" s="129">
        <v>45327</v>
      </c>
      <c r="I17" s="130">
        <v>45327</v>
      </c>
      <c r="J17" s="30"/>
    </row>
    <row r="18" spans="1:14" ht="21.95" customHeight="1" x14ac:dyDescent="0.25">
      <c r="A18" s="6"/>
      <c r="B18" s="113">
        <v>2</v>
      </c>
      <c r="C18" s="95">
        <v>2152365</v>
      </c>
      <c r="D18" s="116" t="str">
        <f>IF(C18="","",VLOOKUP(C18,Tableau2[],2,FALSE))</f>
        <v>Avivage fermoir HB</v>
      </c>
      <c r="E18" s="96">
        <v>15</v>
      </c>
      <c r="F18" s="162">
        <f ca="1">IF(C18="","",INDEX(OFFSET(Tableau2[[#Headers],[Soumission]],MATCH(C18,Tableau2[Ref client],0),,,COUNTA(Tableau2[#Headers])-2),,MATCH(9^9,OFFSET(Tableau2[[#Headers],[Soumission]],MATCH(C18,Tableau2[Ref client],0),,,COUNTA(Tableau2[#Headers])-2),1)))</f>
        <v>4.8499999999999996</v>
      </c>
      <c r="G18" s="119">
        <f t="shared" ref="G18:G33" ca="1" si="0">IF(E18="","",E18*F18)</f>
        <v>72.75</v>
      </c>
      <c r="H18" s="131">
        <v>45329</v>
      </c>
      <c r="I18" s="132">
        <v>45330</v>
      </c>
      <c r="J18" s="30"/>
    </row>
    <row r="19" spans="1:14" ht="21.95" customHeight="1" x14ac:dyDescent="0.25">
      <c r="A19" s="6"/>
      <c r="B19" s="113">
        <v>3</v>
      </c>
      <c r="C19" s="95">
        <v>1244242</v>
      </c>
      <c r="D19" s="116" t="str">
        <f>IF(C19="","",VLOOKUP(C19,Tableau2[],2,FALSE))</f>
        <v>Polissage cadran 125</v>
      </c>
      <c r="E19" s="96">
        <v>22</v>
      </c>
      <c r="F19" s="162">
        <f ca="1">IF(C19="","",INDEX(OFFSET(Tableau2[[#Headers],[Soumission]],MATCH(C19,Tableau2[Ref client],0),,,COUNTA(Tableau2[#Headers])-2),,MATCH(9^9,OFFSET(Tableau2[[#Headers],[Soumission]],MATCH(C19,Tableau2[Ref client],0),,,COUNTA(Tableau2[#Headers])-2),1)))</f>
        <v>5.56</v>
      </c>
      <c r="G19" s="119">
        <f t="shared" ca="1" si="0"/>
        <v>122.32</v>
      </c>
      <c r="H19" s="131"/>
      <c r="I19" s="132"/>
      <c r="J19" s="30"/>
    </row>
    <row r="20" spans="1:14" ht="21.95" customHeight="1" x14ac:dyDescent="0.25">
      <c r="A20" s="6"/>
      <c r="B20" s="113">
        <v>4</v>
      </c>
      <c r="C20" s="95">
        <v>1244242</v>
      </c>
      <c r="D20" s="116" t="str">
        <f>IF(C20="","",VLOOKUP(C20,Tableau2[],2,FALSE))</f>
        <v>Polissage cadran 125</v>
      </c>
      <c r="E20" s="96">
        <v>30</v>
      </c>
      <c r="F20" s="162">
        <f ca="1">IF(C20="","",INDEX(OFFSET(Tableau2[[#Headers],[Soumission]],MATCH(C20,Tableau2[Ref client],0),,,COUNTA(Tableau2[#Headers])-2),,MATCH(9^9,OFFSET(Tableau2[[#Headers],[Soumission]],MATCH(C20,Tableau2[Ref client],0),,,COUNTA(Tableau2[#Headers])-2),1)))</f>
        <v>5.56</v>
      </c>
      <c r="G20" s="119">
        <f t="shared" ca="1" si="0"/>
        <v>166.79999999999998</v>
      </c>
      <c r="H20" s="131"/>
      <c r="I20" s="132"/>
      <c r="J20" s="30"/>
    </row>
    <row r="21" spans="1:14" ht="21.95" customHeight="1" x14ac:dyDescent="0.25">
      <c r="A21" s="6"/>
      <c r="B21" s="113">
        <v>5</v>
      </c>
      <c r="C21" s="95">
        <v>1254035</v>
      </c>
      <c r="D21" s="116" t="str">
        <f>IF(C21="","",VLOOKUP(C21,Tableau2[],2,FALSE))</f>
        <v>Polissage bague HM</v>
      </c>
      <c r="E21" s="96">
        <v>15</v>
      </c>
      <c r="F21" s="162">
        <f ca="1">IF(C21="","",INDEX(OFFSET(Tableau2[[#Headers],[Soumission]],MATCH(C21,Tableau2[Ref client],0),,,COUNTA(Tableau2[#Headers])-2),,MATCH(9^9,OFFSET(Tableau2[[#Headers],[Soumission]],MATCH(C21,Tableau2[Ref client],0),,,COUNTA(Tableau2[#Headers])-2),1)))</f>
        <v>3.56</v>
      </c>
      <c r="G21" s="119">
        <f t="shared" ca="1" si="0"/>
        <v>53.4</v>
      </c>
      <c r="H21" s="131"/>
      <c r="I21" s="132"/>
      <c r="J21" s="30"/>
    </row>
    <row r="22" spans="1:14" ht="21.95" customHeight="1" x14ac:dyDescent="0.25">
      <c r="A22" s="6"/>
      <c r="B22" s="113">
        <v>6</v>
      </c>
      <c r="C22" s="97">
        <v>477000217</v>
      </c>
      <c r="D22" s="116" t="str">
        <f>IF(C22="","",VLOOKUP(C22,Tableau2[],2,FALSE))</f>
        <v>Avivage cadran LV</v>
      </c>
      <c r="E22" s="98">
        <v>45</v>
      </c>
      <c r="F22" s="162">
        <f ca="1">IF(C22="","",INDEX(OFFSET(Tableau2[[#Headers],[Soumission]],MATCH(C22,Tableau2[Ref client],0),,,COUNTA(Tableau2[#Headers])-2),,MATCH(9^9,OFFSET(Tableau2[[#Headers],[Soumission]],MATCH(C22,Tableau2[Ref client],0),,,COUNTA(Tableau2[#Headers])-2),1)))</f>
        <v>4.8899999999999997</v>
      </c>
      <c r="G22" s="119">
        <f t="shared" ca="1" si="0"/>
        <v>220.04999999999998</v>
      </c>
      <c r="H22" s="133"/>
      <c r="I22" s="134"/>
      <c r="J22" s="30"/>
    </row>
    <row r="23" spans="1:14" ht="21.95" customHeight="1" x14ac:dyDescent="0.25">
      <c r="A23" s="6"/>
      <c r="B23" s="113">
        <v>7</v>
      </c>
      <c r="C23" s="99"/>
      <c r="D23" s="116" t="str">
        <f>IF(C23="","",VLOOKUP(C23,Tableau2[],2,FALSE))</f>
        <v/>
      </c>
      <c r="E23" s="100"/>
      <c r="F23" s="162" t="str">
        <f ca="1">IF(C23="","",INDEX(OFFSET(Tableau2[[#Headers],[Soumission]],MATCH(C23,Tableau2[Ref client],0),,,COUNTA(Tableau2[#Headers])-2),,MATCH(9^9,OFFSET(Tableau2[[#Headers],[Soumission]],MATCH(C23,Tableau2[Ref client],0),,,COUNTA(Tableau2[#Headers])-2),1)))</f>
        <v/>
      </c>
      <c r="G23" s="119" t="str">
        <f t="shared" si="0"/>
        <v/>
      </c>
      <c r="H23" s="135"/>
      <c r="I23" s="136"/>
      <c r="J23" s="30"/>
      <c r="K23"/>
      <c r="L23"/>
      <c r="M23"/>
      <c r="N23"/>
    </row>
    <row r="24" spans="1:14" ht="21.95" customHeight="1" x14ac:dyDescent="0.25">
      <c r="A24" s="6"/>
      <c r="B24" s="113">
        <v>8</v>
      </c>
      <c r="C24" s="99"/>
      <c r="D24" s="116" t="str">
        <f>IF(C24="","",VLOOKUP(C24,Tableau2[],2,FALSE))</f>
        <v/>
      </c>
      <c r="E24" s="100"/>
      <c r="F24" s="162" t="str">
        <f ca="1">IF(C24="","",INDEX(OFFSET(Tableau2[[#Headers],[Soumission]],MATCH(C24,Tableau2[Ref client],0),,,COUNTA(Tableau2[#Headers])-2),,MATCH(9^9,OFFSET(Tableau2[[#Headers],[Soumission]],MATCH(C24,Tableau2[Ref client],0),,,COUNTA(Tableau2[#Headers])-2),1)))</f>
        <v/>
      </c>
      <c r="G24" s="119" t="str">
        <f t="shared" si="0"/>
        <v/>
      </c>
      <c r="H24" s="135"/>
      <c r="I24" s="136"/>
      <c r="J24" s="30"/>
      <c r="K24"/>
      <c r="L24"/>
      <c r="M24"/>
      <c r="N24"/>
    </row>
    <row r="25" spans="1:14" ht="21.95" customHeight="1" x14ac:dyDescent="0.25">
      <c r="A25" s="6"/>
      <c r="B25" s="113">
        <v>9</v>
      </c>
      <c r="C25" s="99"/>
      <c r="D25" s="116" t="str">
        <f>IF(C25="","",VLOOKUP(C25,Tableau2[],2,FALSE))</f>
        <v/>
      </c>
      <c r="E25" s="100"/>
      <c r="F25" s="162" t="str">
        <f ca="1">IF(C25="","",INDEX(OFFSET(Tableau2[[#Headers],[Soumission]],MATCH(C25,Tableau2[Ref client],0),,,COUNTA(Tableau2[#Headers])-2),,MATCH(9^9,OFFSET(Tableau2[[#Headers],[Soumission]],MATCH(C25,Tableau2[Ref client],0),,,COUNTA(Tableau2[#Headers])-2),1)))</f>
        <v/>
      </c>
      <c r="G25" s="119" t="str">
        <f t="shared" si="0"/>
        <v/>
      </c>
      <c r="H25" s="135"/>
      <c r="I25" s="136"/>
      <c r="J25" s="30"/>
      <c r="K25"/>
      <c r="L25"/>
      <c r="M25" t="s">
        <v>88</v>
      </c>
      <c r="N25"/>
    </row>
    <row r="26" spans="1:14" ht="21.95" customHeight="1" x14ac:dyDescent="0.25">
      <c r="A26" s="6"/>
      <c r="B26" s="113">
        <v>10</v>
      </c>
      <c r="C26" s="99"/>
      <c r="D26" s="116" t="str">
        <f>IF(C26="","",VLOOKUP(C26,Tableau2[],2,FALSE))</f>
        <v/>
      </c>
      <c r="E26" s="100"/>
      <c r="F26" s="162" t="str">
        <f ca="1">IF(C26="","",INDEX(OFFSET(Tableau2[[#Headers],[Soumission]],MATCH(C26,Tableau2[Ref client],0),,,COUNTA(Tableau2[#Headers])-2),,MATCH(9^9,OFFSET(Tableau2[[#Headers],[Soumission]],MATCH(C26,Tableau2[Ref client],0),,,COUNTA(Tableau2[#Headers])-2),1)))</f>
        <v/>
      </c>
      <c r="G26" s="119" t="str">
        <f t="shared" si="0"/>
        <v/>
      </c>
      <c r="H26" s="135"/>
      <c r="I26" s="136"/>
      <c r="J26" s="30"/>
      <c r="K26"/>
      <c r="L26"/>
      <c r="M26"/>
      <c r="N26"/>
    </row>
    <row r="27" spans="1:14" ht="21.95" customHeight="1" x14ac:dyDescent="0.25">
      <c r="A27" s="6"/>
      <c r="B27" s="113">
        <v>11</v>
      </c>
      <c r="C27" s="99"/>
      <c r="D27" s="116" t="str">
        <f>IF(C27="","",VLOOKUP(C27,Tableau2[],2,FALSE))</f>
        <v/>
      </c>
      <c r="E27" s="100"/>
      <c r="F27" s="162" t="str">
        <f ca="1">IF(C27="","",INDEX(OFFSET(Tableau2[[#Headers],[Soumission]],MATCH(C27,Tableau2[Ref client],0),,,COUNTA(Tableau2[#Headers])-2),,MATCH(9^9,OFFSET(Tableau2[[#Headers],[Soumission]],MATCH(C27,Tableau2[Ref client],0),,,COUNTA(Tableau2[#Headers])-2),1)))</f>
        <v/>
      </c>
      <c r="G27" s="119" t="str">
        <f t="shared" si="0"/>
        <v/>
      </c>
      <c r="H27" s="135"/>
      <c r="I27" s="136"/>
      <c r="J27" s="30"/>
      <c r="K27"/>
      <c r="L27"/>
      <c r="M27" t="s">
        <v>86</v>
      </c>
      <c r="N27"/>
    </row>
    <row r="28" spans="1:14" ht="21.95" customHeight="1" x14ac:dyDescent="0.25">
      <c r="A28" s="6"/>
      <c r="B28" s="113">
        <v>12</v>
      </c>
      <c r="C28" s="99"/>
      <c r="D28" s="116" t="str">
        <f>IF(C28="","",VLOOKUP(C28,Tableau2[],2,FALSE))</f>
        <v/>
      </c>
      <c r="E28" s="100"/>
      <c r="F28" s="162" t="str">
        <f ca="1">IF(C28="","",INDEX(OFFSET(Tableau2[[#Headers],[Soumission]],MATCH(C28,Tableau2[Ref client],0),,,COUNTA(Tableau2[#Headers])-2),,MATCH(9^9,OFFSET(Tableau2[[#Headers],[Soumission]],MATCH(C28,Tableau2[Ref client],0),,,COUNTA(Tableau2[#Headers])-2),1)))</f>
        <v/>
      </c>
      <c r="G28" s="119" t="str">
        <f t="shared" si="0"/>
        <v/>
      </c>
      <c r="H28" s="135"/>
      <c r="I28" s="136"/>
      <c r="J28" s="30"/>
      <c r="K28"/>
      <c r="L28"/>
      <c r="M28"/>
      <c r="N28"/>
    </row>
    <row r="29" spans="1:14" ht="21.95" customHeight="1" x14ac:dyDescent="0.25">
      <c r="A29" s="6"/>
      <c r="B29" s="113">
        <v>13</v>
      </c>
      <c r="C29" s="99"/>
      <c r="D29" s="116" t="str">
        <f>IF(C29="","",VLOOKUP(C29,Tableau2[],2,FALSE))</f>
        <v/>
      </c>
      <c r="E29" s="100"/>
      <c r="F29" s="162" t="str">
        <f ca="1">IF(C29="","",INDEX(OFFSET(Tableau2[[#Headers],[Soumission]],MATCH(C29,Tableau2[Ref client],0),,,COUNTA(Tableau2[#Headers])-2),,MATCH(9^9,OFFSET(Tableau2[[#Headers],[Soumission]],MATCH(C29,Tableau2[Ref client],0),,,COUNTA(Tableau2[#Headers])-2),1)))</f>
        <v/>
      </c>
      <c r="G29" s="119" t="str">
        <f t="shared" si="0"/>
        <v/>
      </c>
      <c r="H29" s="135"/>
      <c r="I29" s="136"/>
      <c r="J29" s="30"/>
    </row>
    <row r="30" spans="1:14" ht="21.95" customHeight="1" x14ac:dyDescent="0.25">
      <c r="A30" s="6"/>
      <c r="B30" s="113">
        <v>14</v>
      </c>
      <c r="C30" s="99"/>
      <c r="D30" s="116" t="str">
        <f>IF(C30="","",VLOOKUP(C30,Tableau2[],2,FALSE))</f>
        <v/>
      </c>
      <c r="E30" s="100"/>
      <c r="F30" s="162" t="str">
        <f ca="1">IF(C30="","",INDEX(OFFSET(Tableau2[[#Headers],[Soumission]],MATCH(C30,Tableau2[Ref client],0),,,COUNTA(Tableau2[#Headers])-2),,MATCH(9^9,OFFSET(Tableau2[[#Headers],[Soumission]],MATCH(C30,Tableau2[Ref client],0),,,COUNTA(Tableau2[#Headers])-2),1)))</f>
        <v/>
      </c>
      <c r="G30" s="119" t="str">
        <f t="shared" si="0"/>
        <v/>
      </c>
      <c r="H30" s="135"/>
      <c r="I30" s="136"/>
      <c r="J30" s="30"/>
    </row>
    <row r="31" spans="1:14" ht="21.95" customHeight="1" x14ac:dyDescent="0.25">
      <c r="A31" s="6"/>
      <c r="B31" s="113">
        <v>15</v>
      </c>
      <c r="C31" s="99"/>
      <c r="D31" s="116" t="str">
        <f>IF(C31="","",VLOOKUP(C31,Tableau2[],2,FALSE))</f>
        <v/>
      </c>
      <c r="E31" s="100"/>
      <c r="F31" s="162" t="str">
        <f ca="1">IF(C31="","",INDEX(OFFSET(Tableau2[[#Headers],[Soumission]],MATCH(C31,Tableau2[Ref client],0),,,COUNTA(Tableau2[#Headers])-2),,MATCH(9^9,OFFSET(Tableau2[[#Headers],[Soumission]],MATCH(C31,Tableau2[Ref client],0),,,COUNTA(Tableau2[#Headers])-2),1)))</f>
        <v/>
      </c>
      <c r="G31" s="119" t="str">
        <f t="shared" si="0"/>
        <v/>
      </c>
      <c r="H31" s="135"/>
      <c r="I31" s="136"/>
      <c r="J31" s="30"/>
    </row>
    <row r="32" spans="1:14" ht="21.95" customHeight="1" x14ac:dyDescent="0.25">
      <c r="A32" s="6"/>
      <c r="B32" s="113">
        <v>16</v>
      </c>
      <c r="C32" s="99"/>
      <c r="D32" s="116" t="str">
        <f>IF(C32="","",VLOOKUP(C32,Tableau2[],2,FALSE))</f>
        <v/>
      </c>
      <c r="E32" s="100"/>
      <c r="F32" s="162" t="str">
        <f ca="1">IF(C32="","",INDEX(OFFSET(Tableau2[[#Headers],[Soumission]],MATCH(C32,Tableau2[Ref client],0),,,COUNTA(Tableau2[#Headers])-2),,MATCH(9^9,OFFSET(Tableau2[[#Headers],[Soumission]],MATCH(C32,Tableau2[Ref client],0),,,COUNTA(Tableau2[#Headers])-2),1)))</f>
        <v/>
      </c>
      <c r="G32" s="119" t="str">
        <f t="shared" si="0"/>
        <v/>
      </c>
      <c r="H32" s="135"/>
      <c r="I32" s="136"/>
      <c r="J32" s="30"/>
    </row>
    <row r="33" spans="1:10" ht="21.95" customHeight="1" thickBot="1" x14ac:dyDescent="0.3">
      <c r="A33" s="6"/>
      <c r="B33" s="114">
        <v>17</v>
      </c>
      <c r="C33" s="110"/>
      <c r="D33" s="117" t="str">
        <f>IF(C33="","",VLOOKUP(C33,Tableau2[],2,FALSE))</f>
        <v/>
      </c>
      <c r="E33" s="111"/>
      <c r="F33" s="166" t="str">
        <f ca="1">IF(C33="","",INDEX(OFFSET(Tableau2[[#Headers],[Soumission]],MATCH(C33,Tableau2[Ref client],0),,,COUNTA(Tableau2[#Headers])-2),,MATCH(9^9,OFFSET(Tableau2[[#Headers],[Soumission]],MATCH(C33,Tableau2[Ref client],0),,,COUNTA(Tableau2[#Headers])-2),1)))</f>
        <v/>
      </c>
      <c r="G33" s="120" t="str">
        <f t="shared" si="0"/>
        <v/>
      </c>
      <c r="H33" s="137"/>
      <c r="I33" s="138"/>
      <c r="J33" s="30"/>
    </row>
    <row r="34" spans="1:10" ht="15.75" thickBot="1" x14ac:dyDescent="0.3">
      <c r="A34" s="6"/>
      <c r="B34" s="6"/>
      <c r="C34" s="6"/>
      <c r="D34" s="6"/>
      <c r="E34" s="11"/>
      <c r="F34" s="11"/>
      <c r="G34" s="11"/>
      <c r="H34" s="6"/>
      <c r="I34" s="6"/>
      <c r="J34" s="6"/>
    </row>
    <row r="35" spans="1:10" x14ac:dyDescent="0.25">
      <c r="A35" s="6"/>
      <c r="B35" s="6"/>
      <c r="C35" s="6"/>
      <c r="D35" s="26" t="s">
        <v>52</v>
      </c>
      <c r="E35" s="20" t="s">
        <v>53</v>
      </c>
      <c r="F35" s="21" t="s">
        <v>54</v>
      </c>
      <c r="G35" s="27"/>
      <c r="H35" s="21" t="s">
        <v>55</v>
      </c>
      <c r="I35" s="28"/>
      <c r="J35" s="6"/>
    </row>
    <row r="36" spans="1:10" ht="16.5" thickBot="1" x14ac:dyDescent="0.3">
      <c r="A36" s="6"/>
      <c r="B36" s="6"/>
      <c r="C36" s="6"/>
      <c r="D36" s="31">
        <f ca="1">SUM(G17:G33)</f>
        <v>745.51999999999987</v>
      </c>
      <c r="E36" s="29">
        <v>0.2</v>
      </c>
      <c r="F36" s="32">
        <f ca="1">D36*E36</f>
        <v>149.10399999999998</v>
      </c>
      <c r="G36" s="33"/>
      <c r="H36" s="34">
        <f ca="1">D36+F36</f>
        <v>894.6239999999998</v>
      </c>
      <c r="I36" s="35"/>
      <c r="J36" s="6"/>
    </row>
    <row r="37" spans="1:10" x14ac:dyDescent="0.25">
      <c r="A37" s="6"/>
      <c r="B37" s="6"/>
      <c r="C37" s="6"/>
      <c r="D37" s="6"/>
      <c r="E37" s="11"/>
      <c r="F37" s="11"/>
      <c r="G37" s="11"/>
      <c r="H37" s="6"/>
      <c r="I37" s="6"/>
      <c r="J37" s="6"/>
    </row>
    <row r="38" spans="1:10" x14ac:dyDescent="0.25">
      <c r="A38" s="6"/>
      <c r="B38" s="6" t="s">
        <v>110</v>
      </c>
      <c r="C38" s="6"/>
      <c r="D38" s="94" t="str">
        <f>IF(D10="","",VLOOKUP(D10,baseclient[],12,FALSE))</f>
        <v>VIREMENT BANCAIRE 30 jours FIN DE MOIS</v>
      </c>
      <c r="E38" s="11"/>
      <c r="F38" s="11"/>
      <c r="G38" s="11"/>
      <c r="H38" s="6"/>
      <c r="I38" s="6"/>
    </row>
    <row r="39" spans="1:10" x14ac:dyDescent="0.25">
      <c r="A39" s="6"/>
      <c r="B39" s="6"/>
      <c r="C39" s="6"/>
      <c r="D39" s="6"/>
      <c r="E39" s="11"/>
      <c r="F39" s="11"/>
      <c r="G39" s="11"/>
      <c r="H39" s="6"/>
      <c r="I39" s="6"/>
      <c r="J39" s="6"/>
    </row>
    <row r="40" spans="1:10" x14ac:dyDescent="0.25">
      <c r="A40" s="6"/>
      <c r="B40" s="6" t="s">
        <v>64</v>
      </c>
      <c r="C40" s="6"/>
      <c r="D40" s="6"/>
      <c r="E40" s="11"/>
      <c r="F40" s="11"/>
      <c r="G40" s="11"/>
      <c r="H40" s="6"/>
      <c r="I40" s="6"/>
      <c r="J40" s="6"/>
    </row>
    <row r="41" spans="1:10" x14ac:dyDescent="0.25">
      <c r="B41" s="93" t="s">
        <v>71</v>
      </c>
    </row>
    <row r="42" spans="1:10" x14ac:dyDescent="0.25">
      <c r="B42" s="93" t="s">
        <v>72</v>
      </c>
    </row>
    <row r="43" spans="1:10" x14ac:dyDescent="0.25">
      <c r="B43" s="93" t="s">
        <v>73</v>
      </c>
    </row>
  </sheetData>
  <mergeCells count="6">
    <mergeCell ref="G14:G15"/>
    <mergeCell ref="B14:B15"/>
    <mergeCell ref="C14:C15"/>
    <mergeCell ref="D14:D15"/>
    <mergeCell ref="E14:E15"/>
    <mergeCell ref="F14:F15"/>
  </mergeCells>
  <phoneticPr fontId="1" type="noConversion"/>
  <hyperlinks>
    <hyperlink ref="D5" r:id="rId1" xr:uid="{0A7C8011-64A4-4A47-8098-E886EE296399}"/>
  </hyperlinks>
  <pageMargins left="0.15748031496062992" right="0.19685039370078741" top="0.39370078740157483" bottom="0.74803149606299213" header="0.31496062992125984" footer="0.31496062992125984"/>
  <pageSetup paperSize="9" orientation="portrait" r:id="rId2"/>
  <headerFooter>
    <oddFooter xml:space="preserve">&amp;C&amp;10&amp;K000066Adresse Siret 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3CEA8-EA00-4F94-BCDB-B2FC15F3D7A5}">
  <sheetPr codeName="Feuil6"/>
  <dimension ref="A1:H36"/>
  <sheetViews>
    <sheetView view="pageLayout" zoomScaleNormal="100" workbookViewId="0">
      <selection activeCell="D13" sqref="D13"/>
    </sheetView>
  </sheetViews>
  <sheetFormatPr baseColWidth="10" defaultRowHeight="15" x14ac:dyDescent="0.25"/>
  <cols>
    <col min="1" max="1" width="1.42578125" customWidth="1"/>
    <col min="2" max="2" width="5.85546875" customWidth="1"/>
    <col min="3" max="3" width="20.85546875" customWidth="1"/>
    <col min="4" max="4" width="30.28515625" customWidth="1"/>
    <col min="5" max="5" width="6.42578125" customWidth="1"/>
    <col min="6" max="6" width="9.42578125" customWidth="1"/>
    <col min="7" max="7" width="10" customWidth="1"/>
  </cols>
  <sheetData>
    <row r="1" spans="1:8" ht="18.75" x14ac:dyDescent="0.3">
      <c r="D1" s="59"/>
      <c r="E1" s="59" t="s">
        <v>90</v>
      </c>
      <c r="F1" s="153" t="str">
        <f>"BL"&amp;ARCDE!I2&amp;"-1"</f>
        <v>BL20240123-1</v>
      </c>
      <c r="G1" s="153"/>
      <c r="H1" t="s">
        <v>91</v>
      </c>
    </row>
    <row r="2" spans="1:8" ht="15.75" x14ac:dyDescent="0.25">
      <c r="E2" s="61" t="s">
        <v>92</v>
      </c>
      <c r="F2" s="62">
        <f ca="1">TODAY()</f>
        <v>45318</v>
      </c>
      <c r="G2" s="63"/>
    </row>
    <row r="3" spans="1:8" ht="15.75" x14ac:dyDescent="0.25">
      <c r="E3" s="61"/>
      <c r="F3" s="62"/>
      <c r="G3" s="63"/>
    </row>
    <row r="4" spans="1:8" ht="15.75" thickBot="1" x14ac:dyDescent="0.3">
      <c r="D4" s="123" t="s">
        <v>96</v>
      </c>
    </row>
    <row r="5" spans="1:8" x14ac:dyDescent="0.25">
      <c r="D5" s="64" t="str">
        <f>IF(ARCDE!G4="","",ARCDE!G4)</f>
        <v>Société2</v>
      </c>
      <c r="E5" s="65"/>
      <c r="F5" s="66"/>
    </row>
    <row r="6" spans="1:8" x14ac:dyDescent="0.25">
      <c r="B6" s="123" t="str">
        <f>ARCDE!D1</f>
        <v>TARTAnPION</v>
      </c>
      <c r="D6" s="67" t="str">
        <f>IF(ARCDE!G5="","",ARCDE!G5)</f>
        <v>Service comptabilité</v>
      </c>
      <c r="F6" s="68"/>
    </row>
    <row r="7" spans="1:8" x14ac:dyDescent="0.25">
      <c r="B7" s="123" t="str">
        <f>ARCDE!D2</f>
        <v>2 rue de la balme</v>
      </c>
      <c r="D7" s="67" t="str">
        <f>IF(ARCDE!G6="","",ARCDE!G6)</f>
        <v/>
      </c>
      <c r="F7" s="68"/>
    </row>
    <row r="8" spans="1:8" x14ac:dyDescent="0.25">
      <c r="B8" s="123" t="str">
        <f>ARCDE!D3</f>
        <v>38000 ESSAI</v>
      </c>
      <c r="D8" s="67" t="str">
        <f>IF(ARCDE!G7="","",ARCDE!G7)</f>
        <v>adresse3</v>
      </c>
      <c r="F8" s="68"/>
    </row>
    <row r="9" spans="1:8" ht="15.75" thickBot="1" x14ac:dyDescent="0.3">
      <c r="B9" s="123" t="str">
        <f>ARCDE!D4</f>
        <v>Tél : 0652565856</v>
      </c>
      <c r="D9" s="69" t="str">
        <f>IF(ARCDE!G8="","",ARCDE!G8)</f>
        <v>25000, BESANCON</v>
      </c>
      <c r="E9" s="70"/>
      <c r="F9" s="71"/>
    </row>
    <row r="10" spans="1:8" x14ac:dyDescent="0.25">
      <c r="B10" s="123" t="str">
        <f>ARCDE!D5</f>
        <v>essai@gmail.com</v>
      </c>
      <c r="D10" s="58" t="s">
        <v>93</v>
      </c>
      <c r="E10" s="72">
        <f>ARCDE!H9</f>
        <v>303030303</v>
      </c>
      <c r="F10" s="73"/>
    </row>
    <row r="11" spans="1:8" x14ac:dyDescent="0.25">
      <c r="B11" s="123"/>
      <c r="D11" s="58"/>
      <c r="E11" s="72"/>
      <c r="F11" s="73"/>
    </row>
    <row r="12" spans="1:8" x14ac:dyDescent="0.25">
      <c r="D12" s="58"/>
      <c r="E12" s="72"/>
      <c r="F12" s="73"/>
    </row>
    <row r="13" spans="1:8" x14ac:dyDescent="0.25">
      <c r="A13" s="6"/>
      <c r="B13" s="6" t="s">
        <v>56</v>
      </c>
      <c r="C13" s="6"/>
      <c r="D13" s="6" t="str">
        <f>ARCDE!D10</f>
        <v>C100002</v>
      </c>
      <c r="F13" s="6"/>
      <c r="G13" s="11"/>
    </row>
    <row r="14" spans="1:8" x14ac:dyDescent="0.25">
      <c r="A14" s="6"/>
      <c r="B14" s="6" t="s">
        <v>102</v>
      </c>
      <c r="C14" s="6"/>
      <c r="D14" s="74">
        <f>ARCDE!D11</f>
        <v>1254523</v>
      </c>
      <c r="F14" s="6"/>
      <c r="G14" s="11"/>
    </row>
    <row r="15" spans="1:8" x14ac:dyDescent="0.25">
      <c r="A15" s="6"/>
      <c r="B15" s="6"/>
      <c r="C15" s="6"/>
      <c r="D15" s="6"/>
      <c r="F15" s="6"/>
      <c r="G15" s="11"/>
    </row>
    <row r="16" spans="1:8" ht="15.75" thickBot="1" x14ac:dyDescent="0.3">
      <c r="A16" s="6"/>
      <c r="B16" s="6"/>
      <c r="C16" s="6"/>
      <c r="D16" s="6"/>
      <c r="F16" s="6"/>
      <c r="G16" s="11"/>
    </row>
    <row r="17" spans="1:7" x14ac:dyDescent="0.25">
      <c r="A17" s="6"/>
      <c r="B17" s="205" t="s">
        <v>63</v>
      </c>
      <c r="C17" s="203" t="s">
        <v>41</v>
      </c>
      <c r="D17" s="203" t="s">
        <v>74</v>
      </c>
      <c r="E17" s="209" t="s">
        <v>83</v>
      </c>
      <c r="F17" s="203" t="s">
        <v>84</v>
      </c>
      <c r="G17" s="207" t="s">
        <v>85</v>
      </c>
    </row>
    <row r="18" spans="1:7" ht="15.75" thickBot="1" x14ac:dyDescent="0.3">
      <c r="A18" s="6"/>
      <c r="B18" s="206"/>
      <c r="C18" s="204"/>
      <c r="D18" s="204"/>
      <c r="E18" s="210"/>
      <c r="F18" s="204"/>
      <c r="G18" s="208"/>
    </row>
    <row r="19" spans="1:7" ht="15.75" thickBot="1" x14ac:dyDescent="0.3">
      <c r="A19" s="6"/>
      <c r="B19" s="6"/>
      <c r="C19" s="6"/>
      <c r="D19" s="6"/>
      <c r="F19" s="6"/>
      <c r="G19" s="11"/>
    </row>
    <row r="20" spans="1:7" x14ac:dyDescent="0.25">
      <c r="A20" s="6"/>
      <c r="B20" s="81">
        <v>4</v>
      </c>
      <c r="C20" s="75">
        <f t="shared" ref="C20:C36" si="0">IF(B20="","",VLOOKUP(B20,Arcde,2,FALSE))</f>
        <v>1244242</v>
      </c>
      <c r="D20" s="84" t="str">
        <f t="shared" ref="D20:D36" si="1">IF(B20="","",VLOOKUP(B20,Arcde,3,FALSE))</f>
        <v>Polissage cadran 125</v>
      </c>
      <c r="E20" s="90" t="s">
        <v>97</v>
      </c>
      <c r="F20" s="87">
        <f t="shared" ref="F20:F36" si="2">IF(B20="","",VLOOKUP(B20,Arcde,4,FALSE))</f>
        <v>30</v>
      </c>
      <c r="G20" s="78">
        <v>30</v>
      </c>
    </row>
    <row r="21" spans="1:7" x14ac:dyDescent="0.25">
      <c r="A21" s="6"/>
      <c r="B21" s="82">
        <v>3</v>
      </c>
      <c r="C21" s="76">
        <f t="shared" si="0"/>
        <v>1244242</v>
      </c>
      <c r="D21" s="85" t="str">
        <f t="shared" si="1"/>
        <v>Polissage cadran 125</v>
      </c>
      <c r="E21" s="91" t="s">
        <v>98</v>
      </c>
      <c r="F21" s="88">
        <f t="shared" si="2"/>
        <v>22</v>
      </c>
      <c r="G21" s="79">
        <v>15</v>
      </c>
    </row>
    <row r="22" spans="1:7" x14ac:dyDescent="0.25">
      <c r="A22" s="6"/>
      <c r="B22" s="82">
        <v>1</v>
      </c>
      <c r="C22" s="76">
        <f t="shared" si="0"/>
        <v>25364</v>
      </c>
      <c r="D22" s="85" t="str">
        <f t="shared" si="1"/>
        <v>Polissage fermoir 325</v>
      </c>
      <c r="E22" s="91" t="s">
        <v>97</v>
      </c>
      <c r="F22" s="88">
        <f t="shared" si="2"/>
        <v>10</v>
      </c>
      <c r="G22" s="79">
        <v>10</v>
      </c>
    </row>
    <row r="23" spans="1:7" x14ac:dyDescent="0.25">
      <c r="A23" s="6"/>
      <c r="B23" s="82"/>
      <c r="C23" s="76" t="str">
        <f t="shared" si="0"/>
        <v/>
      </c>
      <c r="D23" s="85" t="str">
        <f t="shared" si="1"/>
        <v/>
      </c>
      <c r="E23" s="91"/>
      <c r="F23" s="88" t="str">
        <f t="shared" si="2"/>
        <v/>
      </c>
      <c r="G23" s="79"/>
    </row>
    <row r="24" spans="1:7" x14ac:dyDescent="0.25">
      <c r="A24" s="6"/>
      <c r="B24" s="82"/>
      <c r="C24" s="76" t="str">
        <f t="shared" si="0"/>
        <v/>
      </c>
      <c r="D24" s="85" t="str">
        <f t="shared" si="1"/>
        <v/>
      </c>
      <c r="E24" s="91"/>
      <c r="F24" s="88" t="str">
        <f t="shared" si="2"/>
        <v/>
      </c>
      <c r="G24" s="79"/>
    </row>
    <row r="25" spans="1:7" x14ac:dyDescent="0.25">
      <c r="A25" s="6"/>
      <c r="B25" s="82"/>
      <c r="C25" s="76" t="str">
        <f t="shared" si="0"/>
        <v/>
      </c>
      <c r="D25" s="85" t="str">
        <f t="shared" si="1"/>
        <v/>
      </c>
      <c r="E25" s="91"/>
      <c r="F25" s="88" t="str">
        <f t="shared" si="2"/>
        <v/>
      </c>
      <c r="G25" s="79"/>
    </row>
    <row r="26" spans="1:7" x14ac:dyDescent="0.25">
      <c r="A26" s="6"/>
      <c r="B26" s="82"/>
      <c r="C26" s="76" t="str">
        <f t="shared" si="0"/>
        <v/>
      </c>
      <c r="D26" s="85" t="str">
        <f t="shared" si="1"/>
        <v/>
      </c>
      <c r="E26" s="91"/>
      <c r="F26" s="88" t="str">
        <f t="shared" si="2"/>
        <v/>
      </c>
      <c r="G26" s="79"/>
    </row>
    <row r="27" spans="1:7" x14ac:dyDescent="0.25">
      <c r="A27" s="6"/>
      <c r="B27" s="82"/>
      <c r="C27" s="76" t="str">
        <f t="shared" si="0"/>
        <v/>
      </c>
      <c r="D27" s="85" t="str">
        <f t="shared" si="1"/>
        <v/>
      </c>
      <c r="E27" s="91"/>
      <c r="F27" s="88" t="str">
        <f t="shared" si="2"/>
        <v/>
      </c>
      <c r="G27" s="79"/>
    </row>
    <row r="28" spans="1:7" x14ac:dyDescent="0.25">
      <c r="A28" s="6"/>
      <c r="B28" s="82"/>
      <c r="C28" s="76" t="str">
        <f t="shared" si="0"/>
        <v/>
      </c>
      <c r="D28" s="85" t="str">
        <f t="shared" si="1"/>
        <v/>
      </c>
      <c r="E28" s="91"/>
      <c r="F28" s="88" t="str">
        <f t="shared" si="2"/>
        <v/>
      </c>
      <c r="G28" s="79"/>
    </row>
    <row r="29" spans="1:7" x14ac:dyDescent="0.25">
      <c r="A29" s="6"/>
      <c r="B29" s="82"/>
      <c r="C29" s="76" t="str">
        <f t="shared" si="0"/>
        <v/>
      </c>
      <c r="D29" s="85" t="str">
        <f t="shared" si="1"/>
        <v/>
      </c>
      <c r="E29" s="91"/>
      <c r="F29" s="88" t="str">
        <f t="shared" si="2"/>
        <v/>
      </c>
      <c r="G29" s="79"/>
    </row>
    <row r="30" spans="1:7" x14ac:dyDescent="0.25">
      <c r="A30" s="6"/>
      <c r="B30" s="82"/>
      <c r="C30" s="76" t="str">
        <f t="shared" si="0"/>
        <v/>
      </c>
      <c r="D30" s="85" t="str">
        <f t="shared" si="1"/>
        <v/>
      </c>
      <c r="E30" s="91"/>
      <c r="F30" s="88" t="str">
        <f t="shared" si="2"/>
        <v/>
      </c>
      <c r="G30" s="79"/>
    </row>
    <row r="31" spans="1:7" x14ac:dyDescent="0.25">
      <c r="A31" s="6"/>
      <c r="B31" s="82"/>
      <c r="C31" s="76" t="str">
        <f t="shared" si="0"/>
        <v/>
      </c>
      <c r="D31" s="85" t="str">
        <f t="shared" si="1"/>
        <v/>
      </c>
      <c r="E31" s="91"/>
      <c r="F31" s="88" t="str">
        <f t="shared" si="2"/>
        <v/>
      </c>
      <c r="G31" s="79"/>
    </row>
    <row r="32" spans="1:7" x14ac:dyDescent="0.25">
      <c r="A32" s="6"/>
      <c r="B32" s="82"/>
      <c r="C32" s="76" t="str">
        <f t="shared" si="0"/>
        <v/>
      </c>
      <c r="D32" s="85" t="str">
        <f t="shared" si="1"/>
        <v/>
      </c>
      <c r="E32" s="91"/>
      <c r="F32" s="88" t="str">
        <f t="shared" si="2"/>
        <v/>
      </c>
      <c r="G32" s="79"/>
    </row>
    <row r="33" spans="1:7" x14ac:dyDescent="0.25">
      <c r="A33" s="6"/>
      <c r="B33" s="82"/>
      <c r="C33" s="76" t="str">
        <f t="shared" si="0"/>
        <v/>
      </c>
      <c r="D33" s="85" t="str">
        <f t="shared" si="1"/>
        <v/>
      </c>
      <c r="E33" s="91"/>
      <c r="F33" s="88" t="str">
        <f t="shared" si="2"/>
        <v/>
      </c>
      <c r="G33" s="79"/>
    </row>
    <row r="34" spans="1:7" x14ac:dyDescent="0.25">
      <c r="A34" s="6"/>
      <c r="B34" s="82"/>
      <c r="C34" s="76" t="str">
        <f t="shared" si="0"/>
        <v/>
      </c>
      <c r="D34" s="85" t="str">
        <f t="shared" si="1"/>
        <v/>
      </c>
      <c r="E34" s="91"/>
      <c r="F34" s="88" t="str">
        <f t="shared" si="2"/>
        <v/>
      </c>
      <c r="G34" s="79"/>
    </row>
    <row r="35" spans="1:7" x14ac:dyDescent="0.25">
      <c r="A35" s="6"/>
      <c r="B35" s="82"/>
      <c r="C35" s="76" t="str">
        <f t="shared" si="0"/>
        <v/>
      </c>
      <c r="D35" s="85" t="str">
        <f t="shared" si="1"/>
        <v/>
      </c>
      <c r="E35" s="91"/>
      <c r="F35" s="88" t="str">
        <f t="shared" si="2"/>
        <v/>
      </c>
      <c r="G35" s="79"/>
    </row>
    <row r="36" spans="1:7" ht="15.75" thickBot="1" x14ac:dyDescent="0.3">
      <c r="A36" s="6"/>
      <c r="B36" s="83"/>
      <c r="C36" s="77" t="str">
        <f t="shared" si="0"/>
        <v/>
      </c>
      <c r="D36" s="86" t="str">
        <f t="shared" si="1"/>
        <v/>
      </c>
      <c r="E36" s="92"/>
      <c r="F36" s="89" t="str">
        <f t="shared" si="2"/>
        <v/>
      </c>
      <c r="G36" s="80"/>
    </row>
  </sheetData>
  <mergeCells count="6">
    <mergeCell ref="F17:F18"/>
    <mergeCell ref="B17:B18"/>
    <mergeCell ref="C17:C18"/>
    <mergeCell ref="D17:D18"/>
    <mergeCell ref="G17:G18"/>
    <mergeCell ref="E17:E18"/>
  </mergeCells>
  <dataValidations disablePrompts="1" count="1">
    <dataValidation type="list" allowBlank="1" showInputMessage="1" showErrorMessage="1" sqref="E20:E36" xr:uid="{6BDE341C-B303-41EA-ABA2-5580246C9B4D}">
      <formula1>"Oui,Non"</formula1>
    </dataValidation>
  </dataValidations>
  <pageMargins left="0.7" right="0.7" top="0.75" bottom="0.75" header="0.3" footer="0.3"/>
  <pageSetup paperSize="9" orientation="portrait" r:id="rId1"/>
  <headerFooter>
    <oddFooter>&amp;C&amp;10&amp;K000066 Adresse Siret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B4C6BAA0-E6B4-4F84-B0F8-781ACA4C30CE}">
          <x14:formula1>
            <xm:f>ARCDE!$B$17:$B$33</xm:f>
          </x14:formula1>
          <xm:sqref>B20:B36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7A2B8-5C63-4FEC-9E72-A1757AEB6249}">
  <sheetPr codeName="Feuil7"/>
  <dimension ref="A1:H36"/>
  <sheetViews>
    <sheetView view="pageLayout" zoomScaleNormal="100" workbookViewId="0">
      <selection activeCell="D13" sqref="D13"/>
    </sheetView>
  </sheetViews>
  <sheetFormatPr baseColWidth="10" defaultRowHeight="15" x14ac:dyDescent="0.25"/>
  <cols>
    <col min="1" max="1" width="1.42578125" customWidth="1"/>
    <col min="2" max="2" width="5.85546875" customWidth="1"/>
    <col min="3" max="3" width="20.85546875" customWidth="1"/>
    <col min="4" max="4" width="30.28515625" customWidth="1"/>
    <col min="5" max="5" width="6.42578125" customWidth="1"/>
    <col min="6" max="6" width="9.42578125" customWidth="1"/>
    <col min="7" max="7" width="10" customWidth="1"/>
  </cols>
  <sheetData>
    <row r="1" spans="1:8" ht="18.75" x14ac:dyDescent="0.3">
      <c r="D1" s="59"/>
      <c r="E1" s="59" t="s">
        <v>90</v>
      </c>
      <c r="F1" s="153" t="str">
        <f>"BL"&amp;ARCDE!I2&amp;"-2"</f>
        <v>BL20240123-2</v>
      </c>
      <c r="G1" s="153"/>
      <c r="H1" t="s">
        <v>91</v>
      </c>
    </row>
    <row r="2" spans="1:8" ht="15.75" x14ac:dyDescent="0.25">
      <c r="E2" s="61" t="s">
        <v>92</v>
      </c>
      <c r="F2" s="62">
        <f ca="1">TODAY()</f>
        <v>45318</v>
      </c>
      <c r="G2" s="63"/>
    </row>
    <row r="3" spans="1:8" ht="15.75" x14ac:dyDescent="0.25">
      <c r="E3" s="61"/>
      <c r="F3" s="62"/>
      <c r="G3" s="63"/>
    </row>
    <row r="4" spans="1:8" ht="15.75" thickBot="1" x14ac:dyDescent="0.3">
      <c r="D4" s="123" t="s">
        <v>96</v>
      </c>
    </row>
    <row r="5" spans="1:8" x14ac:dyDescent="0.25">
      <c r="D5" s="64" t="str">
        <f>IF(ARCDE!G4="","",ARCDE!G4)</f>
        <v>Société2</v>
      </c>
      <c r="E5" s="65"/>
      <c r="F5" s="66"/>
    </row>
    <row r="6" spans="1:8" x14ac:dyDescent="0.25">
      <c r="B6" s="123" t="str">
        <f>ARCDE!D1</f>
        <v>TARTAnPION</v>
      </c>
      <c r="D6" s="67" t="str">
        <f>IF(ARCDE!G5="","",ARCDE!G5)</f>
        <v>Service comptabilité</v>
      </c>
      <c r="F6" s="68"/>
    </row>
    <row r="7" spans="1:8" x14ac:dyDescent="0.25">
      <c r="B7" s="123" t="str">
        <f>ARCDE!D2</f>
        <v>2 rue de la balme</v>
      </c>
      <c r="D7" s="67" t="str">
        <f>IF(ARCDE!G6="","",ARCDE!G6)</f>
        <v/>
      </c>
      <c r="F7" s="68"/>
    </row>
    <row r="8" spans="1:8" x14ac:dyDescent="0.25">
      <c r="B8" s="123" t="str">
        <f>ARCDE!D3</f>
        <v>38000 ESSAI</v>
      </c>
      <c r="D8" s="67" t="str">
        <f>IF(ARCDE!G7="","",ARCDE!G7)</f>
        <v>adresse3</v>
      </c>
      <c r="F8" s="68"/>
    </row>
    <row r="9" spans="1:8" ht="15.75" thickBot="1" x14ac:dyDescent="0.3">
      <c r="B9" s="123" t="str">
        <f>ARCDE!D4</f>
        <v>Tél : 0652565856</v>
      </c>
      <c r="D9" s="69" t="str">
        <f>IF(ARCDE!G8="","",ARCDE!G8)</f>
        <v>25000, BESANCON</v>
      </c>
      <c r="E9" s="70"/>
      <c r="F9" s="71"/>
    </row>
    <row r="10" spans="1:8" x14ac:dyDescent="0.25">
      <c r="B10" s="123" t="str">
        <f>ARCDE!D5</f>
        <v>essai@gmail.com</v>
      </c>
      <c r="D10" s="58" t="s">
        <v>93</v>
      </c>
      <c r="E10" s="72">
        <f>ARCDE!H9</f>
        <v>303030303</v>
      </c>
      <c r="F10" s="73"/>
    </row>
    <row r="11" spans="1:8" x14ac:dyDescent="0.25">
      <c r="B11" s="123"/>
      <c r="D11" s="58"/>
      <c r="E11" s="72"/>
      <c r="F11" s="73"/>
    </row>
    <row r="12" spans="1:8" x14ac:dyDescent="0.25">
      <c r="D12" s="58"/>
      <c r="E12" s="72"/>
      <c r="F12" s="73"/>
    </row>
    <row r="13" spans="1:8" x14ac:dyDescent="0.25">
      <c r="A13" s="6"/>
      <c r="B13" s="6" t="s">
        <v>56</v>
      </c>
      <c r="C13" s="6"/>
      <c r="D13" s="6" t="str">
        <f>ARCDE!D10</f>
        <v>C100002</v>
      </c>
      <c r="F13" s="6"/>
      <c r="G13" s="11"/>
    </row>
    <row r="14" spans="1:8" x14ac:dyDescent="0.25">
      <c r="A14" s="6"/>
      <c r="B14" s="6" t="s">
        <v>102</v>
      </c>
      <c r="C14" s="6"/>
      <c r="D14" s="74">
        <f>ARCDE!D11</f>
        <v>1254523</v>
      </c>
      <c r="F14" s="6"/>
      <c r="G14" s="11"/>
    </row>
    <row r="15" spans="1:8" x14ac:dyDescent="0.25">
      <c r="A15" s="6"/>
      <c r="B15" s="6"/>
      <c r="C15" s="6"/>
      <c r="D15" s="6"/>
      <c r="F15" s="6"/>
      <c r="G15" s="11"/>
    </row>
    <row r="16" spans="1:8" ht="15.75" thickBot="1" x14ac:dyDescent="0.3">
      <c r="A16" s="6"/>
      <c r="B16" s="6"/>
      <c r="C16" s="6"/>
      <c r="D16" s="6"/>
      <c r="F16" s="6"/>
      <c r="G16" s="11"/>
    </row>
    <row r="17" spans="1:7" x14ac:dyDescent="0.25">
      <c r="A17" s="6"/>
      <c r="B17" s="205" t="s">
        <v>63</v>
      </c>
      <c r="C17" s="203" t="s">
        <v>41</v>
      </c>
      <c r="D17" s="203" t="s">
        <v>74</v>
      </c>
      <c r="E17" s="209" t="s">
        <v>83</v>
      </c>
      <c r="F17" s="203" t="s">
        <v>84</v>
      </c>
      <c r="G17" s="207" t="s">
        <v>85</v>
      </c>
    </row>
    <row r="18" spans="1:7" ht="15.75" thickBot="1" x14ac:dyDescent="0.3">
      <c r="A18" s="6"/>
      <c r="B18" s="206"/>
      <c r="C18" s="204"/>
      <c r="D18" s="204"/>
      <c r="E18" s="210"/>
      <c r="F18" s="204"/>
      <c r="G18" s="208"/>
    </row>
    <row r="19" spans="1:7" ht="15.75" thickBot="1" x14ac:dyDescent="0.3">
      <c r="A19" s="6"/>
      <c r="B19" s="6"/>
      <c r="C19" s="6"/>
      <c r="D19" s="6"/>
      <c r="F19" s="6"/>
      <c r="G19" s="11"/>
    </row>
    <row r="20" spans="1:7" x14ac:dyDescent="0.25">
      <c r="A20" s="6"/>
      <c r="B20" s="81">
        <v>5</v>
      </c>
      <c r="C20" s="75">
        <f t="shared" ref="C20:C36" si="0">IF(B20="","",VLOOKUP(B20,Arcde,2,FALSE))</f>
        <v>1254035</v>
      </c>
      <c r="D20" s="84" t="str">
        <f t="shared" ref="D20:D36" si="1">IF(B20="","",VLOOKUP(B20,Arcde,3,FALSE))</f>
        <v>Polissage bague HM</v>
      </c>
      <c r="E20" s="90" t="s">
        <v>97</v>
      </c>
      <c r="F20" s="87">
        <f t="shared" ref="F20:F36" si="2">IF(B20="","",VLOOKUP(B20,Arcde,4,FALSE))</f>
        <v>15</v>
      </c>
      <c r="G20" s="78">
        <v>15</v>
      </c>
    </row>
    <row r="21" spans="1:7" x14ac:dyDescent="0.25">
      <c r="A21" s="6"/>
      <c r="B21" s="82">
        <v>2</v>
      </c>
      <c r="C21" s="76">
        <f t="shared" si="0"/>
        <v>2152365</v>
      </c>
      <c r="D21" s="85" t="str">
        <f t="shared" si="1"/>
        <v>Avivage fermoir HB</v>
      </c>
      <c r="E21" s="91" t="s">
        <v>97</v>
      </c>
      <c r="F21" s="88">
        <f t="shared" si="2"/>
        <v>15</v>
      </c>
      <c r="G21" s="79">
        <v>15</v>
      </c>
    </row>
    <row r="22" spans="1:7" x14ac:dyDescent="0.25">
      <c r="A22" s="6"/>
      <c r="B22" s="82">
        <v>3</v>
      </c>
      <c r="C22" s="76">
        <f t="shared" si="0"/>
        <v>1244242</v>
      </c>
      <c r="D22" s="85" t="str">
        <f t="shared" si="1"/>
        <v>Polissage cadran 125</v>
      </c>
      <c r="E22" s="91" t="s">
        <v>97</v>
      </c>
      <c r="F22" s="88">
        <f t="shared" si="2"/>
        <v>22</v>
      </c>
      <c r="G22" s="79">
        <v>10</v>
      </c>
    </row>
    <row r="23" spans="1:7" x14ac:dyDescent="0.25">
      <c r="A23" s="6"/>
      <c r="B23" s="82"/>
      <c r="C23" s="76" t="str">
        <f t="shared" si="0"/>
        <v/>
      </c>
      <c r="D23" s="85" t="str">
        <f t="shared" si="1"/>
        <v/>
      </c>
      <c r="E23" s="91"/>
      <c r="F23" s="88" t="str">
        <f t="shared" si="2"/>
        <v/>
      </c>
      <c r="G23" s="79"/>
    </row>
    <row r="24" spans="1:7" x14ac:dyDescent="0.25">
      <c r="A24" s="6"/>
      <c r="B24" s="82"/>
      <c r="C24" s="76" t="str">
        <f t="shared" si="0"/>
        <v/>
      </c>
      <c r="D24" s="85" t="str">
        <f t="shared" si="1"/>
        <v/>
      </c>
      <c r="E24" s="91"/>
      <c r="F24" s="88" t="str">
        <f t="shared" si="2"/>
        <v/>
      </c>
      <c r="G24" s="79"/>
    </row>
    <row r="25" spans="1:7" x14ac:dyDescent="0.25">
      <c r="A25" s="6"/>
      <c r="B25" s="82"/>
      <c r="C25" s="76" t="str">
        <f t="shared" si="0"/>
        <v/>
      </c>
      <c r="D25" s="85" t="str">
        <f t="shared" si="1"/>
        <v/>
      </c>
      <c r="E25" s="91"/>
      <c r="F25" s="88" t="str">
        <f t="shared" si="2"/>
        <v/>
      </c>
      <c r="G25" s="79"/>
    </row>
    <row r="26" spans="1:7" x14ac:dyDescent="0.25">
      <c r="A26" s="6"/>
      <c r="B26" s="82"/>
      <c r="C26" s="76" t="str">
        <f t="shared" si="0"/>
        <v/>
      </c>
      <c r="D26" s="85" t="str">
        <f t="shared" si="1"/>
        <v/>
      </c>
      <c r="E26" s="91"/>
      <c r="F26" s="88" t="str">
        <f t="shared" si="2"/>
        <v/>
      </c>
      <c r="G26" s="79"/>
    </row>
    <row r="27" spans="1:7" x14ac:dyDescent="0.25">
      <c r="A27" s="6"/>
      <c r="B27" s="82"/>
      <c r="C27" s="76" t="str">
        <f t="shared" si="0"/>
        <v/>
      </c>
      <c r="D27" s="85" t="str">
        <f t="shared" si="1"/>
        <v/>
      </c>
      <c r="E27" s="91"/>
      <c r="F27" s="88" t="str">
        <f t="shared" si="2"/>
        <v/>
      </c>
      <c r="G27" s="79"/>
    </row>
    <row r="28" spans="1:7" x14ac:dyDescent="0.25">
      <c r="A28" s="6"/>
      <c r="B28" s="82"/>
      <c r="C28" s="76" t="str">
        <f t="shared" si="0"/>
        <v/>
      </c>
      <c r="D28" s="85" t="str">
        <f t="shared" si="1"/>
        <v/>
      </c>
      <c r="E28" s="91"/>
      <c r="F28" s="88" t="str">
        <f t="shared" si="2"/>
        <v/>
      </c>
      <c r="G28" s="79"/>
    </row>
    <row r="29" spans="1:7" x14ac:dyDescent="0.25">
      <c r="A29" s="6"/>
      <c r="B29" s="82"/>
      <c r="C29" s="76" t="str">
        <f t="shared" si="0"/>
        <v/>
      </c>
      <c r="D29" s="85" t="str">
        <f t="shared" si="1"/>
        <v/>
      </c>
      <c r="E29" s="91"/>
      <c r="F29" s="88" t="str">
        <f t="shared" si="2"/>
        <v/>
      </c>
      <c r="G29" s="79"/>
    </row>
    <row r="30" spans="1:7" x14ac:dyDescent="0.25">
      <c r="A30" s="6"/>
      <c r="B30" s="82"/>
      <c r="C30" s="76" t="str">
        <f t="shared" si="0"/>
        <v/>
      </c>
      <c r="D30" s="85" t="str">
        <f t="shared" si="1"/>
        <v/>
      </c>
      <c r="E30" s="91"/>
      <c r="F30" s="88" t="str">
        <f t="shared" si="2"/>
        <v/>
      </c>
      <c r="G30" s="79"/>
    </row>
    <row r="31" spans="1:7" x14ac:dyDescent="0.25">
      <c r="A31" s="6"/>
      <c r="B31" s="82"/>
      <c r="C31" s="76" t="str">
        <f t="shared" si="0"/>
        <v/>
      </c>
      <c r="D31" s="85" t="str">
        <f t="shared" si="1"/>
        <v/>
      </c>
      <c r="E31" s="91"/>
      <c r="F31" s="88" t="str">
        <f t="shared" si="2"/>
        <v/>
      </c>
      <c r="G31" s="79"/>
    </row>
    <row r="32" spans="1:7" x14ac:dyDescent="0.25">
      <c r="A32" s="6"/>
      <c r="B32" s="82"/>
      <c r="C32" s="76" t="str">
        <f t="shared" si="0"/>
        <v/>
      </c>
      <c r="D32" s="85" t="str">
        <f t="shared" si="1"/>
        <v/>
      </c>
      <c r="E32" s="91"/>
      <c r="F32" s="88" t="str">
        <f t="shared" si="2"/>
        <v/>
      </c>
      <c r="G32" s="79"/>
    </row>
    <row r="33" spans="1:7" x14ac:dyDescent="0.25">
      <c r="A33" s="6"/>
      <c r="B33" s="82"/>
      <c r="C33" s="76" t="str">
        <f t="shared" si="0"/>
        <v/>
      </c>
      <c r="D33" s="85" t="str">
        <f t="shared" si="1"/>
        <v/>
      </c>
      <c r="E33" s="91"/>
      <c r="F33" s="88" t="str">
        <f t="shared" si="2"/>
        <v/>
      </c>
      <c r="G33" s="79"/>
    </row>
    <row r="34" spans="1:7" x14ac:dyDescent="0.25">
      <c r="A34" s="6"/>
      <c r="B34" s="82"/>
      <c r="C34" s="76" t="str">
        <f t="shared" si="0"/>
        <v/>
      </c>
      <c r="D34" s="85" t="str">
        <f t="shared" si="1"/>
        <v/>
      </c>
      <c r="E34" s="91"/>
      <c r="F34" s="88" t="str">
        <f t="shared" si="2"/>
        <v/>
      </c>
      <c r="G34" s="79"/>
    </row>
    <row r="35" spans="1:7" x14ac:dyDescent="0.25">
      <c r="A35" s="6"/>
      <c r="B35" s="82"/>
      <c r="C35" s="76" t="str">
        <f t="shared" si="0"/>
        <v/>
      </c>
      <c r="D35" s="85" t="str">
        <f t="shared" si="1"/>
        <v/>
      </c>
      <c r="E35" s="91"/>
      <c r="F35" s="88" t="str">
        <f t="shared" si="2"/>
        <v/>
      </c>
      <c r="G35" s="79"/>
    </row>
    <row r="36" spans="1:7" ht="15.75" thickBot="1" x14ac:dyDescent="0.3">
      <c r="A36" s="6"/>
      <c r="B36" s="83"/>
      <c r="C36" s="77" t="str">
        <f t="shared" si="0"/>
        <v/>
      </c>
      <c r="D36" s="86" t="str">
        <f t="shared" si="1"/>
        <v/>
      </c>
      <c r="E36" s="92"/>
      <c r="F36" s="89" t="str">
        <f t="shared" si="2"/>
        <v/>
      </c>
      <c r="G36" s="80"/>
    </row>
  </sheetData>
  <mergeCells count="6">
    <mergeCell ref="G17:G18"/>
    <mergeCell ref="B17:B18"/>
    <mergeCell ref="C17:C18"/>
    <mergeCell ref="D17:D18"/>
    <mergeCell ref="E17:E18"/>
    <mergeCell ref="F17:F18"/>
  </mergeCells>
  <dataValidations disablePrompts="1" count="1">
    <dataValidation type="list" allowBlank="1" showInputMessage="1" showErrorMessage="1" sqref="E20:E36" xr:uid="{E1222144-5B41-45CB-AC34-F2733B41A832}">
      <formula1>"Oui,Non"</formula1>
    </dataValidation>
  </dataValidations>
  <pageMargins left="0.7" right="0.7" top="0.75" bottom="0.75" header="0.3" footer="0.3"/>
  <pageSetup paperSize="9" orientation="portrait" r:id="rId1"/>
  <headerFooter>
    <oddFooter>&amp;C&amp;10&amp;K000066 Adresse Siret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5F7958C0-E74B-408C-9212-B4839D69F3C7}">
          <x14:formula1>
            <xm:f>ARCDE!$B$17:$B$33</xm:f>
          </x14:formula1>
          <xm:sqref>B20:B36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C4F62-CE30-4C17-9F4C-183E4309C0DE}">
  <sheetPr codeName="Feuil8"/>
  <dimension ref="A1:H36"/>
  <sheetViews>
    <sheetView view="pageLayout" zoomScaleNormal="100" workbookViewId="0">
      <selection activeCell="D13" sqref="D13"/>
    </sheetView>
  </sheetViews>
  <sheetFormatPr baseColWidth="10" defaultRowHeight="15" x14ac:dyDescent="0.25"/>
  <cols>
    <col min="1" max="1" width="1.42578125" customWidth="1"/>
    <col min="2" max="2" width="5.85546875" customWidth="1"/>
    <col min="3" max="3" width="20.85546875" customWidth="1"/>
    <col min="4" max="4" width="30.28515625" customWidth="1"/>
    <col min="5" max="5" width="6.42578125" customWidth="1"/>
    <col min="6" max="6" width="9.42578125" customWidth="1"/>
    <col min="7" max="7" width="10" customWidth="1"/>
  </cols>
  <sheetData>
    <row r="1" spans="1:8" ht="18.75" x14ac:dyDescent="0.3">
      <c r="D1" s="59"/>
      <c r="E1" s="59" t="s">
        <v>90</v>
      </c>
      <c r="F1" s="60" t="str">
        <f>"BL"&amp;ARCDE!I2&amp;"-3"</f>
        <v>BL20240123-3</v>
      </c>
      <c r="G1" s="60"/>
      <c r="H1" s="60"/>
    </row>
    <row r="2" spans="1:8" ht="15.75" x14ac:dyDescent="0.25">
      <c r="D2" s="61" t="s">
        <v>92</v>
      </c>
      <c r="E2" s="62">
        <f ca="1">TODAY()</f>
        <v>45318</v>
      </c>
      <c r="F2" s="152"/>
      <c r="G2" s="151"/>
      <c r="H2" s="63"/>
    </row>
    <row r="3" spans="1:8" ht="15.75" x14ac:dyDescent="0.25">
      <c r="E3" s="61"/>
      <c r="F3" s="62"/>
      <c r="G3" s="63"/>
    </row>
    <row r="4" spans="1:8" ht="15.75" thickBot="1" x14ac:dyDescent="0.3">
      <c r="D4" s="123" t="s">
        <v>96</v>
      </c>
    </row>
    <row r="5" spans="1:8" x14ac:dyDescent="0.25">
      <c r="D5" s="64" t="str">
        <f>IF(ARCDE!G4="","",ARCDE!G4)</f>
        <v>Société2</v>
      </c>
      <c r="E5" s="65"/>
      <c r="F5" s="66"/>
    </row>
    <row r="6" spans="1:8" x14ac:dyDescent="0.25">
      <c r="B6" s="123" t="str">
        <f>ARCDE!D1</f>
        <v>TARTAnPION</v>
      </c>
      <c r="D6" s="67" t="str">
        <f>IF(ARCDE!G5="","",ARCDE!G5)</f>
        <v>Service comptabilité</v>
      </c>
      <c r="F6" s="68"/>
    </row>
    <row r="7" spans="1:8" x14ac:dyDescent="0.25">
      <c r="B7" s="123" t="str">
        <f>ARCDE!D2</f>
        <v>2 rue de la balme</v>
      </c>
      <c r="D7" s="67" t="str">
        <f>IF(ARCDE!G6="","",ARCDE!G6)</f>
        <v/>
      </c>
      <c r="F7" s="68"/>
    </row>
    <row r="8" spans="1:8" x14ac:dyDescent="0.25">
      <c r="B8" s="123" t="str">
        <f>ARCDE!D3</f>
        <v>38000 ESSAI</v>
      </c>
      <c r="D8" s="67" t="str">
        <f>IF(ARCDE!G7="","",ARCDE!G7)</f>
        <v>adresse3</v>
      </c>
      <c r="F8" s="68"/>
    </row>
    <row r="9" spans="1:8" ht="15.75" thickBot="1" x14ac:dyDescent="0.3">
      <c r="B9" s="123" t="str">
        <f>ARCDE!D4</f>
        <v>Tél : 0652565856</v>
      </c>
      <c r="D9" s="69" t="str">
        <f>IF(ARCDE!G8="","",ARCDE!G8)</f>
        <v>25000, BESANCON</v>
      </c>
      <c r="E9" s="70"/>
      <c r="F9" s="71"/>
    </row>
    <row r="10" spans="1:8" x14ac:dyDescent="0.25">
      <c r="B10" s="123" t="str">
        <f>ARCDE!D5</f>
        <v>essai@gmail.com</v>
      </c>
      <c r="D10" s="58" t="s">
        <v>93</v>
      </c>
      <c r="E10" s="72">
        <f>ARCDE!H9</f>
        <v>303030303</v>
      </c>
      <c r="F10" s="73"/>
    </row>
    <row r="11" spans="1:8" x14ac:dyDescent="0.25">
      <c r="B11" s="123"/>
      <c r="D11" s="58"/>
      <c r="E11" s="72"/>
      <c r="F11" s="73"/>
    </row>
    <row r="12" spans="1:8" x14ac:dyDescent="0.25">
      <c r="D12" s="58"/>
      <c r="E12" s="72"/>
      <c r="F12" s="73"/>
    </row>
    <row r="13" spans="1:8" x14ac:dyDescent="0.25">
      <c r="A13" s="6"/>
      <c r="B13" s="6" t="s">
        <v>56</v>
      </c>
      <c r="C13" s="6"/>
      <c r="D13" s="6" t="str">
        <f>ARCDE!D10</f>
        <v>C100002</v>
      </c>
      <c r="F13" s="6"/>
      <c r="G13" s="11"/>
    </row>
    <row r="14" spans="1:8" x14ac:dyDescent="0.25">
      <c r="A14" s="6"/>
      <c r="B14" s="6" t="s">
        <v>102</v>
      </c>
      <c r="C14" s="6"/>
      <c r="D14" s="74">
        <f>ARCDE!D11</f>
        <v>1254523</v>
      </c>
      <c r="F14" s="6"/>
      <c r="G14" s="11"/>
    </row>
    <row r="15" spans="1:8" x14ac:dyDescent="0.25">
      <c r="A15" s="6"/>
      <c r="B15" s="6"/>
      <c r="C15" s="6"/>
      <c r="D15" s="6"/>
      <c r="F15" s="6"/>
      <c r="G15" s="11"/>
    </row>
    <row r="16" spans="1:8" ht="15.75" thickBot="1" x14ac:dyDescent="0.3">
      <c r="A16" s="6"/>
      <c r="B16" s="6"/>
      <c r="C16" s="6"/>
      <c r="D16" s="6"/>
      <c r="F16" s="6"/>
      <c r="G16" s="11"/>
    </row>
    <row r="17" spans="1:7" x14ac:dyDescent="0.25">
      <c r="A17" s="6"/>
      <c r="B17" s="205" t="s">
        <v>63</v>
      </c>
      <c r="C17" s="203" t="s">
        <v>41</v>
      </c>
      <c r="D17" s="203" t="s">
        <v>74</v>
      </c>
      <c r="E17" s="209" t="s">
        <v>83</v>
      </c>
      <c r="F17" s="203" t="s">
        <v>84</v>
      </c>
      <c r="G17" s="207" t="s">
        <v>85</v>
      </c>
    </row>
    <row r="18" spans="1:7" ht="15.75" thickBot="1" x14ac:dyDescent="0.3">
      <c r="A18" s="6"/>
      <c r="B18" s="206"/>
      <c r="C18" s="204"/>
      <c r="D18" s="204"/>
      <c r="E18" s="210"/>
      <c r="F18" s="204"/>
      <c r="G18" s="208"/>
    </row>
    <row r="19" spans="1:7" ht="15.75" thickBot="1" x14ac:dyDescent="0.3">
      <c r="A19" s="6"/>
      <c r="B19" s="6"/>
      <c r="C19" s="6"/>
      <c r="D19" s="6"/>
      <c r="F19" s="6"/>
      <c r="G19" s="11"/>
    </row>
    <row r="20" spans="1:7" x14ac:dyDescent="0.25">
      <c r="A20" s="6"/>
      <c r="B20" s="81">
        <v>5</v>
      </c>
      <c r="C20" s="75">
        <f t="shared" ref="C20:C36" si="0">IF(B20="","",VLOOKUP(B20,Arcde,2,FALSE))</f>
        <v>1254035</v>
      </c>
      <c r="D20" s="84" t="str">
        <f t="shared" ref="D20:D36" si="1">IF(B20="","",VLOOKUP(B20,Arcde,3,FALSE))</f>
        <v>Polissage bague HM</v>
      </c>
      <c r="E20" s="90" t="s">
        <v>97</v>
      </c>
      <c r="F20" s="87">
        <f t="shared" ref="F20:F36" si="2">IF(B20="","",VLOOKUP(B20,Arcde,4,FALSE))</f>
        <v>15</v>
      </c>
      <c r="G20" s="78">
        <v>15</v>
      </c>
    </row>
    <row r="21" spans="1:7" x14ac:dyDescent="0.25">
      <c r="A21" s="6"/>
      <c r="B21" s="82">
        <v>2</v>
      </c>
      <c r="C21" s="76">
        <f t="shared" si="0"/>
        <v>2152365</v>
      </c>
      <c r="D21" s="85" t="str">
        <f t="shared" si="1"/>
        <v>Avivage fermoir HB</v>
      </c>
      <c r="E21" s="91" t="s">
        <v>97</v>
      </c>
      <c r="F21" s="88">
        <f t="shared" si="2"/>
        <v>15</v>
      </c>
      <c r="G21" s="79">
        <v>15</v>
      </c>
    </row>
    <row r="22" spans="1:7" x14ac:dyDescent="0.25">
      <c r="A22" s="6"/>
      <c r="B22" s="82">
        <v>3</v>
      </c>
      <c r="C22" s="76">
        <f t="shared" si="0"/>
        <v>1244242</v>
      </c>
      <c r="D22" s="85" t="str">
        <f t="shared" si="1"/>
        <v>Polissage cadran 125</v>
      </c>
      <c r="E22" s="91" t="s">
        <v>97</v>
      </c>
      <c r="F22" s="88">
        <f t="shared" si="2"/>
        <v>22</v>
      </c>
      <c r="G22" s="79">
        <v>10</v>
      </c>
    </row>
    <row r="23" spans="1:7" x14ac:dyDescent="0.25">
      <c r="A23" s="6"/>
      <c r="B23" s="82"/>
      <c r="C23" s="76" t="str">
        <f t="shared" si="0"/>
        <v/>
      </c>
      <c r="D23" s="85" t="str">
        <f t="shared" si="1"/>
        <v/>
      </c>
      <c r="E23" s="91"/>
      <c r="F23" s="88" t="str">
        <f t="shared" si="2"/>
        <v/>
      </c>
      <c r="G23" s="79"/>
    </row>
    <row r="24" spans="1:7" x14ac:dyDescent="0.25">
      <c r="A24" s="6"/>
      <c r="B24" s="82"/>
      <c r="C24" s="76" t="str">
        <f t="shared" si="0"/>
        <v/>
      </c>
      <c r="D24" s="85" t="str">
        <f t="shared" si="1"/>
        <v/>
      </c>
      <c r="E24" s="91"/>
      <c r="F24" s="88" t="str">
        <f t="shared" si="2"/>
        <v/>
      </c>
      <c r="G24" s="79"/>
    </row>
    <row r="25" spans="1:7" x14ac:dyDescent="0.25">
      <c r="A25" s="6"/>
      <c r="B25" s="82"/>
      <c r="C25" s="76" t="str">
        <f t="shared" si="0"/>
        <v/>
      </c>
      <c r="D25" s="85" t="str">
        <f t="shared" si="1"/>
        <v/>
      </c>
      <c r="E25" s="91"/>
      <c r="F25" s="88" t="str">
        <f t="shared" si="2"/>
        <v/>
      </c>
      <c r="G25" s="79"/>
    </row>
    <row r="26" spans="1:7" x14ac:dyDescent="0.25">
      <c r="A26" s="6"/>
      <c r="B26" s="82"/>
      <c r="C26" s="76" t="str">
        <f t="shared" si="0"/>
        <v/>
      </c>
      <c r="D26" s="85" t="str">
        <f t="shared" si="1"/>
        <v/>
      </c>
      <c r="E26" s="91"/>
      <c r="F26" s="88" t="str">
        <f t="shared" si="2"/>
        <v/>
      </c>
      <c r="G26" s="79"/>
    </row>
    <row r="27" spans="1:7" x14ac:dyDescent="0.25">
      <c r="A27" s="6"/>
      <c r="B27" s="82"/>
      <c r="C27" s="76" t="str">
        <f t="shared" si="0"/>
        <v/>
      </c>
      <c r="D27" s="85" t="str">
        <f t="shared" si="1"/>
        <v/>
      </c>
      <c r="E27" s="91"/>
      <c r="F27" s="88" t="str">
        <f t="shared" si="2"/>
        <v/>
      </c>
      <c r="G27" s="79"/>
    </row>
    <row r="28" spans="1:7" x14ac:dyDescent="0.25">
      <c r="A28" s="6"/>
      <c r="B28" s="82"/>
      <c r="C28" s="76" t="str">
        <f t="shared" si="0"/>
        <v/>
      </c>
      <c r="D28" s="85" t="str">
        <f t="shared" si="1"/>
        <v/>
      </c>
      <c r="E28" s="91"/>
      <c r="F28" s="88" t="str">
        <f t="shared" si="2"/>
        <v/>
      </c>
      <c r="G28" s="79"/>
    </row>
    <row r="29" spans="1:7" x14ac:dyDescent="0.25">
      <c r="A29" s="6"/>
      <c r="B29" s="82"/>
      <c r="C29" s="76" t="str">
        <f t="shared" si="0"/>
        <v/>
      </c>
      <c r="D29" s="85" t="str">
        <f t="shared" si="1"/>
        <v/>
      </c>
      <c r="E29" s="91"/>
      <c r="F29" s="88" t="str">
        <f t="shared" si="2"/>
        <v/>
      </c>
      <c r="G29" s="79"/>
    </row>
    <row r="30" spans="1:7" x14ac:dyDescent="0.25">
      <c r="A30" s="6"/>
      <c r="B30" s="82"/>
      <c r="C30" s="76" t="str">
        <f t="shared" si="0"/>
        <v/>
      </c>
      <c r="D30" s="85" t="str">
        <f t="shared" si="1"/>
        <v/>
      </c>
      <c r="E30" s="91"/>
      <c r="F30" s="88" t="str">
        <f t="shared" si="2"/>
        <v/>
      </c>
      <c r="G30" s="79"/>
    </row>
    <row r="31" spans="1:7" x14ac:dyDescent="0.25">
      <c r="A31" s="6"/>
      <c r="B31" s="82"/>
      <c r="C31" s="76" t="str">
        <f t="shared" si="0"/>
        <v/>
      </c>
      <c r="D31" s="85" t="str">
        <f t="shared" si="1"/>
        <v/>
      </c>
      <c r="E31" s="91"/>
      <c r="F31" s="88" t="str">
        <f t="shared" si="2"/>
        <v/>
      </c>
      <c r="G31" s="79"/>
    </row>
    <row r="32" spans="1:7" x14ac:dyDescent="0.25">
      <c r="A32" s="6"/>
      <c r="B32" s="82"/>
      <c r="C32" s="76" t="str">
        <f t="shared" si="0"/>
        <v/>
      </c>
      <c r="D32" s="85" t="str">
        <f t="shared" si="1"/>
        <v/>
      </c>
      <c r="E32" s="91"/>
      <c r="F32" s="88" t="str">
        <f t="shared" si="2"/>
        <v/>
      </c>
      <c r="G32" s="79"/>
    </row>
    <row r="33" spans="1:7" x14ac:dyDescent="0.25">
      <c r="A33" s="6"/>
      <c r="B33" s="82"/>
      <c r="C33" s="76" t="str">
        <f t="shared" si="0"/>
        <v/>
      </c>
      <c r="D33" s="85" t="str">
        <f t="shared" si="1"/>
        <v/>
      </c>
      <c r="E33" s="91"/>
      <c r="F33" s="88" t="str">
        <f t="shared" si="2"/>
        <v/>
      </c>
      <c r="G33" s="79"/>
    </row>
    <row r="34" spans="1:7" x14ac:dyDescent="0.25">
      <c r="A34" s="6"/>
      <c r="B34" s="82"/>
      <c r="C34" s="76" t="str">
        <f t="shared" si="0"/>
        <v/>
      </c>
      <c r="D34" s="85" t="str">
        <f t="shared" si="1"/>
        <v/>
      </c>
      <c r="E34" s="91"/>
      <c r="F34" s="88" t="str">
        <f t="shared" si="2"/>
        <v/>
      </c>
      <c r="G34" s="79"/>
    </row>
    <row r="35" spans="1:7" x14ac:dyDescent="0.25">
      <c r="A35" s="6"/>
      <c r="B35" s="82"/>
      <c r="C35" s="76" t="str">
        <f t="shared" si="0"/>
        <v/>
      </c>
      <c r="D35" s="85" t="str">
        <f t="shared" si="1"/>
        <v/>
      </c>
      <c r="E35" s="91"/>
      <c r="F35" s="88" t="str">
        <f t="shared" si="2"/>
        <v/>
      </c>
      <c r="G35" s="79"/>
    </row>
    <row r="36" spans="1:7" ht="15.75" thickBot="1" x14ac:dyDescent="0.3">
      <c r="A36" s="6"/>
      <c r="B36" s="83"/>
      <c r="C36" s="77" t="str">
        <f t="shared" si="0"/>
        <v/>
      </c>
      <c r="D36" s="86" t="str">
        <f t="shared" si="1"/>
        <v/>
      </c>
      <c r="E36" s="92"/>
      <c r="F36" s="89" t="str">
        <f t="shared" si="2"/>
        <v/>
      </c>
      <c r="G36" s="80"/>
    </row>
  </sheetData>
  <mergeCells count="6">
    <mergeCell ref="G17:G18"/>
    <mergeCell ref="B17:B18"/>
    <mergeCell ref="C17:C18"/>
    <mergeCell ref="D17:D18"/>
    <mergeCell ref="E17:E18"/>
    <mergeCell ref="F17:F18"/>
  </mergeCells>
  <dataValidations disablePrompts="1" count="1">
    <dataValidation type="list" allowBlank="1" showInputMessage="1" showErrorMessage="1" sqref="E20:E36" xr:uid="{D818EE43-6FD9-4DCB-908A-03F21E965BD4}">
      <formula1>"Oui,Non"</formula1>
    </dataValidation>
  </dataValidations>
  <pageMargins left="0.7" right="0.7" top="0.75" bottom="0.75" header="0.3" footer="0.3"/>
  <pageSetup paperSize="9" orientation="portrait" r:id="rId1"/>
  <headerFooter>
    <oddFooter>&amp;C&amp;10&amp;K000066Adresse Siret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26E64036-AE21-42B3-B467-D68973C9EB7D}">
          <x14:formula1>
            <xm:f>ARCDE!$B$17:$B$33</xm:f>
          </x14:formula1>
          <xm:sqref>B20:B36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6A0E2-873D-4E2A-8F2D-F8080C1FC922}">
  <sheetPr codeName="Feuil9"/>
  <dimension ref="A1:H36"/>
  <sheetViews>
    <sheetView view="pageLayout" zoomScaleNormal="100" workbookViewId="0">
      <selection activeCell="D13" sqref="D13"/>
    </sheetView>
  </sheetViews>
  <sheetFormatPr baseColWidth="10" defaultRowHeight="15" x14ac:dyDescent="0.25"/>
  <cols>
    <col min="1" max="1" width="1.42578125" customWidth="1"/>
    <col min="2" max="2" width="5.85546875" customWidth="1"/>
    <col min="3" max="3" width="20.85546875" customWidth="1"/>
    <col min="4" max="4" width="30.28515625" customWidth="1"/>
    <col min="5" max="5" width="6.42578125" customWidth="1"/>
    <col min="6" max="6" width="9.42578125" customWidth="1"/>
    <col min="7" max="7" width="10" customWidth="1"/>
  </cols>
  <sheetData>
    <row r="1" spans="1:8" ht="18.75" x14ac:dyDescent="0.3">
      <c r="D1" s="59"/>
      <c r="E1" s="59" t="s">
        <v>90</v>
      </c>
      <c r="F1" s="60" t="str">
        <f>"BL"&amp;ARCDE!I2&amp;"-4"</f>
        <v>BL20240123-4</v>
      </c>
      <c r="G1" s="60"/>
      <c r="H1" t="s">
        <v>91</v>
      </c>
    </row>
    <row r="2" spans="1:8" ht="15.75" x14ac:dyDescent="0.25">
      <c r="E2" s="61" t="s">
        <v>92</v>
      </c>
      <c r="F2" s="62">
        <f ca="1">TODAY()</f>
        <v>45318</v>
      </c>
      <c r="G2" s="63"/>
    </row>
    <row r="3" spans="1:8" ht="15.75" x14ac:dyDescent="0.25">
      <c r="E3" s="61"/>
      <c r="F3" s="62"/>
      <c r="G3" s="63"/>
    </row>
    <row r="4" spans="1:8" ht="15.75" thickBot="1" x14ac:dyDescent="0.3">
      <c r="D4" s="123" t="s">
        <v>96</v>
      </c>
    </row>
    <row r="5" spans="1:8" x14ac:dyDescent="0.25">
      <c r="D5" s="64" t="str">
        <f>IF(ARCDE!G4="","",ARCDE!G4)</f>
        <v>Société2</v>
      </c>
      <c r="E5" s="65"/>
      <c r="F5" s="66"/>
    </row>
    <row r="6" spans="1:8" x14ac:dyDescent="0.25">
      <c r="B6" s="123" t="str">
        <f>ARCDE!D1</f>
        <v>TARTAnPION</v>
      </c>
      <c r="D6" s="67" t="str">
        <f>IF(ARCDE!G5="","",ARCDE!G5)</f>
        <v>Service comptabilité</v>
      </c>
      <c r="F6" s="68"/>
    </row>
    <row r="7" spans="1:8" x14ac:dyDescent="0.25">
      <c r="B7" s="123" t="str">
        <f>ARCDE!D2</f>
        <v>2 rue de la balme</v>
      </c>
      <c r="D7" s="67" t="str">
        <f>IF(ARCDE!G6="","",ARCDE!G6)</f>
        <v/>
      </c>
      <c r="F7" s="68"/>
    </row>
    <row r="8" spans="1:8" x14ac:dyDescent="0.25">
      <c r="B8" s="123" t="str">
        <f>ARCDE!D3</f>
        <v>38000 ESSAI</v>
      </c>
      <c r="D8" s="67" t="str">
        <f>IF(ARCDE!G7="","",ARCDE!G7)</f>
        <v>adresse3</v>
      </c>
      <c r="F8" s="68"/>
    </row>
    <row r="9" spans="1:8" ht="15.75" thickBot="1" x14ac:dyDescent="0.3">
      <c r="B9" s="123" t="str">
        <f>ARCDE!D4</f>
        <v>Tél : 0652565856</v>
      </c>
      <c r="D9" s="69" t="str">
        <f>IF(ARCDE!G8="","",ARCDE!G8)</f>
        <v>25000, BESANCON</v>
      </c>
      <c r="E9" s="70"/>
      <c r="F9" s="71"/>
    </row>
    <row r="10" spans="1:8" x14ac:dyDescent="0.25">
      <c r="B10" s="123" t="str">
        <f>ARCDE!D5</f>
        <v>essai@gmail.com</v>
      </c>
      <c r="D10" s="58" t="s">
        <v>93</v>
      </c>
      <c r="E10" s="72">
        <f>ARCDE!H9</f>
        <v>303030303</v>
      </c>
      <c r="F10" s="73"/>
    </row>
    <row r="11" spans="1:8" x14ac:dyDescent="0.25">
      <c r="B11" s="123"/>
      <c r="D11" s="58"/>
      <c r="E11" s="72"/>
      <c r="F11" s="73"/>
    </row>
    <row r="12" spans="1:8" x14ac:dyDescent="0.25">
      <c r="D12" s="58"/>
      <c r="E12" s="72"/>
      <c r="F12" s="73"/>
    </row>
    <row r="13" spans="1:8" x14ac:dyDescent="0.25">
      <c r="A13" s="6"/>
      <c r="B13" s="6" t="s">
        <v>56</v>
      </c>
      <c r="C13" s="6"/>
      <c r="D13" s="6" t="str">
        <f>ARCDE!D10</f>
        <v>C100002</v>
      </c>
      <c r="F13" s="6"/>
      <c r="G13" s="11"/>
    </row>
    <row r="14" spans="1:8" x14ac:dyDescent="0.25">
      <c r="A14" s="6"/>
      <c r="B14" s="6" t="s">
        <v>102</v>
      </c>
      <c r="C14" s="6"/>
      <c r="D14" s="74">
        <f>ARCDE!D11</f>
        <v>1254523</v>
      </c>
      <c r="F14" s="6"/>
      <c r="G14" s="11"/>
    </row>
    <row r="15" spans="1:8" x14ac:dyDescent="0.25">
      <c r="A15" s="6"/>
      <c r="B15" s="6"/>
      <c r="C15" s="6"/>
      <c r="D15" s="6"/>
      <c r="F15" s="6"/>
      <c r="G15" s="11"/>
    </row>
    <row r="16" spans="1:8" ht="15.75" thickBot="1" x14ac:dyDescent="0.3">
      <c r="A16" s="6"/>
      <c r="B16" s="6"/>
      <c r="C16" s="6"/>
      <c r="D16" s="6"/>
      <c r="F16" s="6"/>
      <c r="G16" s="11"/>
    </row>
    <row r="17" spans="1:7" x14ac:dyDescent="0.25">
      <c r="A17" s="6"/>
      <c r="B17" s="205" t="s">
        <v>63</v>
      </c>
      <c r="C17" s="203" t="s">
        <v>41</v>
      </c>
      <c r="D17" s="203" t="s">
        <v>74</v>
      </c>
      <c r="E17" s="209" t="s">
        <v>83</v>
      </c>
      <c r="F17" s="203" t="s">
        <v>84</v>
      </c>
      <c r="G17" s="207" t="s">
        <v>85</v>
      </c>
    </row>
    <row r="18" spans="1:7" ht="15.75" thickBot="1" x14ac:dyDescent="0.3">
      <c r="A18" s="6"/>
      <c r="B18" s="206"/>
      <c r="C18" s="204"/>
      <c r="D18" s="204"/>
      <c r="E18" s="210"/>
      <c r="F18" s="204"/>
      <c r="G18" s="208"/>
    </row>
    <row r="19" spans="1:7" ht="15.75" thickBot="1" x14ac:dyDescent="0.3">
      <c r="A19" s="6"/>
      <c r="B19" s="6"/>
      <c r="C19" s="6"/>
      <c r="D19" s="6"/>
      <c r="F19" s="6"/>
      <c r="G19" s="11"/>
    </row>
    <row r="20" spans="1:7" x14ac:dyDescent="0.25">
      <c r="A20" s="6"/>
      <c r="B20" s="81">
        <v>5</v>
      </c>
      <c r="C20" s="75">
        <f t="shared" ref="C20:C36" si="0">IF(B20="","",VLOOKUP(B20,Arcde,2,FALSE))</f>
        <v>1254035</v>
      </c>
      <c r="D20" s="84" t="str">
        <f t="shared" ref="D20:D36" si="1">IF(B20="","",VLOOKUP(B20,Arcde,3,FALSE))</f>
        <v>Polissage bague HM</v>
      </c>
      <c r="E20" s="90" t="s">
        <v>97</v>
      </c>
      <c r="F20" s="87">
        <f t="shared" ref="F20:F36" si="2">IF(B20="","",VLOOKUP(B20,Arcde,4,FALSE))</f>
        <v>15</v>
      </c>
      <c r="G20" s="78">
        <v>15</v>
      </c>
    </row>
    <row r="21" spans="1:7" x14ac:dyDescent="0.25">
      <c r="A21" s="6"/>
      <c r="B21" s="82">
        <v>2</v>
      </c>
      <c r="C21" s="76">
        <f t="shared" si="0"/>
        <v>2152365</v>
      </c>
      <c r="D21" s="85" t="str">
        <f t="shared" si="1"/>
        <v>Avivage fermoir HB</v>
      </c>
      <c r="E21" s="91" t="s">
        <v>97</v>
      </c>
      <c r="F21" s="88">
        <f t="shared" si="2"/>
        <v>15</v>
      </c>
      <c r="G21" s="79">
        <v>15</v>
      </c>
    </row>
    <row r="22" spans="1:7" x14ac:dyDescent="0.25">
      <c r="A22" s="6"/>
      <c r="B22" s="82">
        <v>3</v>
      </c>
      <c r="C22" s="76">
        <f t="shared" si="0"/>
        <v>1244242</v>
      </c>
      <c r="D22" s="85" t="str">
        <f t="shared" si="1"/>
        <v>Polissage cadran 125</v>
      </c>
      <c r="E22" s="91" t="s">
        <v>97</v>
      </c>
      <c r="F22" s="88">
        <f t="shared" si="2"/>
        <v>22</v>
      </c>
      <c r="G22" s="79">
        <v>10</v>
      </c>
    </row>
    <row r="23" spans="1:7" x14ac:dyDescent="0.25">
      <c r="A23" s="6"/>
      <c r="B23" s="82"/>
      <c r="C23" s="76" t="str">
        <f t="shared" si="0"/>
        <v/>
      </c>
      <c r="D23" s="85" t="str">
        <f t="shared" si="1"/>
        <v/>
      </c>
      <c r="E23" s="91"/>
      <c r="F23" s="88" t="str">
        <f t="shared" si="2"/>
        <v/>
      </c>
      <c r="G23" s="79"/>
    </row>
    <row r="24" spans="1:7" x14ac:dyDescent="0.25">
      <c r="A24" s="6"/>
      <c r="B24" s="82"/>
      <c r="C24" s="76" t="str">
        <f t="shared" si="0"/>
        <v/>
      </c>
      <c r="D24" s="85" t="str">
        <f t="shared" si="1"/>
        <v/>
      </c>
      <c r="E24" s="91"/>
      <c r="F24" s="88" t="str">
        <f t="shared" si="2"/>
        <v/>
      </c>
      <c r="G24" s="79"/>
    </row>
    <row r="25" spans="1:7" x14ac:dyDescent="0.25">
      <c r="A25" s="6"/>
      <c r="B25" s="82"/>
      <c r="C25" s="76" t="str">
        <f t="shared" si="0"/>
        <v/>
      </c>
      <c r="D25" s="85" t="str">
        <f t="shared" si="1"/>
        <v/>
      </c>
      <c r="E25" s="91"/>
      <c r="F25" s="88" t="str">
        <f t="shared" si="2"/>
        <v/>
      </c>
      <c r="G25" s="79"/>
    </row>
    <row r="26" spans="1:7" x14ac:dyDescent="0.25">
      <c r="A26" s="6"/>
      <c r="B26" s="82"/>
      <c r="C26" s="76" t="str">
        <f t="shared" si="0"/>
        <v/>
      </c>
      <c r="D26" s="85" t="str">
        <f t="shared" si="1"/>
        <v/>
      </c>
      <c r="E26" s="91"/>
      <c r="F26" s="88" t="str">
        <f t="shared" si="2"/>
        <v/>
      </c>
      <c r="G26" s="79"/>
    </row>
    <row r="27" spans="1:7" x14ac:dyDescent="0.25">
      <c r="A27" s="6"/>
      <c r="B27" s="82"/>
      <c r="C27" s="76" t="str">
        <f t="shared" si="0"/>
        <v/>
      </c>
      <c r="D27" s="85" t="str">
        <f t="shared" si="1"/>
        <v/>
      </c>
      <c r="E27" s="91"/>
      <c r="F27" s="88" t="str">
        <f t="shared" si="2"/>
        <v/>
      </c>
      <c r="G27" s="79"/>
    </row>
    <row r="28" spans="1:7" x14ac:dyDescent="0.25">
      <c r="A28" s="6"/>
      <c r="B28" s="82"/>
      <c r="C28" s="76" t="str">
        <f t="shared" si="0"/>
        <v/>
      </c>
      <c r="D28" s="85" t="str">
        <f t="shared" si="1"/>
        <v/>
      </c>
      <c r="E28" s="91"/>
      <c r="F28" s="88" t="str">
        <f t="shared" si="2"/>
        <v/>
      </c>
      <c r="G28" s="79"/>
    </row>
    <row r="29" spans="1:7" x14ac:dyDescent="0.25">
      <c r="A29" s="6"/>
      <c r="B29" s="82"/>
      <c r="C29" s="76" t="str">
        <f t="shared" si="0"/>
        <v/>
      </c>
      <c r="D29" s="85" t="str">
        <f t="shared" si="1"/>
        <v/>
      </c>
      <c r="E29" s="91"/>
      <c r="F29" s="88" t="str">
        <f t="shared" si="2"/>
        <v/>
      </c>
      <c r="G29" s="79"/>
    </row>
    <row r="30" spans="1:7" x14ac:dyDescent="0.25">
      <c r="A30" s="6"/>
      <c r="B30" s="82"/>
      <c r="C30" s="76" t="str">
        <f t="shared" si="0"/>
        <v/>
      </c>
      <c r="D30" s="85" t="str">
        <f t="shared" si="1"/>
        <v/>
      </c>
      <c r="E30" s="91"/>
      <c r="F30" s="88" t="str">
        <f t="shared" si="2"/>
        <v/>
      </c>
      <c r="G30" s="79"/>
    </row>
    <row r="31" spans="1:7" x14ac:dyDescent="0.25">
      <c r="A31" s="6"/>
      <c r="B31" s="82"/>
      <c r="C31" s="76" t="str">
        <f t="shared" si="0"/>
        <v/>
      </c>
      <c r="D31" s="85" t="str">
        <f t="shared" si="1"/>
        <v/>
      </c>
      <c r="E31" s="91"/>
      <c r="F31" s="88" t="str">
        <f t="shared" si="2"/>
        <v/>
      </c>
      <c r="G31" s="79"/>
    </row>
    <row r="32" spans="1:7" x14ac:dyDescent="0.25">
      <c r="A32" s="6"/>
      <c r="B32" s="82"/>
      <c r="C32" s="76" t="str">
        <f t="shared" si="0"/>
        <v/>
      </c>
      <c r="D32" s="85" t="str">
        <f t="shared" si="1"/>
        <v/>
      </c>
      <c r="E32" s="91"/>
      <c r="F32" s="88" t="str">
        <f t="shared" si="2"/>
        <v/>
      </c>
      <c r="G32" s="79"/>
    </row>
    <row r="33" spans="1:7" x14ac:dyDescent="0.25">
      <c r="A33" s="6"/>
      <c r="B33" s="82"/>
      <c r="C33" s="76" t="str">
        <f t="shared" si="0"/>
        <v/>
      </c>
      <c r="D33" s="85" t="str">
        <f t="shared" si="1"/>
        <v/>
      </c>
      <c r="E33" s="91"/>
      <c r="F33" s="88" t="str">
        <f t="shared" si="2"/>
        <v/>
      </c>
      <c r="G33" s="79"/>
    </row>
    <row r="34" spans="1:7" x14ac:dyDescent="0.25">
      <c r="A34" s="6"/>
      <c r="B34" s="82"/>
      <c r="C34" s="76" t="str">
        <f t="shared" si="0"/>
        <v/>
      </c>
      <c r="D34" s="85" t="str">
        <f t="shared" si="1"/>
        <v/>
      </c>
      <c r="E34" s="91"/>
      <c r="F34" s="88" t="str">
        <f t="shared" si="2"/>
        <v/>
      </c>
      <c r="G34" s="79"/>
    </row>
    <row r="35" spans="1:7" x14ac:dyDescent="0.25">
      <c r="A35" s="6"/>
      <c r="B35" s="82"/>
      <c r="C35" s="76" t="str">
        <f t="shared" si="0"/>
        <v/>
      </c>
      <c r="D35" s="85" t="str">
        <f t="shared" si="1"/>
        <v/>
      </c>
      <c r="E35" s="91"/>
      <c r="F35" s="88" t="str">
        <f t="shared" si="2"/>
        <v/>
      </c>
      <c r="G35" s="79"/>
    </row>
    <row r="36" spans="1:7" ht="15.75" thickBot="1" x14ac:dyDescent="0.3">
      <c r="A36" s="6"/>
      <c r="B36" s="83"/>
      <c r="C36" s="77" t="str">
        <f t="shared" si="0"/>
        <v/>
      </c>
      <c r="D36" s="86" t="str">
        <f t="shared" si="1"/>
        <v/>
      </c>
      <c r="E36" s="92"/>
      <c r="F36" s="89" t="str">
        <f t="shared" si="2"/>
        <v/>
      </c>
      <c r="G36" s="80"/>
    </row>
  </sheetData>
  <mergeCells count="6">
    <mergeCell ref="G17:G18"/>
    <mergeCell ref="B17:B18"/>
    <mergeCell ref="C17:C18"/>
    <mergeCell ref="D17:D18"/>
    <mergeCell ref="E17:E18"/>
    <mergeCell ref="F17:F18"/>
  </mergeCells>
  <dataValidations disablePrompts="1" count="1">
    <dataValidation type="list" allowBlank="1" showInputMessage="1" showErrorMessage="1" sqref="E20:E36" xr:uid="{C9602743-DF3D-44F0-BB4E-75B729771FA8}">
      <formula1>"Oui,Non"</formula1>
    </dataValidation>
  </dataValidations>
  <pageMargins left="0.7" right="0.7" top="0.75" bottom="0.75" header="0.3" footer="0.3"/>
  <pageSetup paperSize="9" orientation="portrait" r:id="rId1"/>
  <headerFooter>
    <oddFooter>&amp;C&amp;10&amp;K000066
 Adresse Siret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E7C452BD-60E7-4D2D-9FD4-4DBB357A29AC}">
          <x14:formula1>
            <xm:f>ARCDE!$B$17:$B$33</xm:f>
          </x14:formula1>
          <xm:sqref>B20:B36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4F908-061B-4172-942F-65B012131DD0}">
  <sheetPr codeName="Feuil3"/>
  <dimension ref="A1:G45"/>
  <sheetViews>
    <sheetView view="pageLayout" zoomScaleNormal="100" workbookViewId="0">
      <selection activeCell="C6" sqref="C6"/>
    </sheetView>
  </sheetViews>
  <sheetFormatPr baseColWidth="10" defaultRowHeight="15" x14ac:dyDescent="0.25"/>
  <cols>
    <col min="1" max="1" width="7.140625" customWidth="1"/>
    <col min="2" max="2" width="22.140625" customWidth="1"/>
    <col min="3" max="3" width="32.7109375" customWidth="1"/>
    <col min="4" max="4" width="8.28515625" customWidth="1"/>
    <col min="5" max="5" width="11.28515625" customWidth="1"/>
    <col min="6" max="6" width="13.140625" customWidth="1"/>
  </cols>
  <sheetData>
    <row r="1" spans="1:7" ht="18.75" x14ac:dyDescent="0.3">
      <c r="B1" s="8"/>
      <c r="C1" s="149"/>
      <c r="D1" s="149"/>
      <c r="E1" s="149"/>
      <c r="F1" s="150" t="s">
        <v>109</v>
      </c>
      <c r="G1" s="149"/>
    </row>
    <row r="2" spans="1:7" x14ac:dyDescent="0.25">
      <c r="B2" s="154"/>
      <c r="C2" s="149"/>
      <c r="D2" s="149"/>
      <c r="E2" s="149"/>
      <c r="F2" s="149"/>
      <c r="G2" s="149"/>
    </row>
    <row r="3" spans="1:7" x14ac:dyDescent="0.25">
      <c r="B3" s="154"/>
      <c r="C3" s="149"/>
      <c r="D3" s="187" t="str">
        <f>IF(ARCDE!G4="","",ARCDE!G4)</f>
        <v>Société2</v>
      </c>
      <c r="E3" s="188"/>
      <c r="F3" s="189"/>
      <c r="G3" s="149"/>
    </row>
    <row r="4" spans="1:7" x14ac:dyDescent="0.25">
      <c r="B4" s="154"/>
      <c r="C4" s="149"/>
      <c r="D4" s="190" t="str">
        <f>IF(ARCDE!G5="","",ARCDE!G5)</f>
        <v>Service comptabilité</v>
      </c>
      <c r="E4" s="149"/>
      <c r="F4" s="191"/>
      <c r="G4" s="149"/>
    </row>
    <row r="5" spans="1:7" x14ac:dyDescent="0.25">
      <c r="A5" s="74" t="s">
        <v>99</v>
      </c>
      <c r="B5" s="155"/>
      <c r="C5" s="149"/>
      <c r="D5" s="190" t="str">
        <f>IF(ARCDE!G6="","",ARCDE!G6)</f>
        <v/>
      </c>
      <c r="E5" s="149"/>
      <c r="F5" s="191"/>
      <c r="G5" s="149"/>
    </row>
    <row r="6" spans="1:7" x14ac:dyDescent="0.25">
      <c r="A6" s="74" t="s">
        <v>94</v>
      </c>
      <c r="B6" s="149"/>
      <c r="C6" s="149"/>
      <c r="D6" s="190" t="str">
        <f>IF(ARCDE!G7="","",ARCDE!G7)</f>
        <v>adresse3</v>
      </c>
      <c r="E6" s="149"/>
      <c r="F6" s="191"/>
      <c r="G6" s="149"/>
    </row>
    <row r="7" spans="1:7" x14ac:dyDescent="0.25">
      <c r="A7" s="74" t="s">
        <v>101</v>
      </c>
      <c r="B7" s="149"/>
      <c r="C7" s="149"/>
      <c r="D7" s="192" t="str">
        <f>IF(ARCDE!G8="","",ARCDE!G8)</f>
        <v>25000, BESANCON</v>
      </c>
      <c r="E7" s="193"/>
      <c r="F7" s="194"/>
      <c r="G7" s="149"/>
    </row>
    <row r="8" spans="1:7" x14ac:dyDescent="0.25">
      <c r="A8" s="195" t="s">
        <v>100</v>
      </c>
      <c r="B8" s="149"/>
      <c r="C8" s="149"/>
      <c r="D8" s="123"/>
      <c r="E8" s="58" t="s">
        <v>93</v>
      </c>
      <c r="F8" s="186">
        <f>ARCDE!H9</f>
        <v>303030303</v>
      </c>
      <c r="G8" s="149"/>
    </row>
    <row r="9" spans="1:7" x14ac:dyDescent="0.25">
      <c r="B9" s="149"/>
      <c r="C9" s="149"/>
      <c r="D9" s="123"/>
      <c r="E9" s="58"/>
      <c r="F9" s="186"/>
      <c r="G9" s="149"/>
    </row>
    <row r="10" spans="1:7" ht="15.75" thickBot="1" x14ac:dyDescent="0.3">
      <c r="B10" s="156" t="s">
        <v>104</v>
      </c>
    </row>
    <row r="11" spans="1:7" ht="15.75" x14ac:dyDescent="0.25">
      <c r="B11" s="144" t="s">
        <v>106</v>
      </c>
      <c r="C11" s="145" t="s">
        <v>105</v>
      </c>
      <c r="D11" s="147"/>
      <c r="E11" s="146" t="s">
        <v>103</v>
      </c>
    </row>
    <row r="12" spans="1:7" ht="16.5" thickBot="1" x14ac:dyDescent="0.3">
      <c r="B12" s="140" t="str">
        <f>"FA"&amp;ARCDE!I2&amp;"-1"</f>
        <v>FA20240123-1</v>
      </c>
      <c r="C12" s="127">
        <f ca="1">TODAY()</f>
        <v>45318</v>
      </c>
      <c r="D12" s="148"/>
      <c r="E12" s="128" t="str">
        <f>ARCDE!D10</f>
        <v>C100002</v>
      </c>
    </row>
    <row r="13" spans="1:7" x14ac:dyDescent="0.25">
      <c r="B13" s="149" t="s">
        <v>110</v>
      </c>
      <c r="C13" s="149" t="str">
        <f>IF(E12="","",VLOOKUP(E12,baseclient[],12,FALSE))</f>
        <v>VIREMENT BANCAIRE 30 jours FIN DE MOIS</v>
      </c>
    </row>
    <row r="15" spans="1:7" ht="15.75" thickBot="1" x14ac:dyDescent="0.3"/>
    <row r="16" spans="1:7" x14ac:dyDescent="0.25">
      <c r="A16" s="200" t="s">
        <v>63</v>
      </c>
      <c r="B16" s="202" t="s">
        <v>41</v>
      </c>
      <c r="C16" s="202" t="s">
        <v>74</v>
      </c>
      <c r="D16" s="202" t="s">
        <v>45</v>
      </c>
      <c r="E16" s="198" t="s">
        <v>107</v>
      </c>
      <c r="F16" s="211" t="s">
        <v>89</v>
      </c>
    </row>
    <row r="17" spans="1:6" ht="15.75" thickBot="1" x14ac:dyDescent="0.3">
      <c r="A17" s="201"/>
      <c r="B17" s="199"/>
      <c r="C17" s="199"/>
      <c r="D17" s="199"/>
      <c r="E17" s="199"/>
      <c r="F17" s="212"/>
    </row>
    <row r="18" spans="1:6" ht="8.25" customHeight="1" thickBot="1" x14ac:dyDescent="0.3">
      <c r="A18" s="6"/>
      <c r="B18" s="6"/>
      <c r="C18" s="6"/>
      <c r="D18" s="11"/>
      <c r="E18" s="11"/>
      <c r="F18" s="11"/>
    </row>
    <row r="19" spans="1:6" ht="19.7" customHeight="1" x14ac:dyDescent="0.25">
      <c r="A19" s="81">
        <v>1</v>
      </c>
      <c r="B19" s="157">
        <f t="shared" ref="B19:B35" si="0">IF(A19="","",VLOOKUP(A19,Arcde,2,FALSE))</f>
        <v>25364</v>
      </c>
      <c r="C19" s="84" t="str">
        <f t="shared" ref="C19:C35" si="1">IF(A19="","",VLOOKUP(A19,Arcde,3,FALSE))</f>
        <v>Polissage fermoir 325</v>
      </c>
      <c r="D19" s="158">
        <v>10</v>
      </c>
      <c r="E19" s="170">
        <f t="shared" ref="E19:E35" ca="1" si="2">IF(A19="","",VLOOKUP(A19,Arcde,5,FALSE))</f>
        <v>11.02</v>
      </c>
      <c r="F19" s="167">
        <f ca="1">IF(D19="","",D19*E19)</f>
        <v>110.19999999999999</v>
      </c>
    </row>
    <row r="20" spans="1:6" ht="19.7" customHeight="1" x14ac:dyDescent="0.25">
      <c r="A20" s="82">
        <v>2</v>
      </c>
      <c r="B20" s="160">
        <f t="shared" si="0"/>
        <v>2152365</v>
      </c>
      <c r="C20" s="85" t="str">
        <f t="shared" si="1"/>
        <v>Avivage fermoir HB</v>
      </c>
      <c r="D20" s="161">
        <v>15</v>
      </c>
      <c r="E20" s="171">
        <f t="shared" ca="1" si="2"/>
        <v>4.8499999999999996</v>
      </c>
      <c r="F20" s="168">
        <f t="shared" ref="F20:F35" ca="1" si="3">IF(D20="","",D20*E20)</f>
        <v>72.75</v>
      </c>
    </row>
    <row r="21" spans="1:6" ht="19.7" customHeight="1" x14ac:dyDescent="0.25">
      <c r="A21" s="82">
        <v>3</v>
      </c>
      <c r="B21" s="160">
        <f t="shared" si="0"/>
        <v>1244242</v>
      </c>
      <c r="C21" s="85" t="str">
        <f t="shared" si="1"/>
        <v>Polissage cadran 125</v>
      </c>
      <c r="D21" s="161">
        <v>22</v>
      </c>
      <c r="E21" s="171">
        <f t="shared" ca="1" si="2"/>
        <v>5.56</v>
      </c>
      <c r="F21" s="168">
        <f t="shared" ca="1" si="3"/>
        <v>122.32</v>
      </c>
    </row>
    <row r="22" spans="1:6" ht="19.7" customHeight="1" x14ac:dyDescent="0.25">
      <c r="A22" s="82">
        <v>4</v>
      </c>
      <c r="B22" s="160">
        <f t="shared" si="0"/>
        <v>1244242</v>
      </c>
      <c r="C22" s="85" t="str">
        <f t="shared" si="1"/>
        <v>Polissage cadran 125</v>
      </c>
      <c r="D22" s="161">
        <v>30</v>
      </c>
      <c r="E22" s="171">
        <f t="shared" ca="1" si="2"/>
        <v>5.56</v>
      </c>
      <c r="F22" s="168">
        <f t="shared" ca="1" si="3"/>
        <v>166.79999999999998</v>
      </c>
    </row>
    <row r="23" spans="1:6" ht="19.7" customHeight="1" x14ac:dyDescent="0.25">
      <c r="A23" s="82">
        <v>5</v>
      </c>
      <c r="B23" s="160">
        <f t="shared" si="0"/>
        <v>1254035</v>
      </c>
      <c r="C23" s="85" t="str">
        <f t="shared" si="1"/>
        <v>Polissage bague HM</v>
      </c>
      <c r="D23" s="161">
        <v>15</v>
      </c>
      <c r="E23" s="171">
        <f t="shared" ca="1" si="2"/>
        <v>3.56</v>
      </c>
      <c r="F23" s="168">
        <f t="shared" ca="1" si="3"/>
        <v>53.4</v>
      </c>
    </row>
    <row r="24" spans="1:6" ht="19.7" customHeight="1" x14ac:dyDescent="0.25">
      <c r="A24" s="82">
        <v>6</v>
      </c>
      <c r="B24" s="160">
        <f t="shared" si="0"/>
        <v>477000217</v>
      </c>
      <c r="C24" s="85" t="str">
        <f t="shared" si="1"/>
        <v>Avivage cadran LV</v>
      </c>
      <c r="D24" s="161">
        <v>45</v>
      </c>
      <c r="E24" s="171">
        <f t="shared" ca="1" si="2"/>
        <v>4.8899999999999997</v>
      </c>
      <c r="F24" s="168">
        <f t="shared" ca="1" si="3"/>
        <v>220.04999999999998</v>
      </c>
    </row>
    <row r="25" spans="1:6" ht="19.7" customHeight="1" x14ac:dyDescent="0.25">
      <c r="A25" s="82"/>
      <c r="B25" s="160" t="str">
        <f t="shared" si="0"/>
        <v/>
      </c>
      <c r="C25" s="85" t="str">
        <f t="shared" si="1"/>
        <v/>
      </c>
      <c r="D25" s="163"/>
      <c r="E25" s="171" t="str">
        <f t="shared" si="2"/>
        <v/>
      </c>
      <c r="F25" s="168" t="str">
        <f t="shared" si="3"/>
        <v/>
      </c>
    </row>
    <row r="26" spans="1:6" ht="19.7" customHeight="1" x14ac:dyDescent="0.25">
      <c r="A26" s="82"/>
      <c r="B26" s="160" t="str">
        <f t="shared" si="0"/>
        <v/>
      </c>
      <c r="C26" s="85" t="str">
        <f t="shared" si="1"/>
        <v/>
      </c>
      <c r="D26" s="163"/>
      <c r="E26" s="171" t="str">
        <f t="shared" si="2"/>
        <v/>
      </c>
      <c r="F26" s="168" t="str">
        <f t="shared" si="3"/>
        <v/>
      </c>
    </row>
    <row r="27" spans="1:6" ht="19.7" customHeight="1" x14ac:dyDescent="0.25">
      <c r="A27" s="82"/>
      <c r="B27" s="160" t="str">
        <f t="shared" si="0"/>
        <v/>
      </c>
      <c r="C27" s="85" t="str">
        <f t="shared" si="1"/>
        <v/>
      </c>
      <c r="D27" s="163"/>
      <c r="E27" s="171" t="str">
        <f t="shared" si="2"/>
        <v/>
      </c>
      <c r="F27" s="168" t="str">
        <f t="shared" si="3"/>
        <v/>
      </c>
    </row>
    <row r="28" spans="1:6" ht="19.7" customHeight="1" x14ac:dyDescent="0.25">
      <c r="A28" s="82"/>
      <c r="B28" s="160" t="str">
        <f t="shared" si="0"/>
        <v/>
      </c>
      <c r="C28" s="85" t="str">
        <f t="shared" si="1"/>
        <v/>
      </c>
      <c r="D28" s="163"/>
      <c r="E28" s="171" t="str">
        <f t="shared" si="2"/>
        <v/>
      </c>
      <c r="F28" s="168" t="str">
        <f t="shared" si="3"/>
        <v/>
      </c>
    </row>
    <row r="29" spans="1:6" ht="19.7" customHeight="1" x14ac:dyDescent="0.25">
      <c r="A29" s="82"/>
      <c r="B29" s="160" t="str">
        <f t="shared" si="0"/>
        <v/>
      </c>
      <c r="C29" s="85" t="str">
        <f t="shared" si="1"/>
        <v/>
      </c>
      <c r="D29" s="163"/>
      <c r="E29" s="171" t="str">
        <f t="shared" si="2"/>
        <v/>
      </c>
      <c r="F29" s="168" t="str">
        <f t="shared" si="3"/>
        <v/>
      </c>
    </row>
    <row r="30" spans="1:6" ht="19.7" customHeight="1" x14ac:dyDescent="0.25">
      <c r="A30" s="82"/>
      <c r="B30" s="160" t="str">
        <f t="shared" si="0"/>
        <v/>
      </c>
      <c r="C30" s="85" t="str">
        <f t="shared" si="1"/>
        <v/>
      </c>
      <c r="D30" s="163"/>
      <c r="E30" s="171" t="str">
        <f t="shared" si="2"/>
        <v/>
      </c>
      <c r="F30" s="168" t="str">
        <f t="shared" si="3"/>
        <v/>
      </c>
    </row>
    <row r="31" spans="1:6" ht="19.7" customHeight="1" x14ac:dyDescent="0.25">
      <c r="A31" s="82"/>
      <c r="B31" s="160" t="str">
        <f t="shared" si="0"/>
        <v/>
      </c>
      <c r="C31" s="85" t="str">
        <f t="shared" si="1"/>
        <v/>
      </c>
      <c r="D31" s="163"/>
      <c r="E31" s="171" t="str">
        <f t="shared" si="2"/>
        <v/>
      </c>
      <c r="F31" s="168" t="str">
        <f t="shared" si="3"/>
        <v/>
      </c>
    </row>
    <row r="32" spans="1:6" ht="19.7" customHeight="1" x14ac:dyDescent="0.25">
      <c r="A32" s="82"/>
      <c r="B32" s="160" t="str">
        <f t="shared" si="0"/>
        <v/>
      </c>
      <c r="C32" s="85" t="str">
        <f t="shared" si="1"/>
        <v/>
      </c>
      <c r="D32" s="163"/>
      <c r="E32" s="171" t="str">
        <f t="shared" si="2"/>
        <v/>
      </c>
      <c r="F32" s="168" t="str">
        <f t="shared" si="3"/>
        <v/>
      </c>
    </row>
    <row r="33" spans="1:6" ht="19.7" customHeight="1" x14ac:dyDescent="0.25">
      <c r="A33" s="82"/>
      <c r="B33" s="160" t="str">
        <f t="shared" si="0"/>
        <v/>
      </c>
      <c r="C33" s="85" t="str">
        <f t="shared" si="1"/>
        <v/>
      </c>
      <c r="D33" s="163"/>
      <c r="E33" s="171" t="str">
        <f t="shared" si="2"/>
        <v/>
      </c>
      <c r="F33" s="168" t="str">
        <f t="shared" si="3"/>
        <v/>
      </c>
    </row>
    <row r="34" spans="1:6" ht="19.7" customHeight="1" x14ac:dyDescent="0.25">
      <c r="A34" s="82"/>
      <c r="B34" s="160" t="str">
        <f t="shared" si="0"/>
        <v/>
      </c>
      <c r="C34" s="85" t="str">
        <f t="shared" si="1"/>
        <v/>
      </c>
      <c r="D34" s="163"/>
      <c r="E34" s="171" t="str">
        <f t="shared" si="2"/>
        <v/>
      </c>
      <c r="F34" s="168" t="str">
        <f t="shared" si="3"/>
        <v/>
      </c>
    </row>
    <row r="35" spans="1:6" ht="19.7" customHeight="1" thickBot="1" x14ac:dyDescent="0.3">
      <c r="A35" s="83"/>
      <c r="B35" s="164" t="str">
        <f t="shared" si="0"/>
        <v/>
      </c>
      <c r="C35" s="86" t="str">
        <f t="shared" si="1"/>
        <v/>
      </c>
      <c r="D35" s="165"/>
      <c r="E35" s="172" t="str">
        <f t="shared" si="2"/>
        <v/>
      </c>
      <c r="F35" s="169" t="str">
        <f t="shared" si="3"/>
        <v/>
      </c>
    </row>
    <row r="36" spans="1:6" x14ac:dyDescent="0.25">
      <c r="A36" s="6"/>
      <c r="B36" s="6"/>
      <c r="C36" s="6"/>
      <c r="D36" s="11"/>
      <c r="E36" s="11"/>
      <c r="F36" s="11"/>
    </row>
    <row r="37" spans="1:6" ht="15.75" thickBot="1" x14ac:dyDescent="0.3">
      <c r="A37" s="6"/>
      <c r="B37" s="6"/>
      <c r="C37" s="6"/>
      <c r="D37" s="11"/>
      <c r="E37" s="11"/>
      <c r="F37" s="11"/>
    </row>
    <row r="38" spans="1:6" x14ac:dyDescent="0.25">
      <c r="A38" s="185" t="s">
        <v>111</v>
      </c>
      <c r="B38" s="181"/>
      <c r="C38" s="182" t="s">
        <v>54</v>
      </c>
      <c r="D38" s="183" t="s">
        <v>55</v>
      </c>
      <c r="E38" s="182"/>
      <c r="F38" s="184" t="s">
        <v>112</v>
      </c>
    </row>
    <row r="39" spans="1:6" ht="15.75" thickBot="1" x14ac:dyDescent="0.3">
      <c r="A39" s="176"/>
      <c r="B39" s="177">
        <f ca="1">SUM(F19:F35)</f>
        <v>745.51999999999987</v>
      </c>
      <c r="C39" s="178">
        <f ca="1">B39*F39/100</f>
        <v>149.10399999999998</v>
      </c>
      <c r="D39" s="179">
        <f ca="1">C39+B39</f>
        <v>894.6239999999998</v>
      </c>
      <c r="E39" s="179"/>
      <c r="F39" s="180">
        <v>20</v>
      </c>
    </row>
    <row r="40" spans="1:6" x14ac:dyDescent="0.25">
      <c r="A40" s="6"/>
      <c r="B40" s="6"/>
      <c r="C40" s="173"/>
      <c r="D40" s="11"/>
      <c r="E40" s="11"/>
      <c r="F40" s="11"/>
    </row>
    <row r="41" spans="1:6" x14ac:dyDescent="0.25">
      <c r="A41" s="6"/>
      <c r="B41" s="173"/>
      <c r="C41" s="6"/>
      <c r="D41" s="174"/>
      <c r="E41" s="11"/>
      <c r="F41" s="11"/>
    </row>
    <row r="42" spans="1:6" x14ac:dyDescent="0.25">
      <c r="A42" s="6"/>
      <c r="B42" s="6"/>
      <c r="C42" s="6"/>
      <c r="D42" s="11"/>
      <c r="E42" s="11"/>
      <c r="F42" s="11"/>
    </row>
    <row r="43" spans="1:6" x14ac:dyDescent="0.25">
      <c r="A43" s="6"/>
      <c r="B43" s="6"/>
      <c r="C43" s="6"/>
      <c r="D43" s="11"/>
      <c r="E43" s="11"/>
      <c r="F43" s="11"/>
    </row>
    <row r="44" spans="1:6" x14ac:dyDescent="0.25">
      <c r="A44" s="6"/>
      <c r="B44" s="6"/>
      <c r="C44" s="6"/>
      <c r="D44" s="11"/>
      <c r="E44" s="11"/>
      <c r="F44" s="11"/>
    </row>
    <row r="45" spans="1:6" x14ac:dyDescent="0.25">
      <c r="D45" s="175"/>
    </row>
  </sheetData>
  <mergeCells count="6">
    <mergeCell ref="F16:F17"/>
    <mergeCell ref="A16:A17"/>
    <mergeCell ref="B16:B17"/>
    <mergeCell ref="C16:C17"/>
    <mergeCell ref="D16:D17"/>
    <mergeCell ref="E16:E17"/>
  </mergeCells>
  <hyperlinks>
    <hyperlink ref="A8" r:id="rId1" xr:uid="{BC3C1548-FC7F-4D1D-97F9-3B9662B26E6B}"/>
  </hyperlinks>
  <pageMargins left="0.39370078740157483" right="0.39370078740157483" top="0.78740157480314965" bottom="0.19685039370078741" header="0.31496062992125984" footer="0.31496062992125984"/>
  <pageSetup paperSize="9" orientation="portrait" r:id="rId2"/>
  <drawing r:id="rId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3CD7E913-C288-4AB0-ADF4-D58189FC5860}">
          <x14:formula1>
            <xm:f>ARCDE!$B$17:$B$33</xm:f>
          </x14:formula1>
          <xm:sqref>A19:A35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25E76-5375-4A4E-A85F-98C17B798553}">
  <sheetPr codeName="Feuil10"/>
  <dimension ref="A1:G45"/>
  <sheetViews>
    <sheetView tabSelected="1" view="pageLayout" zoomScaleNormal="100" workbookViewId="0">
      <selection activeCell="C5" sqref="C5"/>
    </sheetView>
  </sheetViews>
  <sheetFormatPr baseColWidth="10" defaultRowHeight="15" x14ac:dyDescent="0.25"/>
  <cols>
    <col min="1" max="1" width="7.140625" customWidth="1"/>
    <col min="2" max="2" width="22.140625" customWidth="1"/>
    <col min="3" max="3" width="32.7109375" customWidth="1"/>
    <col min="4" max="4" width="8.28515625" customWidth="1"/>
    <col min="5" max="5" width="11.28515625" customWidth="1"/>
    <col min="6" max="6" width="13.140625" customWidth="1"/>
  </cols>
  <sheetData>
    <row r="1" spans="1:7" ht="18.75" x14ac:dyDescent="0.3">
      <c r="B1" s="8"/>
      <c r="C1" s="149"/>
      <c r="D1" s="149"/>
      <c r="E1" s="149"/>
      <c r="F1" s="150" t="s">
        <v>109</v>
      </c>
      <c r="G1" s="149"/>
    </row>
    <row r="2" spans="1:7" x14ac:dyDescent="0.25">
      <c r="B2" s="154"/>
      <c r="C2" s="149"/>
      <c r="D2" s="149"/>
      <c r="E2" s="149"/>
      <c r="F2" s="149"/>
      <c r="G2" s="149"/>
    </row>
    <row r="3" spans="1:7" x14ac:dyDescent="0.25">
      <c r="B3" s="154"/>
      <c r="C3" s="149"/>
      <c r="D3" s="187" t="str">
        <f>IF(ARCDE!G4="","",ARCDE!G4)</f>
        <v>Société2</v>
      </c>
      <c r="E3" s="188"/>
      <c r="F3" s="189"/>
      <c r="G3" s="149"/>
    </row>
    <row r="4" spans="1:7" x14ac:dyDescent="0.25">
      <c r="B4" s="154"/>
      <c r="C4" s="149"/>
      <c r="D4" s="190" t="str">
        <f>IF(ARCDE!G5="","",ARCDE!G5)</f>
        <v>Service comptabilité</v>
      </c>
      <c r="E4" s="149"/>
      <c r="F4" s="191"/>
      <c r="G4" s="149"/>
    </row>
    <row r="5" spans="1:7" x14ac:dyDescent="0.25">
      <c r="A5" s="74" t="s">
        <v>99</v>
      </c>
      <c r="B5" s="155"/>
      <c r="C5" s="149"/>
      <c r="D5" s="190" t="str">
        <f>IF(ARCDE!G6="","",ARCDE!G6)</f>
        <v/>
      </c>
      <c r="E5" s="149"/>
      <c r="F5" s="191"/>
      <c r="G5" s="149"/>
    </row>
    <row r="6" spans="1:7" x14ac:dyDescent="0.25">
      <c r="A6" s="74" t="s">
        <v>94</v>
      </c>
      <c r="B6" s="149"/>
      <c r="C6" s="149"/>
      <c r="D6" s="190" t="str">
        <f>IF(ARCDE!G7="","",ARCDE!G7)</f>
        <v>adresse3</v>
      </c>
      <c r="E6" s="149"/>
      <c r="F6" s="191"/>
      <c r="G6" s="149"/>
    </row>
    <row r="7" spans="1:7" x14ac:dyDescent="0.25">
      <c r="A7" s="74" t="s">
        <v>101</v>
      </c>
      <c r="B7" s="149"/>
      <c r="C7" s="149"/>
      <c r="D7" s="192" t="str">
        <f>IF(ARCDE!G8="","",ARCDE!G8)</f>
        <v>25000, BESANCON</v>
      </c>
      <c r="E7" s="193"/>
      <c r="F7" s="194"/>
      <c r="G7" s="149"/>
    </row>
    <row r="8" spans="1:7" x14ac:dyDescent="0.25">
      <c r="A8" s="195" t="s">
        <v>100</v>
      </c>
      <c r="B8" s="149"/>
      <c r="C8" s="149"/>
      <c r="D8" s="123"/>
      <c r="E8" s="58" t="s">
        <v>93</v>
      </c>
      <c r="F8" s="186">
        <f>ARCDE!H9</f>
        <v>303030303</v>
      </c>
      <c r="G8" s="149"/>
    </row>
    <row r="9" spans="1:7" x14ac:dyDescent="0.25">
      <c r="B9" s="149"/>
      <c r="C9" s="149"/>
      <c r="D9" s="123"/>
      <c r="E9" s="58"/>
      <c r="F9" s="186"/>
      <c r="G9" s="149"/>
    </row>
    <row r="10" spans="1:7" ht="15.75" thickBot="1" x14ac:dyDescent="0.3">
      <c r="B10" s="156" t="s">
        <v>104</v>
      </c>
    </row>
    <row r="11" spans="1:7" ht="15.75" x14ac:dyDescent="0.25">
      <c r="B11" s="144" t="s">
        <v>106</v>
      </c>
      <c r="C11" s="145" t="s">
        <v>105</v>
      </c>
      <c r="D11" s="147"/>
      <c r="E11" s="146" t="s">
        <v>103</v>
      </c>
    </row>
    <row r="12" spans="1:7" ht="16.5" thickBot="1" x14ac:dyDescent="0.3">
      <c r="B12" s="140" t="str">
        <f>"FA"&amp;ARCDE!I2&amp;"-1"</f>
        <v>FA20240123-1</v>
      </c>
      <c r="C12" s="127">
        <f ca="1">TODAY()</f>
        <v>45318</v>
      </c>
      <c r="D12" s="148"/>
      <c r="E12" s="128" t="str">
        <f>ARCDE!D10</f>
        <v>C100002</v>
      </c>
    </row>
    <row r="13" spans="1:7" x14ac:dyDescent="0.25">
      <c r="B13" s="149" t="s">
        <v>110</v>
      </c>
      <c r="C13" s="149" t="str">
        <f>IF(E12="","",VLOOKUP(E12,baseclient[],12,FALSE))</f>
        <v>VIREMENT BANCAIRE 30 jours FIN DE MOIS</v>
      </c>
    </row>
    <row r="15" spans="1:7" ht="15.75" thickBot="1" x14ac:dyDescent="0.3"/>
    <row r="16" spans="1:7" x14ac:dyDescent="0.25">
      <c r="A16" s="200" t="s">
        <v>63</v>
      </c>
      <c r="B16" s="202" t="s">
        <v>41</v>
      </c>
      <c r="C16" s="202" t="s">
        <v>74</v>
      </c>
      <c r="D16" s="202" t="s">
        <v>45</v>
      </c>
      <c r="E16" s="198" t="s">
        <v>107</v>
      </c>
      <c r="F16" s="211" t="s">
        <v>89</v>
      </c>
    </row>
    <row r="17" spans="1:6" ht="15.75" thickBot="1" x14ac:dyDescent="0.3">
      <c r="A17" s="201"/>
      <c r="B17" s="199"/>
      <c r="C17" s="199"/>
      <c r="D17" s="199"/>
      <c r="E17" s="199"/>
      <c r="F17" s="212"/>
    </row>
    <row r="18" spans="1:6" ht="8.25" customHeight="1" thickBot="1" x14ac:dyDescent="0.3">
      <c r="A18" s="6"/>
      <c r="B18" s="6"/>
      <c r="C18" s="6"/>
      <c r="D18" s="11"/>
      <c r="E18" s="11"/>
      <c r="F18" s="11"/>
    </row>
    <row r="19" spans="1:6" ht="19.7" customHeight="1" x14ac:dyDescent="0.25">
      <c r="A19" s="81">
        <v>1</v>
      </c>
      <c r="B19" s="157">
        <f t="shared" ref="B19:B35" si="0">IF(A19="","",VLOOKUP(A19,Arcde,2,FALSE))</f>
        <v>25364</v>
      </c>
      <c r="C19" s="84" t="str">
        <f t="shared" ref="C19:C35" si="1">IF(A19="","",VLOOKUP(A19,Arcde,3,FALSE))</f>
        <v>Polissage fermoir 325</v>
      </c>
      <c r="D19" s="158">
        <v>10</v>
      </c>
      <c r="E19" s="170">
        <f t="shared" ref="E19:E35" ca="1" si="2">IF(A19="","",VLOOKUP(A19,Arcde,5,FALSE))</f>
        <v>11.02</v>
      </c>
      <c r="F19" s="167">
        <f ca="1">IF(D19="","",D19*E19)</f>
        <v>110.19999999999999</v>
      </c>
    </row>
    <row r="20" spans="1:6" ht="19.7" customHeight="1" x14ac:dyDescent="0.25">
      <c r="A20" s="82">
        <v>2</v>
      </c>
      <c r="B20" s="160">
        <f t="shared" si="0"/>
        <v>2152365</v>
      </c>
      <c r="C20" s="85" t="str">
        <f t="shared" si="1"/>
        <v>Avivage fermoir HB</v>
      </c>
      <c r="D20" s="161">
        <v>15</v>
      </c>
      <c r="E20" s="171">
        <f t="shared" ca="1" si="2"/>
        <v>4.8499999999999996</v>
      </c>
      <c r="F20" s="168">
        <f t="shared" ref="F20:F35" ca="1" si="3">IF(D20="","",D20*E20)</f>
        <v>72.75</v>
      </c>
    </row>
    <row r="21" spans="1:6" ht="19.7" customHeight="1" x14ac:dyDescent="0.25">
      <c r="A21" s="82">
        <v>3</v>
      </c>
      <c r="B21" s="160">
        <f t="shared" si="0"/>
        <v>1244242</v>
      </c>
      <c r="C21" s="85" t="str">
        <f t="shared" si="1"/>
        <v>Polissage cadran 125</v>
      </c>
      <c r="D21" s="161">
        <v>22</v>
      </c>
      <c r="E21" s="171">
        <f t="shared" ca="1" si="2"/>
        <v>5.56</v>
      </c>
      <c r="F21" s="168">
        <f t="shared" ca="1" si="3"/>
        <v>122.32</v>
      </c>
    </row>
    <row r="22" spans="1:6" ht="19.7" customHeight="1" x14ac:dyDescent="0.25">
      <c r="A22" s="82">
        <v>4</v>
      </c>
      <c r="B22" s="160">
        <f t="shared" si="0"/>
        <v>1244242</v>
      </c>
      <c r="C22" s="85" t="str">
        <f t="shared" si="1"/>
        <v>Polissage cadran 125</v>
      </c>
      <c r="D22" s="161">
        <v>30</v>
      </c>
      <c r="E22" s="171">
        <f t="shared" ca="1" si="2"/>
        <v>5.56</v>
      </c>
      <c r="F22" s="168">
        <f t="shared" ca="1" si="3"/>
        <v>166.79999999999998</v>
      </c>
    </row>
    <row r="23" spans="1:6" ht="19.7" customHeight="1" x14ac:dyDescent="0.25">
      <c r="A23" s="82">
        <v>5</v>
      </c>
      <c r="B23" s="160">
        <f t="shared" si="0"/>
        <v>1254035</v>
      </c>
      <c r="C23" s="85" t="str">
        <f t="shared" si="1"/>
        <v>Polissage bague HM</v>
      </c>
      <c r="D23" s="161">
        <v>15</v>
      </c>
      <c r="E23" s="171">
        <f t="shared" ca="1" si="2"/>
        <v>3.56</v>
      </c>
      <c r="F23" s="168">
        <f t="shared" ca="1" si="3"/>
        <v>53.4</v>
      </c>
    </row>
    <row r="24" spans="1:6" ht="19.7" customHeight="1" x14ac:dyDescent="0.25">
      <c r="A24" s="82">
        <v>6</v>
      </c>
      <c r="B24" s="160">
        <f t="shared" si="0"/>
        <v>477000217</v>
      </c>
      <c r="C24" s="85" t="str">
        <f t="shared" si="1"/>
        <v>Avivage cadran LV</v>
      </c>
      <c r="D24" s="161">
        <v>45</v>
      </c>
      <c r="E24" s="171">
        <f t="shared" ca="1" si="2"/>
        <v>4.8899999999999997</v>
      </c>
      <c r="F24" s="168">
        <f t="shared" ca="1" si="3"/>
        <v>220.04999999999998</v>
      </c>
    </row>
    <row r="25" spans="1:6" ht="19.7" customHeight="1" x14ac:dyDescent="0.25">
      <c r="A25" s="82"/>
      <c r="B25" s="160" t="str">
        <f t="shared" si="0"/>
        <v/>
      </c>
      <c r="C25" s="85" t="str">
        <f t="shared" si="1"/>
        <v/>
      </c>
      <c r="D25" s="163"/>
      <c r="E25" s="171" t="str">
        <f t="shared" si="2"/>
        <v/>
      </c>
      <c r="F25" s="168" t="str">
        <f t="shared" si="3"/>
        <v/>
      </c>
    </row>
    <row r="26" spans="1:6" ht="19.7" customHeight="1" x14ac:dyDescent="0.25">
      <c r="A26" s="82"/>
      <c r="B26" s="160" t="str">
        <f t="shared" si="0"/>
        <v/>
      </c>
      <c r="C26" s="85" t="str">
        <f t="shared" si="1"/>
        <v/>
      </c>
      <c r="D26" s="163"/>
      <c r="E26" s="171" t="str">
        <f t="shared" si="2"/>
        <v/>
      </c>
      <c r="F26" s="168" t="str">
        <f t="shared" si="3"/>
        <v/>
      </c>
    </row>
    <row r="27" spans="1:6" ht="19.7" customHeight="1" x14ac:dyDescent="0.25">
      <c r="A27" s="82"/>
      <c r="B27" s="160" t="str">
        <f t="shared" si="0"/>
        <v/>
      </c>
      <c r="C27" s="85" t="str">
        <f t="shared" si="1"/>
        <v/>
      </c>
      <c r="D27" s="163"/>
      <c r="E27" s="171" t="str">
        <f t="shared" si="2"/>
        <v/>
      </c>
      <c r="F27" s="168" t="str">
        <f t="shared" si="3"/>
        <v/>
      </c>
    </row>
    <row r="28" spans="1:6" ht="19.7" customHeight="1" x14ac:dyDescent="0.25">
      <c r="A28" s="82"/>
      <c r="B28" s="160" t="str">
        <f t="shared" si="0"/>
        <v/>
      </c>
      <c r="C28" s="85" t="str">
        <f t="shared" si="1"/>
        <v/>
      </c>
      <c r="D28" s="163"/>
      <c r="E28" s="171" t="str">
        <f t="shared" si="2"/>
        <v/>
      </c>
      <c r="F28" s="168" t="str">
        <f t="shared" si="3"/>
        <v/>
      </c>
    </row>
    <row r="29" spans="1:6" ht="19.7" customHeight="1" x14ac:dyDescent="0.25">
      <c r="A29" s="82"/>
      <c r="B29" s="160" t="str">
        <f t="shared" si="0"/>
        <v/>
      </c>
      <c r="C29" s="85" t="str">
        <f t="shared" si="1"/>
        <v/>
      </c>
      <c r="D29" s="163"/>
      <c r="E29" s="171" t="str">
        <f t="shared" si="2"/>
        <v/>
      </c>
      <c r="F29" s="168" t="str">
        <f t="shared" si="3"/>
        <v/>
      </c>
    </row>
    <row r="30" spans="1:6" ht="19.7" customHeight="1" x14ac:dyDescent="0.25">
      <c r="A30" s="82"/>
      <c r="B30" s="160" t="str">
        <f t="shared" si="0"/>
        <v/>
      </c>
      <c r="C30" s="85" t="str">
        <f t="shared" si="1"/>
        <v/>
      </c>
      <c r="D30" s="163"/>
      <c r="E30" s="171" t="str">
        <f t="shared" si="2"/>
        <v/>
      </c>
      <c r="F30" s="168" t="str">
        <f t="shared" si="3"/>
        <v/>
      </c>
    </row>
    <row r="31" spans="1:6" ht="19.7" customHeight="1" x14ac:dyDescent="0.25">
      <c r="A31" s="82"/>
      <c r="B31" s="160" t="str">
        <f t="shared" si="0"/>
        <v/>
      </c>
      <c r="C31" s="85" t="str">
        <f t="shared" si="1"/>
        <v/>
      </c>
      <c r="D31" s="163"/>
      <c r="E31" s="171" t="str">
        <f t="shared" si="2"/>
        <v/>
      </c>
      <c r="F31" s="168" t="str">
        <f t="shared" si="3"/>
        <v/>
      </c>
    </row>
    <row r="32" spans="1:6" ht="19.7" customHeight="1" x14ac:dyDescent="0.25">
      <c r="A32" s="82"/>
      <c r="B32" s="160" t="str">
        <f t="shared" si="0"/>
        <v/>
      </c>
      <c r="C32" s="85" t="str">
        <f t="shared" si="1"/>
        <v/>
      </c>
      <c r="D32" s="163"/>
      <c r="E32" s="171" t="str">
        <f t="shared" si="2"/>
        <v/>
      </c>
      <c r="F32" s="168" t="str">
        <f t="shared" si="3"/>
        <v/>
      </c>
    </row>
    <row r="33" spans="1:6" ht="19.7" customHeight="1" x14ac:dyDescent="0.25">
      <c r="A33" s="82"/>
      <c r="B33" s="160" t="str">
        <f t="shared" si="0"/>
        <v/>
      </c>
      <c r="C33" s="85" t="str">
        <f t="shared" si="1"/>
        <v/>
      </c>
      <c r="D33" s="163"/>
      <c r="E33" s="171" t="str">
        <f t="shared" si="2"/>
        <v/>
      </c>
      <c r="F33" s="168" t="str">
        <f t="shared" si="3"/>
        <v/>
      </c>
    </row>
    <row r="34" spans="1:6" ht="19.7" customHeight="1" x14ac:dyDescent="0.25">
      <c r="A34" s="82"/>
      <c r="B34" s="160" t="str">
        <f t="shared" si="0"/>
        <v/>
      </c>
      <c r="C34" s="85" t="str">
        <f t="shared" si="1"/>
        <v/>
      </c>
      <c r="D34" s="163"/>
      <c r="E34" s="171" t="str">
        <f t="shared" si="2"/>
        <v/>
      </c>
      <c r="F34" s="168" t="str">
        <f t="shared" si="3"/>
        <v/>
      </c>
    </row>
    <row r="35" spans="1:6" ht="19.7" customHeight="1" thickBot="1" x14ac:dyDescent="0.3">
      <c r="A35" s="83"/>
      <c r="B35" s="164" t="str">
        <f t="shared" si="0"/>
        <v/>
      </c>
      <c r="C35" s="86" t="str">
        <f t="shared" si="1"/>
        <v/>
      </c>
      <c r="D35" s="165"/>
      <c r="E35" s="172" t="str">
        <f t="shared" si="2"/>
        <v/>
      </c>
      <c r="F35" s="169" t="str">
        <f t="shared" si="3"/>
        <v/>
      </c>
    </row>
    <row r="36" spans="1:6" x14ac:dyDescent="0.25">
      <c r="A36" s="6"/>
      <c r="B36" s="6"/>
      <c r="C36" s="6"/>
      <c r="D36" s="11"/>
      <c r="E36" s="11"/>
      <c r="F36" s="11"/>
    </row>
    <row r="37" spans="1:6" ht="15.75" thickBot="1" x14ac:dyDescent="0.3">
      <c r="A37" s="6"/>
      <c r="B37" s="6"/>
      <c r="C37" s="6"/>
      <c r="D37" s="11"/>
      <c r="E37" s="11"/>
      <c r="F37" s="11"/>
    </row>
    <row r="38" spans="1:6" x14ac:dyDescent="0.25">
      <c r="A38" s="185" t="s">
        <v>111</v>
      </c>
      <c r="B38" s="181"/>
      <c r="C38" s="182" t="s">
        <v>54</v>
      </c>
      <c r="D38" s="183" t="s">
        <v>55</v>
      </c>
      <c r="E38" s="182"/>
      <c r="F38" s="184" t="s">
        <v>112</v>
      </c>
    </row>
    <row r="39" spans="1:6" ht="15.75" thickBot="1" x14ac:dyDescent="0.3">
      <c r="A39" s="176"/>
      <c r="B39" s="177">
        <f ca="1">SUM(F19:F35)</f>
        <v>745.51999999999987</v>
      </c>
      <c r="C39" s="178">
        <f ca="1">B39*F39/100</f>
        <v>149.10399999999998</v>
      </c>
      <c r="D39" s="179">
        <f ca="1">C39+B39</f>
        <v>894.6239999999998</v>
      </c>
      <c r="E39" s="179"/>
      <c r="F39" s="180">
        <v>20</v>
      </c>
    </row>
    <row r="40" spans="1:6" x14ac:dyDescent="0.25">
      <c r="A40" s="6"/>
      <c r="B40" s="6"/>
      <c r="C40" s="173"/>
      <c r="D40" s="11"/>
      <c r="E40" s="11"/>
      <c r="F40" s="11"/>
    </row>
    <row r="41" spans="1:6" x14ac:dyDescent="0.25">
      <c r="A41" s="6"/>
      <c r="B41" s="173"/>
      <c r="C41" s="6"/>
      <c r="D41" s="174"/>
      <c r="E41" s="11"/>
      <c r="F41" s="11"/>
    </row>
    <row r="42" spans="1:6" x14ac:dyDescent="0.25">
      <c r="A42" s="6"/>
      <c r="B42" s="6"/>
      <c r="C42" s="6"/>
      <c r="D42" s="11"/>
      <c r="E42" s="11"/>
      <c r="F42" s="11"/>
    </row>
    <row r="43" spans="1:6" x14ac:dyDescent="0.25">
      <c r="A43" s="6"/>
      <c r="B43" s="6"/>
      <c r="C43" s="6"/>
      <c r="D43" s="11"/>
      <c r="E43" s="11"/>
      <c r="F43" s="11"/>
    </row>
    <row r="44" spans="1:6" x14ac:dyDescent="0.25">
      <c r="A44" s="6"/>
      <c r="B44" s="6"/>
      <c r="C44" s="6"/>
      <c r="D44" s="11"/>
      <c r="E44" s="11"/>
      <c r="F44" s="11"/>
    </row>
    <row r="45" spans="1:6" x14ac:dyDescent="0.25">
      <c r="D45" s="175"/>
    </row>
  </sheetData>
  <mergeCells count="6">
    <mergeCell ref="F16:F17"/>
    <mergeCell ref="A16:A17"/>
    <mergeCell ref="B16:B17"/>
    <mergeCell ref="C16:C17"/>
    <mergeCell ref="D16:D17"/>
    <mergeCell ref="E16:E17"/>
  </mergeCells>
  <hyperlinks>
    <hyperlink ref="A8" r:id="rId1" xr:uid="{B496E267-DAA1-488E-8379-7ED557AEFC81}"/>
  </hyperlinks>
  <pageMargins left="0.39370078740157483" right="0.39370078740157483" top="0.78740157480314965" bottom="0.19685039370078741" header="0.31496062992125984" footer="0.31496062992125984"/>
  <pageSetup paperSize="9" orientation="portrait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1B24084-B933-4135-8DEA-839F2FA536F3}">
          <x14:formula1>
            <xm:f>ARCDE!$B$17:$B$33</xm:f>
          </x14:formula1>
          <xm:sqref>A19:A35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EDD91-78BF-4F26-9946-C69A83EC8858}">
  <sheetPr codeName="Feuil4"/>
  <dimension ref="A1:DT9"/>
  <sheetViews>
    <sheetView zoomScaleNormal="100" workbookViewId="0">
      <selection activeCell="A16" sqref="A16"/>
    </sheetView>
  </sheetViews>
  <sheetFormatPr baseColWidth="10" defaultRowHeight="15" x14ac:dyDescent="0.25"/>
  <cols>
    <col min="1" max="4" width="11.42578125" style="42"/>
    <col min="5" max="5" width="11.42578125" style="57"/>
    <col min="6" max="6" width="11.5703125" style="42" bestFit="1" customWidth="1"/>
    <col min="7" max="7" width="11.42578125" style="42"/>
    <col min="8" max="12" width="11.5703125" style="42" bestFit="1" customWidth="1"/>
    <col min="13" max="13" width="9" style="42" bestFit="1" customWidth="1"/>
    <col min="14" max="14" width="18.140625" style="42" bestFit="1" customWidth="1"/>
    <col min="15" max="15" width="4.42578125" style="42" bestFit="1" customWidth="1"/>
    <col min="16" max="16" width="5.5703125" style="42" bestFit="1" customWidth="1"/>
    <col min="17" max="17" width="7.28515625" style="42" bestFit="1" customWidth="1"/>
    <col min="18" max="19" width="11.28515625" style="42" bestFit="1" customWidth="1"/>
    <col min="20" max="20" width="9" style="42" bestFit="1" customWidth="1"/>
    <col min="21" max="21" width="19.140625" style="42" bestFit="1" customWidth="1"/>
    <col min="22" max="22" width="4.42578125" style="42" bestFit="1" customWidth="1"/>
    <col min="23" max="23" width="5.140625" style="42" bestFit="1" customWidth="1"/>
    <col min="24" max="24" width="8.42578125" style="42" bestFit="1" customWidth="1"/>
    <col min="25" max="26" width="11.28515625" style="42" bestFit="1" customWidth="1"/>
    <col min="27" max="27" width="9" style="42" bestFit="1" customWidth="1"/>
    <col min="28" max="28" width="18.7109375" style="42" bestFit="1" customWidth="1"/>
    <col min="29" max="29" width="3.28515625" style="42" bestFit="1" customWidth="1"/>
    <col min="30" max="30" width="5.140625" style="42" bestFit="1" customWidth="1"/>
    <col min="31" max="31" width="7.28515625" style="42" bestFit="1" customWidth="1"/>
    <col min="32" max="33" width="11.28515625" style="42" bestFit="1" customWidth="1"/>
    <col min="34" max="34" width="11.5703125" style="42" bestFit="1" customWidth="1"/>
    <col min="35" max="35" width="11.42578125" style="42"/>
    <col min="36" max="41" width="11.5703125" style="42" bestFit="1" customWidth="1"/>
    <col min="42" max="42" width="11.42578125" style="42"/>
    <col min="43" max="47" width="11.5703125" style="42" bestFit="1" customWidth="1"/>
    <col min="48" max="16384" width="11.42578125" style="42"/>
  </cols>
  <sheetData>
    <row r="1" spans="1:124" x14ac:dyDescent="0.25">
      <c r="A1" s="213" t="s">
        <v>76</v>
      </c>
      <c r="B1" s="213" t="s">
        <v>78</v>
      </c>
      <c r="C1" s="213" t="s">
        <v>77</v>
      </c>
      <c r="D1" s="213" t="s">
        <v>15</v>
      </c>
      <c r="E1" s="215" t="s">
        <v>53</v>
      </c>
      <c r="F1" s="213" t="s">
        <v>41</v>
      </c>
      <c r="G1" s="213" t="s">
        <v>74</v>
      </c>
      <c r="H1" s="213" t="s">
        <v>45</v>
      </c>
      <c r="I1" s="213" t="s">
        <v>46</v>
      </c>
      <c r="J1" s="213" t="s">
        <v>44</v>
      </c>
      <c r="K1" s="40" t="s">
        <v>47</v>
      </c>
      <c r="L1" s="41"/>
      <c r="M1" s="38">
        <v>2</v>
      </c>
      <c r="N1" s="38"/>
      <c r="O1" s="38"/>
      <c r="P1" s="38"/>
      <c r="Q1" s="38"/>
      <c r="R1" s="38"/>
      <c r="S1" s="38"/>
      <c r="T1" s="39">
        <v>3</v>
      </c>
      <c r="U1" s="39"/>
      <c r="V1" s="39"/>
      <c r="W1" s="39"/>
      <c r="X1" s="39"/>
      <c r="Y1" s="39"/>
      <c r="Z1" s="39"/>
      <c r="AA1" s="38">
        <v>4</v>
      </c>
      <c r="AB1" s="38"/>
      <c r="AC1" s="38"/>
      <c r="AD1" s="38"/>
      <c r="AE1" s="38"/>
      <c r="AF1" s="38"/>
      <c r="AG1" s="38"/>
      <c r="AH1" s="39">
        <v>5</v>
      </c>
      <c r="AI1" s="39"/>
      <c r="AJ1" s="39"/>
      <c r="AK1" s="39"/>
      <c r="AL1" s="39"/>
      <c r="AM1" s="39"/>
      <c r="AN1" s="39"/>
      <c r="AO1" s="38">
        <v>6</v>
      </c>
      <c r="AP1" s="38"/>
      <c r="AQ1" s="38"/>
      <c r="AR1" s="38"/>
      <c r="AS1" s="38"/>
      <c r="AT1" s="38"/>
      <c r="AU1" s="38"/>
      <c r="AV1" s="39">
        <v>7</v>
      </c>
      <c r="AW1" s="39"/>
      <c r="AX1" s="39"/>
      <c r="AY1" s="39"/>
      <c r="AZ1" s="39"/>
      <c r="BA1" s="39"/>
      <c r="BB1" s="39"/>
      <c r="BC1" s="38">
        <v>8</v>
      </c>
      <c r="BD1" s="38"/>
      <c r="BE1" s="38"/>
      <c r="BF1" s="38"/>
      <c r="BG1" s="38"/>
      <c r="BH1" s="38"/>
      <c r="BI1" s="38"/>
      <c r="BJ1" s="39">
        <v>9</v>
      </c>
      <c r="BK1" s="39"/>
      <c r="BL1" s="39"/>
      <c r="BM1" s="39"/>
      <c r="BN1" s="39"/>
      <c r="BO1" s="39"/>
      <c r="BP1" s="39"/>
      <c r="BQ1" s="38">
        <v>10</v>
      </c>
      <c r="BR1" s="38"/>
      <c r="BS1" s="38"/>
      <c r="BT1" s="38"/>
      <c r="BU1" s="38"/>
      <c r="BV1" s="38"/>
      <c r="BW1" s="38"/>
      <c r="BX1" s="39">
        <v>11</v>
      </c>
      <c r="BY1" s="39"/>
      <c r="BZ1" s="39"/>
      <c r="CA1" s="39"/>
      <c r="CB1" s="39"/>
      <c r="CC1" s="39"/>
      <c r="CD1" s="39"/>
      <c r="CE1" s="38">
        <v>12</v>
      </c>
      <c r="CF1" s="38"/>
      <c r="CG1" s="38"/>
      <c r="CH1" s="38"/>
      <c r="CI1" s="38"/>
      <c r="CJ1" s="38"/>
      <c r="CK1" s="38"/>
      <c r="CL1" s="39">
        <v>13</v>
      </c>
      <c r="CM1" s="39"/>
      <c r="CN1" s="39"/>
      <c r="CO1" s="39"/>
      <c r="CP1" s="39"/>
      <c r="CQ1" s="39"/>
      <c r="CR1" s="39"/>
      <c r="CS1" s="38">
        <v>14</v>
      </c>
      <c r="CT1" s="38"/>
      <c r="CU1" s="38"/>
      <c r="CV1" s="38"/>
      <c r="CW1" s="38"/>
      <c r="CX1" s="38"/>
      <c r="CY1" s="38"/>
      <c r="CZ1" s="39">
        <v>15</v>
      </c>
      <c r="DA1" s="39"/>
      <c r="DB1" s="39"/>
      <c r="DC1" s="39"/>
      <c r="DD1" s="39"/>
      <c r="DE1" s="39"/>
      <c r="DF1" s="39"/>
      <c r="DG1" s="38">
        <v>16</v>
      </c>
      <c r="DH1" s="38"/>
      <c r="DI1" s="38"/>
      <c r="DJ1" s="38"/>
      <c r="DK1" s="38"/>
      <c r="DL1" s="38"/>
      <c r="DM1" s="38"/>
      <c r="DN1" s="39">
        <v>17</v>
      </c>
      <c r="DO1" s="39"/>
      <c r="DP1" s="39"/>
      <c r="DQ1" s="39"/>
      <c r="DR1" s="39"/>
      <c r="DS1" s="39"/>
      <c r="DT1" s="39"/>
    </row>
    <row r="2" spans="1:124" x14ac:dyDescent="0.25">
      <c r="A2" s="214"/>
      <c r="B2" s="214"/>
      <c r="C2" s="214"/>
      <c r="D2" s="214"/>
      <c r="E2" s="216"/>
      <c r="F2" s="214"/>
      <c r="G2" s="214"/>
      <c r="H2" s="214"/>
      <c r="I2" s="214"/>
      <c r="J2" s="214"/>
      <c r="K2" s="43" t="s">
        <v>48</v>
      </c>
      <c r="L2" s="44" t="s">
        <v>51</v>
      </c>
    </row>
    <row r="3" spans="1:124" s="52" customFormat="1" ht="15.75" x14ac:dyDescent="0.25">
      <c r="A3" s="45" t="s">
        <v>79</v>
      </c>
      <c r="B3" s="46" t="s">
        <v>24</v>
      </c>
      <c r="C3" s="47" t="s">
        <v>59</v>
      </c>
      <c r="D3" s="48" t="s">
        <v>61</v>
      </c>
      <c r="E3" s="55">
        <v>0.2</v>
      </c>
      <c r="F3" s="36">
        <v>25364</v>
      </c>
      <c r="G3" s="37" t="s">
        <v>65</v>
      </c>
      <c r="H3" s="49">
        <v>320</v>
      </c>
      <c r="I3" s="37">
        <v>3.593</v>
      </c>
      <c r="J3" s="50">
        <v>1149.76</v>
      </c>
      <c r="K3" s="51">
        <v>45651</v>
      </c>
      <c r="L3" s="51">
        <v>45651</v>
      </c>
      <c r="M3" s="36">
        <v>2152365</v>
      </c>
      <c r="N3" s="37" t="s">
        <v>66</v>
      </c>
      <c r="O3" s="49">
        <v>125</v>
      </c>
      <c r="P3" s="37">
        <v>3.99</v>
      </c>
      <c r="Q3" s="50">
        <v>498.75</v>
      </c>
      <c r="R3" s="51">
        <v>45651</v>
      </c>
      <c r="S3" s="51">
        <v>45651</v>
      </c>
      <c r="T3" s="36">
        <v>1244242</v>
      </c>
      <c r="U3" s="37" t="s">
        <v>67</v>
      </c>
      <c r="V3" s="49">
        <v>210</v>
      </c>
      <c r="W3" s="37">
        <v>5.56</v>
      </c>
      <c r="X3" s="50">
        <v>1167.5999999999999</v>
      </c>
      <c r="Y3" s="51">
        <v>45651</v>
      </c>
      <c r="Z3" s="51">
        <v>45652</v>
      </c>
      <c r="AA3" s="36">
        <v>1254035</v>
      </c>
      <c r="AB3" s="37" t="s">
        <v>68</v>
      </c>
      <c r="AC3" s="49">
        <v>50</v>
      </c>
      <c r="AD3" s="37">
        <v>3.56</v>
      </c>
      <c r="AE3" s="50">
        <v>178</v>
      </c>
      <c r="AF3" s="51">
        <v>45654</v>
      </c>
      <c r="AG3" s="51">
        <v>45654</v>
      </c>
      <c r="AH3" s="36">
        <v>12540344</v>
      </c>
      <c r="AI3" s="37" t="s">
        <v>69</v>
      </c>
      <c r="AJ3" s="49">
        <v>40</v>
      </c>
      <c r="AK3" s="37">
        <v>2.6</v>
      </c>
      <c r="AL3" s="50">
        <v>104</v>
      </c>
      <c r="AM3" s="51">
        <v>45654</v>
      </c>
      <c r="AN3" s="51">
        <v>45655</v>
      </c>
      <c r="AO3" s="36">
        <v>477000217</v>
      </c>
      <c r="AP3" s="37" t="s">
        <v>70</v>
      </c>
      <c r="AQ3" s="49">
        <v>99</v>
      </c>
      <c r="AR3" s="37">
        <v>4.8899999999999997</v>
      </c>
      <c r="AS3" s="50">
        <v>484.10999999999996</v>
      </c>
      <c r="AT3" s="51">
        <v>45654</v>
      </c>
      <c r="AU3" s="51">
        <v>45655</v>
      </c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  <c r="BM3" s="46"/>
      <c r="BN3" s="46"/>
      <c r="BO3" s="46"/>
      <c r="BP3" s="46"/>
      <c r="BQ3" s="46"/>
      <c r="BR3" s="46"/>
      <c r="BS3" s="46"/>
      <c r="BT3" s="46"/>
      <c r="BU3" s="46"/>
      <c r="BV3" s="46"/>
      <c r="BW3" s="46"/>
      <c r="BX3" s="46"/>
      <c r="BY3" s="46"/>
      <c r="BZ3" s="46"/>
      <c r="CA3" s="46"/>
      <c r="CB3" s="46"/>
      <c r="CC3" s="46"/>
      <c r="CD3" s="46"/>
      <c r="CE3" s="46"/>
      <c r="CF3" s="46"/>
      <c r="CG3" s="46"/>
      <c r="CH3" s="46"/>
      <c r="CI3" s="46"/>
      <c r="CJ3" s="46"/>
      <c r="CK3" s="46"/>
      <c r="CL3" s="46"/>
      <c r="CM3" s="46"/>
      <c r="CN3" s="46"/>
      <c r="CO3" s="46"/>
      <c r="CP3" s="46"/>
      <c r="CQ3" s="46"/>
      <c r="CR3" s="46"/>
      <c r="CS3" s="46"/>
      <c r="CT3" s="46"/>
      <c r="CU3" s="46"/>
      <c r="CV3" s="46"/>
      <c r="CW3" s="46"/>
      <c r="CX3" s="46"/>
      <c r="CY3" s="46"/>
      <c r="CZ3" s="46"/>
      <c r="DA3" s="46"/>
      <c r="DB3" s="46"/>
      <c r="DC3" s="46"/>
      <c r="DD3" s="46"/>
      <c r="DE3" s="46"/>
      <c r="DF3" s="46"/>
      <c r="DG3" s="46"/>
      <c r="DH3" s="46"/>
      <c r="DI3" s="46"/>
      <c r="DJ3" s="46"/>
      <c r="DK3" s="46"/>
      <c r="DL3" s="46"/>
      <c r="DM3" s="46"/>
      <c r="DN3" s="46"/>
      <c r="DO3" s="46"/>
      <c r="DP3" s="46"/>
      <c r="DQ3" s="46"/>
      <c r="DR3" s="46"/>
      <c r="DS3" s="46"/>
      <c r="DT3" s="46"/>
    </row>
    <row r="4" spans="1:124" x14ac:dyDescent="0.25">
      <c r="A4" s="53" t="s">
        <v>80</v>
      </c>
      <c r="B4" s="53" t="s">
        <v>22</v>
      </c>
      <c r="C4" s="53" t="s">
        <v>58</v>
      </c>
      <c r="D4" s="53" t="s">
        <v>17</v>
      </c>
      <c r="E4" s="56">
        <v>0.2</v>
      </c>
      <c r="F4" s="53">
        <v>25364</v>
      </c>
      <c r="G4" s="53" t="s">
        <v>65</v>
      </c>
      <c r="H4" s="53">
        <v>320</v>
      </c>
      <c r="I4" s="53">
        <v>3.593</v>
      </c>
      <c r="J4" s="53">
        <v>1149.76</v>
      </c>
      <c r="K4" s="54">
        <v>45651</v>
      </c>
      <c r="L4" s="54">
        <v>45651</v>
      </c>
      <c r="M4" s="53">
        <v>2152365</v>
      </c>
      <c r="N4" s="53" t="s">
        <v>66</v>
      </c>
      <c r="O4" s="53">
        <v>125</v>
      </c>
      <c r="P4" s="53">
        <v>3.99</v>
      </c>
      <c r="Q4" s="53">
        <v>498.75</v>
      </c>
      <c r="R4" s="54">
        <v>45651</v>
      </c>
      <c r="S4" s="54">
        <v>45651</v>
      </c>
      <c r="T4" s="53">
        <v>1244242</v>
      </c>
      <c r="U4" s="53" t="s">
        <v>67</v>
      </c>
      <c r="V4" s="53">
        <v>210</v>
      </c>
      <c r="W4" s="53">
        <v>5.56</v>
      </c>
      <c r="X4" s="53">
        <v>1167.5999999999999</v>
      </c>
      <c r="Y4" s="54">
        <v>45651</v>
      </c>
      <c r="Z4" s="54">
        <v>45652</v>
      </c>
      <c r="AA4" s="53">
        <v>1254035</v>
      </c>
      <c r="AB4" s="53" t="s">
        <v>68</v>
      </c>
      <c r="AC4" s="53">
        <v>50</v>
      </c>
      <c r="AD4" s="53">
        <v>3.56</v>
      </c>
      <c r="AE4" s="53">
        <v>178</v>
      </c>
      <c r="AF4" s="54">
        <v>45654</v>
      </c>
      <c r="AG4" s="54">
        <v>45654</v>
      </c>
      <c r="AH4" s="53">
        <v>12540344</v>
      </c>
      <c r="AI4" s="53" t="s">
        <v>69</v>
      </c>
      <c r="AJ4" s="53">
        <v>40</v>
      </c>
      <c r="AK4" s="53">
        <v>2.6</v>
      </c>
      <c r="AL4" s="53">
        <v>104</v>
      </c>
      <c r="AM4" s="54">
        <v>45654</v>
      </c>
      <c r="AN4" s="54">
        <v>45655</v>
      </c>
      <c r="AO4" s="53">
        <v>477000217</v>
      </c>
      <c r="AP4" s="53" t="s">
        <v>70</v>
      </c>
      <c r="AQ4" s="53">
        <v>99</v>
      </c>
      <c r="AR4" s="53">
        <v>4.8899999999999997</v>
      </c>
      <c r="AS4" s="53">
        <v>484.10999999999996</v>
      </c>
      <c r="AT4" s="54">
        <v>45654</v>
      </c>
      <c r="AU4" s="54">
        <v>45655</v>
      </c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  <c r="BM4" s="53"/>
      <c r="BN4" s="53"/>
      <c r="BO4" s="53"/>
      <c r="BP4" s="53"/>
      <c r="BQ4" s="53"/>
      <c r="BR4" s="53"/>
      <c r="BS4" s="53"/>
      <c r="BT4" s="53"/>
      <c r="BU4" s="53"/>
      <c r="BV4" s="53"/>
      <c r="BW4" s="53"/>
      <c r="BX4" s="53"/>
      <c r="BY4" s="53"/>
      <c r="BZ4" s="53"/>
      <c r="CA4" s="53"/>
      <c r="CB4" s="53"/>
      <c r="CC4" s="53"/>
      <c r="CD4" s="53"/>
      <c r="CE4" s="53"/>
      <c r="CF4" s="53"/>
      <c r="CG4" s="53"/>
      <c r="CH4" s="53"/>
      <c r="CI4" s="53"/>
      <c r="CJ4" s="53"/>
      <c r="CK4" s="53"/>
      <c r="CL4" s="53"/>
      <c r="CM4" s="53"/>
      <c r="CN4" s="53"/>
      <c r="CO4" s="53"/>
      <c r="CP4" s="53"/>
      <c r="CQ4" s="53"/>
      <c r="CR4" s="53"/>
      <c r="CS4" s="53"/>
      <c r="CT4" s="53"/>
      <c r="CU4" s="53"/>
      <c r="CV4" s="53"/>
      <c r="CW4" s="53"/>
      <c r="CX4" s="53"/>
      <c r="CY4" s="53"/>
      <c r="CZ4" s="53"/>
      <c r="DA4" s="53"/>
      <c r="DB4" s="53"/>
      <c r="DC4" s="53"/>
      <c r="DD4" s="53"/>
      <c r="DE4" s="53"/>
      <c r="DF4" s="53"/>
      <c r="DG4" s="53"/>
      <c r="DH4" s="53"/>
      <c r="DI4" s="53"/>
      <c r="DJ4" s="53"/>
      <c r="DK4" s="53"/>
      <c r="DL4" s="53"/>
      <c r="DM4" s="53"/>
      <c r="DN4" s="53"/>
      <c r="DO4" s="53"/>
      <c r="DP4" s="53"/>
      <c r="DQ4" s="53"/>
      <c r="DR4" s="53"/>
      <c r="DS4" s="53"/>
      <c r="DT4" s="53"/>
    </row>
    <row r="5" spans="1:124" x14ac:dyDescent="0.25">
      <c r="A5" s="53" t="s">
        <v>75</v>
      </c>
      <c r="B5" s="53" t="s">
        <v>24</v>
      </c>
      <c r="C5" s="53" t="s">
        <v>59</v>
      </c>
      <c r="D5" s="53" t="s">
        <v>16</v>
      </c>
      <c r="E5" s="56">
        <v>0.2</v>
      </c>
      <c r="F5" s="53">
        <v>25364</v>
      </c>
      <c r="G5" s="53" t="s">
        <v>65</v>
      </c>
      <c r="H5" s="53">
        <v>320</v>
      </c>
      <c r="I5" s="53">
        <v>3.593</v>
      </c>
      <c r="J5" s="53">
        <v>1149.76</v>
      </c>
      <c r="K5" s="54">
        <v>45651</v>
      </c>
      <c r="L5" s="54">
        <v>45651</v>
      </c>
      <c r="M5" s="53">
        <v>2152365</v>
      </c>
      <c r="N5" s="53" t="s">
        <v>66</v>
      </c>
      <c r="O5" s="53">
        <v>125</v>
      </c>
      <c r="P5" s="53">
        <v>3.99</v>
      </c>
      <c r="Q5" s="53">
        <v>498.75</v>
      </c>
      <c r="R5" s="54">
        <v>45651</v>
      </c>
      <c r="S5" s="54">
        <v>45651</v>
      </c>
      <c r="T5" s="53">
        <v>1244242</v>
      </c>
      <c r="U5" s="53" t="s">
        <v>67</v>
      </c>
      <c r="V5" s="53">
        <v>210</v>
      </c>
      <c r="W5" s="53">
        <v>5.56</v>
      </c>
      <c r="X5" s="53">
        <v>1167.5999999999999</v>
      </c>
      <c r="Y5" s="54">
        <v>45651</v>
      </c>
      <c r="Z5" s="54">
        <v>45652</v>
      </c>
      <c r="AA5" s="53">
        <v>1254035</v>
      </c>
      <c r="AB5" s="53" t="s">
        <v>68</v>
      </c>
      <c r="AC5" s="53">
        <v>50</v>
      </c>
      <c r="AD5" s="53">
        <v>3.56</v>
      </c>
      <c r="AE5" s="53">
        <v>178</v>
      </c>
      <c r="AF5" s="54">
        <v>45654</v>
      </c>
      <c r="AG5" s="54">
        <v>45654</v>
      </c>
      <c r="AH5" s="53">
        <v>12540344</v>
      </c>
      <c r="AI5" s="53" t="s">
        <v>69</v>
      </c>
      <c r="AJ5" s="53">
        <v>40</v>
      </c>
      <c r="AK5" s="53">
        <v>2.6</v>
      </c>
      <c r="AL5" s="53">
        <v>104</v>
      </c>
      <c r="AM5" s="54">
        <v>45654</v>
      </c>
      <c r="AN5" s="54">
        <v>45655</v>
      </c>
      <c r="AO5" s="53">
        <v>477000217</v>
      </c>
      <c r="AP5" s="53" t="s">
        <v>70</v>
      </c>
      <c r="AQ5" s="53">
        <v>99</v>
      </c>
      <c r="AR5" s="53">
        <v>4.8899999999999997</v>
      </c>
      <c r="AS5" s="53">
        <v>484.10999999999996</v>
      </c>
      <c r="AT5" s="54">
        <v>45654</v>
      </c>
      <c r="AU5" s="54">
        <v>45655</v>
      </c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  <c r="CM5" s="53"/>
      <c r="CN5" s="53"/>
      <c r="CO5" s="53"/>
      <c r="CP5" s="53"/>
      <c r="CQ5" s="53"/>
      <c r="CR5" s="53"/>
      <c r="CS5" s="53"/>
      <c r="CT5" s="53"/>
      <c r="CU5" s="53"/>
      <c r="CV5" s="53"/>
      <c r="CW5" s="53"/>
      <c r="CX5" s="53"/>
      <c r="CY5" s="53"/>
      <c r="CZ5" s="53"/>
      <c r="DA5" s="53"/>
      <c r="DB5" s="53"/>
      <c r="DC5" s="53"/>
      <c r="DD5" s="53"/>
      <c r="DE5" s="53"/>
      <c r="DF5" s="53"/>
      <c r="DG5" s="53"/>
      <c r="DH5" s="53"/>
      <c r="DI5" s="53"/>
      <c r="DJ5" s="53"/>
      <c r="DK5" s="53"/>
      <c r="DL5" s="53"/>
      <c r="DM5" s="53"/>
      <c r="DN5" s="53"/>
      <c r="DO5" s="53"/>
      <c r="DP5" s="53"/>
      <c r="DQ5" s="53"/>
      <c r="DR5" s="53"/>
      <c r="DS5" s="53"/>
      <c r="DT5" s="53"/>
    </row>
    <row r="6" spans="1:124" x14ac:dyDescent="0.25">
      <c r="A6" s="53"/>
      <c r="B6" s="53"/>
      <c r="C6" s="53"/>
      <c r="D6" s="53"/>
      <c r="E6" s="56">
        <v>0.2</v>
      </c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  <c r="CM6" s="53"/>
      <c r="CN6" s="53"/>
      <c r="CO6" s="53"/>
      <c r="CP6" s="53"/>
      <c r="CQ6" s="53"/>
      <c r="CR6" s="53"/>
      <c r="CS6" s="53"/>
      <c r="CT6" s="53"/>
      <c r="CU6" s="53"/>
      <c r="CV6" s="53"/>
      <c r="CW6" s="53"/>
      <c r="CX6" s="53"/>
      <c r="CY6" s="53"/>
      <c r="CZ6" s="53"/>
      <c r="DA6" s="53"/>
      <c r="DB6" s="53"/>
      <c r="DC6" s="53"/>
      <c r="DD6" s="53"/>
      <c r="DE6" s="53"/>
      <c r="DF6" s="53"/>
      <c r="DG6" s="53"/>
      <c r="DH6" s="53"/>
      <c r="DI6" s="53"/>
      <c r="DJ6" s="53"/>
      <c r="DK6" s="53"/>
      <c r="DL6" s="53"/>
      <c r="DM6" s="53"/>
      <c r="DN6" s="53"/>
      <c r="DO6" s="53"/>
      <c r="DP6" s="53"/>
      <c r="DQ6" s="53"/>
      <c r="DR6" s="53"/>
      <c r="DS6" s="53"/>
      <c r="DT6" s="53"/>
    </row>
    <row r="7" spans="1:124" x14ac:dyDescent="0.25">
      <c r="A7" s="53"/>
      <c r="B7" s="53"/>
      <c r="C7" s="53"/>
      <c r="D7" s="53"/>
      <c r="E7" s="56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3"/>
      <c r="DC7" s="53"/>
      <c r="DD7" s="53"/>
      <c r="DE7" s="53"/>
      <c r="DF7" s="53"/>
      <c r="DG7" s="53"/>
      <c r="DH7" s="53"/>
      <c r="DI7" s="53"/>
      <c r="DJ7" s="53"/>
      <c r="DK7" s="53"/>
      <c r="DL7" s="53"/>
      <c r="DM7" s="53"/>
      <c r="DN7" s="53"/>
      <c r="DO7" s="53"/>
      <c r="DP7" s="53"/>
      <c r="DQ7" s="53"/>
      <c r="DR7" s="53"/>
      <c r="DS7" s="53"/>
      <c r="DT7" s="53"/>
    </row>
    <row r="8" spans="1:124" x14ac:dyDescent="0.25">
      <c r="A8" s="53"/>
      <c r="B8" s="53"/>
      <c r="C8" s="53"/>
      <c r="D8" s="53"/>
      <c r="E8" s="56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  <c r="AU8" s="53"/>
      <c r="AV8" s="53"/>
      <c r="AW8" s="53"/>
      <c r="AX8" s="53"/>
      <c r="AY8" s="53"/>
      <c r="AZ8" s="53"/>
      <c r="BA8" s="53"/>
      <c r="BB8" s="53"/>
      <c r="BC8" s="53"/>
      <c r="BD8" s="53"/>
      <c r="BE8" s="53"/>
      <c r="BF8" s="53"/>
      <c r="BG8" s="53"/>
      <c r="BH8" s="53"/>
      <c r="BI8" s="53"/>
      <c r="BJ8" s="53"/>
      <c r="BK8" s="53"/>
      <c r="BL8" s="53"/>
      <c r="BM8" s="53"/>
      <c r="BN8" s="53"/>
      <c r="BO8" s="53"/>
      <c r="BP8" s="53"/>
      <c r="BQ8" s="53"/>
      <c r="BR8" s="53"/>
      <c r="BS8" s="53"/>
      <c r="BT8" s="53"/>
      <c r="BU8" s="53"/>
      <c r="BV8" s="53"/>
      <c r="BW8" s="53"/>
      <c r="BX8" s="53"/>
      <c r="BY8" s="53"/>
      <c r="BZ8" s="53"/>
      <c r="CA8" s="53"/>
      <c r="CB8" s="53"/>
      <c r="CC8" s="53"/>
      <c r="CD8" s="53"/>
      <c r="CE8" s="53"/>
      <c r="CF8" s="53"/>
      <c r="CG8" s="53"/>
      <c r="CH8" s="53"/>
      <c r="CI8" s="53"/>
      <c r="CJ8" s="53"/>
      <c r="CK8" s="53"/>
      <c r="CL8" s="53"/>
      <c r="CM8" s="53"/>
      <c r="CN8" s="53"/>
      <c r="CO8" s="53"/>
      <c r="CP8" s="53"/>
      <c r="CQ8" s="53"/>
      <c r="CR8" s="53"/>
      <c r="CS8" s="53"/>
      <c r="CT8" s="53"/>
      <c r="CU8" s="53"/>
      <c r="CV8" s="53"/>
      <c r="CW8" s="53"/>
      <c r="CX8" s="53"/>
      <c r="CY8" s="53"/>
      <c r="CZ8" s="53"/>
      <c r="DA8" s="53"/>
      <c r="DB8" s="53"/>
      <c r="DC8" s="53"/>
      <c r="DD8" s="53"/>
      <c r="DE8" s="53"/>
      <c r="DF8" s="53"/>
      <c r="DG8" s="53"/>
      <c r="DH8" s="53"/>
      <c r="DI8" s="53"/>
      <c r="DJ8" s="53"/>
      <c r="DK8" s="53"/>
      <c r="DL8" s="53"/>
      <c r="DM8" s="53"/>
      <c r="DN8" s="53"/>
      <c r="DO8" s="53"/>
      <c r="DP8" s="53"/>
      <c r="DQ8" s="53"/>
      <c r="DR8" s="53"/>
      <c r="DS8" s="53"/>
      <c r="DT8" s="53"/>
    </row>
    <row r="9" spans="1:124" x14ac:dyDescent="0.25">
      <c r="A9" s="53"/>
      <c r="B9" s="53"/>
      <c r="C9" s="53"/>
      <c r="D9" s="53"/>
      <c r="E9" s="56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  <c r="AN9" s="53"/>
      <c r="AO9" s="53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  <c r="BA9" s="53"/>
      <c r="BB9" s="53"/>
      <c r="BC9" s="53"/>
      <c r="BD9" s="53"/>
      <c r="BE9" s="53"/>
      <c r="BF9" s="53"/>
      <c r="BG9" s="53"/>
      <c r="BH9" s="53"/>
      <c r="BI9" s="53"/>
      <c r="BJ9" s="53"/>
      <c r="BK9" s="53"/>
      <c r="BL9" s="53"/>
      <c r="BM9" s="53"/>
      <c r="BN9" s="53"/>
      <c r="BO9" s="53"/>
      <c r="BP9" s="53"/>
      <c r="BQ9" s="53"/>
      <c r="BR9" s="53"/>
      <c r="BS9" s="53"/>
      <c r="BT9" s="53"/>
      <c r="BU9" s="53"/>
      <c r="BV9" s="53"/>
      <c r="BW9" s="53"/>
      <c r="BX9" s="53"/>
      <c r="BY9" s="53"/>
      <c r="BZ9" s="53"/>
      <c r="CA9" s="53"/>
      <c r="CB9" s="53"/>
      <c r="CC9" s="53"/>
      <c r="CD9" s="53"/>
      <c r="CE9" s="53"/>
      <c r="CF9" s="53"/>
      <c r="CG9" s="53"/>
      <c r="CH9" s="53"/>
      <c r="CI9" s="53"/>
      <c r="CJ9" s="53"/>
      <c r="CK9" s="53"/>
      <c r="CL9" s="53"/>
      <c r="CM9" s="53"/>
      <c r="CN9" s="53"/>
      <c r="CO9" s="53"/>
      <c r="CP9" s="53"/>
      <c r="CQ9" s="53"/>
      <c r="CR9" s="53"/>
      <c r="CS9" s="53"/>
      <c r="CT9" s="53"/>
      <c r="CU9" s="53"/>
      <c r="CV9" s="53"/>
      <c r="CW9" s="53"/>
      <c r="CX9" s="53"/>
      <c r="CY9" s="53"/>
      <c r="CZ9" s="53"/>
      <c r="DA9" s="53"/>
      <c r="DB9" s="53"/>
      <c r="DC9" s="53"/>
      <c r="DD9" s="53"/>
      <c r="DE9" s="53"/>
      <c r="DF9" s="53"/>
      <c r="DG9" s="53"/>
      <c r="DH9" s="53"/>
      <c r="DI9" s="53"/>
      <c r="DJ9" s="53"/>
      <c r="DK9" s="53"/>
      <c r="DL9" s="53"/>
      <c r="DM9" s="53"/>
      <c r="DN9" s="53"/>
      <c r="DO9" s="53"/>
      <c r="DP9" s="53"/>
      <c r="DQ9" s="53"/>
      <c r="DR9" s="53"/>
      <c r="DS9" s="53"/>
      <c r="DT9" s="53"/>
    </row>
  </sheetData>
  <dataConsolidate/>
  <mergeCells count="10"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</mergeCells>
  <pageMargins left="0.7" right="0.7" top="0.75" bottom="0.75" header="0.3" footer="0.3"/>
  <pageSetup paperSize="9"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1EA16-74B3-4D4D-8CD7-DD496507D509}">
  <sheetPr codeName="Feuil5"/>
  <dimension ref="B1:G10"/>
  <sheetViews>
    <sheetView workbookViewId="0">
      <selection activeCell="C15" sqref="C15"/>
    </sheetView>
  </sheetViews>
  <sheetFormatPr baseColWidth="10" defaultRowHeight="15" x14ac:dyDescent="0.25"/>
  <cols>
    <col min="2" max="2" width="16.7109375" customWidth="1"/>
    <col min="3" max="3" width="32.28515625" customWidth="1"/>
    <col min="4" max="4" width="13.5703125" customWidth="1"/>
    <col min="5" max="5" width="20" customWidth="1"/>
    <col min="6" max="6" width="16.28515625" customWidth="1"/>
    <col min="7" max="7" width="15.7109375" customWidth="1"/>
  </cols>
  <sheetData>
    <row r="1" spans="2:7" x14ac:dyDescent="0.25">
      <c r="B1" t="s">
        <v>116</v>
      </c>
    </row>
    <row r="4" spans="2:7" x14ac:dyDescent="0.25">
      <c r="B4" t="s">
        <v>13</v>
      </c>
      <c r="C4" t="s">
        <v>14</v>
      </c>
      <c r="D4" t="s">
        <v>113</v>
      </c>
      <c r="E4" s="1" t="s">
        <v>81</v>
      </c>
      <c r="F4" t="s">
        <v>114</v>
      </c>
      <c r="G4" t="s">
        <v>115</v>
      </c>
    </row>
    <row r="5" spans="2:7" x14ac:dyDescent="0.25">
      <c r="B5" s="2">
        <v>25364</v>
      </c>
      <c r="C5" s="16" t="s">
        <v>65</v>
      </c>
      <c r="D5" s="196">
        <v>10.55</v>
      </c>
      <c r="E5" s="196">
        <v>11.02</v>
      </c>
      <c r="F5" s="197"/>
      <c r="G5" s="197"/>
    </row>
    <row r="6" spans="2:7" x14ac:dyDescent="0.25">
      <c r="B6" s="2">
        <v>2152365</v>
      </c>
      <c r="C6" s="17" t="s">
        <v>66</v>
      </c>
      <c r="D6" s="196">
        <v>3.99</v>
      </c>
      <c r="E6" s="196">
        <v>4.03</v>
      </c>
      <c r="F6" s="197">
        <v>4.08</v>
      </c>
      <c r="G6" s="197">
        <v>4.8499999999999996</v>
      </c>
    </row>
    <row r="7" spans="2:7" x14ac:dyDescent="0.25">
      <c r="B7" s="2">
        <v>1244242</v>
      </c>
      <c r="C7" s="16" t="s">
        <v>67</v>
      </c>
      <c r="D7" s="196">
        <v>5.56</v>
      </c>
      <c r="E7" s="196"/>
      <c r="F7" s="197"/>
      <c r="G7" s="197"/>
    </row>
    <row r="8" spans="2:7" x14ac:dyDescent="0.25">
      <c r="B8" s="2">
        <v>1254035</v>
      </c>
      <c r="C8" s="17" t="s">
        <v>68</v>
      </c>
      <c r="D8" s="196">
        <v>3.56</v>
      </c>
      <c r="E8" s="196"/>
      <c r="F8" s="197"/>
      <c r="G8" s="197"/>
    </row>
    <row r="9" spans="2:7" x14ac:dyDescent="0.25">
      <c r="B9" s="2">
        <v>12540344</v>
      </c>
      <c r="C9" s="16" t="s">
        <v>69</v>
      </c>
      <c r="D9" s="196">
        <v>2.6</v>
      </c>
      <c r="E9" s="196"/>
      <c r="F9" s="197"/>
      <c r="G9" s="197"/>
    </row>
    <row r="10" spans="2:7" x14ac:dyDescent="0.25">
      <c r="B10" s="2">
        <v>477000217</v>
      </c>
      <c r="C10" s="17" t="s">
        <v>70</v>
      </c>
      <c r="D10" s="196">
        <v>4.8899999999999997</v>
      </c>
      <c r="E10" s="196"/>
      <c r="F10" s="197"/>
      <c r="G10" s="197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673A9-F5CA-44B2-90BE-5AE6486628B3}">
  <sheetPr codeName="Feuil1"/>
  <dimension ref="C1:P10"/>
  <sheetViews>
    <sheetView workbookViewId="0">
      <selection activeCell="F32" sqref="F32"/>
    </sheetView>
  </sheetViews>
  <sheetFormatPr baseColWidth="10" defaultRowHeight="15" x14ac:dyDescent="0.25"/>
  <cols>
    <col min="3" max="3" width="13.5703125" bestFit="1" customWidth="1"/>
    <col min="4" max="4" width="10.85546875" bestFit="1" customWidth="1"/>
    <col min="5" max="5" width="6.7109375" bestFit="1" customWidth="1"/>
    <col min="6" max="6" width="9.5703125" bestFit="1" customWidth="1"/>
    <col min="7" max="7" width="7.5703125" bestFit="1" customWidth="1"/>
    <col min="8" max="8" width="10.28515625" bestFit="1" customWidth="1"/>
    <col min="9" max="9" width="19.28515625" bestFit="1" customWidth="1"/>
    <col min="10" max="10" width="10.85546875" bestFit="1" customWidth="1"/>
    <col min="11" max="11" width="13.7109375" bestFit="1" customWidth="1"/>
    <col min="12" max="12" width="10.85546875" bestFit="1" customWidth="1"/>
    <col min="13" max="13" width="12.85546875" bestFit="1" customWidth="1"/>
    <col min="14" max="14" width="38.85546875" bestFit="1" customWidth="1"/>
    <col min="15" max="15" width="11.7109375" bestFit="1" customWidth="1"/>
    <col min="16" max="16" width="16.42578125" bestFit="1" customWidth="1"/>
  </cols>
  <sheetData>
    <row r="1" spans="3:16" x14ac:dyDescent="0.25">
      <c r="C1" t="s">
        <v>1</v>
      </c>
    </row>
    <row r="2" spans="3:16" x14ac:dyDescent="0.25">
      <c r="C2" s="5"/>
      <c r="I2" s="5"/>
      <c r="J2" s="5"/>
      <c r="K2" s="5"/>
      <c r="L2" s="5"/>
      <c r="M2" s="5"/>
      <c r="N2" s="5"/>
    </row>
    <row r="3" spans="3:16" x14ac:dyDescent="0.25">
      <c r="D3" s="4"/>
      <c r="E3" s="4"/>
      <c r="I3" s="4"/>
    </row>
    <row r="4" spans="3:16" x14ac:dyDescent="0.25">
      <c r="C4" t="s">
        <v>21</v>
      </c>
      <c r="D4" t="s">
        <v>23</v>
      </c>
      <c r="E4" t="s">
        <v>19</v>
      </c>
      <c r="F4" t="s">
        <v>2</v>
      </c>
      <c r="G4" t="s">
        <v>3</v>
      </c>
      <c r="H4" t="s">
        <v>4</v>
      </c>
      <c r="I4" t="s">
        <v>15</v>
      </c>
      <c r="J4" t="s">
        <v>5</v>
      </c>
      <c r="K4" t="s">
        <v>7</v>
      </c>
      <c r="L4" t="s">
        <v>6</v>
      </c>
      <c r="M4" t="s">
        <v>57</v>
      </c>
      <c r="N4" t="s">
        <v>49</v>
      </c>
      <c r="O4" t="s">
        <v>0</v>
      </c>
      <c r="P4" t="s">
        <v>8</v>
      </c>
    </row>
    <row r="5" spans="3:16" x14ac:dyDescent="0.25">
      <c r="C5" t="s">
        <v>22</v>
      </c>
      <c r="D5" t="s">
        <v>58</v>
      </c>
      <c r="E5" t="s">
        <v>28</v>
      </c>
      <c r="F5" t="s">
        <v>9</v>
      </c>
      <c r="G5" t="s">
        <v>26</v>
      </c>
      <c r="H5" t="s">
        <v>32</v>
      </c>
      <c r="I5" t="s">
        <v>17</v>
      </c>
      <c r="J5" t="s">
        <v>36</v>
      </c>
      <c r="K5">
        <v>25500</v>
      </c>
      <c r="L5" t="s">
        <v>10</v>
      </c>
      <c r="M5" s="3">
        <v>101010101</v>
      </c>
      <c r="N5" t="s">
        <v>50</v>
      </c>
      <c r="P5" t="str">
        <f>baseclient[[#This Row],[Code postal]]&amp;" "&amp;baseclient[[#This Row],[Ville]]</f>
        <v>25500 MORTEAU</v>
      </c>
    </row>
    <row r="6" spans="3:16" x14ac:dyDescent="0.25">
      <c r="C6" t="s">
        <v>24</v>
      </c>
      <c r="D6" t="s">
        <v>59</v>
      </c>
      <c r="E6" t="s">
        <v>28</v>
      </c>
      <c r="F6" t="s">
        <v>11</v>
      </c>
      <c r="G6" t="s">
        <v>27</v>
      </c>
      <c r="H6" t="s">
        <v>33</v>
      </c>
      <c r="I6" t="s">
        <v>17</v>
      </c>
      <c r="J6" t="s">
        <v>62</v>
      </c>
      <c r="K6">
        <v>25000</v>
      </c>
      <c r="L6" t="s">
        <v>12</v>
      </c>
      <c r="M6" s="3">
        <v>202020202</v>
      </c>
      <c r="N6" t="s">
        <v>50</v>
      </c>
      <c r="P6" t="str">
        <f>baseclient[[#This Row],[Code postal]]&amp;" "&amp;baseclient[[#This Row],[Ville]]</f>
        <v>25000 BESANCON</v>
      </c>
    </row>
    <row r="7" spans="3:16" x14ac:dyDescent="0.25">
      <c r="C7" t="s">
        <v>24</v>
      </c>
      <c r="D7" t="s">
        <v>59</v>
      </c>
      <c r="E7" t="s">
        <v>29</v>
      </c>
      <c r="F7" t="s">
        <v>11</v>
      </c>
      <c r="G7" t="s">
        <v>60</v>
      </c>
      <c r="H7" t="s">
        <v>35</v>
      </c>
      <c r="I7" t="s">
        <v>61</v>
      </c>
      <c r="J7" t="s">
        <v>62</v>
      </c>
      <c r="K7">
        <v>25000</v>
      </c>
      <c r="L7" t="s">
        <v>12</v>
      </c>
      <c r="M7" s="3">
        <v>202020202</v>
      </c>
      <c r="N7" t="s">
        <v>50</v>
      </c>
      <c r="P7" t="str">
        <f>baseclient[[#This Row],[Code postal]]&amp;" "&amp;baseclient[[#This Row],[Ville]]</f>
        <v>25000 BESANCON</v>
      </c>
    </row>
    <row r="8" spans="3:16" x14ac:dyDescent="0.25">
      <c r="C8" t="s">
        <v>24</v>
      </c>
      <c r="D8" t="s">
        <v>59</v>
      </c>
      <c r="E8" t="s">
        <v>29</v>
      </c>
      <c r="F8" t="s">
        <v>9</v>
      </c>
      <c r="G8" t="s">
        <v>31</v>
      </c>
      <c r="H8" t="s">
        <v>34</v>
      </c>
      <c r="I8" t="s">
        <v>16</v>
      </c>
      <c r="J8" t="s">
        <v>38</v>
      </c>
      <c r="K8">
        <v>25000</v>
      </c>
      <c r="L8" t="s">
        <v>12</v>
      </c>
      <c r="M8" s="3">
        <v>303030303</v>
      </c>
      <c r="N8" t="s">
        <v>50</v>
      </c>
      <c r="P8" t="str">
        <f>baseclient[[#This Row],[Code postal]]&amp;" "&amp;baseclient[[#This Row],[Ville]]</f>
        <v>25000 BESANCON</v>
      </c>
    </row>
    <row r="9" spans="3:16" x14ac:dyDescent="0.25">
      <c r="C9" t="s">
        <v>24</v>
      </c>
      <c r="D9" t="s">
        <v>59</v>
      </c>
      <c r="E9" t="s">
        <v>30</v>
      </c>
      <c r="F9" t="s">
        <v>9</v>
      </c>
      <c r="G9" t="s">
        <v>31</v>
      </c>
      <c r="H9" t="s">
        <v>35</v>
      </c>
      <c r="I9" t="s">
        <v>18</v>
      </c>
      <c r="J9" t="s">
        <v>39</v>
      </c>
      <c r="K9">
        <v>75000</v>
      </c>
      <c r="L9" t="s">
        <v>20</v>
      </c>
      <c r="M9" s="3">
        <v>404040404</v>
      </c>
      <c r="N9" t="s">
        <v>50</v>
      </c>
      <c r="P9" t="str">
        <f>baseclient[[#This Row],[Code postal]]&amp;" "&amp;baseclient[[#This Row],[Ville]]</f>
        <v>75000 PARIS</v>
      </c>
    </row>
    <row r="10" spans="3:16" x14ac:dyDescent="0.25">
      <c r="C10" t="s">
        <v>24</v>
      </c>
      <c r="D10" t="s">
        <v>59</v>
      </c>
      <c r="E10" t="s">
        <v>40</v>
      </c>
      <c r="F10" t="s">
        <v>9</v>
      </c>
      <c r="G10" t="s">
        <v>27</v>
      </c>
      <c r="H10" t="s">
        <v>33</v>
      </c>
      <c r="I10" t="s">
        <v>18</v>
      </c>
      <c r="J10" t="s">
        <v>37</v>
      </c>
      <c r="K10">
        <v>25000</v>
      </c>
      <c r="L10" t="s">
        <v>12</v>
      </c>
      <c r="M10" s="3">
        <v>505050505</v>
      </c>
      <c r="N10" t="s">
        <v>50</v>
      </c>
      <c r="P10" t="str">
        <f>baseclient[[#This Row],[Code postal]]&amp;" "&amp;baseclient[[#This Row],[Ville]]</f>
        <v>25000 BESANCON</v>
      </c>
    </row>
  </sheetData>
  <phoneticPr fontId="1" type="noConversion"/>
  <dataValidations count="1">
    <dataValidation type="list" allowBlank="1" showInputMessage="1" showErrorMessage="1" sqref="F5:F10" xr:uid="{66D70256-21F4-4874-83A9-F4012A0CF46D}">
      <formula1>"Mr,Mme"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</vt:i4>
      </vt:variant>
    </vt:vector>
  </HeadingPairs>
  <TitlesOfParts>
    <vt:vector size="11" baseType="lpstr">
      <vt:lpstr>ARCDE</vt:lpstr>
      <vt:lpstr>BL1</vt:lpstr>
      <vt:lpstr>BL2</vt:lpstr>
      <vt:lpstr>BL3</vt:lpstr>
      <vt:lpstr>BL4</vt:lpstr>
      <vt:lpstr>Fact1</vt:lpstr>
      <vt:lpstr>Fact2</vt:lpstr>
      <vt:lpstr>Archive</vt:lpstr>
      <vt:lpstr>Article</vt:lpstr>
      <vt:lpstr>Baseclient</vt:lpstr>
      <vt:lpstr>Arcde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Gturkmen</dc:creator>
  <cp:lastModifiedBy>Gturkmen</cp:lastModifiedBy>
  <cp:lastPrinted>2024-01-26T06:28:27Z</cp:lastPrinted>
  <dcterms:created xsi:type="dcterms:W3CDTF">2024-01-16T18:12:30Z</dcterms:created>
  <dcterms:modified xsi:type="dcterms:W3CDTF">2024-01-27T18:12:57Z</dcterms:modified>
</cp:coreProperties>
</file>