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üven\Desktop\plan de charge\"/>
    </mc:Choice>
  </mc:AlternateContent>
  <xr:revisionPtr revIDLastSave="0" documentId="13_ncr:1_{EC501207-75C8-4721-A6A2-9F50215F2D11}" xr6:coauthVersionLast="47" xr6:coauthVersionMax="47" xr10:uidLastSave="{00000000-0000-0000-0000-000000000000}"/>
  <bookViews>
    <workbookView xWindow="-108" yWindow="-108" windowWidth="23256" windowHeight="12576" tabRatio="295" xr2:uid="{00000000-000D-0000-FFFF-FFFF00000000}"/>
  </bookViews>
  <sheets>
    <sheet name="Données" sheetId="2" r:id="rId1"/>
    <sheet name="Calcul détaillé" sheetId="5" state="hidden" r:id="rId2"/>
    <sheet name="Paramètres" sheetId="4" r:id="rId3"/>
    <sheet name="Jours férié fermeture" sheetId="6" r:id="rId4"/>
  </sheets>
  <functionGroups builtInGroupCount="19"/>
  <definedNames>
    <definedName name="_dapm">Paramètres!$B$4</definedName>
    <definedName name="_dmat">Paramètres!$B$2</definedName>
    <definedName name="_fapm">Paramètres!$B$5</definedName>
    <definedName name="_fmat">Paramètres!$B$3</definedName>
    <definedName name="_off">'Jours férié fermeture'!$C$2:$D$42</definedName>
    <definedName name="Cadence">Paramètres!$A$12:$E$102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2" i="4" l="1"/>
  <c r="C5" i="4" l="1"/>
  <c r="C3" i="4"/>
  <c r="C1" i="2" l="1"/>
  <c r="R2" i="4" s="1"/>
  <c r="R3" i="4" s="1"/>
  <c r="M19" i="4"/>
  <c r="P21" i="4"/>
  <c r="E24" i="4" s="1"/>
  <c r="I7" i="2"/>
  <c r="I13" i="2"/>
  <c r="I14" i="2"/>
  <c r="I15" i="2"/>
  <c r="I3" i="2" l="1"/>
  <c r="M15" i="4"/>
  <c r="P17" i="4"/>
  <c r="E23" i="4" s="1"/>
  <c r="M11" i="4"/>
  <c r="P13" i="4"/>
  <c r="E22" i="4" s="1"/>
  <c r="M6" i="4"/>
  <c r="P8" i="4"/>
  <c r="E21" i="4" s="1"/>
  <c r="M2" i="4"/>
  <c r="P4" i="4"/>
  <c r="E20" i="4" s="1"/>
  <c r="H31" i="4"/>
  <c r="K33" i="4"/>
  <c r="E19" i="4" s="1"/>
  <c r="H27" i="4"/>
  <c r="K29" i="4"/>
  <c r="E18" i="4" s="1"/>
  <c r="H23" i="4"/>
  <c r="K25" i="4"/>
  <c r="E17" i="4" s="1"/>
  <c r="H19" i="4"/>
  <c r="K21" i="4"/>
  <c r="E16" i="4" s="1"/>
  <c r="H15" i="4"/>
  <c r="H11" i="4"/>
  <c r="H2" i="4"/>
  <c r="K17" i="4"/>
  <c r="E15" i="4" s="1"/>
  <c r="K13" i="4"/>
  <c r="E14" i="4" s="1"/>
  <c r="H6" i="4"/>
  <c r="K8" i="4"/>
  <c r="E13" i="4" s="1"/>
  <c r="K4" i="4"/>
  <c r="E12" i="4" s="1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G9" i="2"/>
  <c r="H9" i="2" s="1"/>
  <c r="G4" i="2"/>
  <c r="H4" i="2" s="1"/>
  <c r="G5" i="2"/>
  <c r="H5" i="2" s="1"/>
  <c r="G3" i="2"/>
  <c r="H3" i="2" s="1"/>
  <c r="G7" i="2"/>
  <c r="H7" i="2" s="1"/>
  <c r="G13" i="2"/>
  <c r="H13" i="2" s="1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G43" i="2"/>
  <c r="H43" i="2"/>
  <c r="G44" i="2"/>
  <c r="H44" i="2"/>
  <c r="G45" i="2"/>
  <c r="H45" i="2"/>
  <c r="G46" i="2"/>
  <c r="H46" i="2"/>
  <c r="G47" i="2"/>
  <c r="H47" i="2"/>
  <c r="G48" i="2"/>
  <c r="H48" i="2"/>
  <c r="G49" i="2"/>
  <c r="H49" i="2"/>
  <c r="G50" i="2"/>
  <c r="H50" i="2"/>
  <c r="G51" i="2"/>
  <c r="H51" i="2"/>
  <c r="G52" i="2"/>
  <c r="H52" i="2"/>
  <c r="G53" i="2"/>
  <c r="H53" i="2"/>
  <c r="G54" i="2"/>
  <c r="H54" i="2"/>
  <c r="G55" i="2"/>
  <c r="H55" i="2"/>
  <c r="G56" i="2"/>
  <c r="H56" i="2"/>
  <c r="G57" i="2"/>
  <c r="H57" i="2"/>
  <c r="G58" i="2"/>
  <c r="H58" i="2"/>
  <c r="G59" i="2"/>
  <c r="H59" i="2"/>
  <c r="G60" i="2"/>
  <c r="H60" i="2"/>
  <c r="G61" i="2"/>
  <c r="H61" i="2"/>
  <c r="G62" i="2"/>
  <c r="H62" i="2"/>
  <c r="G63" i="2"/>
  <c r="H63" i="2"/>
  <c r="G64" i="2"/>
  <c r="H64" i="2"/>
  <c r="G65" i="2"/>
  <c r="H65" i="2"/>
  <c r="G66" i="2"/>
  <c r="H66" i="2"/>
  <c r="G67" i="2"/>
  <c r="H67" i="2"/>
  <c r="G68" i="2"/>
  <c r="H68" i="2"/>
  <c r="G69" i="2"/>
  <c r="H69" i="2"/>
  <c r="G70" i="2"/>
  <c r="H70" i="2"/>
  <c r="G71" i="2"/>
  <c r="H71" i="2"/>
  <c r="G72" i="2"/>
  <c r="H72" i="2"/>
  <c r="G73" i="2"/>
  <c r="H73" i="2"/>
  <c r="G74" i="2"/>
  <c r="H74" i="2"/>
  <c r="G75" i="2"/>
  <c r="H75" i="2"/>
  <c r="G76" i="2"/>
  <c r="H76" i="2"/>
  <c r="G77" i="2"/>
  <c r="H77" i="2"/>
  <c r="G78" i="2"/>
  <c r="H78" i="2"/>
  <c r="G79" i="2"/>
  <c r="H79" i="2"/>
  <c r="G80" i="2"/>
  <c r="H80" i="2"/>
  <c r="G81" i="2"/>
  <c r="H81" i="2"/>
  <c r="G82" i="2"/>
  <c r="H82" i="2"/>
  <c r="G83" i="2"/>
  <c r="H83" i="2"/>
  <c r="G84" i="2"/>
  <c r="H84" i="2"/>
  <c r="G85" i="2"/>
  <c r="H85" i="2"/>
  <c r="G86" i="2"/>
  <c r="H86" i="2"/>
  <c r="G87" i="2"/>
  <c r="H87" i="2"/>
  <c r="G88" i="2"/>
  <c r="H88" i="2"/>
  <c r="G89" i="2"/>
  <c r="H89" i="2"/>
  <c r="G90" i="2"/>
  <c r="H90" i="2"/>
  <c r="G91" i="2"/>
  <c r="H91" i="2"/>
  <c r="G92" i="2"/>
  <c r="H92" i="2"/>
  <c r="G93" i="2"/>
  <c r="H93" i="2"/>
  <c r="G94" i="2"/>
  <c r="H94" i="2"/>
  <c r="G95" i="2"/>
  <c r="H95" i="2"/>
  <c r="G96" i="2"/>
  <c r="H96" i="2"/>
  <c r="G97" i="2"/>
  <c r="H97" i="2"/>
  <c r="G98" i="2"/>
  <c r="H98" i="2"/>
  <c r="G99" i="2"/>
  <c r="H99" i="2"/>
  <c r="G100" i="2"/>
  <c r="H100" i="2"/>
  <c r="G8" i="2"/>
  <c r="H8" i="2" s="1"/>
  <c r="G10" i="2"/>
  <c r="H10" i="2" s="1"/>
  <c r="G11" i="2"/>
  <c r="H11" i="2" s="1"/>
  <c r="G6" i="2"/>
  <c r="H6" i="2" s="1"/>
  <c r="G12" i="2"/>
  <c r="H12" i="2" s="1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J101" i="2"/>
  <c r="E14" i="2"/>
  <c r="E96" i="2"/>
  <c r="E40" i="2"/>
  <c r="E65" i="2"/>
  <c r="E56" i="2"/>
  <c r="E74" i="2"/>
  <c r="E33" i="2"/>
  <c r="E64" i="2"/>
  <c r="E78" i="2"/>
  <c r="E75" i="2"/>
  <c r="E45" i="2"/>
  <c r="E85" i="2"/>
  <c r="E73" i="2"/>
  <c r="E12" i="2"/>
  <c r="E26" i="2"/>
  <c r="E70" i="2"/>
  <c r="E49" i="2"/>
  <c r="E47" i="2"/>
  <c r="E17" i="2"/>
  <c r="E48" i="2"/>
  <c r="E87" i="2"/>
  <c r="E71" i="2"/>
  <c r="E57" i="2"/>
  <c r="E68" i="2"/>
  <c r="E18" i="2"/>
  <c r="E84" i="2"/>
  <c r="E62" i="2"/>
  <c r="E99" i="2"/>
  <c r="E34" i="2"/>
  <c r="E55" i="2"/>
  <c r="E92" i="2"/>
  <c r="E80" i="2"/>
  <c r="E93" i="2"/>
  <c r="E38" i="2"/>
  <c r="E36" i="2"/>
  <c r="E82" i="2"/>
  <c r="E19" i="2"/>
  <c r="E37" i="2"/>
  <c r="E83" i="2"/>
  <c r="E27" i="2"/>
  <c r="E100" i="2"/>
  <c r="E20" i="2"/>
  <c r="E63" i="2"/>
  <c r="E94" i="2"/>
  <c r="E50" i="2"/>
  <c r="E39" i="2"/>
  <c r="E76" i="2"/>
  <c r="E16" i="2"/>
  <c r="E67" i="2"/>
  <c r="E13" i="2"/>
  <c r="E25" i="2"/>
  <c r="E81" i="2"/>
  <c r="E69" i="2"/>
  <c r="E89" i="2"/>
  <c r="E61" i="2"/>
  <c r="E42" i="2"/>
  <c r="E86" i="2"/>
  <c r="E95" i="2"/>
  <c r="E15" i="2"/>
  <c r="E22" i="2"/>
  <c r="E44" i="2"/>
  <c r="E29" i="2"/>
  <c r="E66" i="2"/>
  <c r="E43" i="2"/>
  <c r="E21" i="2"/>
  <c r="E72" i="2"/>
  <c r="E60" i="2"/>
  <c r="E24" i="2"/>
  <c r="E31" i="2"/>
  <c r="E51" i="2"/>
  <c r="E90" i="2"/>
  <c r="E58" i="2"/>
  <c r="E28" i="2"/>
  <c r="E32" i="2"/>
  <c r="E97" i="2"/>
  <c r="E30" i="2"/>
  <c r="E88" i="2"/>
  <c r="E79" i="2"/>
  <c r="E59" i="2"/>
  <c r="E91" i="2"/>
  <c r="E41" i="2"/>
  <c r="E53" i="2"/>
  <c r="E23" i="2"/>
  <c r="E46" i="2"/>
  <c r="E35" i="2"/>
  <c r="E52" i="2"/>
  <c r="E77" i="2"/>
  <c r="E98" i="2"/>
  <c r="E54" i="2"/>
  <c r="I12" i="2" l="1"/>
  <c r="I6" i="2"/>
  <c r="I9" i="2"/>
  <c r="I5" i="2"/>
  <c r="J13" i="2"/>
  <c r="I11" i="2"/>
  <c r="I10" i="2"/>
  <c r="J12" i="2"/>
  <c r="I4" i="2"/>
  <c r="I101" i="2" l="1"/>
  <c r="I8" i="2"/>
  <c r="H101" i="2"/>
  <c r="C13" i="6" l="1"/>
  <c r="C12" i="6" l="1"/>
  <c r="C11" i="6"/>
  <c r="C2" i="6"/>
  <c r="C6" i="6"/>
  <c r="C10" i="6"/>
  <c r="A15" i="6"/>
  <c r="C3" i="6"/>
  <c r="C5" i="6"/>
  <c r="C9" i="6"/>
  <c r="C26" i="6" l="1"/>
  <c r="C16" i="6"/>
  <c r="C27" i="6"/>
  <c r="C23" i="6"/>
  <c r="C19" i="6"/>
  <c r="C17" i="6"/>
  <c r="A29" i="6"/>
  <c r="C24" i="6"/>
  <c r="C20" i="6"/>
  <c r="C25" i="6"/>
  <c r="C7" i="6"/>
  <c r="C8" i="6"/>
  <c r="C4" i="6"/>
  <c r="C39" i="6" l="1"/>
  <c r="C40" i="6"/>
  <c r="C30" i="6"/>
  <c r="C38" i="6"/>
  <c r="C34" i="6"/>
  <c r="C41" i="6"/>
  <c r="C37" i="6"/>
  <c r="C33" i="6"/>
  <c r="C31" i="6"/>
  <c r="C22" i="6"/>
  <c r="C18" i="6"/>
  <c r="C21" i="6"/>
  <c r="C35" i="6" l="1"/>
  <c r="C36" i="6"/>
  <c r="C32" i="6"/>
  <c r="E11" i="2"/>
  <c r="E4" i="2"/>
  <c r="E7" i="2"/>
  <c r="E6" i="2"/>
  <c r="E3" i="2"/>
  <c r="E10" i="2"/>
  <c r="E8" i="2"/>
  <c r="E9" i="2"/>
  <c r="E5" i="2"/>
  <c r="J6" i="2" l="1"/>
  <c r="J9" i="2"/>
  <c r="J10" i="2"/>
  <c r="J11" i="2"/>
  <c r="J4" i="2"/>
  <c r="J7" i="2"/>
  <c r="J1" i="2" s="1"/>
  <c r="J8" i="2"/>
  <c r="J5" i="2"/>
  <c r="J3" i="2"/>
  <c r="D3" i="5"/>
  <c r="E3" i="5"/>
  <c r="I3" i="5" s="1"/>
  <c r="F3" i="5"/>
  <c r="G3" i="5"/>
  <c r="J3" i="5" s="1"/>
  <c r="G2" i="5"/>
  <c r="J2" i="5" s="1"/>
  <c r="F2" i="5"/>
  <c r="E2" i="5"/>
  <c r="I2" i="5" s="1"/>
  <c r="D2" i="5"/>
  <c r="H2" i="5" s="1"/>
  <c r="H3" i="5" l="1"/>
  <c r="K3" i="5" s="1"/>
  <c r="K2" i="5"/>
</calcChain>
</file>

<file path=xl/sharedStrings.xml><?xml version="1.0" encoding="utf-8"?>
<sst xmlns="http://schemas.openxmlformats.org/spreadsheetml/2006/main" count="162" uniqueCount="69">
  <si>
    <t>Beertender</t>
  </si>
  <si>
    <t>Prestation</t>
  </si>
  <si>
    <t>Date de Début</t>
  </si>
  <si>
    <t>Date de livraison ou de Fin de production</t>
  </si>
  <si>
    <t>Jour début</t>
  </si>
  <si>
    <t>jour fin</t>
  </si>
  <si>
    <t>heure fin</t>
  </si>
  <si>
    <t>heure début</t>
  </si>
  <si>
    <t>nb jours pleins</t>
  </si>
  <si>
    <t>premier jour</t>
  </si>
  <si>
    <t>dernier jour</t>
  </si>
  <si>
    <t>Quantité à produire</t>
  </si>
  <si>
    <t>Cadence Heure / personne</t>
  </si>
  <si>
    <t>Nbr personne</t>
  </si>
  <si>
    <t>_dmat</t>
  </si>
  <si>
    <t>_fmat</t>
  </si>
  <si>
    <t>_dapm</t>
  </si>
  <si>
    <t>_fapm</t>
  </si>
  <si>
    <t>DATE_JF</t>
  </si>
  <si>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</si>
  <si>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</si>
  <si>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</si>
  <si>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</si>
  <si>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</si>
  <si>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</si>
  <si>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</si>
  <si>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</si>
  <si>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</si>
  <si>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</si>
  <si>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</si>
  <si>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</si>
  <si>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</si>
  <si>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FERMETURE</t>
  </si>
  <si>
    <t>Labo Santé</t>
  </si>
  <si>
    <t>Date de Début de production</t>
  </si>
  <si>
    <t>Quantité produite</t>
  </si>
  <si>
    <t>Heure d'ouverture de production</t>
  </si>
  <si>
    <t>Cadence à l'heure</t>
  </si>
  <si>
    <t>Sac Grand besancon</t>
  </si>
  <si>
    <t>Cadence heure</t>
  </si>
  <si>
    <t>Simonin Classeur jaune</t>
  </si>
  <si>
    <t>Simonin Classeur rouge</t>
  </si>
  <si>
    <t>Simonin Classeur noir</t>
  </si>
  <si>
    <t>Découpe pliage 150 et 300 (Box)</t>
  </si>
  <si>
    <t>Sedis Ensachage</t>
  </si>
  <si>
    <t>Sedis montage etui</t>
  </si>
  <si>
    <t>Colonne1</t>
  </si>
  <si>
    <t>Colonne2</t>
  </si>
  <si>
    <t>Colonne3</t>
  </si>
  <si>
    <t>Découpe pliage simili cuir 50cm (Box)</t>
  </si>
  <si>
    <t>Découpe pliage 150 et 300 (Box) avec Agent de prod</t>
  </si>
  <si>
    <t>Découpe pliage simili cuir 50cm (Box) avec Agent de prod</t>
  </si>
  <si>
    <t>Reste à produire</t>
  </si>
  <si>
    <t>Date et production</t>
  </si>
  <si>
    <t>Date Heure du jour</t>
  </si>
  <si>
    <t>Heure Restante Production</t>
  </si>
  <si>
    <t>Nbre heure</t>
  </si>
  <si>
    <t>Moyenne 1h00</t>
  </si>
  <si>
    <t>Calcul pour une personne</t>
  </si>
  <si>
    <t xml:space="preserve">Qu : </t>
  </si>
  <si>
    <t>Qu :</t>
  </si>
  <si>
    <t>Total Nbre personne</t>
  </si>
  <si>
    <t>OF/Cde Client</t>
  </si>
  <si>
    <t>MPF26</t>
  </si>
  <si>
    <t>??</t>
  </si>
  <si>
    <t>Plastivaloire</t>
  </si>
  <si>
    <t>Nbr personne pour Livraison</t>
  </si>
  <si>
    <t>Réalisable pour le</t>
  </si>
  <si>
    <t>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</si>
</sst>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d/mm/yy"/>
    <numFmt numFmtId="165" formatCode="d/m/yy\ h:mm;@"/>
    <numFmt numFmtId="166" formatCode="[hh]:mm"/>
    <numFmt numFmtId="167" formatCode="ddd\ dd/mm/yyyy"/>
    <numFmt numFmtId="168" formatCode="dd/mm/yyyy\ hh:mm;@"/>
    <numFmt numFmtId="169" formatCode="0.0"/>
    <numFmt numFmtId="170" formatCode="0.000"/>
  </numFmts>
  <fonts count="14" x14ac:knownFonts="1">
    <font>
      <sz val="11"/>
      <color theme="1"/>
      <name val="Calibri"/>
      <family val="2"/>
      <scheme val="minor"/>
    </font>
    <font>
      <b/>
      <sz val="10"/>
      <name val="Trebuchet MS"/>
      <family val="2"/>
    </font>
    <font>
      <sz val="10"/>
      <name val="Trebuchet MS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14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/>
    <xf numFmtId="165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/>
    <xf numFmtId="0" fontId="2" fillId="0" borderId="0" xfId="0" quotePrefix="1" applyFont="1" applyBorder="1"/>
    <xf numFmtId="0" fontId="2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20" fontId="0" fillId="0" borderId="0" xfId="0" applyNumberFormat="1" applyBorder="1"/>
    <xf numFmtId="166" fontId="0" fillId="0" borderId="0" xfId="0" applyNumberFormat="1" applyBorder="1"/>
    <xf numFmtId="165" fontId="2" fillId="0" borderId="1" xfId="0" applyNumberFormat="1" applyFont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7" fontId="6" fillId="0" borderId="2" xfId="0" applyNumberFormat="1" applyFont="1" applyFill="1" applyBorder="1" applyAlignment="1">
      <alignment horizontal="center"/>
    </xf>
    <xf numFmtId="167" fontId="6" fillId="0" borderId="4" xfId="0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0" fontId="3" fillId="0" borderId="0" xfId="0" applyFont="1"/>
    <xf numFmtId="0" fontId="3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0" fontId="0" fillId="0" borderId="12" xfId="0" applyNumberFormat="1" applyBorder="1"/>
    <xf numFmtId="0" fontId="0" fillId="0" borderId="13" xfId="0" applyBorder="1"/>
    <xf numFmtId="20" fontId="0" fillId="0" borderId="14" xfId="0" applyNumberFormat="1" applyBorder="1"/>
    <xf numFmtId="20" fontId="0" fillId="0" borderId="15" xfId="0" applyNumberFormat="1" applyBorder="1"/>
    <xf numFmtId="0" fontId="0" fillId="0" borderId="0" xfId="0" applyFont="1"/>
    <xf numFmtId="168" fontId="8" fillId="0" borderId="0" xfId="0" applyNumberFormat="1" applyFont="1" applyFill="1" applyBorder="1" applyAlignment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0" fillId="0" borderId="0" xfId="0" applyFont="1" applyBorder="1"/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3" borderId="0" xfId="0" applyFill="1" applyBorder="1"/>
    <xf numFmtId="0" fontId="0" fillId="0" borderId="0" xfId="0" applyBorder="1" applyAlignment="1">
      <alignment horizontal="right"/>
    </xf>
    <xf numFmtId="22" fontId="0" fillId="0" borderId="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 shrinkToFit="1"/>
    </xf>
    <xf numFmtId="168" fontId="3" fillId="0" borderId="8" xfId="0" applyNumberFormat="1" applyFont="1" applyBorder="1"/>
    <xf numFmtId="0" fontId="3" fillId="0" borderId="0" xfId="0" applyFont="1" applyBorder="1" applyAlignment="1">
      <alignment horizontal="right"/>
    </xf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3" borderId="4" xfId="0" applyFont="1" applyFill="1" applyBorder="1" applyAlignment="1"/>
    <xf numFmtId="0" fontId="2" fillId="3" borderId="0" xfId="0" applyNumberFormat="1" applyFont="1" applyFill="1" applyBorder="1" applyAlignment="1">
      <alignment horizontal="center"/>
    </xf>
    <xf numFmtId="22" fontId="2" fillId="3" borderId="0" xfId="0" applyNumberFormat="1" applyFont="1" applyFill="1" applyBorder="1" applyAlignment="1">
      <alignment horizontal="center"/>
    </xf>
    <xf numFmtId="166" fontId="0" fillId="3" borderId="0" xfId="0" applyNumberFormat="1" applyFill="1" applyBorder="1" applyAlignment="1">
      <alignment horizontal="center"/>
    </xf>
    <xf numFmtId="2" fontId="0" fillId="3" borderId="0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168" fontId="2" fillId="3" borderId="4" xfId="0" applyNumberFormat="1" applyFont="1" applyFill="1" applyBorder="1" applyAlignment="1"/>
    <xf numFmtId="168" fontId="2" fillId="3" borderId="0" xfId="0" applyNumberFormat="1" applyFont="1" applyFill="1" applyBorder="1" applyAlignment="1">
      <alignment horizontal="center"/>
    </xf>
    <xf numFmtId="0" fontId="2" fillId="3" borderId="4" xfId="0" quotePrefix="1" applyFont="1" applyFill="1" applyBorder="1" applyAlignment="1"/>
    <xf numFmtId="0" fontId="2" fillId="3" borderId="0" xfId="0" quotePrefix="1" applyNumberFormat="1" applyFont="1" applyFill="1" applyBorder="1" applyAlignment="1">
      <alignment horizontal="center"/>
    </xf>
    <xf numFmtId="0" fontId="0" fillId="3" borderId="4" xfId="0" applyFill="1" applyBorder="1" applyAlignment="1"/>
    <xf numFmtId="0" fontId="0" fillId="3" borderId="0" xfId="0" applyNumberFormat="1" applyFill="1" applyBorder="1" applyAlignment="1">
      <alignment horizontal="center"/>
    </xf>
    <xf numFmtId="22" fontId="0" fillId="3" borderId="0" xfId="0" applyNumberFormat="1" applyFill="1" applyBorder="1" applyAlignment="1">
      <alignment horizontal="center"/>
    </xf>
    <xf numFmtId="0" fontId="0" fillId="3" borderId="6" xfId="0" applyFill="1" applyBorder="1" applyAlignment="1"/>
    <xf numFmtId="0" fontId="0" fillId="3" borderId="17" xfId="0" applyNumberFormat="1" applyFill="1" applyBorder="1" applyAlignment="1">
      <alignment horizontal="center"/>
    </xf>
    <xf numFmtId="22" fontId="0" fillId="3" borderId="17" xfId="0" applyNumberFormat="1" applyFill="1" applyBorder="1" applyAlignment="1">
      <alignment horizontal="center"/>
    </xf>
    <xf numFmtId="166" fontId="0" fillId="3" borderId="17" xfId="0" applyNumberFormat="1" applyFill="1" applyBorder="1" applyAlignment="1">
      <alignment horizontal="center"/>
    </xf>
    <xf numFmtId="0" fontId="0" fillId="3" borderId="17" xfId="0" applyFill="1" applyBorder="1"/>
    <xf numFmtId="0" fontId="0" fillId="3" borderId="17" xfId="0" applyFill="1" applyBorder="1" applyAlignment="1">
      <alignment horizontal="center"/>
    </xf>
    <xf numFmtId="2" fontId="0" fillId="3" borderId="17" xfId="0" applyNumberFormat="1" applyFill="1" applyBorder="1" applyAlignment="1">
      <alignment horizontal="center"/>
    </xf>
    <xf numFmtId="14" fontId="3" fillId="0" borderId="16" xfId="0" applyNumberFormat="1" applyFont="1" applyBorder="1" applyAlignment="1">
      <alignment horizontal="center" vertical="center"/>
    </xf>
    <xf numFmtId="2" fontId="7" fillId="4" borderId="0" xfId="0" applyNumberFormat="1" applyFont="1" applyFill="1" applyBorder="1" applyAlignment="1">
      <alignment horizontal="center"/>
    </xf>
    <xf numFmtId="14" fontId="0" fillId="0" borderId="5" xfId="0" applyNumberFormat="1" applyFill="1" applyBorder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68" fontId="10" fillId="0" borderId="0" xfId="1" applyNumberFormat="1" applyBorder="1" applyAlignment="1"/>
    <xf numFmtId="168" fontId="10" fillId="0" borderId="0" xfId="1" applyNumberFormat="1" applyFill="1" applyBorder="1" applyAlignment="1"/>
    <xf numFmtId="0" fontId="10" fillId="0" borderId="0" xfId="1" applyBorder="1"/>
    <xf numFmtId="0" fontId="10" fillId="0" borderId="0" xfId="1" applyBorder="1" applyAlignment="1">
      <alignment horizontal="center"/>
    </xf>
    <xf numFmtId="168" fontId="10" fillId="0" borderId="0" xfId="1" applyNumberFormat="1" applyFill="1" applyAlignment="1"/>
    <xf numFmtId="168" fontId="5" fillId="0" borderId="8" xfId="0" applyNumberFormat="1" applyFont="1" applyBorder="1"/>
    <xf numFmtId="0" fontId="6" fillId="0" borderId="9" xfId="0" applyFont="1" applyBorder="1"/>
    <xf numFmtId="0" fontId="6" fillId="0" borderId="10" xfId="0" applyFont="1" applyBorder="1"/>
    <xf numFmtId="0" fontId="10" fillId="0" borderId="0" xfId="1"/>
    <xf numFmtId="0" fontId="10" fillId="0" borderId="0" xfId="1" applyAlignment="1">
      <alignment horizontal="center"/>
    </xf>
    <xf numFmtId="170" fontId="0" fillId="0" borderId="15" xfId="0" applyNumberFormat="1" applyBorder="1" applyAlignment="1">
      <alignment horizontal="center"/>
    </xf>
    <xf numFmtId="168" fontId="11" fillId="0" borderId="0" xfId="0" applyNumberFormat="1" applyFont="1" applyFill="1" applyAlignment="1"/>
    <xf numFmtId="0" fontId="12" fillId="0" borderId="0" xfId="0" applyFont="1"/>
    <xf numFmtId="0" fontId="2" fillId="3" borderId="2" xfId="0" applyFont="1" applyFill="1" applyBorder="1" applyAlignment="1"/>
    <xf numFmtId="0" fontId="2" fillId="3" borderId="16" xfId="0" applyNumberFormat="1" applyFont="1" applyFill="1" applyBorder="1" applyAlignment="1">
      <alignment horizontal="center"/>
    </xf>
    <xf numFmtId="22" fontId="2" fillId="3" borderId="16" xfId="0" applyNumberFormat="1" applyFont="1" applyFill="1" applyBorder="1" applyAlignment="1">
      <alignment horizontal="center"/>
    </xf>
    <xf numFmtId="166" fontId="0" fillId="3" borderId="16" xfId="0" applyNumberForma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2" fontId="0" fillId="3" borderId="16" xfId="0" applyNumberFormat="1" applyFill="1" applyBorder="1" applyAlignment="1">
      <alignment horizontal="center"/>
    </xf>
    <xf numFmtId="22" fontId="9" fillId="3" borderId="0" xfId="0" applyNumberFormat="1" applyFont="1" applyFill="1" applyBorder="1" applyAlignment="1">
      <alignment horizontal="center" vertical="center"/>
    </xf>
    <xf numFmtId="169" fontId="0" fillId="3" borderId="0" xfId="0" applyNumberFormat="1" applyFill="1" applyBorder="1" applyAlignment="1">
      <alignment horizontal="center"/>
    </xf>
    <xf numFmtId="2" fontId="13" fillId="3" borderId="0" xfId="0" applyNumberFormat="1" applyFont="1" applyFill="1" applyBorder="1" applyAlignment="1">
      <alignment horizontal="center"/>
    </xf>
    <xf numFmtId="14" fontId="0" fillId="0" borderId="0" xfId="0" applyNumberFormat="1" applyBorder="1"/>
    <xf numFmtId="22" fontId="0" fillId="0" borderId="0" xfId="0" applyNumberFormat="1" applyBorder="1"/>
    <xf numFmtId="0" fontId="0" fillId="0" borderId="23" xfId="0" applyBorder="1"/>
    <xf numFmtId="20" fontId="0" fillId="0" borderId="23" xfId="0" applyNumberFormat="1" applyBorder="1"/>
    <xf numFmtId="20" fontId="0" fillId="0" borderId="24" xfId="0" applyNumberFormat="1" applyBorder="1"/>
    <xf numFmtId="0" fontId="3" fillId="0" borderId="22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15">
    <dxf>
      <font>
        <color theme="1"/>
      </font>
      <fill>
        <patternFill>
          <bgColor rgb="FFFF99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FF99"/>
        </patternFill>
      </fill>
    </dxf>
    <dxf>
      <font>
        <color theme="1"/>
      </font>
      <fill>
        <patternFill>
          <bgColor rgb="FFFF99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FF9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d/mm/yyyy\ h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66FF99"/>
      <color rgb="FF00FF99"/>
      <color rgb="FFFF9900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presta" displayName="tabpresta" ref="A10:E25" totalsRowShown="0" headerRowDxfId="14" dataDxfId="13">
  <sortState xmlns:xlrd2="http://schemas.microsoft.com/office/spreadsheetml/2017/richdata2" ref="A11:D23">
    <sortCondition ref="A12:A23"/>
  </sortState>
  <tableColumns count="5">
    <tableColumn id="1" xr3:uid="{00000000-0010-0000-0000-000001000000}" name="Prestation" dataDxfId="12"/>
    <tableColumn id="2" xr3:uid="{00000000-0010-0000-0000-000002000000}" name="Colonne1" dataDxfId="11"/>
    <tableColumn id="3" xr3:uid="{00000000-0010-0000-0000-000003000000}" name="Colonne2" dataDxfId="10"/>
    <tableColumn id="4" xr3:uid="{00000000-0010-0000-0000-000004000000}" name="Colonne3" dataDxfId="9"/>
    <tableColumn id="5" xr3:uid="{00000000-0010-0000-0000-000005000000}" name="Cadence heure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P105"/>
  <sheetViews>
    <sheetView tabSelected="1" zoomScaleNormal="100" workbookViewId="0">
      <selection activeCell="A23" sqref="A23"/>
    </sheetView>
  </sheetViews>
  <sheetFormatPr baseColWidth="10" defaultColWidth="12.6640625" defaultRowHeight="14.4" x14ac:dyDescent="0.3"/>
  <cols>
    <col min="1" max="1" width="51.44140625" style="2" customWidth="1"/>
    <col min="2" max="2" width="9.109375" style="2" customWidth="1"/>
    <col min="3" max="3" width="19" style="2" customWidth="1"/>
    <col min="4" max="4" width="19.88671875" style="2" customWidth="1"/>
    <col min="5" max="5" width="20.33203125" style="2" customWidth="1"/>
    <col min="6" max="11" width="12.6640625" style="2"/>
    <col min="12" max="12" width="2.33203125" style="2" customWidth="1"/>
    <col min="13" max="146" width="10.6640625" style="25" customWidth="1"/>
    <col min="147" max="16384" width="12.6640625" style="2"/>
  </cols>
  <sheetData>
    <row r="1" spans="1:146" ht="15" thickBot="1" x14ac:dyDescent="0.35">
      <c r="B1" s="50" t="s">
        <v>54</v>
      </c>
      <c r="C1" s="51">
        <f ca="1">TODAY()</f>
        <v>44615</v>
      </c>
      <c r="I1" s="57" t="s">
        <v>61</v>
      </c>
      <c r="J1" s="82">
        <f ca="1">SUMIFS(J3:J100,C3:C100,"&gt;=" &amp; Paramètres!S2,C3:C100,"&lt;=" &amp; Paramètres!S2 +TIME(23,59,0))</f>
        <v>1.7616000854275695</v>
      </c>
      <c r="K1" s="107"/>
      <c r="L1" s="40"/>
      <c r="M1" s="43" t="s">
        <v>53</v>
      </c>
    </row>
    <row r="2" spans="1:146" ht="58.2" thickBot="1" x14ac:dyDescent="0.35">
      <c r="A2" s="44" t="s">
        <v>1</v>
      </c>
      <c r="B2" s="45" t="s">
        <v>62</v>
      </c>
      <c r="C2" s="45" t="s">
        <v>34</v>
      </c>
      <c r="D2" s="45" t="s">
        <v>3</v>
      </c>
      <c r="E2" s="45" t="s">
        <v>55</v>
      </c>
      <c r="F2" s="45" t="s">
        <v>11</v>
      </c>
      <c r="G2" s="45" t="s">
        <v>35</v>
      </c>
      <c r="H2" s="45" t="s">
        <v>52</v>
      </c>
      <c r="I2" s="45" t="s">
        <v>12</v>
      </c>
      <c r="J2" s="84" t="s">
        <v>66</v>
      </c>
      <c r="K2" s="85" t="s">
        <v>67</v>
      </c>
      <c r="M2" s="46">
        <v>44309</v>
      </c>
      <c r="N2" s="81">
        <v>44340</v>
      </c>
      <c r="O2" s="81">
        <v>44312</v>
      </c>
      <c r="P2" s="81">
        <v>44313</v>
      </c>
      <c r="Q2" s="81">
        <v>44314</v>
      </c>
      <c r="R2" s="81">
        <v>44315</v>
      </c>
      <c r="S2" s="81">
        <v>44316</v>
      </c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47"/>
      <c r="EH2" s="47"/>
      <c r="EI2" s="47"/>
      <c r="EJ2" s="47"/>
      <c r="EK2" s="47"/>
      <c r="EL2" s="47"/>
      <c r="EM2" s="47"/>
      <c r="EN2" s="47"/>
      <c r="EO2" s="47"/>
      <c r="EP2" s="48"/>
    </row>
    <row r="3" spans="1:146" s="49" customFormat="1" ht="15" x14ac:dyDescent="0.35">
      <c r="A3" s="99" t="s">
        <v>65</v>
      </c>
      <c r="B3" s="100" t="s">
        <v>64</v>
      </c>
      <c r="C3" s="101">
        <v>44680.354166666664</v>
      </c>
      <c r="D3" s="101">
        <v>44685.5</v>
      </c>
      <c r="E3" s="102">
        <f>HProduction(C3,D3,_dmat,_fmat,_dapm,_fapm,_off)</f>
        <v>1.0020833333333334</v>
      </c>
      <c r="F3" s="103">
        <v>480</v>
      </c>
      <c r="G3" s="103">
        <f>IF(ISBLANK(F3),"",SUM(M3:EP3))</f>
        <v>0</v>
      </c>
      <c r="H3" s="103">
        <f>IF(ISBLANK(F3), "",F3-G3)</f>
        <v>480</v>
      </c>
      <c r="I3" s="104">
        <f>IFERROR(VLOOKUP(A3,Cadence,5,FALSE),"")</f>
        <v>60</v>
      </c>
      <c r="J3" s="104">
        <f>IF(F3=0,"",H3/(E3*24)/I3)</f>
        <v>0.3326403326403326</v>
      </c>
      <c r="K3" s="66"/>
      <c r="M3" s="58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59"/>
      <c r="CU3" s="59"/>
      <c r="CV3" s="59"/>
      <c r="CW3" s="59"/>
      <c r="CX3" s="59"/>
      <c r="CY3" s="59"/>
      <c r="CZ3" s="59"/>
      <c r="DA3" s="59"/>
      <c r="DB3" s="59"/>
      <c r="DC3" s="59"/>
      <c r="DD3" s="59"/>
      <c r="DE3" s="59"/>
      <c r="DF3" s="59"/>
      <c r="DG3" s="59"/>
      <c r="DH3" s="59"/>
      <c r="DI3" s="59"/>
      <c r="DJ3" s="59"/>
      <c r="DK3" s="59"/>
      <c r="DL3" s="59"/>
      <c r="DM3" s="59"/>
      <c r="DN3" s="59"/>
      <c r="DO3" s="59"/>
      <c r="DP3" s="59"/>
      <c r="DQ3" s="59"/>
      <c r="DR3" s="59"/>
      <c r="DS3" s="59"/>
      <c r="DT3" s="59"/>
      <c r="DU3" s="59"/>
      <c r="DV3" s="59"/>
      <c r="DW3" s="59"/>
      <c r="DX3" s="59"/>
      <c r="DY3" s="59"/>
      <c r="DZ3" s="59"/>
      <c r="EA3" s="59"/>
      <c r="EB3" s="59"/>
      <c r="EC3" s="59"/>
      <c r="ED3" s="59"/>
      <c r="EE3" s="59"/>
      <c r="EF3" s="59"/>
      <c r="EG3" s="59"/>
      <c r="EH3" s="59"/>
      <c r="EI3" s="59"/>
      <c r="EJ3" s="59"/>
      <c r="EK3" s="59"/>
      <c r="EL3" s="59"/>
      <c r="EM3" s="59"/>
      <c r="EN3" s="59"/>
      <c r="EO3" s="59"/>
      <c r="EP3" s="60"/>
    </row>
    <row r="4" spans="1:146" s="49" customFormat="1" ht="15" x14ac:dyDescent="0.35">
      <c r="A4" s="61" t="s">
        <v>50</v>
      </c>
      <c r="B4" s="62" t="s">
        <v>64</v>
      </c>
      <c r="C4" s="63">
        <v>44645.354166666664</v>
      </c>
      <c r="D4" s="63">
        <v>44648.6875</v>
      </c>
      <c r="E4" s="64">
        <f>HProduction(C4,D4,_dmat,_fmat,_dapm,_fapm,_off)</f>
        <v>0.29236111111111113</v>
      </c>
      <c r="F4" s="59">
        <v>12</v>
      </c>
      <c r="G4" s="59">
        <f>IF(ISBLANK(F4),"",SUM(M4:EP4))</f>
        <v>0</v>
      </c>
      <c r="H4" s="59">
        <f>IF(ISBLANK(F4), "",F4-G4)</f>
        <v>12</v>
      </c>
      <c r="I4" s="65">
        <f>IFERROR(VLOOKUP(A4,Cadence,5,FALSE),"")</f>
        <v>1.0416666666666666E-2</v>
      </c>
      <c r="J4" s="65">
        <f>IF(F4=0,"",H4/(E4*24)/I4)</f>
        <v>164.18052256532064</v>
      </c>
      <c r="K4" s="66"/>
      <c r="M4" s="58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Q4" s="59"/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59"/>
      <c r="DD4" s="59"/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59"/>
      <c r="DQ4" s="59"/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59"/>
      <c r="ED4" s="59"/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60"/>
    </row>
    <row r="5" spans="1:146" s="49" customFormat="1" ht="15" x14ac:dyDescent="0.35">
      <c r="A5" s="61" t="s">
        <v>45</v>
      </c>
      <c r="B5" s="62" t="s">
        <v>64</v>
      </c>
      <c r="C5" s="63">
        <v>44619.416666666664</v>
      </c>
      <c r="D5" s="63">
        <v>44679.375</v>
      </c>
      <c r="E5" s="64">
        <f>HProduction(C5,D5,_dmat,_fmat,_dapm,_fapm,_off)</f>
        <v>12.00763888888889</v>
      </c>
      <c r="F5" s="59">
        <v>160</v>
      </c>
      <c r="G5" s="59">
        <f>IF(ISBLANK(F5),"",SUM(M5:EP5))</f>
        <v>12</v>
      </c>
      <c r="H5" s="59">
        <f>IF(ISBLANK(F5), "",F5-G5)</f>
        <v>148</v>
      </c>
      <c r="I5" s="65">
        <f>IFERROR(VLOOKUP(A5,Cadence,5,FALSE),"")</f>
        <v>80</v>
      </c>
      <c r="J5" s="65">
        <f>IF(F5=0,"",H5/(E5*24)/I5)</f>
        <v>6.4195246081776656E-3</v>
      </c>
      <c r="K5" s="66"/>
      <c r="M5" s="58">
        <v>12</v>
      </c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9"/>
      <c r="CF5" s="59"/>
      <c r="CG5" s="59"/>
      <c r="CH5" s="59"/>
      <c r="CI5" s="59"/>
      <c r="CJ5" s="59"/>
      <c r="CK5" s="59"/>
      <c r="CL5" s="59"/>
      <c r="CM5" s="59"/>
      <c r="CN5" s="59"/>
      <c r="CO5" s="59"/>
      <c r="CP5" s="59"/>
      <c r="CQ5" s="59"/>
      <c r="CR5" s="59"/>
      <c r="CS5" s="59"/>
      <c r="CT5" s="59"/>
      <c r="CU5" s="59"/>
      <c r="CV5" s="59"/>
      <c r="CW5" s="59"/>
      <c r="CX5" s="59"/>
      <c r="CY5" s="59"/>
      <c r="CZ5" s="59"/>
      <c r="DA5" s="59"/>
      <c r="DB5" s="59"/>
      <c r="DC5" s="59"/>
      <c r="DD5" s="59"/>
      <c r="DE5" s="59"/>
      <c r="DF5" s="59"/>
      <c r="DG5" s="59"/>
      <c r="DH5" s="59"/>
      <c r="DI5" s="59"/>
      <c r="DJ5" s="59"/>
      <c r="DK5" s="59"/>
      <c r="DL5" s="59"/>
      <c r="DM5" s="59"/>
      <c r="DN5" s="59"/>
      <c r="DO5" s="59"/>
      <c r="DP5" s="59"/>
      <c r="DQ5" s="59"/>
      <c r="DR5" s="59"/>
      <c r="DS5" s="59"/>
      <c r="DT5" s="59"/>
      <c r="DU5" s="59"/>
      <c r="DV5" s="59"/>
      <c r="DW5" s="59"/>
      <c r="DX5" s="59"/>
      <c r="DY5" s="59"/>
      <c r="DZ5" s="59"/>
      <c r="EA5" s="59"/>
      <c r="EB5" s="59"/>
      <c r="EC5" s="59"/>
      <c r="ED5" s="59"/>
      <c r="EE5" s="59"/>
      <c r="EF5" s="59"/>
      <c r="EG5" s="59"/>
      <c r="EH5" s="59"/>
      <c r="EI5" s="59"/>
      <c r="EJ5" s="59"/>
      <c r="EK5" s="59"/>
      <c r="EL5" s="59"/>
      <c r="EM5" s="59"/>
      <c r="EN5" s="59"/>
      <c r="EO5" s="59"/>
      <c r="EP5" s="60"/>
    </row>
    <row r="6" spans="1:146" s="49" customFormat="1" ht="15" x14ac:dyDescent="0.35">
      <c r="A6" s="67" t="s">
        <v>38</v>
      </c>
      <c r="B6" s="62" t="s">
        <v>64</v>
      </c>
      <c r="C6" s="68">
        <v>44616.354166666664</v>
      </c>
      <c r="D6" s="63">
        <v>44644.666666666664</v>
      </c>
      <c r="E6" s="64">
        <f>HProduction(C6,D6,_dmat,_fmat,_dapm,_fapm,_off)</f>
        <v>6.1187500000000004</v>
      </c>
      <c r="F6" s="59">
        <v>500</v>
      </c>
      <c r="G6" s="59">
        <f>IF(ISBLANK(F6),"",SUM(M6:EP6))</f>
        <v>0</v>
      </c>
      <c r="H6" s="59">
        <f>IF(ISBLANK(F6), "",F6-G6)</f>
        <v>500</v>
      </c>
      <c r="I6" s="65">
        <f>IFERROR(VLOOKUP(A6,Cadence,5,FALSE),"")</f>
        <v>11</v>
      </c>
      <c r="J6" s="65">
        <f>IF(F6=0,"",H6/(E6*24)/I6)</f>
        <v>0.30953044231900201</v>
      </c>
      <c r="K6" s="66"/>
      <c r="M6" s="58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  <c r="CQ6" s="59"/>
      <c r="CR6" s="59"/>
      <c r="CS6" s="59"/>
      <c r="CT6" s="59"/>
      <c r="CU6" s="59"/>
      <c r="CV6" s="59"/>
      <c r="CW6" s="59"/>
      <c r="CX6" s="59"/>
      <c r="CY6" s="59"/>
      <c r="CZ6" s="59"/>
      <c r="DA6" s="59"/>
      <c r="DB6" s="59"/>
      <c r="DC6" s="59"/>
      <c r="DD6" s="59"/>
      <c r="DE6" s="59"/>
      <c r="DF6" s="59"/>
      <c r="DG6" s="59"/>
      <c r="DH6" s="59"/>
      <c r="DI6" s="59"/>
      <c r="DJ6" s="59"/>
      <c r="DK6" s="59"/>
      <c r="DL6" s="59"/>
      <c r="DM6" s="59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59"/>
      <c r="DZ6" s="59"/>
      <c r="EA6" s="59"/>
      <c r="EB6" s="59"/>
      <c r="EC6" s="59"/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60"/>
    </row>
    <row r="7" spans="1:146" s="49" customFormat="1" ht="15" x14ac:dyDescent="0.35">
      <c r="A7" s="61" t="s">
        <v>65</v>
      </c>
      <c r="B7" s="62" t="s">
        <v>64</v>
      </c>
      <c r="C7" s="63">
        <v>44615.354166666664</v>
      </c>
      <c r="D7" s="63">
        <v>44685.458333333336</v>
      </c>
      <c r="E7" s="64">
        <f>HProduction(C7,D7,_dmat,_fmat,_dapm,_fapm,_off)</f>
        <v>14.137499999999999</v>
      </c>
      <c r="F7" s="59">
        <v>480</v>
      </c>
      <c r="G7" s="59">
        <f>IF(ISBLANK(F7),"",SUM(M7:EP7))</f>
        <v>0</v>
      </c>
      <c r="H7" s="59">
        <f>IF(ISBLANK(F7), "",F7-G7)</f>
        <v>480</v>
      </c>
      <c r="I7" s="65">
        <f>IFERROR(VLOOKUP(A7,Cadence,5,FALSE),"")</f>
        <v>60</v>
      </c>
      <c r="J7" s="65">
        <f>IF(F7=0,"",H7/(E7*24)/I7)</f>
        <v>2.3577954612437377E-2</v>
      </c>
      <c r="K7" s="66"/>
      <c r="M7" s="58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59"/>
      <c r="BW7" s="59"/>
      <c r="BX7" s="59"/>
      <c r="BY7" s="59"/>
      <c r="BZ7" s="59"/>
      <c r="CA7" s="59"/>
      <c r="CB7" s="59"/>
      <c r="CC7" s="59"/>
      <c r="CD7" s="59"/>
      <c r="CE7" s="59"/>
      <c r="CF7" s="59"/>
      <c r="CG7" s="59"/>
      <c r="CH7" s="59"/>
      <c r="CI7" s="59"/>
      <c r="CJ7" s="59"/>
      <c r="CK7" s="59"/>
      <c r="CL7" s="59"/>
      <c r="CM7" s="59"/>
      <c r="CN7" s="59"/>
      <c r="CO7" s="59"/>
      <c r="CP7" s="59"/>
      <c r="CQ7" s="59"/>
      <c r="CR7" s="59"/>
      <c r="CS7" s="59"/>
      <c r="CT7" s="59"/>
      <c r="CU7" s="59"/>
      <c r="CV7" s="59"/>
      <c r="CW7" s="59"/>
      <c r="CX7" s="59"/>
      <c r="CY7" s="59"/>
      <c r="CZ7" s="59"/>
      <c r="DA7" s="59"/>
      <c r="DB7" s="59"/>
      <c r="DC7" s="59"/>
      <c r="DD7" s="59"/>
      <c r="DE7" s="59"/>
      <c r="DF7" s="59"/>
      <c r="DG7" s="59"/>
      <c r="DH7" s="59"/>
      <c r="DI7" s="59"/>
      <c r="DJ7" s="59"/>
      <c r="DK7" s="59"/>
      <c r="DL7" s="59"/>
      <c r="DM7" s="59"/>
      <c r="DN7" s="59"/>
      <c r="DO7" s="59"/>
      <c r="DP7" s="59"/>
      <c r="DQ7" s="59"/>
      <c r="DR7" s="59"/>
      <c r="DS7" s="59"/>
      <c r="DT7" s="59"/>
      <c r="DU7" s="59"/>
      <c r="DV7" s="59"/>
      <c r="DW7" s="59"/>
      <c r="DX7" s="59"/>
      <c r="DY7" s="59"/>
      <c r="DZ7" s="59"/>
      <c r="EA7" s="59"/>
      <c r="EB7" s="59"/>
      <c r="EC7" s="59"/>
      <c r="ED7" s="59"/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60"/>
    </row>
    <row r="8" spans="1:146" s="49" customFormat="1" ht="15" x14ac:dyDescent="0.35">
      <c r="A8" s="67" t="s">
        <v>0</v>
      </c>
      <c r="B8" s="62" t="s">
        <v>64</v>
      </c>
      <c r="C8" s="68">
        <v>44615.354166666664</v>
      </c>
      <c r="D8" s="63">
        <v>44674.5</v>
      </c>
      <c r="E8" s="64">
        <f>HProduction(C8,D8,_dmat,_fmat,_dapm,_fapm,_off)</f>
        <v>11.986805555555556</v>
      </c>
      <c r="F8" s="59">
        <v>6000</v>
      </c>
      <c r="G8" s="59">
        <f>IF(ISBLANK(F8),"",SUM(M8:EP8))</f>
        <v>0</v>
      </c>
      <c r="H8" s="59">
        <f>IF(ISBLANK(F8), "",F8-G8)</f>
        <v>6000</v>
      </c>
      <c r="I8" s="65">
        <f>IFERROR(VLOOKUP(A8,Cadence,5,FALSE),"")</f>
        <v>12</v>
      </c>
      <c r="J8" s="65">
        <f>IF(F8=0,"",H8/(E8*24)/I8)</f>
        <v>1.7380221308151322</v>
      </c>
      <c r="K8" s="66"/>
      <c r="M8" s="58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9"/>
      <c r="CS8" s="59"/>
      <c r="CT8" s="59"/>
      <c r="CU8" s="59"/>
      <c r="CV8" s="59"/>
      <c r="CW8" s="59"/>
      <c r="CX8" s="59"/>
      <c r="CY8" s="59"/>
      <c r="CZ8" s="59"/>
      <c r="DA8" s="59"/>
      <c r="DB8" s="59"/>
      <c r="DC8" s="59"/>
      <c r="DD8" s="59"/>
      <c r="DE8" s="59"/>
      <c r="DF8" s="59"/>
      <c r="DG8" s="59"/>
      <c r="DH8" s="59"/>
      <c r="DI8" s="59"/>
      <c r="DJ8" s="59"/>
      <c r="DK8" s="59"/>
      <c r="DL8" s="59"/>
      <c r="DM8" s="59"/>
      <c r="DN8" s="59"/>
      <c r="DO8" s="59"/>
      <c r="DP8" s="59"/>
      <c r="DQ8" s="59"/>
      <c r="DR8" s="59"/>
      <c r="DS8" s="59"/>
      <c r="DT8" s="59"/>
      <c r="DU8" s="59"/>
      <c r="DV8" s="59"/>
      <c r="DW8" s="59"/>
      <c r="DX8" s="59"/>
      <c r="DY8" s="59"/>
      <c r="DZ8" s="59"/>
      <c r="EA8" s="59"/>
      <c r="EB8" s="59"/>
      <c r="EC8" s="59"/>
      <c r="ED8" s="59"/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60"/>
    </row>
    <row r="9" spans="1:146" s="49" customFormat="1" ht="15" x14ac:dyDescent="0.35">
      <c r="A9" s="61" t="s">
        <v>44</v>
      </c>
      <c r="B9" s="62" t="s">
        <v>63</v>
      </c>
      <c r="C9" s="63">
        <v>44614.395833333336</v>
      </c>
      <c r="D9" s="63">
        <v>44614.5</v>
      </c>
      <c r="E9" s="64">
        <f>HProduction(C9,D9,_dmat,_fmat,_dapm,_fapm,_off)</f>
        <v>8.4027777777777785E-2</v>
      </c>
      <c r="F9" s="59">
        <v>1960</v>
      </c>
      <c r="G9" s="59">
        <f>IF(ISBLANK(F9),"",SUM(M9:EP9))</f>
        <v>0</v>
      </c>
      <c r="H9" s="59">
        <f>IF(ISBLANK(F9), "",F9-G9)</f>
        <v>1960</v>
      </c>
      <c r="I9" s="65">
        <f>IFERROR(VLOOKUP(A9,Cadence,5,FALSE),"")</f>
        <v>20</v>
      </c>
      <c r="J9" s="65">
        <f>IF(F9=0,"",H9/(E9*24)/I9)</f>
        <v>48.595041322314053</v>
      </c>
      <c r="K9" s="66"/>
      <c r="M9" s="58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9"/>
      <c r="CS9" s="59"/>
      <c r="CT9" s="59"/>
      <c r="CU9" s="59"/>
      <c r="CV9" s="59"/>
      <c r="CW9" s="59"/>
      <c r="CX9" s="59"/>
      <c r="CY9" s="59"/>
      <c r="CZ9" s="59"/>
      <c r="DA9" s="59"/>
      <c r="DB9" s="59"/>
      <c r="DC9" s="59"/>
      <c r="DD9" s="59"/>
      <c r="DE9" s="59"/>
      <c r="DF9" s="59"/>
      <c r="DG9" s="59"/>
      <c r="DH9" s="59"/>
      <c r="DI9" s="59"/>
      <c r="DJ9" s="59"/>
      <c r="DK9" s="59"/>
      <c r="DL9" s="59"/>
      <c r="DM9" s="59"/>
      <c r="DN9" s="59"/>
      <c r="DO9" s="59"/>
      <c r="DP9" s="59"/>
      <c r="DQ9" s="59"/>
      <c r="DR9" s="59"/>
      <c r="DS9" s="59"/>
      <c r="DT9" s="59"/>
      <c r="DU9" s="59"/>
      <c r="DV9" s="59"/>
      <c r="DW9" s="59"/>
      <c r="DX9" s="59"/>
      <c r="DY9" s="59"/>
      <c r="DZ9" s="59"/>
      <c r="EA9" s="59"/>
      <c r="EB9" s="59"/>
      <c r="EC9" s="59"/>
      <c r="ED9" s="59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60"/>
    </row>
    <row r="10" spans="1:146" s="49" customFormat="1" ht="15" x14ac:dyDescent="0.35">
      <c r="A10" s="67" t="s">
        <v>38</v>
      </c>
      <c r="B10" s="62" t="s">
        <v>64</v>
      </c>
      <c r="C10" s="68">
        <v>44614.375</v>
      </c>
      <c r="D10" s="63">
        <v>44648.666666666664</v>
      </c>
      <c r="E10" s="64">
        <f>HProduction(C10,D10,_dmat,_fmat,_dapm,_fapm,_off)</f>
        <v>6.9965277777777777</v>
      </c>
      <c r="F10" s="59">
        <v>1100</v>
      </c>
      <c r="G10" s="59">
        <f>IF(ISBLANK(F10),"",SUM(M10:EP10))</f>
        <v>0</v>
      </c>
      <c r="H10" s="59">
        <f>IF(ISBLANK(F10), "",F10-G10)</f>
        <v>1100</v>
      </c>
      <c r="I10" s="65">
        <f>IFERROR(VLOOKUP(A10,Cadence,5,FALSE),"")</f>
        <v>11</v>
      </c>
      <c r="J10" s="65">
        <f>IF(F10=0,"",H10/(E10*24)/I10)</f>
        <v>0.59553349875930528</v>
      </c>
      <c r="K10" s="66"/>
      <c r="M10" s="58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59"/>
      <c r="BR10" s="59"/>
      <c r="BS10" s="59"/>
      <c r="BT10" s="59"/>
      <c r="BU10" s="59"/>
      <c r="BV10" s="59"/>
      <c r="BW10" s="59"/>
      <c r="BX10" s="59"/>
      <c r="BY10" s="59"/>
      <c r="BZ10" s="59"/>
      <c r="CA10" s="59"/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CR10" s="59"/>
      <c r="CS10" s="59"/>
      <c r="CT10" s="59"/>
      <c r="CU10" s="59"/>
      <c r="CV10" s="59"/>
      <c r="CW10" s="59"/>
      <c r="CX10" s="59"/>
      <c r="CY10" s="59"/>
      <c r="CZ10" s="59"/>
      <c r="DA10" s="59"/>
      <c r="DB10" s="59"/>
      <c r="DC10" s="59"/>
      <c r="DD10" s="59"/>
      <c r="DE10" s="59"/>
      <c r="DF10" s="59"/>
      <c r="DG10" s="59"/>
      <c r="DH10" s="59"/>
      <c r="DI10" s="59"/>
      <c r="DJ10" s="59"/>
      <c r="DK10" s="59"/>
      <c r="DL10" s="59"/>
      <c r="DM10" s="59"/>
      <c r="DN10" s="59"/>
      <c r="DO10" s="59"/>
      <c r="DP10" s="59"/>
      <c r="DQ10" s="59"/>
      <c r="DR10" s="59"/>
      <c r="DS10" s="59"/>
      <c r="DT10" s="59"/>
      <c r="DU10" s="59"/>
      <c r="DV10" s="59"/>
      <c r="DW10" s="59"/>
      <c r="DX10" s="59"/>
      <c r="DY10" s="59"/>
      <c r="DZ10" s="59"/>
      <c r="EA10" s="59"/>
      <c r="EB10" s="59"/>
      <c r="EC10" s="59"/>
      <c r="ED10" s="59"/>
      <c r="EE10" s="59"/>
      <c r="EF10" s="59"/>
      <c r="EG10" s="59"/>
      <c r="EH10" s="59"/>
      <c r="EI10" s="59"/>
      <c r="EJ10" s="59"/>
      <c r="EK10" s="59"/>
      <c r="EL10" s="59"/>
      <c r="EM10" s="59"/>
      <c r="EN10" s="59"/>
      <c r="EO10" s="59"/>
      <c r="EP10" s="60"/>
    </row>
    <row r="11" spans="1:146" s="49" customFormat="1" ht="15" x14ac:dyDescent="0.35">
      <c r="A11" s="67" t="s">
        <v>49</v>
      </c>
      <c r="B11" s="62" t="s">
        <v>64</v>
      </c>
      <c r="C11" s="68">
        <v>44587.375</v>
      </c>
      <c r="D11" s="63">
        <v>44709</v>
      </c>
      <c r="E11" s="64">
        <f>HProduction(C11,D11,_dmat,_fmat,_dapm,_fapm,_off)</f>
        <v>24.830555555555556</v>
      </c>
      <c r="F11" s="59">
        <v>2</v>
      </c>
      <c r="G11" s="59">
        <f>IF(ISBLANK(F11),"",SUM(M11:EP11))</f>
        <v>0</v>
      </c>
      <c r="H11" s="59">
        <f>IF(ISBLANK(F11), "",F11-G11)</f>
        <v>2</v>
      </c>
      <c r="I11" s="65">
        <f>IFERROR(VLOOKUP(A11,Cadence,5,FALSE),"")</f>
        <v>8.3333333333333339</v>
      </c>
      <c r="J11" s="65">
        <f>IF(F11=0,"",H11/(E11*24)/I11)</f>
        <v>4.0272961181340191E-4</v>
      </c>
      <c r="K11" s="66"/>
      <c r="M11" s="58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O11" s="59"/>
      <c r="CP11" s="59"/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59"/>
      <c r="DE11" s="59"/>
      <c r="DF11" s="59"/>
      <c r="DG11" s="59"/>
      <c r="DH11" s="59"/>
      <c r="DI11" s="59"/>
      <c r="DJ11" s="59"/>
      <c r="DK11" s="59"/>
      <c r="DL11" s="59"/>
      <c r="DM11" s="59"/>
      <c r="DN11" s="59"/>
      <c r="DO11" s="59"/>
      <c r="DP11" s="59"/>
      <c r="DQ11" s="59"/>
      <c r="DR11" s="59"/>
      <c r="DS11" s="59"/>
      <c r="DT11" s="59"/>
      <c r="DU11" s="59"/>
      <c r="DV11" s="59"/>
      <c r="DW11" s="59"/>
      <c r="DX11" s="59"/>
      <c r="DY11" s="59"/>
      <c r="DZ11" s="59"/>
      <c r="EA11" s="59"/>
      <c r="EB11" s="59"/>
      <c r="EC11" s="59"/>
      <c r="ED11" s="59"/>
      <c r="EE11" s="59"/>
      <c r="EF11" s="59"/>
      <c r="EG11" s="59"/>
      <c r="EH11" s="59"/>
      <c r="EI11" s="59"/>
      <c r="EJ11" s="59"/>
      <c r="EK11" s="59"/>
      <c r="EL11" s="59"/>
      <c r="EM11" s="59"/>
      <c r="EN11" s="59"/>
      <c r="EO11" s="59"/>
      <c r="EP11" s="60"/>
    </row>
    <row r="12" spans="1:146" s="49" customFormat="1" ht="15" x14ac:dyDescent="0.35">
      <c r="A12" s="61"/>
      <c r="B12" s="62"/>
      <c r="C12" s="63"/>
      <c r="D12" s="63"/>
      <c r="E12" s="64">
        <f>HProduction(C12,D12,_dmat,_fmat,_dapm,_fapm,_off)</f>
        <v>0</v>
      </c>
      <c r="F12" s="59"/>
      <c r="G12" s="59" t="str">
        <f>IF(ISBLANK(F12),"",SUM(M12:EP12))</f>
        <v/>
      </c>
      <c r="H12" s="59" t="str">
        <f>IF(ISBLANK(F12), "",F12-G12)</f>
        <v/>
      </c>
      <c r="I12" s="65" t="str">
        <f>IFERROR(VLOOKUP(A12,Cadence,5,FALSE),"")</f>
        <v/>
      </c>
      <c r="J12" s="65" t="str">
        <f>IF(F12=0,"",H12/(E12*24)/I12)</f>
        <v/>
      </c>
      <c r="K12" s="66"/>
      <c r="M12" s="58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59"/>
      <c r="BV12" s="59"/>
      <c r="BW12" s="59"/>
      <c r="BX12" s="59"/>
      <c r="BY12" s="59"/>
      <c r="BZ12" s="59"/>
      <c r="CA12" s="59"/>
      <c r="CB12" s="59"/>
      <c r="CC12" s="59"/>
      <c r="CD12" s="59"/>
      <c r="CE12" s="59"/>
      <c r="CF12" s="59"/>
      <c r="CG12" s="59"/>
      <c r="CH12" s="59"/>
      <c r="CI12" s="59"/>
      <c r="CJ12" s="59"/>
      <c r="CK12" s="59"/>
      <c r="CL12" s="59"/>
      <c r="CM12" s="59"/>
      <c r="CN12" s="59"/>
      <c r="CO12" s="59"/>
      <c r="CP12" s="59"/>
      <c r="CQ12" s="59"/>
      <c r="CR12" s="59"/>
      <c r="CS12" s="59"/>
      <c r="CT12" s="59"/>
      <c r="CU12" s="59"/>
      <c r="CV12" s="59"/>
      <c r="CW12" s="59"/>
      <c r="CX12" s="59"/>
      <c r="CY12" s="59"/>
      <c r="CZ12" s="59"/>
      <c r="DA12" s="59"/>
      <c r="DB12" s="59"/>
      <c r="DC12" s="59"/>
      <c r="DD12" s="59"/>
      <c r="DE12" s="59"/>
      <c r="DF12" s="59"/>
      <c r="DG12" s="59"/>
      <c r="DH12" s="59"/>
      <c r="DI12" s="59"/>
      <c r="DJ12" s="59"/>
      <c r="DK12" s="59"/>
      <c r="DL12" s="59"/>
      <c r="DM12" s="59"/>
      <c r="DN12" s="59"/>
      <c r="DO12" s="59"/>
      <c r="DP12" s="59"/>
      <c r="DQ12" s="59"/>
      <c r="DR12" s="59"/>
      <c r="DS12" s="59"/>
      <c r="DT12" s="59"/>
      <c r="DU12" s="59"/>
      <c r="DV12" s="59"/>
      <c r="DW12" s="59"/>
      <c r="DX12" s="59"/>
      <c r="DY12" s="59"/>
      <c r="DZ12" s="59"/>
      <c r="EA12" s="59"/>
      <c r="EB12" s="59"/>
      <c r="EC12" s="59"/>
      <c r="ED12" s="59"/>
      <c r="EE12" s="59"/>
      <c r="EF12" s="59"/>
      <c r="EG12" s="59"/>
      <c r="EH12" s="59"/>
      <c r="EI12" s="59"/>
      <c r="EJ12" s="59"/>
      <c r="EK12" s="59"/>
      <c r="EL12" s="59"/>
      <c r="EM12" s="59"/>
      <c r="EN12" s="59"/>
      <c r="EO12" s="59"/>
      <c r="EP12" s="60"/>
    </row>
    <row r="13" spans="1:146" s="49" customFormat="1" ht="15" x14ac:dyDescent="0.35">
      <c r="A13" s="61"/>
      <c r="B13" s="62"/>
      <c r="C13" s="63"/>
      <c r="D13" s="63"/>
      <c r="E13" s="64">
        <f>HProduction(C13,D13,_dmat,_fmat,_dapm,_fapm,_off)</f>
        <v>0</v>
      </c>
      <c r="F13" s="59"/>
      <c r="G13" s="59" t="str">
        <f>IF(ISBLANK(F13),"",SUM(M13:EP13))</f>
        <v/>
      </c>
      <c r="H13" s="59" t="str">
        <f>IF(ISBLANK(F13), "",F13-G13)</f>
        <v/>
      </c>
      <c r="I13" s="65" t="str">
        <f>IFERROR(VLOOKUP(A13,Cadence,5,FALSE),"")</f>
        <v/>
      </c>
      <c r="J13" s="65" t="str">
        <f>IF(F13=0,"",H13/(E13*24)/I13)</f>
        <v/>
      </c>
      <c r="K13" s="66"/>
      <c r="M13" s="58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O13" s="59"/>
      <c r="CP13" s="59"/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59"/>
      <c r="DL13" s="59"/>
      <c r="DM13" s="59"/>
      <c r="DN13" s="59"/>
      <c r="DO13" s="59"/>
      <c r="DP13" s="59"/>
      <c r="DQ13" s="59"/>
      <c r="DR13" s="59"/>
      <c r="DS13" s="59"/>
      <c r="DT13" s="59"/>
      <c r="DU13" s="59"/>
      <c r="DV13" s="59"/>
      <c r="DW13" s="59"/>
      <c r="DX13" s="59"/>
      <c r="DY13" s="59"/>
      <c r="DZ13" s="59"/>
      <c r="EA13" s="59"/>
      <c r="EB13" s="59"/>
      <c r="EC13" s="59"/>
      <c r="ED13" s="59"/>
      <c r="EE13" s="59"/>
      <c r="EF13" s="59"/>
      <c r="EG13" s="59"/>
      <c r="EH13" s="59"/>
      <c r="EI13" s="59"/>
      <c r="EJ13" s="59"/>
      <c r="EK13" s="59"/>
      <c r="EL13" s="59"/>
      <c r="EM13" s="59"/>
      <c r="EN13" s="59"/>
      <c r="EO13" s="59"/>
      <c r="EP13" s="60"/>
    </row>
    <row r="14" spans="1:146" s="49" customFormat="1" ht="15" x14ac:dyDescent="0.35">
      <c r="A14" s="61"/>
      <c r="B14" s="62"/>
      <c r="C14" s="63"/>
      <c r="D14" s="63"/>
      <c r="E14" s="64">
        <f>HProduction(C14,D14,_dmat,_fmat,_dapm,_fapm,_off)</f>
        <v>0</v>
      </c>
      <c r="F14" s="59"/>
      <c r="G14" s="59" t="str">
        <f>IF(ISBLANK(F14),"",SUM(M14:EP14))</f>
        <v/>
      </c>
      <c r="H14" s="59" t="str">
        <f>IF(ISBLANK(F14), "",F14-G14)</f>
        <v/>
      </c>
      <c r="I14" s="65" t="str">
        <f>IFERROR(VLOOKUP(A14,Cadence,5,FALSE),"")</f>
        <v/>
      </c>
      <c r="J14" s="65" t="str">
        <f>IF(F14=0,"",H14/(E14*24)/I14)</f>
        <v/>
      </c>
      <c r="K14" s="66"/>
      <c r="M14" s="58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/>
      <c r="BQ14" s="59"/>
      <c r="BR14" s="59"/>
      <c r="BS14" s="59"/>
      <c r="BT14" s="59"/>
      <c r="BU14" s="59"/>
      <c r="BV14" s="59"/>
      <c r="BW14" s="59"/>
      <c r="BX14" s="59"/>
      <c r="BY14" s="59"/>
      <c r="BZ14" s="59"/>
      <c r="CA14" s="59"/>
      <c r="CB14" s="59"/>
      <c r="CC14" s="59"/>
      <c r="CD14" s="59"/>
      <c r="CE14" s="59"/>
      <c r="CF14" s="59"/>
      <c r="CG14" s="59"/>
      <c r="CH14" s="59"/>
      <c r="CI14" s="59"/>
      <c r="CJ14" s="59"/>
      <c r="CK14" s="59"/>
      <c r="CL14" s="59"/>
      <c r="CM14" s="59"/>
      <c r="CN14" s="59"/>
      <c r="CO14" s="59"/>
      <c r="CP14" s="59"/>
      <c r="CQ14" s="59"/>
      <c r="CR14" s="59"/>
      <c r="CS14" s="59"/>
      <c r="CT14" s="59"/>
      <c r="CU14" s="59"/>
      <c r="CV14" s="59"/>
      <c r="CW14" s="59"/>
      <c r="CX14" s="59"/>
      <c r="CY14" s="59"/>
      <c r="CZ14" s="59"/>
      <c r="DA14" s="59"/>
      <c r="DB14" s="59"/>
      <c r="DC14" s="59"/>
      <c r="DD14" s="59"/>
      <c r="DE14" s="59"/>
      <c r="DF14" s="59"/>
      <c r="DG14" s="59"/>
      <c r="DH14" s="59"/>
      <c r="DI14" s="59"/>
      <c r="DJ14" s="59"/>
      <c r="DK14" s="59"/>
      <c r="DL14" s="59"/>
      <c r="DM14" s="59"/>
      <c r="DN14" s="59"/>
      <c r="DO14" s="59"/>
      <c r="DP14" s="59"/>
      <c r="DQ14" s="59"/>
      <c r="DR14" s="59"/>
      <c r="DS14" s="59"/>
      <c r="DT14" s="59"/>
      <c r="DU14" s="59"/>
      <c r="DV14" s="59"/>
      <c r="DW14" s="59"/>
      <c r="DX14" s="59"/>
      <c r="DY14" s="59"/>
      <c r="DZ14" s="59"/>
      <c r="EA14" s="59"/>
      <c r="EB14" s="59"/>
      <c r="EC14" s="59"/>
      <c r="ED14" s="59"/>
      <c r="EE14" s="59"/>
      <c r="EF14" s="59"/>
      <c r="EG14" s="59"/>
      <c r="EH14" s="59"/>
      <c r="EI14" s="59"/>
      <c r="EJ14" s="59"/>
      <c r="EK14" s="59"/>
      <c r="EL14" s="59"/>
      <c r="EM14" s="59"/>
      <c r="EN14" s="59"/>
      <c r="EO14" s="59"/>
      <c r="EP14" s="60"/>
    </row>
    <row r="15" spans="1:146" s="49" customFormat="1" ht="15" x14ac:dyDescent="0.35">
      <c r="A15" s="61"/>
      <c r="B15" s="62"/>
      <c r="C15" s="105"/>
      <c r="D15" s="105"/>
      <c r="E15" s="64">
        <f>HProduction(C15,D15,_dmat,_fmat,_dapm,_fapm,_off)</f>
        <v>0</v>
      </c>
      <c r="F15" s="59"/>
      <c r="G15" s="59" t="str">
        <f>IF(ISBLANK(F15),"",SUM(M15:EP15))</f>
        <v/>
      </c>
      <c r="H15" s="59" t="str">
        <f>IF(ISBLANK(F15), "",F15-G15)</f>
        <v/>
      </c>
      <c r="I15" s="65" t="str">
        <f>IFERROR(VLOOKUP(A15,Cadence,5,FALSE),"")</f>
        <v/>
      </c>
      <c r="J15" s="65" t="str">
        <f>IF(F15=0,"",H15/(E15*24)/I15)</f>
        <v/>
      </c>
      <c r="K15" s="66"/>
      <c r="M15" s="58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59"/>
      <c r="BY15" s="59"/>
      <c r="BZ15" s="59"/>
      <c r="CA15" s="59"/>
      <c r="CB15" s="59"/>
      <c r="CC15" s="59"/>
      <c r="CD15" s="59"/>
      <c r="CE15" s="59"/>
      <c r="CF15" s="59"/>
      <c r="CG15" s="59"/>
      <c r="CH15" s="59"/>
      <c r="CI15" s="59"/>
      <c r="CJ15" s="59"/>
      <c r="CK15" s="59"/>
      <c r="CL15" s="59"/>
      <c r="CM15" s="59"/>
      <c r="CN15" s="59"/>
      <c r="CO15" s="59"/>
      <c r="CP15" s="59"/>
      <c r="CQ15" s="59"/>
      <c r="CR15" s="59"/>
      <c r="CS15" s="59"/>
      <c r="CT15" s="59"/>
      <c r="CU15" s="59"/>
      <c r="CV15" s="59"/>
      <c r="CW15" s="59"/>
      <c r="CX15" s="59"/>
      <c r="CY15" s="59"/>
      <c r="CZ15" s="59"/>
      <c r="DA15" s="59"/>
      <c r="DB15" s="59"/>
      <c r="DC15" s="59"/>
      <c r="DD15" s="59"/>
      <c r="DE15" s="59"/>
      <c r="DF15" s="59"/>
      <c r="DG15" s="59"/>
      <c r="DH15" s="59"/>
      <c r="DI15" s="59"/>
      <c r="DJ15" s="59"/>
      <c r="DK15" s="59"/>
      <c r="DL15" s="59"/>
      <c r="DM15" s="59"/>
      <c r="DN15" s="59"/>
      <c r="DO15" s="59"/>
      <c r="DP15" s="59"/>
      <c r="DQ15" s="59"/>
      <c r="DR15" s="59"/>
      <c r="DS15" s="59"/>
      <c r="DT15" s="59"/>
      <c r="DU15" s="59"/>
      <c r="DV15" s="59"/>
      <c r="DW15" s="59"/>
      <c r="DX15" s="59"/>
      <c r="DY15" s="59"/>
      <c r="DZ15" s="59"/>
      <c r="EA15" s="59"/>
      <c r="EB15" s="59"/>
      <c r="EC15" s="59"/>
      <c r="ED15" s="59"/>
      <c r="EE15" s="59"/>
      <c r="EF15" s="59"/>
      <c r="EG15" s="59"/>
      <c r="EH15" s="59"/>
      <c r="EI15" s="59"/>
      <c r="EJ15" s="59"/>
      <c r="EK15" s="59"/>
      <c r="EL15" s="59"/>
      <c r="EM15" s="59"/>
      <c r="EN15" s="59"/>
      <c r="EO15" s="59"/>
      <c r="EP15" s="60"/>
    </row>
    <row r="16" spans="1:146" s="49" customFormat="1" ht="15" x14ac:dyDescent="0.35">
      <c r="A16" s="61"/>
      <c r="B16" s="62"/>
      <c r="C16" s="63"/>
      <c r="D16" s="63"/>
      <c r="E16" s="64">
        <f>HProduction(C16,D16,_dmat,_fmat,_dapm,_fapm,_off)</f>
        <v>0</v>
      </c>
      <c r="F16" s="59"/>
      <c r="G16" s="59" t="str">
        <f>IF(ISBLANK(F16),"",SUM(M16:EP16))</f>
        <v/>
      </c>
      <c r="H16" s="59" t="str">
        <f>IF(ISBLANK(F16), "",F16-G16)</f>
        <v/>
      </c>
      <c r="I16" s="65" t="str">
        <f>IFERROR(VLOOKUP(A16,Cadence,5,FALSE),"")</f>
        <v/>
      </c>
      <c r="J16" s="65" t="str">
        <f>IF(F16=0,"",H16/(E16*24)/I16)</f>
        <v/>
      </c>
      <c r="K16" s="66"/>
      <c r="M16" s="58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E16" s="59"/>
      <c r="EF16" s="59"/>
      <c r="EG16" s="59"/>
      <c r="EH16" s="59"/>
      <c r="EI16" s="59"/>
      <c r="EJ16" s="59"/>
      <c r="EK16" s="59"/>
      <c r="EL16" s="59"/>
      <c r="EM16" s="59"/>
      <c r="EN16" s="59"/>
      <c r="EO16" s="59"/>
      <c r="EP16" s="60"/>
    </row>
    <row r="17" spans="1:146" s="49" customFormat="1" ht="15" x14ac:dyDescent="0.35">
      <c r="A17" s="61"/>
      <c r="B17" s="62"/>
      <c r="C17" s="63"/>
      <c r="D17" s="63"/>
      <c r="E17" s="64">
        <f>HProduction(C17,D17,_dmat,_fmat,_dapm,_fapm,_off)</f>
        <v>0</v>
      </c>
      <c r="F17" s="59"/>
      <c r="G17" s="59" t="str">
        <f>IF(ISBLANK(F17),"",SUM(M17:EP17))</f>
        <v/>
      </c>
      <c r="H17" s="59" t="str">
        <f>IF(ISBLANK(F17), "",F17-G17)</f>
        <v/>
      </c>
      <c r="I17" s="65" t="str">
        <f>IFERROR(VLOOKUP(A17,Cadence,5,FALSE),"")</f>
        <v/>
      </c>
      <c r="J17" s="65" t="str">
        <f>IF(F17=0,"",H17/(E17*24)/I17)</f>
        <v/>
      </c>
      <c r="K17" s="66"/>
      <c r="M17" s="58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59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59"/>
      <c r="EB17" s="59"/>
      <c r="EC17" s="59"/>
      <c r="ED17" s="59"/>
      <c r="EE17" s="59"/>
      <c r="EF17" s="59"/>
      <c r="EG17" s="59"/>
      <c r="EH17" s="59"/>
      <c r="EI17" s="59"/>
      <c r="EJ17" s="59"/>
      <c r="EK17" s="59"/>
      <c r="EL17" s="59"/>
      <c r="EM17" s="59"/>
      <c r="EN17" s="59"/>
      <c r="EO17" s="59"/>
      <c r="EP17" s="60"/>
    </row>
    <row r="18" spans="1:146" s="49" customFormat="1" ht="15" x14ac:dyDescent="0.35">
      <c r="A18" s="61"/>
      <c r="B18" s="62"/>
      <c r="C18" s="63"/>
      <c r="D18" s="63"/>
      <c r="E18" s="64">
        <f>HProduction(C18,D18,_dmat,_fmat,_dapm,_fapm,_off)</f>
        <v>0</v>
      </c>
      <c r="F18" s="59"/>
      <c r="G18" s="59" t="str">
        <f>IF(ISBLANK(F18),"",SUM(M18:EP18))</f>
        <v/>
      </c>
      <c r="H18" s="59" t="str">
        <f>IF(ISBLANK(F18), "",F18-G18)</f>
        <v/>
      </c>
      <c r="I18" s="65" t="str">
        <f>IFERROR(VLOOKUP(A18,Cadence,5,FALSE),"")</f>
        <v/>
      </c>
      <c r="J18" s="65" t="str">
        <f>IF(F18=0,"",H18/(E18*24)/I18)</f>
        <v/>
      </c>
      <c r="K18" s="66"/>
      <c r="M18" s="58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E18" s="59"/>
      <c r="EF18" s="59"/>
      <c r="EG18" s="59"/>
      <c r="EH18" s="59"/>
      <c r="EI18" s="59"/>
      <c r="EJ18" s="59"/>
      <c r="EK18" s="59"/>
      <c r="EL18" s="59"/>
      <c r="EM18" s="59"/>
      <c r="EN18" s="59"/>
      <c r="EO18" s="59"/>
      <c r="EP18" s="60"/>
    </row>
    <row r="19" spans="1:146" s="49" customFormat="1" ht="15" x14ac:dyDescent="0.35">
      <c r="A19" s="61"/>
      <c r="B19" s="62"/>
      <c r="C19" s="63"/>
      <c r="D19" s="63"/>
      <c r="E19" s="64">
        <f>HProduction(C19,D19,_dmat,_fmat,_dapm,_fapm,_off)</f>
        <v>0</v>
      </c>
      <c r="F19" s="59"/>
      <c r="G19" s="59" t="str">
        <f>IF(ISBLANK(F19),"",SUM(M19:EP19))</f>
        <v/>
      </c>
      <c r="H19" s="59" t="str">
        <f>IF(ISBLANK(F19), "",F19-G19)</f>
        <v/>
      </c>
      <c r="I19" s="65" t="str">
        <f>IFERROR(VLOOKUP(A19,Cadence,5,FALSE),"")</f>
        <v/>
      </c>
      <c r="J19" s="65" t="str">
        <f>IF(F19=0,"",H19/(E19*24)/I19)</f>
        <v/>
      </c>
      <c r="K19" s="66"/>
      <c r="M19" s="58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59"/>
      <c r="DL19" s="59"/>
      <c r="DM19" s="59"/>
      <c r="DN19" s="59"/>
      <c r="DO19" s="59"/>
      <c r="DP19" s="59"/>
      <c r="DQ19" s="59"/>
      <c r="DR19" s="59"/>
      <c r="DS19" s="59"/>
      <c r="DT19" s="59"/>
      <c r="DU19" s="59"/>
      <c r="DV19" s="59"/>
      <c r="DW19" s="59"/>
      <c r="DX19" s="59"/>
      <c r="DY19" s="59"/>
      <c r="DZ19" s="59"/>
      <c r="EA19" s="59"/>
      <c r="EB19" s="59"/>
      <c r="EC19" s="59"/>
      <c r="ED19" s="59"/>
      <c r="EE19" s="59"/>
      <c r="EF19" s="59"/>
      <c r="EG19" s="59"/>
      <c r="EH19" s="59"/>
      <c r="EI19" s="59"/>
      <c r="EJ19" s="59"/>
      <c r="EK19" s="59"/>
      <c r="EL19" s="59"/>
      <c r="EM19" s="59"/>
      <c r="EN19" s="59"/>
      <c r="EO19" s="59"/>
      <c r="EP19" s="60"/>
    </row>
    <row r="20" spans="1:146" s="49" customFormat="1" ht="15" x14ac:dyDescent="0.35">
      <c r="A20" s="61"/>
      <c r="B20" s="62"/>
      <c r="C20" s="63"/>
      <c r="D20" s="63"/>
      <c r="E20" s="64">
        <f>HProduction(C20,D20,_dmat,_fmat,_dapm,_fapm,_off)</f>
        <v>0</v>
      </c>
      <c r="F20" s="59"/>
      <c r="G20" s="59" t="str">
        <f>IF(ISBLANK(F20),"",SUM(M20:EP20))</f>
        <v/>
      </c>
      <c r="H20" s="59" t="str">
        <f>IF(ISBLANK(F20), "",F20-G20)</f>
        <v/>
      </c>
      <c r="I20" s="65" t="str">
        <f>IFERROR(VLOOKUP(A20,Cadence,5,FALSE),"")</f>
        <v/>
      </c>
      <c r="J20" s="65" t="str">
        <f>IF(F20=0,"",H20/(E20*24)/I20)</f>
        <v/>
      </c>
      <c r="K20" s="66"/>
      <c r="M20" s="58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DY20" s="59"/>
      <c r="DZ20" s="59"/>
      <c r="EA20" s="59"/>
      <c r="EB20" s="59"/>
      <c r="EC20" s="59"/>
      <c r="ED20" s="59"/>
      <c r="EE20" s="59"/>
      <c r="EF20" s="59"/>
      <c r="EG20" s="59"/>
      <c r="EH20" s="59"/>
      <c r="EI20" s="59"/>
      <c r="EJ20" s="59"/>
      <c r="EK20" s="59"/>
      <c r="EL20" s="59"/>
      <c r="EM20" s="59"/>
      <c r="EN20" s="59"/>
      <c r="EO20" s="59"/>
      <c r="EP20" s="60"/>
    </row>
    <row r="21" spans="1:146" s="49" customFormat="1" ht="15" x14ac:dyDescent="0.35">
      <c r="A21" s="61"/>
      <c r="B21" s="62"/>
      <c r="C21" s="63"/>
      <c r="D21" s="63"/>
      <c r="E21" s="64">
        <f>HProduction(C21,D21,_dmat,_fmat,_dapm,_fapm,_off)</f>
        <v>0</v>
      </c>
      <c r="F21" s="59"/>
      <c r="G21" s="59" t="str">
        <f>IF(ISBLANK(F21),"",SUM(M21:EP21))</f>
        <v/>
      </c>
      <c r="H21" s="59" t="str">
        <f>IF(ISBLANK(F21), "",F21-G21)</f>
        <v/>
      </c>
      <c r="I21" s="65" t="str">
        <f>IFERROR(VLOOKUP(A21,Cadence,5,FALSE),"")</f>
        <v/>
      </c>
      <c r="J21" s="65" t="str">
        <f>IF(F21=0,"",H21/(E21*24)/I21)</f>
        <v/>
      </c>
      <c r="K21" s="66"/>
      <c r="M21" s="58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59"/>
      <c r="EB21" s="59"/>
      <c r="EC21" s="59"/>
      <c r="ED21" s="59"/>
      <c r="EE21" s="59"/>
      <c r="EF21" s="59"/>
      <c r="EG21" s="59"/>
      <c r="EH21" s="59"/>
      <c r="EI21" s="59"/>
      <c r="EJ21" s="59"/>
      <c r="EK21" s="59"/>
      <c r="EL21" s="59"/>
      <c r="EM21" s="59"/>
      <c r="EN21" s="59"/>
      <c r="EO21" s="59"/>
      <c r="EP21" s="60"/>
    </row>
    <row r="22" spans="1:146" s="49" customFormat="1" ht="15" x14ac:dyDescent="0.35">
      <c r="A22" s="61"/>
      <c r="B22" s="62"/>
      <c r="C22" s="63"/>
      <c r="D22" s="63"/>
      <c r="E22" s="64">
        <f>HProduction(C22,D22,_dmat,_fmat,_dapm,_fapm,_off)</f>
        <v>0</v>
      </c>
      <c r="F22" s="59"/>
      <c r="G22" s="59" t="str">
        <f>IF(ISBLANK(F22),"",SUM(M22:EP22))</f>
        <v/>
      </c>
      <c r="H22" s="59" t="str">
        <f>IF(ISBLANK(F22), "",F22-G22)</f>
        <v/>
      </c>
      <c r="I22" s="65" t="str">
        <f>IFERROR(VLOOKUP(A22,Cadence,5,FALSE),"")</f>
        <v/>
      </c>
      <c r="J22" s="65" t="str">
        <f>IF(F22=0,"",H22/(E22*24)/I22)</f>
        <v/>
      </c>
      <c r="K22" s="66"/>
      <c r="M22" s="58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59"/>
      <c r="CS22" s="59"/>
      <c r="CT22" s="59"/>
      <c r="CU22" s="5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59"/>
      <c r="DL22" s="59"/>
      <c r="DM22" s="59"/>
      <c r="DN22" s="59"/>
      <c r="DO22" s="59"/>
      <c r="DP22" s="59"/>
      <c r="DQ22" s="59"/>
      <c r="DR22" s="59"/>
      <c r="DS22" s="59"/>
      <c r="DT22" s="59"/>
      <c r="DU22" s="59"/>
      <c r="DV22" s="59"/>
      <c r="DW22" s="59"/>
      <c r="DX22" s="59"/>
      <c r="DY22" s="59"/>
      <c r="DZ22" s="59"/>
      <c r="EA22" s="59"/>
      <c r="EB22" s="59"/>
      <c r="EC22" s="59"/>
      <c r="ED22" s="59"/>
      <c r="EE22" s="59"/>
      <c r="EF22" s="59"/>
      <c r="EG22" s="59"/>
      <c r="EH22" s="59"/>
      <c r="EI22" s="59"/>
      <c r="EJ22" s="59"/>
      <c r="EK22" s="59"/>
      <c r="EL22" s="59"/>
      <c r="EM22" s="59"/>
      <c r="EN22" s="59"/>
      <c r="EO22" s="59"/>
      <c r="EP22" s="60"/>
    </row>
    <row r="23" spans="1:146" s="49" customFormat="1" ht="15" x14ac:dyDescent="0.35">
      <c r="A23" s="61"/>
      <c r="B23" s="62"/>
      <c r="C23" s="63"/>
      <c r="D23" s="63"/>
      <c r="E23" s="64">
        <f>HProduction(C23,D23,_dmat,_fmat,_dapm,_fapm,_off)</f>
        <v>0</v>
      </c>
      <c r="F23" s="59"/>
      <c r="G23" s="59" t="str">
        <f>IF(ISBLANK(F23),"",SUM(M23:EP23))</f>
        <v/>
      </c>
      <c r="H23" s="59" t="str">
        <f>IF(ISBLANK(F23), "",F23-G23)</f>
        <v/>
      </c>
      <c r="I23" s="65" t="str">
        <f>IFERROR(VLOOKUP(A23,Cadence,5,FALSE),"")</f>
        <v/>
      </c>
      <c r="J23" s="65" t="str">
        <f>IF(F23=0,"",H23/(E23*24)/I23)</f>
        <v/>
      </c>
      <c r="K23" s="66"/>
      <c r="M23" s="58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/>
      <c r="CK23" s="59"/>
      <c r="CL23" s="59"/>
      <c r="CM23" s="59"/>
      <c r="CN23" s="59"/>
      <c r="CO23" s="59"/>
      <c r="CP23" s="59"/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59"/>
      <c r="DL23" s="59"/>
      <c r="DM23" s="59"/>
      <c r="DN23" s="59"/>
      <c r="DO23" s="59"/>
      <c r="DP23" s="59"/>
      <c r="DQ23" s="59"/>
      <c r="DR23" s="59"/>
      <c r="DS23" s="59"/>
      <c r="DT23" s="59"/>
      <c r="DU23" s="59"/>
      <c r="DV23" s="59"/>
      <c r="DW23" s="59"/>
      <c r="DX23" s="59"/>
      <c r="DY23" s="59"/>
      <c r="DZ23" s="59"/>
      <c r="EA23" s="59"/>
      <c r="EB23" s="59"/>
      <c r="EC23" s="59"/>
      <c r="ED23" s="59"/>
      <c r="EE23" s="59"/>
      <c r="EF23" s="59"/>
      <c r="EG23" s="59"/>
      <c r="EH23" s="59"/>
      <c r="EI23" s="59"/>
      <c r="EJ23" s="59"/>
      <c r="EK23" s="59"/>
      <c r="EL23" s="59"/>
      <c r="EM23" s="59"/>
      <c r="EN23" s="59"/>
      <c r="EO23" s="59"/>
      <c r="EP23" s="60"/>
    </row>
    <row r="24" spans="1:146" s="49" customFormat="1" ht="15" x14ac:dyDescent="0.35">
      <c r="A24" s="61"/>
      <c r="B24" s="62"/>
      <c r="C24" s="63"/>
      <c r="D24" s="63"/>
      <c r="E24" s="64">
        <f>HProduction(C24,D24,_dmat,_fmat,_dapm,_fapm,_off)</f>
        <v>0</v>
      </c>
      <c r="F24" s="59"/>
      <c r="G24" s="59" t="str">
        <f>IF(ISBLANK(F24),"",SUM(M24:EP24))</f>
        <v/>
      </c>
      <c r="H24" s="59" t="str">
        <f>IF(ISBLANK(F24), "",F24-G24)</f>
        <v/>
      </c>
      <c r="I24" s="65" t="str">
        <f>IFERROR(VLOOKUP(A24,Cadence,5,FALSE),"")</f>
        <v/>
      </c>
      <c r="J24" s="65" t="str">
        <f>IF(F24=0,"",H24/(E24*24)/I24)</f>
        <v/>
      </c>
      <c r="K24" s="66"/>
      <c r="M24" s="58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L24" s="59"/>
      <c r="CM24" s="59"/>
      <c r="CN24" s="59"/>
      <c r="CO24" s="59"/>
      <c r="CP24" s="59"/>
      <c r="CQ24" s="59"/>
      <c r="CR24" s="59"/>
      <c r="CS24" s="59"/>
      <c r="CT24" s="59"/>
      <c r="CU24" s="59"/>
      <c r="CV24" s="59"/>
      <c r="CW24" s="59"/>
      <c r="CX24" s="59"/>
      <c r="CY24" s="59"/>
      <c r="CZ24" s="59"/>
      <c r="DA24" s="59"/>
      <c r="DB24" s="59"/>
      <c r="DC24" s="59"/>
      <c r="DD24" s="59"/>
      <c r="DE24" s="59"/>
      <c r="DF24" s="59"/>
      <c r="DG24" s="59"/>
      <c r="DH24" s="59"/>
      <c r="DI24" s="59"/>
      <c r="DJ24" s="59"/>
      <c r="DK24" s="59"/>
      <c r="DL24" s="59"/>
      <c r="DM24" s="59"/>
      <c r="DN24" s="59"/>
      <c r="DO24" s="59"/>
      <c r="DP24" s="59"/>
      <c r="DQ24" s="59"/>
      <c r="DR24" s="59"/>
      <c r="DS24" s="59"/>
      <c r="DT24" s="59"/>
      <c r="DU24" s="59"/>
      <c r="DV24" s="59"/>
      <c r="DW24" s="59"/>
      <c r="DX24" s="59"/>
      <c r="DY24" s="59"/>
      <c r="DZ24" s="59"/>
      <c r="EA24" s="59"/>
      <c r="EB24" s="59"/>
      <c r="EC24" s="59"/>
      <c r="ED24" s="59"/>
      <c r="EE24" s="59"/>
      <c r="EF24" s="59"/>
      <c r="EG24" s="59"/>
      <c r="EH24" s="59"/>
      <c r="EI24" s="59"/>
      <c r="EJ24" s="59"/>
      <c r="EK24" s="59"/>
      <c r="EL24" s="59"/>
      <c r="EM24" s="59"/>
      <c r="EN24" s="59"/>
      <c r="EO24" s="59"/>
      <c r="EP24" s="60"/>
    </row>
    <row r="25" spans="1:146" s="49" customFormat="1" ht="15" x14ac:dyDescent="0.35">
      <c r="A25" s="61"/>
      <c r="B25" s="62"/>
      <c r="C25" s="63"/>
      <c r="D25" s="63"/>
      <c r="E25" s="64">
        <f>HProduction(C25,D25,_dmat,_fmat,_dapm,_fapm,_off)</f>
        <v>0</v>
      </c>
      <c r="F25" s="59"/>
      <c r="G25" s="59" t="str">
        <f>IF(ISBLANK(F25),"",SUM(M25:EP25))</f>
        <v/>
      </c>
      <c r="H25" s="59" t="str">
        <f>IF(ISBLANK(F25), "",F25-G25)</f>
        <v/>
      </c>
      <c r="I25" s="65" t="str">
        <f>IFERROR(VLOOKUP(A25,Cadence,5,FALSE),"")</f>
        <v/>
      </c>
      <c r="J25" s="65" t="str">
        <f>IF(F25=0,"",H25/(E25*24)/I25)</f>
        <v/>
      </c>
      <c r="K25" s="66"/>
      <c r="M25" s="58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L25" s="59"/>
      <c r="CM25" s="59"/>
      <c r="CN25" s="59"/>
      <c r="CO25" s="59"/>
      <c r="CP25" s="59"/>
      <c r="CQ25" s="59"/>
      <c r="CR25" s="59"/>
      <c r="CS25" s="59"/>
      <c r="CT25" s="59"/>
      <c r="CU25" s="59"/>
      <c r="CV25" s="59"/>
      <c r="CW25" s="59"/>
      <c r="CX25" s="59"/>
      <c r="CY25" s="59"/>
      <c r="CZ25" s="59"/>
      <c r="DA25" s="59"/>
      <c r="DB25" s="59"/>
      <c r="DC25" s="59"/>
      <c r="DD25" s="59"/>
      <c r="DE25" s="59"/>
      <c r="DF25" s="59"/>
      <c r="DG25" s="59"/>
      <c r="DH25" s="59"/>
      <c r="DI25" s="59"/>
      <c r="DJ25" s="59"/>
      <c r="DK25" s="59"/>
      <c r="DL25" s="59"/>
      <c r="DM25" s="59"/>
      <c r="DN25" s="59"/>
      <c r="DO25" s="59"/>
      <c r="DP25" s="59"/>
      <c r="DQ25" s="59"/>
      <c r="DR25" s="59"/>
      <c r="DS25" s="59"/>
      <c r="DT25" s="59"/>
      <c r="DU25" s="59"/>
      <c r="DV25" s="59"/>
      <c r="DW25" s="59"/>
      <c r="DX25" s="59"/>
      <c r="DY25" s="59"/>
      <c r="DZ25" s="59"/>
      <c r="EA25" s="59"/>
      <c r="EB25" s="59"/>
      <c r="EC25" s="59"/>
      <c r="ED25" s="59"/>
      <c r="EE25" s="59"/>
      <c r="EF25" s="59"/>
      <c r="EG25" s="59"/>
      <c r="EH25" s="59"/>
      <c r="EI25" s="59"/>
      <c r="EJ25" s="59"/>
      <c r="EK25" s="59"/>
      <c r="EL25" s="59"/>
      <c r="EM25" s="59"/>
      <c r="EN25" s="59"/>
      <c r="EO25" s="59"/>
      <c r="EP25" s="60"/>
    </row>
    <row r="26" spans="1:146" s="49" customFormat="1" ht="15" x14ac:dyDescent="0.35">
      <c r="A26" s="61"/>
      <c r="B26" s="62"/>
      <c r="C26" s="63"/>
      <c r="D26" s="63"/>
      <c r="E26" s="64">
        <f>HProduction(C26,D26,_dmat,_fmat,_dapm,_fapm,_off)</f>
        <v>0</v>
      </c>
      <c r="F26" s="59"/>
      <c r="G26" s="59" t="str">
        <f>IF(ISBLANK(F26),"",SUM(M26:EP26))</f>
        <v/>
      </c>
      <c r="H26" s="59" t="str">
        <f>IF(ISBLANK(F26), "",F26-G26)</f>
        <v/>
      </c>
      <c r="I26" s="65" t="str">
        <f>IFERROR(VLOOKUP(A26,Cadence,5,FALSE),"")</f>
        <v/>
      </c>
      <c r="J26" s="65" t="str">
        <f>IF(F26=0,"",H26/(E26*24)/I26)</f>
        <v/>
      </c>
      <c r="K26" s="66"/>
      <c r="M26" s="58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/>
      <c r="CK26" s="59"/>
      <c r="CL26" s="59"/>
      <c r="CM26" s="59"/>
      <c r="CN26" s="59"/>
      <c r="CO26" s="59"/>
      <c r="CP26" s="59"/>
      <c r="CQ26" s="59"/>
      <c r="CR26" s="59"/>
      <c r="CS26" s="59"/>
      <c r="CT26" s="59"/>
      <c r="CU26" s="59"/>
      <c r="CV26" s="59"/>
      <c r="CW26" s="59"/>
      <c r="CX26" s="59"/>
      <c r="CY26" s="59"/>
      <c r="CZ26" s="59"/>
      <c r="DA26" s="59"/>
      <c r="DB26" s="59"/>
      <c r="DC26" s="59"/>
      <c r="DD26" s="59"/>
      <c r="DE26" s="59"/>
      <c r="DF26" s="59"/>
      <c r="DG26" s="59"/>
      <c r="DH26" s="59"/>
      <c r="DI26" s="59"/>
      <c r="DJ26" s="59"/>
      <c r="DK26" s="59"/>
      <c r="DL26" s="59"/>
      <c r="DM26" s="59"/>
      <c r="DN26" s="59"/>
      <c r="DO26" s="59"/>
      <c r="DP26" s="59"/>
      <c r="DQ26" s="59"/>
      <c r="DR26" s="59"/>
      <c r="DS26" s="59"/>
      <c r="DT26" s="59"/>
      <c r="DU26" s="59"/>
      <c r="DV26" s="59"/>
      <c r="DW26" s="59"/>
      <c r="DX26" s="59"/>
      <c r="DY26" s="59"/>
      <c r="DZ26" s="59"/>
      <c r="EA26" s="59"/>
      <c r="EB26" s="59"/>
      <c r="EC26" s="59"/>
      <c r="ED26" s="59"/>
      <c r="EE26" s="59"/>
      <c r="EF26" s="59"/>
      <c r="EG26" s="59"/>
      <c r="EH26" s="59"/>
      <c r="EI26" s="59"/>
      <c r="EJ26" s="59"/>
      <c r="EK26" s="59"/>
      <c r="EL26" s="59"/>
      <c r="EM26" s="59"/>
      <c r="EN26" s="59"/>
      <c r="EO26" s="59"/>
      <c r="EP26" s="60"/>
    </row>
    <row r="27" spans="1:146" s="49" customFormat="1" ht="15" x14ac:dyDescent="0.35">
      <c r="A27" s="61"/>
      <c r="B27" s="62"/>
      <c r="C27" s="63"/>
      <c r="D27" s="63"/>
      <c r="E27" s="64">
        <f>HProduction(C27,D27,_dmat,_fmat,_dapm,_fapm,_off)</f>
        <v>0</v>
      </c>
      <c r="F27" s="59"/>
      <c r="G27" s="59" t="str">
        <f>IF(ISBLANK(F27),"",SUM(M27:EP27))</f>
        <v/>
      </c>
      <c r="H27" s="59" t="str">
        <f>IF(ISBLANK(F27), "",F27-G27)</f>
        <v/>
      </c>
      <c r="I27" s="65" t="str">
        <f>IFERROR(VLOOKUP(A27,Cadence,5,FALSE),"")</f>
        <v/>
      </c>
      <c r="J27" s="65" t="str">
        <f>IF(F27=0,"",H27/(E27*24)/I27)</f>
        <v/>
      </c>
      <c r="K27" s="66"/>
      <c r="M27" s="58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59"/>
      <c r="BW27" s="59"/>
      <c r="BX27" s="59"/>
      <c r="BY27" s="59"/>
      <c r="BZ27" s="59"/>
      <c r="CA27" s="59"/>
      <c r="CB27" s="59"/>
      <c r="CC27" s="59"/>
      <c r="CD27" s="59"/>
      <c r="CE27" s="59"/>
      <c r="CF27" s="59"/>
      <c r="CG27" s="59"/>
      <c r="CH27" s="59"/>
      <c r="CI27" s="59"/>
      <c r="CJ27" s="59"/>
      <c r="CK27" s="59"/>
      <c r="CL27" s="59"/>
      <c r="CM27" s="59"/>
      <c r="CN27" s="59"/>
      <c r="CO27" s="59"/>
      <c r="CP27" s="59"/>
      <c r="CQ27" s="59"/>
      <c r="CR27" s="59"/>
      <c r="CS27" s="59"/>
      <c r="CT27" s="59"/>
      <c r="CU27" s="59"/>
      <c r="CV27" s="59"/>
      <c r="CW27" s="59"/>
      <c r="CX27" s="59"/>
      <c r="CY27" s="59"/>
      <c r="CZ27" s="59"/>
      <c r="DA27" s="59"/>
      <c r="DB27" s="59"/>
      <c r="DC27" s="59"/>
      <c r="DD27" s="59"/>
      <c r="DE27" s="59"/>
      <c r="DF27" s="59"/>
      <c r="DG27" s="59"/>
      <c r="DH27" s="59"/>
      <c r="DI27" s="59"/>
      <c r="DJ27" s="59"/>
      <c r="DK27" s="59"/>
      <c r="DL27" s="59"/>
      <c r="DM27" s="59"/>
      <c r="DN27" s="59"/>
      <c r="DO27" s="59"/>
      <c r="DP27" s="59"/>
      <c r="DQ27" s="59"/>
      <c r="DR27" s="59"/>
      <c r="DS27" s="59"/>
      <c r="DT27" s="59"/>
      <c r="DU27" s="59"/>
      <c r="DV27" s="59"/>
      <c r="DW27" s="59"/>
      <c r="DX27" s="59"/>
      <c r="DY27" s="59"/>
      <c r="DZ27" s="59"/>
      <c r="EA27" s="59"/>
      <c r="EB27" s="59"/>
      <c r="EC27" s="59"/>
      <c r="ED27" s="59"/>
      <c r="EE27" s="59"/>
      <c r="EF27" s="59"/>
      <c r="EG27" s="59"/>
      <c r="EH27" s="59"/>
      <c r="EI27" s="59"/>
      <c r="EJ27" s="59"/>
      <c r="EK27" s="59"/>
      <c r="EL27" s="59"/>
      <c r="EM27" s="59"/>
      <c r="EN27" s="59"/>
      <c r="EO27" s="59"/>
      <c r="EP27" s="60"/>
    </row>
    <row r="28" spans="1:146" s="49" customFormat="1" ht="15" x14ac:dyDescent="0.35">
      <c r="A28" s="61"/>
      <c r="B28" s="62"/>
      <c r="C28" s="63"/>
      <c r="D28" s="63"/>
      <c r="E28" s="64">
        <f>HProduction(C28,D28,_dmat,_fmat,_dapm,_fapm,_off)</f>
        <v>0</v>
      </c>
      <c r="F28" s="59"/>
      <c r="G28" s="59" t="str">
        <f>IF(ISBLANK(F28),"",SUM(M28:EP28))</f>
        <v/>
      </c>
      <c r="H28" s="59" t="str">
        <f>IF(ISBLANK(F28), "",F28-G28)</f>
        <v/>
      </c>
      <c r="I28" s="65" t="str">
        <f>IFERROR(VLOOKUP(A28,Cadence,5,FALSE),"")</f>
        <v/>
      </c>
      <c r="J28" s="65" t="str">
        <f>IF(F28=0,"",H28/(E28*24)/I28)</f>
        <v/>
      </c>
      <c r="K28" s="66"/>
      <c r="M28" s="58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  <c r="CR28" s="59"/>
      <c r="CS28" s="59"/>
      <c r="CT28" s="59"/>
      <c r="CU28" s="59"/>
      <c r="CV28" s="59"/>
      <c r="CW28" s="59"/>
      <c r="CX28" s="59"/>
      <c r="CY28" s="59"/>
      <c r="CZ28" s="59"/>
      <c r="DA28" s="59"/>
      <c r="DB28" s="59"/>
      <c r="DC28" s="59"/>
      <c r="DD28" s="59"/>
      <c r="DE28" s="59"/>
      <c r="DF28" s="59"/>
      <c r="DG28" s="59"/>
      <c r="DH28" s="59"/>
      <c r="DI28" s="59"/>
      <c r="DJ28" s="59"/>
      <c r="DK28" s="59"/>
      <c r="DL28" s="59"/>
      <c r="DM28" s="59"/>
      <c r="DN28" s="59"/>
      <c r="DO28" s="59"/>
      <c r="DP28" s="59"/>
      <c r="DQ28" s="59"/>
      <c r="DR28" s="59"/>
      <c r="DS28" s="59"/>
      <c r="DT28" s="59"/>
      <c r="DU28" s="59"/>
      <c r="DV28" s="59"/>
      <c r="DW28" s="59"/>
      <c r="DX28" s="59"/>
      <c r="DY28" s="59"/>
      <c r="DZ28" s="59"/>
      <c r="EA28" s="59"/>
      <c r="EB28" s="59"/>
      <c r="EC28" s="59"/>
      <c r="ED28" s="59"/>
      <c r="EE28" s="59"/>
      <c r="EF28" s="59"/>
      <c r="EG28" s="59"/>
      <c r="EH28" s="59"/>
      <c r="EI28" s="59"/>
      <c r="EJ28" s="59"/>
      <c r="EK28" s="59"/>
      <c r="EL28" s="59"/>
      <c r="EM28" s="59"/>
      <c r="EN28" s="59"/>
      <c r="EO28" s="59"/>
      <c r="EP28" s="60"/>
    </row>
    <row r="29" spans="1:146" s="49" customFormat="1" ht="15" x14ac:dyDescent="0.35">
      <c r="A29" s="61"/>
      <c r="B29" s="62"/>
      <c r="C29" s="63"/>
      <c r="D29" s="63"/>
      <c r="E29" s="64">
        <f>HProduction(C29,D29,_dmat,_fmat,_dapm,_fapm,_off)</f>
        <v>0</v>
      </c>
      <c r="F29" s="59"/>
      <c r="G29" s="59" t="str">
        <f>IF(ISBLANK(F29),"",SUM(M29:EP29))</f>
        <v/>
      </c>
      <c r="H29" s="59" t="str">
        <f>IF(ISBLANK(F29), "",F29-G29)</f>
        <v/>
      </c>
      <c r="I29" s="65" t="str">
        <f>IFERROR(VLOOKUP(A29,Cadence,5,FALSE),"")</f>
        <v/>
      </c>
      <c r="J29" s="65" t="str">
        <f>IF(F29=0,"",H29/(E29*24)/I29)</f>
        <v/>
      </c>
      <c r="K29" s="66"/>
      <c r="M29" s="58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59"/>
      <c r="CH29" s="59"/>
      <c r="CI29" s="59"/>
      <c r="CJ29" s="59"/>
      <c r="CK29" s="59"/>
      <c r="CL29" s="59"/>
      <c r="CM29" s="59"/>
      <c r="CN29" s="59"/>
      <c r="CO29" s="59"/>
      <c r="CP29" s="59"/>
      <c r="CQ29" s="59"/>
      <c r="CR29" s="59"/>
      <c r="CS29" s="59"/>
      <c r="CT29" s="59"/>
      <c r="CU29" s="59"/>
      <c r="CV29" s="59"/>
      <c r="CW29" s="59"/>
      <c r="CX29" s="59"/>
      <c r="CY29" s="59"/>
      <c r="CZ29" s="59"/>
      <c r="DA29" s="59"/>
      <c r="DB29" s="59"/>
      <c r="DC29" s="59"/>
      <c r="DD29" s="59"/>
      <c r="DE29" s="59"/>
      <c r="DF29" s="59"/>
      <c r="DG29" s="59"/>
      <c r="DH29" s="59"/>
      <c r="DI29" s="59"/>
      <c r="DJ29" s="59"/>
      <c r="DK29" s="59"/>
      <c r="DL29" s="59"/>
      <c r="DM29" s="59"/>
      <c r="DN29" s="59"/>
      <c r="DO29" s="59"/>
      <c r="DP29" s="59"/>
      <c r="DQ29" s="59"/>
      <c r="DR29" s="59"/>
      <c r="DS29" s="59"/>
      <c r="DT29" s="59"/>
      <c r="DU29" s="59"/>
      <c r="DV29" s="59"/>
      <c r="DW29" s="59"/>
      <c r="DX29" s="59"/>
      <c r="DY29" s="59"/>
      <c r="DZ29" s="59"/>
      <c r="EA29" s="59"/>
      <c r="EB29" s="59"/>
      <c r="EC29" s="59"/>
      <c r="ED29" s="59"/>
      <c r="EE29" s="59"/>
      <c r="EF29" s="59"/>
      <c r="EG29" s="59"/>
      <c r="EH29" s="59"/>
      <c r="EI29" s="59"/>
      <c r="EJ29" s="59"/>
      <c r="EK29" s="59"/>
      <c r="EL29" s="59"/>
      <c r="EM29" s="59"/>
      <c r="EN29" s="59"/>
      <c r="EO29" s="59"/>
      <c r="EP29" s="60"/>
    </row>
    <row r="30" spans="1:146" s="49" customFormat="1" ht="15" x14ac:dyDescent="0.35">
      <c r="A30" s="61"/>
      <c r="B30" s="62"/>
      <c r="C30" s="63"/>
      <c r="D30" s="63"/>
      <c r="E30" s="64">
        <f>HProduction(C30,D30,_dmat,_fmat,_dapm,_fapm,_off)</f>
        <v>0</v>
      </c>
      <c r="F30" s="59"/>
      <c r="G30" s="59" t="str">
        <f>IF(ISBLANK(F30),"",SUM(M30:EP30))</f>
        <v/>
      </c>
      <c r="H30" s="59" t="str">
        <f>IF(ISBLANK(F30), "",F30-G30)</f>
        <v/>
      </c>
      <c r="I30" s="65" t="str">
        <f>IFERROR(VLOOKUP(A30,Cadence,5,FALSE),"")</f>
        <v/>
      </c>
      <c r="J30" s="65" t="str">
        <f>IF(F30=0,"",H30/(E30*24)/I30)</f>
        <v/>
      </c>
      <c r="K30" s="66"/>
      <c r="M30" s="58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  <c r="CT30" s="59"/>
      <c r="CU30" s="59"/>
      <c r="CV30" s="59"/>
      <c r="CW30" s="59"/>
      <c r="CX30" s="59"/>
      <c r="CY30" s="59"/>
      <c r="CZ30" s="59"/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59"/>
      <c r="DL30" s="59"/>
      <c r="DM30" s="59"/>
      <c r="DN30" s="59"/>
      <c r="DO30" s="59"/>
      <c r="DP30" s="59"/>
      <c r="DQ30" s="59"/>
      <c r="DR30" s="59"/>
      <c r="DS30" s="59"/>
      <c r="DT30" s="59"/>
      <c r="DU30" s="59"/>
      <c r="DV30" s="59"/>
      <c r="DW30" s="59"/>
      <c r="DX30" s="59"/>
      <c r="DY30" s="59"/>
      <c r="DZ30" s="59"/>
      <c r="EA30" s="59"/>
      <c r="EB30" s="59"/>
      <c r="EC30" s="59"/>
      <c r="ED30" s="59"/>
      <c r="EE30" s="59"/>
      <c r="EF30" s="59"/>
      <c r="EG30" s="59"/>
      <c r="EH30" s="59"/>
      <c r="EI30" s="59"/>
      <c r="EJ30" s="59"/>
      <c r="EK30" s="59"/>
      <c r="EL30" s="59"/>
      <c r="EM30" s="59"/>
      <c r="EN30" s="59"/>
      <c r="EO30" s="59"/>
      <c r="EP30" s="60"/>
    </row>
    <row r="31" spans="1:146" s="49" customFormat="1" ht="15" x14ac:dyDescent="0.35">
      <c r="A31" s="61"/>
      <c r="B31" s="62"/>
      <c r="C31" s="63"/>
      <c r="D31" s="63"/>
      <c r="E31" s="64">
        <f>HProduction(C31,D31,_dmat,_fmat,_dapm,_fapm,_off)</f>
        <v>0</v>
      </c>
      <c r="F31" s="59"/>
      <c r="G31" s="59" t="str">
        <f>IF(ISBLANK(F31),"",SUM(M31:EP31))</f>
        <v/>
      </c>
      <c r="H31" s="59" t="str">
        <f>IF(ISBLANK(F31), "",F31-G31)</f>
        <v/>
      </c>
      <c r="I31" s="65" t="str">
        <f>IFERROR(VLOOKUP(A31,Cadence,5,FALSE),"")</f>
        <v/>
      </c>
      <c r="J31" s="65" t="str">
        <f>IF(F31=0,"",H31/(E31*24)/I31)</f>
        <v/>
      </c>
      <c r="K31" s="66"/>
      <c r="M31" s="58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  <c r="BW31" s="59"/>
      <c r="BX31" s="59"/>
      <c r="BY31" s="59"/>
      <c r="BZ31" s="59"/>
      <c r="CA31" s="59"/>
      <c r="CB31" s="59"/>
      <c r="CC31" s="59"/>
      <c r="CD31" s="59"/>
      <c r="CE31" s="59"/>
      <c r="CF31" s="59"/>
      <c r="CG31" s="59"/>
      <c r="CH31" s="59"/>
      <c r="CI31" s="59"/>
      <c r="CJ31" s="59"/>
      <c r="CK31" s="59"/>
      <c r="CL31" s="59"/>
      <c r="CM31" s="59"/>
      <c r="CN31" s="59"/>
      <c r="CO31" s="59"/>
      <c r="CP31" s="59"/>
      <c r="CQ31" s="59"/>
      <c r="CR31" s="59"/>
      <c r="CS31" s="59"/>
      <c r="CT31" s="59"/>
      <c r="CU31" s="59"/>
      <c r="CV31" s="59"/>
      <c r="CW31" s="59"/>
      <c r="CX31" s="59"/>
      <c r="CY31" s="59"/>
      <c r="CZ31" s="59"/>
      <c r="DA31" s="59"/>
      <c r="DB31" s="59"/>
      <c r="DC31" s="59"/>
      <c r="DD31" s="59"/>
      <c r="DE31" s="59"/>
      <c r="DF31" s="59"/>
      <c r="DG31" s="59"/>
      <c r="DH31" s="59"/>
      <c r="DI31" s="59"/>
      <c r="DJ31" s="59"/>
      <c r="DK31" s="59"/>
      <c r="DL31" s="59"/>
      <c r="DM31" s="59"/>
      <c r="DN31" s="59"/>
      <c r="DO31" s="59"/>
      <c r="DP31" s="59"/>
      <c r="DQ31" s="59"/>
      <c r="DR31" s="59"/>
      <c r="DS31" s="59"/>
      <c r="DT31" s="59"/>
      <c r="DU31" s="59"/>
      <c r="DV31" s="59"/>
      <c r="DW31" s="59"/>
      <c r="DX31" s="59"/>
      <c r="DY31" s="59"/>
      <c r="DZ31" s="59"/>
      <c r="EA31" s="59"/>
      <c r="EB31" s="59"/>
      <c r="EC31" s="59"/>
      <c r="ED31" s="59"/>
      <c r="EE31" s="59"/>
      <c r="EF31" s="59"/>
      <c r="EG31" s="59"/>
      <c r="EH31" s="59"/>
      <c r="EI31" s="59"/>
      <c r="EJ31" s="59"/>
      <c r="EK31" s="59"/>
      <c r="EL31" s="59"/>
      <c r="EM31" s="59"/>
      <c r="EN31" s="59"/>
      <c r="EO31" s="59"/>
      <c r="EP31" s="60"/>
    </row>
    <row r="32" spans="1:146" s="49" customFormat="1" ht="15" x14ac:dyDescent="0.35">
      <c r="A32" s="61"/>
      <c r="B32" s="62"/>
      <c r="C32" s="63"/>
      <c r="D32" s="63"/>
      <c r="E32" s="64">
        <f>HProduction(C32,D32,_dmat,_fmat,_dapm,_fapm,_off)</f>
        <v>0</v>
      </c>
      <c r="F32" s="59"/>
      <c r="G32" s="59" t="str">
        <f>IF(ISBLANK(F32),"",SUM(M32:EP32))</f>
        <v/>
      </c>
      <c r="H32" s="59" t="str">
        <f>IF(ISBLANK(F32), "",F32-G32)</f>
        <v/>
      </c>
      <c r="I32" s="65" t="str">
        <f>IFERROR(VLOOKUP(A32,Cadence,5,FALSE),"")</f>
        <v/>
      </c>
      <c r="J32" s="65" t="str">
        <f>IF(F32=0,"",H32/(E32*24)/I32)</f>
        <v/>
      </c>
      <c r="K32" s="66"/>
      <c r="M32" s="58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59"/>
      <c r="BW32" s="59"/>
      <c r="BX32" s="59"/>
      <c r="BY32" s="59"/>
      <c r="BZ32" s="59"/>
      <c r="CA32" s="59"/>
      <c r="CB32" s="59"/>
      <c r="CC32" s="59"/>
      <c r="CD32" s="59"/>
      <c r="CE32" s="59"/>
      <c r="CF32" s="59"/>
      <c r="CG32" s="59"/>
      <c r="CH32" s="59"/>
      <c r="CI32" s="59"/>
      <c r="CJ32" s="59"/>
      <c r="CK32" s="59"/>
      <c r="CL32" s="59"/>
      <c r="CM32" s="59"/>
      <c r="CN32" s="59"/>
      <c r="CO32" s="59"/>
      <c r="CP32" s="59"/>
      <c r="CQ32" s="59"/>
      <c r="CR32" s="59"/>
      <c r="CS32" s="59"/>
      <c r="CT32" s="59"/>
      <c r="CU32" s="59"/>
      <c r="CV32" s="59"/>
      <c r="CW32" s="59"/>
      <c r="CX32" s="59"/>
      <c r="CY32" s="59"/>
      <c r="CZ32" s="59"/>
      <c r="DA32" s="59"/>
      <c r="DB32" s="59"/>
      <c r="DC32" s="59"/>
      <c r="DD32" s="59"/>
      <c r="DE32" s="59"/>
      <c r="DF32" s="59"/>
      <c r="DG32" s="59"/>
      <c r="DH32" s="59"/>
      <c r="DI32" s="59"/>
      <c r="DJ32" s="59"/>
      <c r="DK32" s="59"/>
      <c r="DL32" s="59"/>
      <c r="DM32" s="59"/>
      <c r="DN32" s="59"/>
      <c r="DO32" s="59"/>
      <c r="DP32" s="59"/>
      <c r="DQ32" s="59"/>
      <c r="DR32" s="59"/>
      <c r="DS32" s="59"/>
      <c r="DT32" s="59"/>
      <c r="DU32" s="59"/>
      <c r="DV32" s="59"/>
      <c r="DW32" s="59"/>
      <c r="DX32" s="59"/>
      <c r="DY32" s="59"/>
      <c r="DZ32" s="59"/>
      <c r="EA32" s="59"/>
      <c r="EB32" s="59"/>
      <c r="EC32" s="59"/>
      <c r="ED32" s="59"/>
      <c r="EE32" s="59"/>
      <c r="EF32" s="59"/>
      <c r="EG32" s="59"/>
      <c r="EH32" s="59"/>
      <c r="EI32" s="59"/>
      <c r="EJ32" s="59"/>
      <c r="EK32" s="59"/>
      <c r="EL32" s="59"/>
      <c r="EM32" s="59"/>
      <c r="EN32" s="59"/>
      <c r="EO32" s="59"/>
      <c r="EP32" s="60"/>
    </row>
    <row r="33" spans="1:146" s="49" customFormat="1" ht="15" x14ac:dyDescent="0.35">
      <c r="A33" s="61"/>
      <c r="B33" s="62"/>
      <c r="C33" s="63"/>
      <c r="D33" s="63"/>
      <c r="E33" s="64">
        <f>HProduction(C33,D33,_dmat,_fmat,_dapm,_fapm,_off)</f>
        <v>0</v>
      </c>
      <c r="F33" s="59"/>
      <c r="G33" s="59" t="str">
        <f>IF(ISBLANK(F33),"",SUM(M33:EP33))</f>
        <v/>
      </c>
      <c r="H33" s="59" t="str">
        <f>IF(ISBLANK(F33), "",F33-G33)</f>
        <v/>
      </c>
      <c r="I33" s="65" t="str">
        <f>IFERROR(VLOOKUP(A33,Cadence,5,FALSE),"")</f>
        <v/>
      </c>
      <c r="J33" s="65" t="str">
        <f>IF(F33=0,"",H33/(E33*24)/I33)</f>
        <v/>
      </c>
      <c r="K33" s="66"/>
      <c r="M33" s="58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59"/>
      <c r="BP33" s="59"/>
      <c r="BQ33" s="59"/>
      <c r="BR33" s="59"/>
      <c r="BS33" s="59"/>
      <c r="BT33" s="59"/>
      <c r="BU33" s="59"/>
      <c r="BV33" s="59"/>
      <c r="BW33" s="59"/>
      <c r="BX33" s="59"/>
      <c r="BY33" s="59"/>
      <c r="BZ33" s="59"/>
      <c r="CA33" s="59"/>
      <c r="CB33" s="59"/>
      <c r="CC33" s="59"/>
      <c r="CD33" s="59"/>
      <c r="CE33" s="59"/>
      <c r="CF33" s="59"/>
      <c r="CG33" s="59"/>
      <c r="CH33" s="59"/>
      <c r="CI33" s="59"/>
      <c r="CJ33" s="59"/>
      <c r="CK33" s="59"/>
      <c r="CL33" s="59"/>
      <c r="CM33" s="59"/>
      <c r="CN33" s="59"/>
      <c r="CO33" s="59"/>
      <c r="CP33" s="59"/>
      <c r="CQ33" s="59"/>
      <c r="CR33" s="59"/>
      <c r="CS33" s="59"/>
      <c r="CT33" s="59"/>
      <c r="CU33" s="59"/>
      <c r="CV33" s="59"/>
      <c r="CW33" s="59"/>
      <c r="CX33" s="59"/>
      <c r="CY33" s="59"/>
      <c r="CZ33" s="59"/>
      <c r="DA33" s="59"/>
      <c r="DB33" s="59"/>
      <c r="DC33" s="59"/>
      <c r="DD33" s="59"/>
      <c r="DE33" s="59"/>
      <c r="DF33" s="59"/>
      <c r="DG33" s="59"/>
      <c r="DH33" s="59"/>
      <c r="DI33" s="59"/>
      <c r="DJ33" s="59"/>
      <c r="DK33" s="59"/>
      <c r="DL33" s="59"/>
      <c r="DM33" s="59"/>
      <c r="DN33" s="59"/>
      <c r="DO33" s="59"/>
      <c r="DP33" s="59"/>
      <c r="DQ33" s="59"/>
      <c r="DR33" s="59"/>
      <c r="DS33" s="59"/>
      <c r="DT33" s="59"/>
      <c r="DU33" s="59"/>
      <c r="DV33" s="59"/>
      <c r="DW33" s="59"/>
      <c r="DX33" s="59"/>
      <c r="DY33" s="59"/>
      <c r="DZ33" s="59"/>
      <c r="EA33" s="59"/>
      <c r="EB33" s="59"/>
      <c r="EC33" s="59"/>
      <c r="ED33" s="59"/>
      <c r="EE33" s="59"/>
      <c r="EF33" s="59"/>
      <c r="EG33" s="59"/>
      <c r="EH33" s="59"/>
      <c r="EI33" s="59"/>
      <c r="EJ33" s="59"/>
      <c r="EK33" s="59"/>
      <c r="EL33" s="59"/>
      <c r="EM33" s="59"/>
      <c r="EN33" s="59"/>
      <c r="EO33" s="59"/>
      <c r="EP33" s="60"/>
    </row>
    <row r="34" spans="1:146" s="49" customFormat="1" ht="15" x14ac:dyDescent="0.35">
      <c r="A34" s="61"/>
      <c r="B34" s="62"/>
      <c r="C34" s="63"/>
      <c r="D34" s="63"/>
      <c r="E34" s="64">
        <f>HProduction(C34,D34,_dmat,_fmat,_dapm,_fapm,_off)</f>
        <v>0</v>
      </c>
      <c r="F34" s="59"/>
      <c r="G34" s="59" t="str">
        <f>IF(ISBLANK(F34),"",SUM(M34:EP34))</f>
        <v/>
      </c>
      <c r="H34" s="59" t="str">
        <f>IF(ISBLANK(F34), "",F34-G34)</f>
        <v/>
      </c>
      <c r="I34" s="65" t="str">
        <f>IFERROR(VLOOKUP(A34,Cadence,5,FALSE),"")</f>
        <v/>
      </c>
      <c r="J34" s="65" t="str">
        <f>IF(F34=0,"",H34/(E34*24)/I34)</f>
        <v/>
      </c>
      <c r="K34" s="66"/>
      <c r="M34" s="58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59"/>
      <c r="BP34" s="59"/>
      <c r="BQ34" s="59"/>
      <c r="BR34" s="59"/>
      <c r="BS34" s="59"/>
      <c r="BT34" s="59"/>
      <c r="BU34" s="59"/>
      <c r="BV34" s="59"/>
      <c r="BW34" s="59"/>
      <c r="BX34" s="59"/>
      <c r="BY34" s="59"/>
      <c r="BZ34" s="59"/>
      <c r="CA34" s="59"/>
      <c r="CB34" s="59"/>
      <c r="CC34" s="59"/>
      <c r="CD34" s="59"/>
      <c r="CE34" s="59"/>
      <c r="CF34" s="59"/>
      <c r="CG34" s="59"/>
      <c r="CH34" s="59"/>
      <c r="CI34" s="59"/>
      <c r="CJ34" s="59"/>
      <c r="CK34" s="59"/>
      <c r="CL34" s="59"/>
      <c r="CM34" s="59"/>
      <c r="CN34" s="59"/>
      <c r="CO34" s="59"/>
      <c r="CP34" s="59"/>
      <c r="CQ34" s="59"/>
      <c r="CR34" s="59"/>
      <c r="CS34" s="59"/>
      <c r="CT34" s="59"/>
      <c r="CU34" s="59"/>
      <c r="CV34" s="59"/>
      <c r="CW34" s="59"/>
      <c r="CX34" s="59"/>
      <c r="CY34" s="59"/>
      <c r="CZ34" s="59"/>
      <c r="DA34" s="59"/>
      <c r="DB34" s="59"/>
      <c r="DC34" s="59"/>
      <c r="DD34" s="59"/>
      <c r="DE34" s="59"/>
      <c r="DF34" s="59"/>
      <c r="DG34" s="59"/>
      <c r="DH34" s="59"/>
      <c r="DI34" s="59"/>
      <c r="DJ34" s="59"/>
      <c r="DK34" s="59"/>
      <c r="DL34" s="59"/>
      <c r="DM34" s="59"/>
      <c r="DN34" s="59"/>
      <c r="DO34" s="59"/>
      <c r="DP34" s="59"/>
      <c r="DQ34" s="59"/>
      <c r="DR34" s="59"/>
      <c r="DS34" s="59"/>
      <c r="DT34" s="59"/>
      <c r="DU34" s="59"/>
      <c r="DV34" s="59"/>
      <c r="DW34" s="59"/>
      <c r="DX34" s="59"/>
      <c r="DY34" s="59"/>
      <c r="DZ34" s="59"/>
      <c r="EA34" s="59"/>
      <c r="EB34" s="59"/>
      <c r="EC34" s="59"/>
      <c r="ED34" s="59"/>
      <c r="EE34" s="59"/>
      <c r="EF34" s="59"/>
      <c r="EG34" s="59"/>
      <c r="EH34" s="59"/>
      <c r="EI34" s="59"/>
      <c r="EJ34" s="59"/>
      <c r="EK34" s="59"/>
      <c r="EL34" s="59"/>
      <c r="EM34" s="59"/>
      <c r="EN34" s="59"/>
      <c r="EO34" s="59"/>
      <c r="EP34" s="60"/>
    </row>
    <row r="35" spans="1:146" s="49" customFormat="1" ht="15" x14ac:dyDescent="0.35">
      <c r="A35" s="61"/>
      <c r="B35" s="62"/>
      <c r="C35" s="63"/>
      <c r="D35" s="63"/>
      <c r="E35" s="64">
        <f>HProduction(C35,D35,_dmat,_fmat,_dapm,_fapm,_off)</f>
        <v>0</v>
      </c>
      <c r="F35" s="59"/>
      <c r="G35" s="59" t="str">
        <f>IF(ISBLANK(F35),"",SUM(M35:EP35))</f>
        <v/>
      </c>
      <c r="H35" s="59" t="str">
        <f>IF(ISBLANK(F35), "",F35-G35)</f>
        <v/>
      </c>
      <c r="I35" s="65" t="str">
        <f>IFERROR(VLOOKUP(A35,Cadence,5,FALSE),"")</f>
        <v/>
      </c>
      <c r="J35" s="65" t="str">
        <f>IF(F35=0,"",H35/(E35*24)/I35)</f>
        <v/>
      </c>
      <c r="K35" s="66"/>
      <c r="M35" s="58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59"/>
      <c r="BW35" s="59"/>
      <c r="BX35" s="59"/>
      <c r="BY35" s="59"/>
      <c r="BZ35" s="59"/>
      <c r="CA35" s="59"/>
      <c r="CB35" s="59"/>
      <c r="CC35" s="59"/>
      <c r="CD35" s="59"/>
      <c r="CE35" s="59"/>
      <c r="CF35" s="59"/>
      <c r="CG35" s="59"/>
      <c r="CH35" s="59"/>
      <c r="CI35" s="59"/>
      <c r="CJ35" s="59"/>
      <c r="CK35" s="59"/>
      <c r="CL35" s="59"/>
      <c r="CM35" s="59"/>
      <c r="CN35" s="59"/>
      <c r="CO35" s="59"/>
      <c r="CP35" s="59"/>
      <c r="CQ35" s="59"/>
      <c r="CR35" s="59"/>
      <c r="CS35" s="59"/>
      <c r="CT35" s="59"/>
      <c r="CU35" s="59"/>
      <c r="CV35" s="59"/>
      <c r="CW35" s="59"/>
      <c r="CX35" s="59"/>
      <c r="CY35" s="59"/>
      <c r="CZ35" s="59"/>
      <c r="DA35" s="59"/>
      <c r="DB35" s="59"/>
      <c r="DC35" s="59"/>
      <c r="DD35" s="59"/>
      <c r="DE35" s="59"/>
      <c r="DF35" s="59"/>
      <c r="DG35" s="59"/>
      <c r="DH35" s="59"/>
      <c r="DI35" s="59"/>
      <c r="DJ35" s="59"/>
      <c r="DK35" s="59"/>
      <c r="DL35" s="59"/>
      <c r="DM35" s="59"/>
      <c r="DN35" s="59"/>
      <c r="DO35" s="59"/>
      <c r="DP35" s="59"/>
      <c r="DQ35" s="59"/>
      <c r="DR35" s="59"/>
      <c r="DS35" s="59"/>
      <c r="DT35" s="59"/>
      <c r="DU35" s="59"/>
      <c r="DV35" s="59"/>
      <c r="DW35" s="59"/>
      <c r="DX35" s="59"/>
      <c r="DY35" s="59"/>
      <c r="DZ35" s="59"/>
      <c r="EA35" s="59"/>
      <c r="EB35" s="59"/>
      <c r="EC35" s="59"/>
      <c r="ED35" s="59"/>
      <c r="EE35" s="59"/>
      <c r="EF35" s="59"/>
      <c r="EG35" s="59"/>
      <c r="EH35" s="59"/>
      <c r="EI35" s="59"/>
      <c r="EJ35" s="59"/>
      <c r="EK35" s="59"/>
      <c r="EL35" s="59"/>
      <c r="EM35" s="59"/>
      <c r="EN35" s="59"/>
      <c r="EO35" s="59"/>
      <c r="EP35" s="60"/>
    </row>
    <row r="36" spans="1:146" s="49" customFormat="1" ht="15" x14ac:dyDescent="0.35">
      <c r="A36" s="61"/>
      <c r="B36" s="62"/>
      <c r="C36" s="63"/>
      <c r="D36" s="63"/>
      <c r="E36" s="64">
        <f>HProduction(C36,D36,_dmat,_fmat,_dapm,_fapm,_off)</f>
        <v>0</v>
      </c>
      <c r="F36" s="59"/>
      <c r="G36" s="59" t="str">
        <f>IF(ISBLANK(F36),"",SUM(M36:EP36))</f>
        <v/>
      </c>
      <c r="H36" s="59" t="str">
        <f>IF(ISBLANK(F36), "",F36-G36)</f>
        <v/>
      </c>
      <c r="I36" s="65" t="str">
        <f>IFERROR(VLOOKUP(A36,Cadence,5,FALSE),"")</f>
        <v/>
      </c>
      <c r="J36" s="65" t="str">
        <f>IF(F36=0,"",H36/(E36*24)/I36)</f>
        <v/>
      </c>
      <c r="K36" s="66"/>
      <c r="M36" s="58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59"/>
      <c r="CH36" s="59"/>
      <c r="CI36" s="59"/>
      <c r="CJ36" s="59"/>
      <c r="CK36" s="59"/>
      <c r="CL36" s="59"/>
      <c r="CM36" s="59"/>
      <c r="CN36" s="59"/>
      <c r="CO36" s="59"/>
      <c r="CP36" s="59"/>
      <c r="CQ36" s="59"/>
      <c r="CR36" s="59"/>
      <c r="CS36" s="59"/>
      <c r="CT36" s="59"/>
      <c r="CU36" s="59"/>
      <c r="CV36" s="59"/>
      <c r="CW36" s="59"/>
      <c r="CX36" s="59"/>
      <c r="CY36" s="59"/>
      <c r="CZ36" s="59"/>
      <c r="DA36" s="59"/>
      <c r="DB36" s="59"/>
      <c r="DC36" s="59"/>
      <c r="DD36" s="59"/>
      <c r="DE36" s="59"/>
      <c r="DF36" s="59"/>
      <c r="DG36" s="59"/>
      <c r="DH36" s="59"/>
      <c r="DI36" s="59"/>
      <c r="DJ36" s="59"/>
      <c r="DK36" s="59"/>
      <c r="DL36" s="59"/>
      <c r="DM36" s="59"/>
      <c r="DN36" s="59"/>
      <c r="DO36" s="59"/>
      <c r="DP36" s="59"/>
      <c r="DQ36" s="59"/>
      <c r="DR36" s="59"/>
      <c r="DS36" s="59"/>
      <c r="DT36" s="59"/>
      <c r="DU36" s="59"/>
      <c r="DV36" s="59"/>
      <c r="DW36" s="59"/>
      <c r="DX36" s="59"/>
      <c r="DY36" s="59"/>
      <c r="DZ36" s="59"/>
      <c r="EA36" s="59"/>
      <c r="EB36" s="59"/>
      <c r="EC36" s="59"/>
      <c r="ED36" s="59"/>
      <c r="EE36" s="59"/>
      <c r="EF36" s="59"/>
      <c r="EG36" s="59"/>
      <c r="EH36" s="59"/>
      <c r="EI36" s="59"/>
      <c r="EJ36" s="59"/>
      <c r="EK36" s="59"/>
      <c r="EL36" s="59"/>
      <c r="EM36" s="59"/>
      <c r="EN36" s="59"/>
      <c r="EO36" s="59"/>
      <c r="EP36" s="60"/>
    </row>
    <row r="37" spans="1:146" s="49" customFormat="1" ht="15" x14ac:dyDescent="0.35">
      <c r="A37" s="61"/>
      <c r="B37" s="62"/>
      <c r="C37" s="63"/>
      <c r="D37" s="63"/>
      <c r="E37" s="64">
        <f>HProduction(C37,D37,_dmat,_fmat,_dapm,_fapm,_off)</f>
        <v>0</v>
      </c>
      <c r="F37" s="59"/>
      <c r="G37" s="59" t="str">
        <f>IF(ISBLANK(F37),"",SUM(M37:EP37))</f>
        <v/>
      </c>
      <c r="H37" s="59" t="str">
        <f>IF(ISBLANK(F37), "",F37-G37)</f>
        <v/>
      </c>
      <c r="I37" s="65" t="str">
        <f>IFERROR(VLOOKUP(A37,Cadence,5,FALSE),"")</f>
        <v/>
      </c>
      <c r="J37" s="65" t="str">
        <f>IF(F37=0,"",H37/(E37*24)/I37)</f>
        <v/>
      </c>
      <c r="K37" s="66"/>
      <c r="M37" s="58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/>
      <c r="CC37" s="59"/>
      <c r="CD37" s="59"/>
      <c r="CE37" s="59"/>
      <c r="CF37" s="59"/>
      <c r="CG37" s="59"/>
      <c r="CH37" s="59"/>
      <c r="CI37" s="59"/>
      <c r="CJ37" s="59"/>
      <c r="CK37" s="59"/>
      <c r="CL37" s="59"/>
      <c r="CM37" s="59"/>
      <c r="CN37" s="59"/>
      <c r="CO37" s="59"/>
      <c r="CP37" s="59"/>
      <c r="CQ37" s="59"/>
      <c r="CR37" s="59"/>
      <c r="CS37" s="59"/>
      <c r="CT37" s="59"/>
      <c r="CU37" s="59"/>
      <c r="CV37" s="59"/>
      <c r="CW37" s="59"/>
      <c r="CX37" s="59"/>
      <c r="CY37" s="59"/>
      <c r="CZ37" s="59"/>
      <c r="DA37" s="59"/>
      <c r="DB37" s="59"/>
      <c r="DC37" s="59"/>
      <c r="DD37" s="59"/>
      <c r="DE37" s="59"/>
      <c r="DF37" s="59"/>
      <c r="DG37" s="59"/>
      <c r="DH37" s="59"/>
      <c r="DI37" s="59"/>
      <c r="DJ37" s="59"/>
      <c r="DK37" s="59"/>
      <c r="DL37" s="59"/>
      <c r="DM37" s="59"/>
      <c r="DN37" s="59"/>
      <c r="DO37" s="59"/>
      <c r="DP37" s="59"/>
      <c r="DQ37" s="59"/>
      <c r="DR37" s="59"/>
      <c r="DS37" s="59"/>
      <c r="DT37" s="59"/>
      <c r="DU37" s="59"/>
      <c r="DV37" s="59"/>
      <c r="DW37" s="59"/>
      <c r="DX37" s="59"/>
      <c r="DY37" s="59"/>
      <c r="DZ37" s="59"/>
      <c r="EA37" s="59"/>
      <c r="EB37" s="59"/>
      <c r="EC37" s="59"/>
      <c r="ED37" s="59"/>
      <c r="EE37" s="59"/>
      <c r="EF37" s="59"/>
      <c r="EG37" s="59"/>
      <c r="EH37" s="59"/>
      <c r="EI37" s="59"/>
      <c r="EJ37" s="59"/>
      <c r="EK37" s="59"/>
      <c r="EL37" s="59"/>
      <c r="EM37" s="59"/>
      <c r="EN37" s="59"/>
      <c r="EO37" s="59"/>
      <c r="EP37" s="60"/>
    </row>
    <row r="38" spans="1:146" s="49" customFormat="1" ht="15" x14ac:dyDescent="0.35">
      <c r="A38" s="61"/>
      <c r="B38" s="62"/>
      <c r="C38" s="63"/>
      <c r="D38" s="63"/>
      <c r="E38" s="64">
        <f>HProduction(C38,D38,_dmat,_fmat,_dapm,_fapm,_off)</f>
        <v>0</v>
      </c>
      <c r="F38" s="59"/>
      <c r="G38" s="59" t="str">
        <f>IF(ISBLANK(F38),"",SUM(M38:EP38))</f>
        <v/>
      </c>
      <c r="H38" s="59" t="str">
        <f>IF(ISBLANK(F38), "",F38-G38)</f>
        <v/>
      </c>
      <c r="I38" s="65" t="str">
        <f>IFERROR(VLOOKUP(A38,Cadence,5,FALSE),"")</f>
        <v/>
      </c>
      <c r="J38" s="65" t="str">
        <f>IF(F38=0,"",H38/(E38*24)/I38)</f>
        <v/>
      </c>
      <c r="K38" s="66"/>
      <c r="M38" s="58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  <c r="DK38" s="59"/>
      <c r="DL38" s="59"/>
      <c r="DM38" s="59"/>
      <c r="DN38" s="59"/>
      <c r="DO38" s="59"/>
      <c r="DP38" s="59"/>
      <c r="DQ38" s="59"/>
      <c r="DR38" s="59"/>
      <c r="DS38" s="59"/>
      <c r="DT38" s="59"/>
      <c r="DU38" s="59"/>
      <c r="DV38" s="59"/>
      <c r="DW38" s="59"/>
      <c r="DX38" s="59"/>
      <c r="DY38" s="59"/>
      <c r="DZ38" s="59"/>
      <c r="EA38" s="59"/>
      <c r="EB38" s="59"/>
      <c r="EC38" s="59"/>
      <c r="ED38" s="59"/>
      <c r="EE38" s="59"/>
      <c r="EF38" s="59"/>
      <c r="EG38" s="59"/>
      <c r="EH38" s="59"/>
      <c r="EI38" s="59"/>
      <c r="EJ38" s="59"/>
      <c r="EK38" s="59"/>
      <c r="EL38" s="59"/>
      <c r="EM38" s="59"/>
      <c r="EN38" s="59"/>
      <c r="EO38" s="59"/>
      <c r="EP38" s="60"/>
    </row>
    <row r="39" spans="1:146" s="49" customFormat="1" ht="15" x14ac:dyDescent="0.35">
      <c r="A39" s="61"/>
      <c r="B39" s="62"/>
      <c r="C39" s="63"/>
      <c r="D39" s="63"/>
      <c r="E39" s="64">
        <f>HProduction(C39,D39,_dmat,_fmat,_dapm,_fapm,_off)</f>
        <v>0</v>
      </c>
      <c r="F39" s="59"/>
      <c r="G39" s="59" t="str">
        <f>IF(ISBLANK(F39),"",SUM(M39:EP39))</f>
        <v/>
      </c>
      <c r="H39" s="59" t="str">
        <f>IF(ISBLANK(F39), "",F39-G39)</f>
        <v/>
      </c>
      <c r="I39" s="65" t="str">
        <f>IFERROR(VLOOKUP(A39,Cadence,5,FALSE),"")</f>
        <v/>
      </c>
      <c r="J39" s="65" t="str">
        <f>IF(F39=0,"",H39/(E39*24)/I39)</f>
        <v/>
      </c>
      <c r="K39" s="66"/>
      <c r="M39" s="58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59"/>
      <c r="BW39" s="59"/>
      <c r="BX39" s="59"/>
      <c r="BY39" s="59"/>
      <c r="BZ39" s="59"/>
      <c r="CA39" s="59"/>
      <c r="CB39" s="59"/>
      <c r="CC39" s="59"/>
      <c r="CD39" s="59"/>
      <c r="CE39" s="59"/>
      <c r="CF39" s="59"/>
      <c r="CG39" s="59"/>
      <c r="CH39" s="59"/>
      <c r="CI39" s="59"/>
      <c r="CJ39" s="59"/>
      <c r="CK39" s="59"/>
      <c r="CL39" s="59"/>
      <c r="CM39" s="59"/>
      <c r="CN39" s="59"/>
      <c r="CO39" s="59"/>
      <c r="CP39" s="59"/>
      <c r="CQ39" s="59"/>
      <c r="CR39" s="59"/>
      <c r="CS39" s="59"/>
      <c r="CT39" s="59"/>
      <c r="CU39" s="59"/>
      <c r="CV39" s="59"/>
      <c r="CW39" s="59"/>
      <c r="CX39" s="59"/>
      <c r="CY39" s="59"/>
      <c r="CZ39" s="59"/>
      <c r="DA39" s="59"/>
      <c r="DB39" s="59"/>
      <c r="DC39" s="59"/>
      <c r="DD39" s="59"/>
      <c r="DE39" s="59"/>
      <c r="DF39" s="59"/>
      <c r="DG39" s="59"/>
      <c r="DH39" s="59"/>
      <c r="DI39" s="59"/>
      <c r="DJ39" s="59"/>
      <c r="DK39" s="59"/>
      <c r="DL39" s="59"/>
      <c r="DM39" s="59"/>
      <c r="DN39" s="59"/>
      <c r="DO39" s="59"/>
      <c r="DP39" s="59"/>
      <c r="DQ39" s="59"/>
      <c r="DR39" s="59"/>
      <c r="DS39" s="59"/>
      <c r="DT39" s="59"/>
      <c r="DU39" s="59"/>
      <c r="DV39" s="59"/>
      <c r="DW39" s="59"/>
      <c r="DX39" s="59"/>
      <c r="DY39" s="59"/>
      <c r="DZ39" s="59"/>
      <c r="EA39" s="59"/>
      <c r="EB39" s="59"/>
      <c r="EC39" s="59"/>
      <c r="ED39" s="59"/>
      <c r="EE39" s="59"/>
      <c r="EF39" s="59"/>
      <c r="EG39" s="59"/>
      <c r="EH39" s="59"/>
      <c r="EI39" s="59"/>
      <c r="EJ39" s="59"/>
      <c r="EK39" s="59"/>
      <c r="EL39" s="59"/>
      <c r="EM39" s="59"/>
      <c r="EN39" s="59"/>
      <c r="EO39" s="59"/>
      <c r="EP39" s="60"/>
    </row>
    <row r="40" spans="1:146" s="49" customFormat="1" ht="15" x14ac:dyDescent="0.35">
      <c r="A40" s="61"/>
      <c r="B40" s="62"/>
      <c r="C40" s="63"/>
      <c r="D40" s="63"/>
      <c r="E40" s="64">
        <f>HProduction(C40,D40,_dmat,_fmat,_dapm,_fapm,_off)</f>
        <v>0</v>
      </c>
      <c r="F40" s="59"/>
      <c r="G40" s="59" t="str">
        <f>IF(ISBLANK(F40),"",SUM(M40:EP40))</f>
        <v/>
      </c>
      <c r="H40" s="59" t="str">
        <f>IF(ISBLANK(F40), "",F40-G40)</f>
        <v/>
      </c>
      <c r="I40" s="65" t="str">
        <f>IFERROR(VLOOKUP(A40,Cadence,5,FALSE),"")</f>
        <v/>
      </c>
      <c r="J40" s="65" t="str">
        <f>IF(F40=0,"",H40/(E40*24)/I40)</f>
        <v/>
      </c>
      <c r="K40" s="66"/>
      <c r="M40" s="58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59"/>
      <c r="BO40" s="59"/>
      <c r="BP40" s="59"/>
      <c r="BQ40" s="59"/>
      <c r="BR40" s="59"/>
      <c r="BS40" s="59"/>
      <c r="BT40" s="59"/>
      <c r="BU40" s="59"/>
      <c r="BV40" s="59"/>
      <c r="BW40" s="59"/>
      <c r="BX40" s="59"/>
      <c r="BY40" s="59"/>
      <c r="BZ40" s="59"/>
      <c r="CA40" s="59"/>
      <c r="CB40" s="59"/>
      <c r="CC40" s="59"/>
      <c r="CD40" s="59"/>
      <c r="CE40" s="59"/>
      <c r="CF40" s="59"/>
      <c r="CG40" s="59"/>
      <c r="CH40" s="59"/>
      <c r="CI40" s="59"/>
      <c r="CJ40" s="59"/>
      <c r="CK40" s="59"/>
      <c r="CL40" s="59"/>
      <c r="CM40" s="59"/>
      <c r="CN40" s="59"/>
      <c r="CO40" s="59"/>
      <c r="CP40" s="59"/>
      <c r="CQ40" s="59"/>
      <c r="CR40" s="59"/>
      <c r="CS40" s="59"/>
      <c r="CT40" s="59"/>
      <c r="CU40" s="59"/>
      <c r="CV40" s="59"/>
      <c r="CW40" s="59"/>
      <c r="CX40" s="59"/>
      <c r="CY40" s="59"/>
      <c r="CZ40" s="59"/>
      <c r="DA40" s="59"/>
      <c r="DB40" s="59"/>
      <c r="DC40" s="59"/>
      <c r="DD40" s="59"/>
      <c r="DE40" s="59"/>
      <c r="DF40" s="59"/>
      <c r="DG40" s="59"/>
      <c r="DH40" s="59"/>
      <c r="DI40" s="59"/>
      <c r="DJ40" s="59"/>
      <c r="DK40" s="59"/>
      <c r="DL40" s="59"/>
      <c r="DM40" s="59"/>
      <c r="DN40" s="59"/>
      <c r="DO40" s="59"/>
      <c r="DP40" s="59"/>
      <c r="DQ40" s="59"/>
      <c r="DR40" s="59"/>
      <c r="DS40" s="59"/>
      <c r="DT40" s="59"/>
      <c r="DU40" s="59"/>
      <c r="DV40" s="59"/>
      <c r="DW40" s="59"/>
      <c r="DX40" s="59"/>
      <c r="DY40" s="59"/>
      <c r="DZ40" s="59"/>
      <c r="EA40" s="59"/>
      <c r="EB40" s="59"/>
      <c r="EC40" s="59"/>
      <c r="ED40" s="59"/>
      <c r="EE40" s="59"/>
      <c r="EF40" s="59"/>
      <c r="EG40" s="59"/>
      <c r="EH40" s="59"/>
      <c r="EI40" s="59"/>
      <c r="EJ40" s="59"/>
      <c r="EK40" s="59"/>
      <c r="EL40" s="59"/>
      <c r="EM40" s="59"/>
      <c r="EN40" s="59"/>
      <c r="EO40" s="59"/>
      <c r="EP40" s="60"/>
    </row>
    <row r="41" spans="1:146" s="49" customFormat="1" ht="15" x14ac:dyDescent="0.35">
      <c r="A41" s="61"/>
      <c r="B41" s="62"/>
      <c r="C41" s="63"/>
      <c r="D41" s="63"/>
      <c r="E41" s="64">
        <f>HProduction(C41,D41,_dmat,_fmat,_dapm,_fapm,_off)</f>
        <v>0</v>
      </c>
      <c r="F41" s="59"/>
      <c r="G41" s="59" t="str">
        <f>IF(ISBLANK(F41),"",SUM(M41:EP41))</f>
        <v/>
      </c>
      <c r="H41" s="59" t="str">
        <f>IF(ISBLANK(F41), "",F41-G41)</f>
        <v/>
      </c>
      <c r="I41" s="65" t="str">
        <f>IFERROR(VLOOKUP(A41,Cadence,5,FALSE),"")</f>
        <v/>
      </c>
      <c r="J41" s="65" t="str">
        <f>IF(F41=0,"",H41/(E41*24)/I41)</f>
        <v/>
      </c>
      <c r="K41" s="66"/>
      <c r="M41" s="58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59"/>
      <c r="BW41" s="59"/>
      <c r="BX41" s="59"/>
      <c r="BY41" s="59"/>
      <c r="BZ41" s="59"/>
      <c r="CA41" s="59"/>
      <c r="CB41" s="59"/>
      <c r="CC41" s="59"/>
      <c r="CD41" s="59"/>
      <c r="CE41" s="59"/>
      <c r="CF41" s="59"/>
      <c r="CG41" s="59"/>
      <c r="CH41" s="59"/>
      <c r="CI41" s="59"/>
      <c r="CJ41" s="59"/>
      <c r="CK41" s="59"/>
      <c r="CL41" s="59"/>
      <c r="CM41" s="59"/>
      <c r="CN41" s="59"/>
      <c r="CO41" s="59"/>
      <c r="CP41" s="59"/>
      <c r="CQ41" s="59"/>
      <c r="CR41" s="59"/>
      <c r="CS41" s="59"/>
      <c r="CT41" s="59"/>
      <c r="CU41" s="59"/>
      <c r="CV41" s="59"/>
      <c r="CW41" s="59"/>
      <c r="CX41" s="59"/>
      <c r="CY41" s="59"/>
      <c r="CZ41" s="59"/>
      <c r="DA41" s="59"/>
      <c r="DB41" s="59"/>
      <c r="DC41" s="59"/>
      <c r="DD41" s="59"/>
      <c r="DE41" s="59"/>
      <c r="DF41" s="59"/>
      <c r="DG41" s="59"/>
      <c r="DH41" s="59"/>
      <c r="DI41" s="59"/>
      <c r="DJ41" s="59"/>
      <c r="DK41" s="59"/>
      <c r="DL41" s="59"/>
      <c r="DM41" s="59"/>
      <c r="DN41" s="59"/>
      <c r="DO41" s="59"/>
      <c r="DP41" s="59"/>
      <c r="DQ41" s="59"/>
      <c r="DR41" s="59"/>
      <c r="DS41" s="59"/>
      <c r="DT41" s="59"/>
      <c r="DU41" s="59"/>
      <c r="DV41" s="59"/>
      <c r="DW41" s="59"/>
      <c r="DX41" s="59"/>
      <c r="DY41" s="59"/>
      <c r="DZ41" s="59"/>
      <c r="EA41" s="59"/>
      <c r="EB41" s="59"/>
      <c r="EC41" s="59"/>
      <c r="ED41" s="59"/>
      <c r="EE41" s="59"/>
      <c r="EF41" s="59"/>
      <c r="EG41" s="59"/>
      <c r="EH41" s="59"/>
      <c r="EI41" s="59"/>
      <c r="EJ41" s="59"/>
      <c r="EK41" s="59"/>
      <c r="EL41" s="59"/>
      <c r="EM41" s="59"/>
      <c r="EN41" s="59"/>
      <c r="EO41" s="59"/>
      <c r="EP41" s="60"/>
    </row>
    <row r="42" spans="1:146" s="49" customFormat="1" ht="15" x14ac:dyDescent="0.35">
      <c r="A42" s="61"/>
      <c r="B42" s="62"/>
      <c r="C42" s="63"/>
      <c r="D42" s="63"/>
      <c r="E42" s="64">
        <f>HProduction(C42,D42,_dmat,_fmat,_dapm,_fapm,_off)</f>
        <v>0</v>
      </c>
      <c r="F42" s="59"/>
      <c r="G42" s="59" t="str">
        <f>IF(ISBLANK(F42),"",SUM(M42:EP42))</f>
        <v/>
      </c>
      <c r="H42" s="59" t="str">
        <f>IF(ISBLANK(F42), "",F42-G42)</f>
        <v/>
      </c>
      <c r="I42" s="65" t="str">
        <f>IFERROR(VLOOKUP(A42,Cadence,5,FALSE),"")</f>
        <v/>
      </c>
      <c r="J42" s="65" t="str">
        <f>IF(F42=0,"",H42/(E42*24)/I42)</f>
        <v/>
      </c>
      <c r="K42" s="66"/>
      <c r="M42" s="58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59"/>
      <c r="BM42" s="59"/>
      <c r="BN42" s="59"/>
      <c r="BO42" s="59"/>
      <c r="BP42" s="59"/>
      <c r="BQ42" s="59"/>
      <c r="BR42" s="59"/>
      <c r="BS42" s="59"/>
      <c r="BT42" s="59"/>
      <c r="BU42" s="59"/>
      <c r="BV42" s="59"/>
      <c r="BW42" s="59"/>
      <c r="BX42" s="59"/>
      <c r="BY42" s="59"/>
      <c r="BZ42" s="59"/>
      <c r="CA42" s="59"/>
      <c r="CB42" s="59"/>
      <c r="CC42" s="59"/>
      <c r="CD42" s="59"/>
      <c r="CE42" s="59"/>
      <c r="CF42" s="59"/>
      <c r="CG42" s="59"/>
      <c r="CH42" s="59"/>
      <c r="CI42" s="59"/>
      <c r="CJ42" s="59"/>
      <c r="CK42" s="59"/>
      <c r="CL42" s="59"/>
      <c r="CM42" s="59"/>
      <c r="CN42" s="59"/>
      <c r="CO42" s="59"/>
      <c r="CP42" s="59"/>
      <c r="CQ42" s="59"/>
      <c r="CR42" s="59"/>
      <c r="CS42" s="59"/>
      <c r="CT42" s="59"/>
      <c r="CU42" s="59"/>
      <c r="CV42" s="59"/>
      <c r="CW42" s="59"/>
      <c r="CX42" s="59"/>
      <c r="CY42" s="59"/>
      <c r="CZ42" s="59"/>
      <c r="DA42" s="59"/>
      <c r="DB42" s="59"/>
      <c r="DC42" s="59"/>
      <c r="DD42" s="59"/>
      <c r="DE42" s="59"/>
      <c r="DF42" s="59"/>
      <c r="DG42" s="59"/>
      <c r="DH42" s="59"/>
      <c r="DI42" s="59"/>
      <c r="DJ42" s="59"/>
      <c r="DK42" s="59"/>
      <c r="DL42" s="59"/>
      <c r="DM42" s="59"/>
      <c r="DN42" s="59"/>
      <c r="DO42" s="59"/>
      <c r="DP42" s="59"/>
      <c r="DQ42" s="59"/>
      <c r="DR42" s="59"/>
      <c r="DS42" s="59"/>
      <c r="DT42" s="59"/>
      <c r="DU42" s="59"/>
      <c r="DV42" s="59"/>
      <c r="DW42" s="59"/>
      <c r="DX42" s="59"/>
      <c r="DY42" s="59"/>
      <c r="DZ42" s="59"/>
      <c r="EA42" s="59"/>
      <c r="EB42" s="59"/>
      <c r="EC42" s="59"/>
      <c r="ED42" s="59"/>
      <c r="EE42" s="59"/>
      <c r="EF42" s="59"/>
      <c r="EG42" s="59"/>
      <c r="EH42" s="59"/>
      <c r="EI42" s="59"/>
      <c r="EJ42" s="59"/>
      <c r="EK42" s="59"/>
      <c r="EL42" s="59"/>
      <c r="EM42" s="59"/>
      <c r="EN42" s="59"/>
      <c r="EO42" s="59"/>
      <c r="EP42" s="60"/>
    </row>
    <row r="43" spans="1:146" s="49" customFormat="1" ht="15" x14ac:dyDescent="0.35">
      <c r="A43" s="61"/>
      <c r="B43" s="62"/>
      <c r="C43" s="63"/>
      <c r="D43" s="63"/>
      <c r="E43" s="64">
        <f>HProduction(C43,D43,_dmat,_fmat,_dapm,_fapm,_off)</f>
        <v>0</v>
      </c>
      <c r="F43" s="59"/>
      <c r="G43" s="59" t="str">
        <f>IF(ISBLANK(F43),"",SUM(M43:EP43))</f>
        <v/>
      </c>
      <c r="H43" s="59" t="str">
        <f>IF(ISBLANK(F43), "",F43-G43)</f>
        <v/>
      </c>
      <c r="I43" s="65" t="str">
        <f>IFERROR(VLOOKUP(A43,Cadence,5,FALSE),"")</f>
        <v/>
      </c>
      <c r="J43" s="65" t="str">
        <f>IF(F43=0,"",H43/(E43*24)/I43)</f>
        <v/>
      </c>
      <c r="K43" s="66"/>
      <c r="M43" s="58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59"/>
      <c r="BS43" s="59"/>
      <c r="BT43" s="59"/>
      <c r="BU43" s="59"/>
      <c r="BV43" s="59"/>
      <c r="BW43" s="59"/>
      <c r="BX43" s="59"/>
      <c r="BY43" s="59"/>
      <c r="BZ43" s="59"/>
      <c r="CA43" s="59"/>
      <c r="CB43" s="59"/>
      <c r="CC43" s="59"/>
      <c r="CD43" s="59"/>
      <c r="CE43" s="59"/>
      <c r="CF43" s="59"/>
      <c r="CG43" s="59"/>
      <c r="CH43" s="59"/>
      <c r="CI43" s="59"/>
      <c r="CJ43" s="59"/>
      <c r="CK43" s="59"/>
      <c r="CL43" s="59"/>
      <c r="CM43" s="59"/>
      <c r="CN43" s="59"/>
      <c r="CO43" s="59"/>
      <c r="CP43" s="59"/>
      <c r="CQ43" s="59"/>
      <c r="CR43" s="59"/>
      <c r="CS43" s="59"/>
      <c r="CT43" s="59"/>
      <c r="CU43" s="59"/>
      <c r="CV43" s="59"/>
      <c r="CW43" s="59"/>
      <c r="CX43" s="59"/>
      <c r="CY43" s="59"/>
      <c r="CZ43" s="59"/>
      <c r="DA43" s="59"/>
      <c r="DB43" s="59"/>
      <c r="DC43" s="59"/>
      <c r="DD43" s="59"/>
      <c r="DE43" s="59"/>
      <c r="DF43" s="59"/>
      <c r="DG43" s="59"/>
      <c r="DH43" s="59"/>
      <c r="DI43" s="59"/>
      <c r="DJ43" s="59"/>
      <c r="DK43" s="59"/>
      <c r="DL43" s="59"/>
      <c r="DM43" s="59"/>
      <c r="DN43" s="59"/>
      <c r="DO43" s="59"/>
      <c r="DP43" s="59"/>
      <c r="DQ43" s="59"/>
      <c r="DR43" s="59"/>
      <c r="DS43" s="59"/>
      <c r="DT43" s="59"/>
      <c r="DU43" s="59"/>
      <c r="DV43" s="59"/>
      <c r="DW43" s="59"/>
      <c r="DX43" s="59"/>
      <c r="DY43" s="59"/>
      <c r="DZ43" s="59"/>
      <c r="EA43" s="59"/>
      <c r="EB43" s="59"/>
      <c r="EC43" s="59"/>
      <c r="ED43" s="59"/>
      <c r="EE43" s="59"/>
      <c r="EF43" s="59"/>
      <c r="EG43" s="59"/>
      <c r="EH43" s="59"/>
      <c r="EI43" s="59"/>
      <c r="EJ43" s="59"/>
      <c r="EK43" s="59"/>
      <c r="EL43" s="59"/>
      <c r="EM43" s="59"/>
      <c r="EN43" s="59"/>
      <c r="EO43" s="59"/>
      <c r="EP43" s="60"/>
    </row>
    <row r="44" spans="1:146" s="49" customFormat="1" ht="15" x14ac:dyDescent="0.35">
      <c r="A44" s="61"/>
      <c r="B44" s="62"/>
      <c r="C44" s="63"/>
      <c r="D44" s="63"/>
      <c r="E44" s="64">
        <f>HProduction(C44,D44,_dmat,_fmat,_dapm,_fapm,_off)</f>
        <v>0</v>
      </c>
      <c r="F44" s="59"/>
      <c r="G44" s="59" t="str">
        <f>IF(ISBLANK(F44),"",SUM(M44:EP44))</f>
        <v/>
      </c>
      <c r="H44" s="59" t="str">
        <f>IF(ISBLANK(F44), "",F44-G44)</f>
        <v/>
      </c>
      <c r="I44" s="65" t="str">
        <f>IFERROR(VLOOKUP(A44,Cadence,5,FALSE),"")</f>
        <v/>
      </c>
      <c r="J44" s="65" t="str">
        <f>IF(F44=0,"",H44/(E44*24)/I44)</f>
        <v/>
      </c>
      <c r="K44" s="66"/>
      <c r="M44" s="58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59"/>
      <c r="BQ44" s="59"/>
      <c r="BR44" s="59"/>
      <c r="BS44" s="59"/>
      <c r="BT44" s="59"/>
      <c r="BU44" s="59"/>
      <c r="BV44" s="59"/>
      <c r="BW44" s="59"/>
      <c r="BX44" s="59"/>
      <c r="BY44" s="59"/>
      <c r="BZ44" s="59"/>
      <c r="CA44" s="59"/>
      <c r="CB44" s="59"/>
      <c r="CC44" s="59"/>
      <c r="CD44" s="59"/>
      <c r="CE44" s="59"/>
      <c r="CF44" s="59"/>
      <c r="CG44" s="59"/>
      <c r="CH44" s="59"/>
      <c r="CI44" s="59"/>
      <c r="CJ44" s="59"/>
      <c r="CK44" s="59"/>
      <c r="CL44" s="59"/>
      <c r="CM44" s="59"/>
      <c r="CN44" s="59"/>
      <c r="CO44" s="59"/>
      <c r="CP44" s="59"/>
      <c r="CQ44" s="59"/>
      <c r="CR44" s="59"/>
      <c r="CS44" s="59"/>
      <c r="CT44" s="59"/>
      <c r="CU44" s="59"/>
      <c r="CV44" s="59"/>
      <c r="CW44" s="59"/>
      <c r="CX44" s="59"/>
      <c r="CY44" s="59"/>
      <c r="CZ44" s="59"/>
      <c r="DA44" s="59"/>
      <c r="DB44" s="59"/>
      <c r="DC44" s="59"/>
      <c r="DD44" s="59"/>
      <c r="DE44" s="59"/>
      <c r="DF44" s="59"/>
      <c r="DG44" s="59"/>
      <c r="DH44" s="59"/>
      <c r="DI44" s="59"/>
      <c r="DJ44" s="59"/>
      <c r="DK44" s="59"/>
      <c r="DL44" s="59"/>
      <c r="DM44" s="59"/>
      <c r="DN44" s="59"/>
      <c r="DO44" s="59"/>
      <c r="DP44" s="59"/>
      <c r="DQ44" s="59"/>
      <c r="DR44" s="59"/>
      <c r="DS44" s="59"/>
      <c r="DT44" s="59"/>
      <c r="DU44" s="59"/>
      <c r="DV44" s="59"/>
      <c r="DW44" s="59"/>
      <c r="DX44" s="59"/>
      <c r="DY44" s="59"/>
      <c r="DZ44" s="59"/>
      <c r="EA44" s="59"/>
      <c r="EB44" s="59"/>
      <c r="EC44" s="59"/>
      <c r="ED44" s="59"/>
      <c r="EE44" s="59"/>
      <c r="EF44" s="59"/>
      <c r="EG44" s="59"/>
      <c r="EH44" s="59"/>
      <c r="EI44" s="59"/>
      <c r="EJ44" s="59"/>
      <c r="EK44" s="59"/>
      <c r="EL44" s="59"/>
      <c r="EM44" s="59"/>
      <c r="EN44" s="59"/>
      <c r="EO44" s="59"/>
      <c r="EP44" s="60"/>
    </row>
    <row r="45" spans="1:146" s="49" customFormat="1" ht="15" x14ac:dyDescent="0.35">
      <c r="A45" s="61"/>
      <c r="B45" s="62"/>
      <c r="C45" s="63"/>
      <c r="D45" s="63"/>
      <c r="E45" s="64">
        <f>HProduction(C45,D45,_dmat,_fmat,_dapm,_fapm,_off)</f>
        <v>0</v>
      </c>
      <c r="F45" s="59"/>
      <c r="G45" s="59" t="str">
        <f>IF(ISBLANK(F45),"",SUM(M45:EP45))</f>
        <v/>
      </c>
      <c r="H45" s="59" t="str">
        <f>IF(ISBLANK(F45), "",F45-G45)</f>
        <v/>
      </c>
      <c r="I45" s="65" t="str">
        <f>IFERROR(VLOOKUP(A45,Cadence,5,FALSE),"")</f>
        <v/>
      </c>
      <c r="J45" s="65" t="str">
        <f>IF(F45=0,"",H45/(E45*24)/I45)</f>
        <v/>
      </c>
      <c r="K45" s="66"/>
      <c r="M45" s="58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59"/>
      <c r="BM45" s="59"/>
      <c r="BN45" s="59"/>
      <c r="BO45" s="59"/>
      <c r="BP45" s="59"/>
      <c r="BQ45" s="59"/>
      <c r="BR45" s="59"/>
      <c r="BS45" s="59"/>
      <c r="BT45" s="59"/>
      <c r="BU45" s="59"/>
      <c r="BV45" s="59"/>
      <c r="BW45" s="59"/>
      <c r="BX45" s="59"/>
      <c r="BY45" s="59"/>
      <c r="BZ45" s="59"/>
      <c r="CA45" s="59"/>
      <c r="CB45" s="59"/>
      <c r="CC45" s="59"/>
      <c r="CD45" s="59"/>
      <c r="CE45" s="59"/>
      <c r="CF45" s="59"/>
      <c r="CG45" s="59"/>
      <c r="CH45" s="59"/>
      <c r="CI45" s="59"/>
      <c r="CJ45" s="59"/>
      <c r="CK45" s="59"/>
      <c r="CL45" s="59"/>
      <c r="CM45" s="59"/>
      <c r="CN45" s="59"/>
      <c r="CO45" s="59"/>
      <c r="CP45" s="59"/>
      <c r="CQ45" s="59"/>
      <c r="CR45" s="59"/>
      <c r="CS45" s="59"/>
      <c r="CT45" s="59"/>
      <c r="CU45" s="59"/>
      <c r="CV45" s="59"/>
      <c r="CW45" s="59"/>
      <c r="CX45" s="59"/>
      <c r="CY45" s="59"/>
      <c r="CZ45" s="59"/>
      <c r="DA45" s="59"/>
      <c r="DB45" s="59"/>
      <c r="DC45" s="59"/>
      <c r="DD45" s="59"/>
      <c r="DE45" s="59"/>
      <c r="DF45" s="59"/>
      <c r="DG45" s="59"/>
      <c r="DH45" s="59"/>
      <c r="DI45" s="59"/>
      <c r="DJ45" s="59"/>
      <c r="DK45" s="59"/>
      <c r="DL45" s="59"/>
      <c r="DM45" s="59"/>
      <c r="DN45" s="59"/>
      <c r="DO45" s="59"/>
      <c r="DP45" s="59"/>
      <c r="DQ45" s="59"/>
      <c r="DR45" s="59"/>
      <c r="DS45" s="59"/>
      <c r="DT45" s="59"/>
      <c r="DU45" s="59"/>
      <c r="DV45" s="59"/>
      <c r="DW45" s="59"/>
      <c r="DX45" s="59"/>
      <c r="DY45" s="59"/>
      <c r="DZ45" s="59"/>
      <c r="EA45" s="59"/>
      <c r="EB45" s="59"/>
      <c r="EC45" s="59"/>
      <c r="ED45" s="59"/>
      <c r="EE45" s="59"/>
      <c r="EF45" s="59"/>
      <c r="EG45" s="59"/>
      <c r="EH45" s="59"/>
      <c r="EI45" s="59"/>
      <c r="EJ45" s="59"/>
      <c r="EK45" s="59"/>
      <c r="EL45" s="59"/>
      <c r="EM45" s="59"/>
      <c r="EN45" s="59"/>
      <c r="EO45" s="59"/>
      <c r="EP45" s="60"/>
    </row>
    <row r="46" spans="1:146" s="49" customFormat="1" ht="15" x14ac:dyDescent="0.35">
      <c r="A46" s="61"/>
      <c r="B46" s="62"/>
      <c r="C46" s="63"/>
      <c r="D46" s="63"/>
      <c r="E46" s="64">
        <f>HProduction(C46,D46,_dmat,_fmat,_dapm,_fapm,_off)</f>
        <v>0</v>
      </c>
      <c r="F46" s="59"/>
      <c r="G46" s="59" t="str">
        <f>IF(ISBLANK(F46),"",SUM(M46:EP46))</f>
        <v/>
      </c>
      <c r="H46" s="59" t="str">
        <f>IF(ISBLANK(F46), "",F46-G46)</f>
        <v/>
      </c>
      <c r="I46" s="65" t="str">
        <f>IFERROR(VLOOKUP(A46,Cadence,5,FALSE),"")</f>
        <v/>
      </c>
      <c r="J46" s="65" t="str">
        <f>IF(F46=0,"",H46/(E46*24)/I46)</f>
        <v/>
      </c>
      <c r="K46" s="66"/>
      <c r="M46" s="58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59"/>
      <c r="BP46" s="59"/>
      <c r="BQ46" s="59"/>
      <c r="BR46" s="59"/>
      <c r="BS46" s="59"/>
      <c r="BT46" s="59"/>
      <c r="BU46" s="59"/>
      <c r="BV46" s="59"/>
      <c r="BW46" s="59"/>
      <c r="BX46" s="59"/>
      <c r="BY46" s="59"/>
      <c r="BZ46" s="59"/>
      <c r="CA46" s="59"/>
      <c r="CB46" s="59"/>
      <c r="CC46" s="59"/>
      <c r="CD46" s="59"/>
      <c r="CE46" s="59"/>
      <c r="CF46" s="59"/>
      <c r="CG46" s="59"/>
      <c r="CH46" s="59"/>
      <c r="CI46" s="59"/>
      <c r="CJ46" s="59"/>
      <c r="CK46" s="59"/>
      <c r="CL46" s="59"/>
      <c r="CM46" s="59"/>
      <c r="CN46" s="59"/>
      <c r="CO46" s="59"/>
      <c r="CP46" s="59"/>
      <c r="CQ46" s="59"/>
      <c r="CR46" s="59"/>
      <c r="CS46" s="59"/>
      <c r="CT46" s="59"/>
      <c r="CU46" s="59"/>
      <c r="CV46" s="59"/>
      <c r="CW46" s="59"/>
      <c r="CX46" s="59"/>
      <c r="CY46" s="59"/>
      <c r="CZ46" s="59"/>
      <c r="DA46" s="59"/>
      <c r="DB46" s="59"/>
      <c r="DC46" s="59"/>
      <c r="DD46" s="59"/>
      <c r="DE46" s="59"/>
      <c r="DF46" s="59"/>
      <c r="DG46" s="59"/>
      <c r="DH46" s="59"/>
      <c r="DI46" s="59"/>
      <c r="DJ46" s="59"/>
      <c r="DK46" s="59"/>
      <c r="DL46" s="59"/>
      <c r="DM46" s="59"/>
      <c r="DN46" s="59"/>
      <c r="DO46" s="59"/>
      <c r="DP46" s="59"/>
      <c r="DQ46" s="59"/>
      <c r="DR46" s="59"/>
      <c r="DS46" s="59"/>
      <c r="DT46" s="59"/>
      <c r="DU46" s="59"/>
      <c r="DV46" s="59"/>
      <c r="DW46" s="59"/>
      <c r="DX46" s="59"/>
      <c r="DY46" s="59"/>
      <c r="DZ46" s="59"/>
      <c r="EA46" s="59"/>
      <c r="EB46" s="59"/>
      <c r="EC46" s="59"/>
      <c r="ED46" s="59"/>
      <c r="EE46" s="59"/>
      <c r="EF46" s="59"/>
      <c r="EG46" s="59"/>
      <c r="EH46" s="59"/>
      <c r="EI46" s="59"/>
      <c r="EJ46" s="59"/>
      <c r="EK46" s="59"/>
      <c r="EL46" s="59"/>
      <c r="EM46" s="59"/>
      <c r="EN46" s="59"/>
      <c r="EO46" s="59"/>
      <c r="EP46" s="60"/>
    </row>
    <row r="47" spans="1:146" s="49" customFormat="1" ht="15" x14ac:dyDescent="0.35">
      <c r="A47" s="61"/>
      <c r="B47" s="62"/>
      <c r="C47" s="63"/>
      <c r="D47" s="63"/>
      <c r="E47" s="64">
        <f>HProduction(C47,D47,_dmat,_fmat,_dapm,_fapm,_off)</f>
        <v>0</v>
      </c>
      <c r="F47" s="59"/>
      <c r="G47" s="59" t="str">
        <f>IF(ISBLANK(F47),"",SUM(M47:EP47))</f>
        <v/>
      </c>
      <c r="H47" s="59" t="str">
        <f>IF(ISBLANK(F47), "",F47-G47)</f>
        <v/>
      </c>
      <c r="I47" s="65" t="str">
        <f>IFERROR(VLOOKUP(A47,Cadence,5,FALSE),"")</f>
        <v/>
      </c>
      <c r="J47" s="65" t="str">
        <f>IF(F47=0,"",H47/(E47*24)/I47)</f>
        <v/>
      </c>
      <c r="K47" s="66"/>
      <c r="M47" s="58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59"/>
      <c r="BM47" s="59"/>
      <c r="BN47" s="59"/>
      <c r="BO47" s="59"/>
      <c r="BP47" s="59"/>
      <c r="BQ47" s="59"/>
      <c r="BR47" s="59"/>
      <c r="BS47" s="59"/>
      <c r="BT47" s="59"/>
      <c r="BU47" s="59"/>
      <c r="BV47" s="59"/>
      <c r="BW47" s="59"/>
      <c r="BX47" s="59"/>
      <c r="BY47" s="59"/>
      <c r="BZ47" s="59"/>
      <c r="CA47" s="59"/>
      <c r="CB47" s="59"/>
      <c r="CC47" s="59"/>
      <c r="CD47" s="59"/>
      <c r="CE47" s="59"/>
      <c r="CF47" s="59"/>
      <c r="CG47" s="59"/>
      <c r="CH47" s="59"/>
      <c r="CI47" s="59"/>
      <c r="CJ47" s="59"/>
      <c r="CK47" s="59"/>
      <c r="CL47" s="59"/>
      <c r="CM47" s="59"/>
      <c r="CN47" s="59"/>
      <c r="CO47" s="59"/>
      <c r="CP47" s="59"/>
      <c r="CQ47" s="59"/>
      <c r="CR47" s="59"/>
      <c r="CS47" s="59"/>
      <c r="CT47" s="59"/>
      <c r="CU47" s="59"/>
      <c r="CV47" s="59"/>
      <c r="CW47" s="59"/>
      <c r="CX47" s="59"/>
      <c r="CY47" s="59"/>
      <c r="CZ47" s="59"/>
      <c r="DA47" s="59"/>
      <c r="DB47" s="59"/>
      <c r="DC47" s="59"/>
      <c r="DD47" s="59"/>
      <c r="DE47" s="59"/>
      <c r="DF47" s="59"/>
      <c r="DG47" s="59"/>
      <c r="DH47" s="59"/>
      <c r="DI47" s="59"/>
      <c r="DJ47" s="59"/>
      <c r="DK47" s="59"/>
      <c r="DL47" s="59"/>
      <c r="DM47" s="59"/>
      <c r="DN47" s="59"/>
      <c r="DO47" s="59"/>
      <c r="DP47" s="59"/>
      <c r="DQ47" s="59"/>
      <c r="DR47" s="59"/>
      <c r="DS47" s="59"/>
      <c r="DT47" s="59"/>
      <c r="DU47" s="59"/>
      <c r="DV47" s="59"/>
      <c r="DW47" s="59"/>
      <c r="DX47" s="59"/>
      <c r="DY47" s="59"/>
      <c r="DZ47" s="59"/>
      <c r="EA47" s="59"/>
      <c r="EB47" s="59"/>
      <c r="EC47" s="59"/>
      <c r="ED47" s="59"/>
      <c r="EE47" s="59"/>
      <c r="EF47" s="59"/>
      <c r="EG47" s="59"/>
      <c r="EH47" s="59"/>
      <c r="EI47" s="59"/>
      <c r="EJ47" s="59"/>
      <c r="EK47" s="59"/>
      <c r="EL47" s="59"/>
      <c r="EM47" s="59"/>
      <c r="EN47" s="59"/>
      <c r="EO47" s="59"/>
      <c r="EP47" s="60"/>
    </row>
    <row r="48" spans="1:146" s="49" customFormat="1" ht="15" x14ac:dyDescent="0.35">
      <c r="A48" s="61"/>
      <c r="B48" s="62"/>
      <c r="C48" s="63"/>
      <c r="D48" s="63"/>
      <c r="E48" s="64">
        <f>HProduction(C48,D48,_dmat,_fmat,_dapm,_fapm,_off)</f>
        <v>0</v>
      </c>
      <c r="F48" s="59"/>
      <c r="G48" s="59" t="str">
        <f>IF(ISBLANK(F48),"",SUM(M48:EP48))</f>
        <v/>
      </c>
      <c r="H48" s="59" t="str">
        <f>IF(ISBLANK(F48), "",F48-G48)</f>
        <v/>
      </c>
      <c r="I48" s="65" t="str">
        <f>IFERROR(VLOOKUP(A48,Cadence,5,FALSE),"")</f>
        <v/>
      </c>
      <c r="J48" s="65" t="str">
        <f>IF(F48=0,"",H48/(E48*24)/I48)</f>
        <v/>
      </c>
      <c r="K48" s="66"/>
      <c r="M48" s="58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59"/>
      <c r="BP48" s="59"/>
      <c r="BQ48" s="59"/>
      <c r="BR48" s="59"/>
      <c r="BS48" s="59"/>
      <c r="BT48" s="59"/>
      <c r="BU48" s="59"/>
      <c r="BV48" s="59"/>
      <c r="BW48" s="59"/>
      <c r="BX48" s="59"/>
      <c r="BY48" s="59"/>
      <c r="BZ48" s="59"/>
      <c r="CA48" s="59"/>
      <c r="CB48" s="59"/>
      <c r="CC48" s="59"/>
      <c r="CD48" s="59"/>
      <c r="CE48" s="59"/>
      <c r="CF48" s="59"/>
      <c r="CG48" s="59"/>
      <c r="CH48" s="59"/>
      <c r="CI48" s="59"/>
      <c r="CJ48" s="59"/>
      <c r="CK48" s="59"/>
      <c r="CL48" s="59"/>
      <c r="CM48" s="59"/>
      <c r="CN48" s="59"/>
      <c r="CO48" s="59"/>
      <c r="CP48" s="59"/>
      <c r="CQ48" s="59"/>
      <c r="CR48" s="59"/>
      <c r="CS48" s="59"/>
      <c r="CT48" s="59"/>
      <c r="CU48" s="59"/>
      <c r="CV48" s="59"/>
      <c r="CW48" s="59"/>
      <c r="CX48" s="59"/>
      <c r="CY48" s="59"/>
      <c r="CZ48" s="59"/>
      <c r="DA48" s="59"/>
      <c r="DB48" s="59"/>
      <c r="DC48" s="59"/>
      <c r="DD48" s="59"/>
      <c r="DE48" s="59"/>
      <c r="DF48" s="59"/>
      <c r="DG48" s="59"/>
      <c r="DH48" s="59"/>
      <c r="DI48" s="59"/>
      <c r="DJ48" s="59"/>
      <c r="DK48" s="59"/>
      <c r="DL48" s="59"/>
      <c r="DM48" s="59"/>
      <c r="DN48" s="59"/>
      <c r="DO48" s="59"/>
      <c r="DP48" s="59"/>
      <c r="DQ48" s="59"/>
      <c r="DR48" s="59"/>
      <c r="DS48" s="59"/>
      <c r="DT48" s="59"/>
      <c r="DU48" s="59"/>
      <c r="DV48" s="59"/>
      <c r="DW48" s="59"/>
      <c r="DX48" s="59"/>
      <c r="DY48" s="59"/>
      <c r="DZ48" s="59"/>
      <c r="EA48" s="59"/>
      <c r="EB48" s="59"/>
      <c r="EC48" s="59"/>
      <c r="ED48" s="59"/>
      <c r="EE48" s="59"/>
      <c r="EF48" s="59"/>
      <c r="EG48" s="59"/>
      <c r="EH48" s="59"/>
      <c r="EI48" s="59"/>
      <c r="EJ48" s="59"/>
      <c r="EK48" s="59"/>
      <c r="EL48" s="59"/>
      <c r="EM48" s="59"/>
      <c r="EN48" s="59"/>
      <c r="EO48" s="59"/>
      <c r="EP48" s="60"/>
    </row>
    <row r="49" spans="1:146" s="49" customFormat="1" ht="15" x14ac:dyDescent="0.35">
      <c r="A49" s="61"/>
      <c r="B49" s="62"/>
      <c r="C49" s="63"/>
      <c r="D49" s="63"/>
      <c r="E49" s="64">
        <f>HProduction(C49,D49,_dmat,_fmat,_dapm,_fapm,_off)</f>
        <v>0</v>
      </c>
      <c r="F49" s="59"/>
      <c r="G49" s="59" t="str">
        <f>IF(ISBLANK(F49),"",SUM(M49:EP49))</f>
        <v/>
      </c>
      <c r="H49" s="59" t="str">
        <f>IF(ISBLANK(F49), "",F49-G49)</f>
        <v/>
      </c>
      <c r="I49" s="65" t="str">
        <f>IFERROR(VLOOKUP(A49,Cadence,5,FALSE),"")</f>
        <v/>
      </c>
      <c r="J49" s="65" t="str">
        <f>IF(F49=0,"",H49/(E49*24)/I49)</f>
        <v/>
      </c>
      <c r="K49" s="66"/>
      <c r="M49" s="58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  <c r="AT49" s="59"/>
      <c r="AU49" s="59"/>
      <c r="AV49" s="59"/>
      <c r="AW49" s="59"/>
      <c r="AX49" s="59"/>
      <c r="AY49" s="59"/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59"/>
      <c r="BP49" s="59"/>
      <c r="BQ49" s="59"/>
      <c r="BR49" s="59"/>
      <c r="BS49" s="59"/>
      <c r="BT49" s="59"/>
      <c r="BU49" s="59"/>
      <c r="BV49" s="59"/>
      <c r="BW49" s="59"/>
      <c r="BX49" s="59"/>
      <c r="BY49" s="59"/>
      <c r="BZ49" s="59"/>
      <c r="CA49" s="59"/>
      <c r="CB49" s="59"/>
      <c r="CC49" s="59"/>
      <c r="CD49" s="59"/>
      <c r="CE49" s="59"/>
      <c r="CF49" s="59"/>
      <c r="CG49" s="59"/>
      <c r="CH49" s="59"/>
      <c r="CI49" s="59"/>
      <c r="CJ49" s="59"/>
      <c r="CK49" s="59"/>
      <c r="CL49" s="59"/>
      <c r="CM49" s="59"/>
      <c r="CN49" s="59"/>
      <c r="CO49" s="59"/>
      <c r="CP49" s="59"/>
      <c r="CQ49" s="59"/>
      <c r="CR49" s="59"/>
      <c r="CS49" s="59"/>
      <c r="CT49" s="59"/>
      <c r="CU49" s="59"/>
      <c r="CV49" s="59"/>
      <c r="CW49" s="59"/>
      <c r="CX49" s="59"/>
      <c r="CY49" s="59"/>
      <c r="CZ49" s="59"/>
      <c r="DA49" s="59"/>
      <c r="DB49" s="59"/>
      <c r="DC49" s="59"/>
      <c r="DD49" s="59"/>
      <c r="DE49" s="59"/>
      <c r="DF49" s="59"/>
      <c r="DG49" s="59"/>
      <c r="DH49" s="59"/>
      <c r="DI49" s="59"/>
      <c r="DJ49" s="59"/>
      <c r="DK49" s="59"/>
      <c r="DL49" s="59"/>
      <c r="DM49" s="59"/>
      <c r="DN49" s="59"/>
      <c r="DO49" s="59"/>
      <c r="DP49" s="59"/>
      <c r="DQ49" s="59"/>
      <c r="DR49" s="59"/>
      <c r="DS49" s="59"/>
      <c r="DT49" s="59"/>
      <c r="DU49" s="59"/>
      <c r="DV49" s="59"/>
      <c r="DW49" s="59"/>
      <c r="DX49" s="59"/>
      <c r="DY49" s="59"/>
      <c r="DZ49" s="59"/>
      <c r="EA49" s="59"/>
      <c r="EB49" s="59"/>
      <c r="EC49" s="59"/>
      <c r="ED49" s="59"/>
      <c r="EE49" s="59"/>
      <c r="EF49" s="59"/>
      <c r="EG49" s="59"/>
      <c r="EH49" s="59"/>
      <c r="EI49" s="59"/>
      <c r="EJ49" s="59"/>
      <c r="EK49" s="59"/>
      <c r="EL49" s="59"/>
      <c r="EM49" s="59"/>
      <c r="EN49" s="59"/>
      <c r="EO49" s="59"/>
      <c r="EP49" s="60"/>
    </row>
    <row r="50" spans="1:146" s="49" customFormat="1" ht="15" x14ac:dyDescent="0.35">
      <c r="A50" s="61"/>
      <c r="B50" s="62"/>
      <c r="C50" s="63"/>
      <c r="D50" s="63"/>
      <c r="E50" s="64">
        <f>HProduction(C50,D50,_dmat,_fmat,_dapm,_fapm,_off)</f>
        <v>0</v>
      </c>
      <c r="F50" s="59"/>
      <c r="G50" s="59" t="str">
        <f>IF(ISBLANK(F50),"",SUM(M50:EP50))</f>
        <v/>
      </c>
      <c r="H50" s="59" t="str">
        <f>IF(ISBLANK(F50), "",F50-G50)</f>
        <v/>
      </c>
      <c r="I50" s="65" t="str">
        <f>IFERROR(VLOOKUP(A50,Cadence,5,FALSE),"")</f>
        <v/>
      </c>
      <c r="J50" s="65" t="str">
        <f>IF(F50=0,"",H50/(E50*24)/I50)</f>
        <v/>
      </c>
      <c r="K50" s="66"/>
      <c r="M50" s="58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  <c r="AS50" s="59"/>
      <c r="AT50" s="59"/>
      <c r="AU50" s="59"/>
      <c r="AV50" s="59"/>
      <c r="AW50" s="59"/>
      <c r="AX50" s="59"/>
      <c r="AY50" s="59"/>
      <c r="AZ50" s="59"/>
      <c r="BA50" s="59"/>
      <c r="BB50" s="59"/>
      <c r="BC50" s="59"/>
      <c r="BD50" s="59"/>
      <c r="BE50" s="59"/>
      <c r="BF50" s="59"/>
      <c r="BG50" s="59"/>
      <c r="BH50" s="59"/>
      <c r="BI50" s="59"/>
      <c r="BJ50" s="59"/>
      <c r="BK50" s="59"/>
      <c r="BL50" s="59"/>
      <c r="BM50" s="59"/>
      <c r="BN50" s="59"/>
      <c r="BO50" s="59"/>
      <c r="BP50" s="59"/>
      <c r="BQ50" s="59"/>
      <c r="BR50" s="59"/>
      <c r="BS50" s="59"/>
      <c r="BT50" s="59"/>
      <c r="BU50" s="59"/>
      <c r="BV50" s="59"/>
      <c r="BW50" s="59"/>
      <c r="BX50" s="59"/>
      <c r="BY50" s="59"/>
      <c r="BZ50" s="59"/>
      <c r="CA50" s="59"/>
      <c r="CB50" s="59"/>
      <c r="CC50" s="59"/>
      <c r="CD50" s="59"/>
      <c r="CE50" s="59"/>
      <c r="CF50" s="59"/>
      <c r="CG50" s="59"/>
      <c r="CH50" s="59"/>
      <c r="CI50" s="59"/>
      <c r="CJ50" s="59"/>
      <c r="CK50" s="59"/>
      <c r="CL50" s="59"/>
      <c r="CM50" s="59"/>
      <c r="CN50" s="59"/>
      <c r="CO50" s="59"/>
      <c r="CP50" s="59"/>
      <c r="CQ50" s="59"/>
      <c r="CR50" s="59"/>
      <c r="CS50" s="59"/>
      <c r="CT50" s="59"/>
      <c r="CU50" s="59"/>
      <c r="CV50" s="59"/>
      <c r="CW50" s="59"/>
      <c r="CX50" s="59"/>
      <c r="CY50" s="59"/>
      <c r="CZ50" s="59"/>
      <c r="DA50" s="59"/>
      <c r="DB50" s="59"/>
      <c r="DC50" s="59"/>
      <c r="DD50" s="59"/>
      <c r="DE50" s="59"/>
      <c r="DF50" s="59"/>
      <c r="DG50" s="59"/>
      <c r="DH50" s="59"/>
      <c r="DI50" s="59"/>
      <c r="DJ50" s="59"/>
      <c r="DK50" s="59"/>
      <c r="DL50" s="59"/>
      <c r="DM50" s="59"/>
      <c r="DN50" s="59"/>
      <c r="DO50" s="59"/>
      <c r="DP50" s="59"/>
      <c r="DQ50" s="59"/>
      <c r="DR50" s="59"/>
      <c r="DS50" s="59"/>
      <c r="DT50" s="59"/>
      <c r="DU50" s="59"/>
      <c r="DV50" s="59"/>
      <c r="DW50" s="59"/>
      <c r="DX50" s="59"/>
      <c r="DY50" s="59"/>
      <c r="DZ50" s="59"/>
      <c r="EA50" s="59"/>
      <c r="EB50" s="59"/>
      <c r="EC50" s="59"/>
      <c r="ED50" s="59"/>
      <c r="EE50" s="59"/>
      <c r="EF50" s="59"/>
      <c r="EG50" s="59"/>
      <c r="EH50" s="59"/>
      <c r="EI50" s="59"/>
      <c r="EJ50" s="59"/>
      <c r="EK50" s="59"/>
      <c r="EL50" s="59"/>
      <c r="EM50" s="59"/>
      <c r="EN50" s="59"/>
      <c r="EO50" s="59"/>
      <c r="EP50" s="60"/>
    </row>
    <row r="51" spans="1:146" s="49" customFormat="1" ht="15" x14ac:dyDescent="0.35">
      <c r="A51" s="61"/>
      <c r="B51" s="62"/>
      <c r="C51" s="63"/>
      <c r="D51" s="63"/>
      <c r="E51" s="64">
        <f>HProduction(C51,D51,_dmat,_fmat,_dapm,_fapm,_off)</f>
        <v>0</v>
      </c>
      <c r="F51" s="59"/>
      <c r="G51" s="59" t="str">
        <f>IF(ISBLANK(F51),"",SUM(M51:EP51))</f>
        <v/>
      </c>
      <c r="H51" s="59" t="str">
        <f>IF(ISBLANK(F51), "",F51-G51)</f>
        <v/>
      </c>
      <c r="I51" s="65" t="str">
        <f>IFERROR(VLOOKUP(A51,Cadence,5,FALSE),"")</f>
        <v/>
      </c>
      <c r="J51" s="65" t="str">
        <f>IF(F51=0,"",H51/(E51*24)/I51)</f>
        <v/>
      </c>
      <c r="K51" s="66"/>
      <c r="M51" s="58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59"/>
      <c r="BR51" s="59"/>
      <c r="BS51" s="59"/>
      <c r="BT51" s="59"/>
      <c r="BU51" s="59"/>
      <c r="BV51" s="59"/>
      <c r="BW51" s="59"/>
      <c r="BX51" s="59"/>
      <c r="BY51" s="59"/>
      <c r="BZ51" s="59"/>
      <c r="CA51" s="59"/>
      <c r="CB51" s="59"/>
      <c r="CC51" s="59"/>
      <c r="CD51" s="59"/>
      <c r="CE51" s="59"/>
      <c r="CF51" s="59"/>
      <c r="CG51" s="59"/>
      <c r="CH51" s="59"/>
      <c r="CI51" s="59"/>
      <c r="CJ51" s="59"/>
      <c r="CK51" s="59"/>
      <c r="CL51" s="59"/>
      <c r="CM51" s="59"/>
      <c r="CN51" s="59"/>
      <c r="CO51" s="59"/>
      <c r="CP51" s="59"/>
      <c r="CQ51" s="59"/>
      <c r="CR51" s="59"/>
      <c r="CS51" s="59"/>
      <c r="CT51" s="59"/>
      <c r="CU51" s="59"/>
      <c r="CV51" s="59"/>
      <c r="CW51" s="59"/>
      <c r="CX51" s="59"/>
      <c r="CY51" s="59"/>
      <c r="CZ51" s="59"/>
      <c r="DA51" s="59"/>
      <c r="DB51" s="59"/>
      <c r="DC51" s="59"/>
      <c r="DD51" s="59"/>
      <c r="DE51" s="59"/>
      <c r="DF51" s="59"/>
      <c r="DG51" s="59"/>
      <c r="DH51" s="59"/>
      <c r="DI51" s="59"/>
      <c r="DJ51" s="59"/>
      <c r="DK51" s="59"/>
      <c r="DL51" s="59"/>
      <c r="DM51" s="59"/>
      <c r="DN51" s="59"/>
      <c r="DO51" s="59"/>
      <c r="DP51" s="59"/>
      <c r="DQ51" s="59"/>
      <c r="DR51" s="59"/>
      <c r="DS51" s="59"/>
      <c r="DT51" s="59"/>
      <c r="DU51" s="59"/>
      <c r="DV51" s="59"/>
      <c r="DW51" s="59"/>
      <c r="DX51" s="59"/>
      <c r="DY51" s="59"/>
      <c r="DZ51" s="59"/>
      <c r="EA51" s="59"/>
      <c r="EB51" s="59"/>
      <c r="EC51" s="59"/>
      <c r="ED51" s="59"/>
      <c r="EE51" s="59"/>
      <c r="EF51" s="59"/>
      <c r="EG51" s="59"/>
      <c r="EH51" s="59"/>
      <c r="EI51" s="59"/>
      <c r="EJ51" s="59"/>
      <c r="EK51" s="59"/>
      <c r="EL51" s="59"/>
      <c r="EM51" s="59"/>
      <c r="EN51" s="59"/>
      <c r="EO51" s="59"/>
      <c r="EP51" s="60"/>
    </row>
    <row r="52" spans="1:146" s="49" customFormat="1" ht="15" x14ac:dyDescent="0.35">
      <c r="A52" s="69"/>
      <c r="B52" s="70"/>
      <c r="C52" s="63"/>
      <c r="D52" s="63"/>
      <c r="E52" s="64">
        <f>HProduction(C52,D52,_dmat,_fmat,_dapm,_fapm,_off)</f>
        <v>0</v>
      </c>
      <c r="F52" s="59"/>
      <c r="G52" s="59" t="str">
        <f>IF(ISBLANK(F52),"",SUM(M52:EP52))</f>
        <v/>
      </c>
      <c r="H52" s="59" t="str">
        <f>IF(ISBLANK(F52), "",F52-G52)</f>
        <v/>
      </c>
      <c r="I52" s="65" t="str">
        <f>IFERROR(VLOOKUP(A52,Cadence,5,FALSE),"")</f>
        <v/>
      </c>
      <c r="J52" s="65" t="str">
        <f>IF(F52=0,"",H52/(E52*24)/I52)</f>
        <v/>
      </c>
      <c r="K52" s="66"/>
      <c r="M52" s="58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  <c r="BM52" s="59"/>
      <c r="BN52" s="59"/>
      <c r="BO52" s="59"/>
      <c r="BP52" s="59"/>
      <c r="BQ52" s="59"/>
      <c r="BR52" s="59"/>
      <c r="BS52" s="59"/>
      <c r="BT52" s="59"/>
      <c r="BU52" s="59"/>
      <c r="BV52" s="59"/>
      <c r="BW52" s="59"/>
      <c r="BX52" s="59"/>
      <c r="BY52" s="59"/>
      <c r="BZ52" s="59"/>
      <c r="CA52" s="59"/>
      <c r="CB52" s="59"/>
      <c r="CC52" s="59"/>
      <c r="CD52" s="59"/>
      <c r="CE52" s="59"/>
      <c r="CF52" s="59"/>
      <c r="CG52" s="59"/>
      <c r="CH52" s="59"/>
      <c r="CI52" s="59"/>
      <c r="CJ52" s="59"/>
      <c r="CK52" s="59"/>
      <c r="CL52" s="59"/>
      <c r="CM52" s="59"/>
      <c r="CN52" s="59"/>
      <c r="CO52" s="59"/>
      <c r="CP52" s="59"/>
      <c r="CQ52" s="59"/>
      <c r="CR52" s="59"/>
      <c r="CS52" s="59"/>
      <c r="CT52" s="59"/>
      <c r="CU52" s="59"/>
      <c r="CV52" s="59"/>
      <c r="CW52" s="59"/>
      <c r="CX52" s="59"/>
      <c r="CY52" s="59"/>
      <c r="CZ52" s="59"/>
      <c r="DA52" s="59"/>
      <c r="DB52" s="59"/>
      <c r="DC52" s="59"/>
      <c r="DD52" s="59"/>
      <c r="DE52" s="59"/>
      <c r="DF52" s="59"/>
      <c r="DG52" s="59"/>
      <c r="DH52" s="59"/>
      <c r="DI52" s="59"/>
      <c r="DJ52" s="59"/>
      <c r="DK52" s="59"/>
      <c r="DL52" s="59"/>
      <c r="DM52" s="59"/>
      <c r="DN52" s="59"/>
      <c r="DO52" s="59"/>
      <c r="DP52" s="59"/>
      <c r="DQ52" s="59"/>
      <c r="DR52" s="59"/>
      <c r="DS52" s="59"/>
      <c r="DT52" s="59"/>
      <c r="DU52" s="59"/>
      <c r="DV52" s="59"/>
      <c r="DW52" s="59"/>
      <c r="DX52" s="59"/>
      <c r="DY52" s="59"/>
      <c r="DZ52" s="59"/>
      <c r="EA52" s="59"/>
      <c r="EB52" s="59"/>
      <c r="EC52" s="59"/>
      <c r="ED52" s="59"/>
      <c r="EE52" s="59"/>
      <c r="EF52" s="59"/>
      <c r="EG52" s="59"/>
      <c r="EH52" s="59"/>
      <c r="EI52" s="59"/>
      <c r="EJ52" s="59"/>
      <c r="EK52" s="59"/>
      <c r="EL52" s="59"/>
      <c r="EM52" s="59"/>
      <c r="EN52" s="59"/>
      <c r="EO52" s="59"/>
      <c r="EP52" s="60"/>
    </row>
    <row r="53" spans="1:146" s="49" customFormat="1" ht="15" x14ac:dyDescent="0.35">
      <c r="A53" s="69"/>
      <c r="B53" s="70"/>
      <c r="C53" s="63"/>
      <c r="D53" s="63"/>
      <c r="E53" s="64">
        <f>HProduction(C53,D53,_dmat,_fmat,_dapm,_fapm,_off)</f>
        <v>0</v>
      </c>
      <c r="F53" s="59"/>
      <c r="G53" s="59" t="str">
        <f>IF(ISBLANK(F53),"",SUM(M53:EP53))</f>
        <v/>
      </c>
      <c r="H53" s="59" t="str">
        <f>IF(ISBLANK(F53), "",F53-G53)</f>
        <v/>
      </c>
      <c r="I53" s="65" t="str">
        <f>IFERROR(VLOOKUP(A53,Cadence,5,FALSE),"")</f>
        <v/>
      </c>
      <c r="J53" s="65" t="str">
        <f>IF(F53=0,"",H53/(E53*24)/I53)</f>
        <v/>
      </c>
      <c r="K53" s="66"/>
      <c r="M53" s="58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  <c r="BN53" s="59"/>
      <c r="BO53" s="59"/>
      <c r="BP53" s="59"/>
      <c r="BQ53" s="59"/>
      <c r="BR53" s="59"/>
      <c r="BS53" s="59"/>
      <c r="BT53" s="59"/>
      <c r="BU53" s="59"/>
      <c r="BV53" s="59"/>
      <c r="BW53" s="59"/>
      <c r="BX53" s="59"/>
      <c r="BY53" s="59"/>
      <c r="BZ53" s="59"/>
      <c r="CA53" s="59"/>
      <c r="CB53" s="59"/>
      <c r="CC53" s="59"/>
      <c r="CD53" s="59"/>
      <c r="CE53" s="59"/>
      <c r="CF53" s="59"/>
      <c r="CG53" s="59"/>
      <c r="CH53" s="59"/>
      <c r="CI53" s="59"/>
      <c r="CJ53" s="59"/>
      <c r="CK53" s="59"/>
      <c r="CL53" s="59"/>
      <c r="CM53" s="59"/>
      <c r="CN53" s="59"/>
      <c r="CO53" s="59"/>
      <c r="CP53" s="59"/>
      <c r="CQ53" s="59"/>
      <c r="CR53" s="59"/>
      <c r="CS53" s="59"/>
      <c r="CT53" s="59"/>
      <c r="CU53" s="59"/>
      <c r="CV53" s="59"/>
      <c r="CW53" s="59"/>
      <c r="CX53" s="59"/>
      <c r="CY53" s="59"/>
      <c r="CZ53" s="59"/>
      <c r="DA53" s="59"/>
      <c r="DB53" s="59"/>
      <c r="DC53" s="59"/>
      <c r="DD53" s="59"/>
      <c r="DE53" s="59"/>
      <c r="DF53" s="59"/>
      <c r="DG53" s="59"/>
      <c r="DH53" s="59"/>
      <c r="DI53" s="59"/>
      <c r="DJ53" s="59"/>
      <c r="DK53" s="59"/>
      <c r="DL53" s="59"/>
      <c r="DM53" s="59"/>
      <c r="DN53" s="59"/>
      <c r="DO53" s="59"/>
      <c r="DP53" s="59"/>
      <c r="DQ53" s="59"/>
      <c r="DR53" s="59"/>
      <c r="DS53" s="59"/>
      <c r="DT53" s="59"/>
      <c r="DU53" s="59"/>
      <c r="DV53" s="59"/>
      <c r="DW53" s="59"/>
      <c r="DX53" s="59"/>
      <c r="DY53" s="59"/>
      <c r="DZ53" s="59"/>
      <c r="EA53" s="59"/>
      <c r="EB53" s="59"/>
      <c r="EC53" s="59"/>
      <c r="ED53" s="59"/>
      <c r="EE53" s="59"/>
      <c r="EF53" s="59"/>
      <c r="EG53" s="59"/>
      <c r="EH53" s="59"/>
      <c r="EI53" s="59"/>
      <c r="EJ53" s="59"/>
      <c r="EK53" s="59"/>
      <c r="EL53" s="59"/>
      <c r="EM53" s="59"/>
      <c r="EN53" s="59"/>
      <c r="EO53" s="59"/>
      <c r="EP53" s="60"/>
    </row>
    <row r="54" spans="1:146" s="49" customFormat="1" ht="15" x14ac:dyDescent="0.35">
      <c r="A54" s="69"/>
      <c r="B54" s="70"/>
      <c r="C54" s="63"/>
      <c r="D54" s="63"/>
      <c r="E54" s="64">
        <f>HProduction(C54,D54,_dmat,_fmat,_dapm,_fapm,_off)</f>
        <v>0</v>
      </c>
      <c r="F54" s="59"/>
      <c r="G54" s="59" t="str">
        <f>IF(ISBLANK(F54),"",SUM(M54:EP54))</f>
        <v/>
      </c>
      <c r="H54" s="59" t="str">
        <f>IF(ISBLANK(F54), "",F54-G54)</f>
        <v/>
      </c>
      <c r="I54" s="65" t="str">
        <f>IFERROR(VLOOKUP(A54,Cadence,5,FALSE),"")</f>
        <v/>
      </c>
      <c r="J54" s="65" t="str">
        <f>IF(F54=0,"",H54/(E54*24)/I54)</f>
        <v/>
      </c>
      <c r="K54" s="66"/>
      <c r="M54" s="58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  <c r="BN54" s="59"/>
      <c r="BO54" s="59"/>
      <c r="BP54" s="59"/>
      <c r="BQ54" s="59"/>
      <c r="BR54" s="59"/>
      <c r="BS54" s="59"/>
      <c r="BT54" s="59"/>
      <c r="BU54" s="59"/>
      <c r="BV54" s="59"/>
      <c r="BW54" s="59"/>
      <c r="BX54" s="59"/>
      <c r="BY54" s="59"/>
      <c r="BZ54" s="59"/>
      <c r="CA54" s="59"/>
      <c r="CB54" s="59"/>
      <c r="CC54" s="59"/>
      <c r="CD54" s="59"/>
      <c r="CE54" s="59"/>
      <c r="CF54" s="59"/>
      <c r="CG54" s="59"/>
      <c r="CH54" s="59"/>
      <c r="CI54" s="59"/>
      <c r="CJ54" s="59"/>
      <c r="CK54" s="59"/>
      <c r="CL54" s="59"/>
      <c r="CM54" s="59"/>
      <c r="CN54" s="59"/>
      <c r="CO54" s="59"/>
      <c r="CP54" s="59"/>
      <c r="CQ54" s="59"/>
      <c r="CR54" s="59"/>
      <c r="CS54" s="59"/>
      <c r="CT54" s="59"/>
      <c r="CU54" s="59"/>
      <c r="CV54" s="59"/>
      <c r="CW54" s="59"/>
      <c r="CX54" s="59"/>
      <c r="CY54" s="59"/>
      <c r="CZ54" s="59"/>
      <c r="DA54" s="59"/>
      <c r="DB54" s="59"/>
      <c r="DC54" s="59"/>
      <c r="DD54" s="59"/>
      <c r="DE54" s="59"/>
      <c r="DF54" s="59"/>
      <c r="DG54" s="59"/>
      <c r="DH54" s="59"/>
      <c r="DI54" s="59"/>
      <c r="DJ54" s="59"/>
      <c r="DK54" s="59"/>
      <c r="DL54" s="59"/>
      <c r="DM54" s="59"/>
      <c r="DN54" s="59"/>
      <c r="DO54" s="59"/>
      <c r="DP54" s="59"/>
      <c r="DQ54" s="59"/>
      <c r="DR54" s="59"/>
      <c r="DS54" s="59"/>
      <c r="DT54" s="59"/>
      <c r="DU54" s="59"/>
      <c r="DV54" s="59"/>
      <c r="DW54" s="59"/>
      <c r="DX54" s="59"/>
      <c r="DY54" s="59"/>
      <c r="DZ54" s="59"/>
      <c r="EA54" s="59"/>
      <c r="EB54" s="59"/>
      <c r="EC54" s="59"/>
      <c r="ED54" s="59"/>
      <c r="EE54" s="59"/>
      <c r="EF54" s="59"/>
      <c r="EG54" s="59"/>
      <c r="EH54" s="59"/>
      <c r="EI54" s="59"/>
      <c r="EJ54" s="59"/>
      <c r="EK54" s="59"/>
      <c r="EL54" s="59"/>
      <c r="EM54" s="59"/>
      <c r="EN54" s="59"/>
      <c r="EO54" s="59"/>
      <c r="EP54" s="60"/>
    </row>
    <row r="55" spans="1:146" s="49" customFormat="1" ht="15" x14ac:dyDescent="0.35">
      <c r="A55" s="69"/>
      <c r="B55" s="70"/>
      <c r="C55" s="63"/>
      <c r="D55" s="63"/>
      <c r="E55" s="64">
        <f>HProduction(C55,D55,_dmat,_fmat,_dapm,_fapm,_off)</f>
        <v>0</v>
      </c>
      <c r="F55" s="59"/>
      <c r="G55" s="59" t="str">
        <f>IF(ISBLANK(F55),"",SUM(M55:EP55))</f>
        <v/>
      </c>
      <c r="H55" s="59" t="str">
        <f>IF(ISBLANK(F55), "",F55-G55)</f>
        <v/>
      </c>
      <c r="I55" s="65" t="str">
        <f>IFERROR(VLOOKUP(A55,Cadence,5,FALSE),"")</f>
        <v/>
      </c>
      <c r="J55" s="65" t="str">
        <f>IF(F55=0,"",H55/(E55*24)/I55)</f>
        <v/>
      </c>
      <c r="K55" s="66"/>
      <c r="M55" s="58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59"/>
      <c r="BO55" s="59"/>
      <c r="BP55" s="59"/>
      <c r="BQ55" s="59"/>
      <c r="BR55" s="59"/>
      <c r="BS55" s="59"/>
      <c r="BT55" s="59"/>
      <c r="BU55" s="59"/>
      <c r="BV55" s="59"/>
      <c r="BW55" s="59"/>
      <c r="BX55" s="59"/>
      <c r="BY55" s="59"/>
      <c r="BZ55" s="59"/>
      <c r="CA55" s="59"/>
      <c r="CB55" s="59"/>
      <c r="CC55" s="59"/>
      <c r="CD55" s="59"/>
      <c r="CE55" s="59"/>
      <c r="CF55" s="59"/>
      <c r="CG55" s="59"/>
      <c r="CH55" s="59"/>
      <c r="CI55" s="59"/>
      <c r="CJ55" s="59"/>
      <c r="CK55" s="59"/>
      <c r="CL55" s="59"/>
      <c r="CM55" s="59"/>
      <c r="CN55" s="59"/>
      <c r="CO55" s="59"/>
      <c r="CP55" s="59"/>
      <c r="CQ55" s="59"/>
      <c r="CR55" s="59"/>
      <c r="CS55" s="59"/>
      <c r="CT55" s="59"/>
      <c r="CU55" s="59"/>
      <c r="CV55" s="59"/>
      <c r="CW55" s="59"/>
      <c r="CX55" s="59"/>
      <c r="CY55" s="59"/>
      <c r="CZ55" s="59"/>
      <c r="DA55" s="59"/>
      <c r="DB55" s="59"/>
      <c r="DC55" s="59"/>
      <c r="DD55" s="59"/>
      <c r="DE55" s="59"/>
      <c r="DF55" s="59"/>
      <c r="DG55" s="59"/>
      <c r="DH55" s="59"/>
      <c r="DI55" s="59"/>
      <c r="DJ55" s="59"/>
      <c r="DK55" s="59"/>
      <c r="DL55" s="59"/>
      <c r="DM55" s="59"/>
      <c r="DN55" s="59"/>
      <c r="DO55" s="59"/>
      <c r="DP55" s="59"/>
      <c r="DQ55" s="59"/>
      <c r="DR55" s="59"/>
      <c r="DS55" s="59"/>
      <c r="DT55" s="59"/>
      <c r="DU55" s="59"/>
      <c r="DV55" s="59"/>
      <c r="DW55" s="59"/>
      <c r="DX55" s="59"/>
      <c r="DY55" s="59"/>
      <c r="DZ55" s="59"/>
      <c r="EA55" s="59"/>
      <c r="EB55" s="59"/>
      <c r="EC55" s="59"/>
      <c r="ED55" s="59"/>
      <c r="EE55" s="59"/>
      <c r="EF55" s="59"/>
      <c r="EG55" s="59"/>
      <c r="EH55" s="59"/>
      <c r="EI55" s="59"/>
      <c r="EJ55" s="59"/>
      <c r="EK55" s="59"/>
      <c r="EL55" s="59"/>
      <c r="EM55" s="59"/>
      <c r="EN55" s="59"/>
      <c r="EO55" s="59"/>
      <c r="EP55" s="60"/>
    </row>
    <row r="56" spans="1:146" s="49" customFormat="1" ht="15" x14ac:dyDescent="0.35">
      <c r="A56" s="69"/>
      <c r="B56" s="70"/>
      <c r="C56" s="63"/>
      <c r="D56" s="63"/>
      <c r="E56" s="64">
        <f>HProduction(C56,D56,_dmat,_fmat,_dapm,_fapm,_off)</f>
        <v>0</v>
      </c>
      <c r="F56" s="59"/>
      <c r="G56" s="59" t="str">
        <f>IF(ISBLANK(F56),"",SUM(M56:EP56))</f>
        <v/>
      </c>
      <c r="H56" s="59" t="str">
        <f>IF(ISBLANK(F56), "",F56-G56)</f>
        <v/>
      </c>
      <c r="I56" s="65" t="str">
        <f>IFERROR(VLOOKUP(A56,Cadence,5,FALSE),"")</f>
        <v/>
      </c>
      <c r="J56" s="65" t="str">
        <f>IF(F56=0,"",H56/(E56*24)/I56)</f>
        <v/>
      </c>
      <c r="K56" s="66"/>
      <c r="M56" s="58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59"/>
      <c r="BA56" s="59"/>
      <c r="BB56" s="59"/>
      <c r="BC56" s="59"/>
      <c r="BD56" s="59"/>
      <c r="BE56" s="59"/>
      <c r="BF56" s="59"/>
      <c r="BG56" s="59"/>
      <c r="BH56" s="59"/>
      <c r="BI56" s="59"/>
      <c r="BJ56" s="59"/>
      <c r="BK56" s="59"/>
      <c r="BL56" s="59"/>
      <c r="BM56" s="59"/>
      <c r="BN56" s="59"/>
      <c r="BO56" s="59"/>
      <c r="BP56" s="59"/>
      <c r="BQ56" s="59"/>
      <c r="BR56" s="59"/>
      <c r="BS56" s="59"/>
      <c r="BT56" s="59"/>
      <c r="BU56" s="59"/>
      <c r="BV56" s="59"/>
      <c r="BW56" s="59"/>
      <c r="BX56" s="59"/>
      <c r="BY56" s="59"/>
      <c r="BZ56" s="59"/>
      <c r="CA56" s="59"/>
      <c r="CB56" s="59"/>
      <c r="CC56" s="59"/>
      <c r="CD56" s="59"/>
      <c r="CE56" s="59"/>
      <c r="CF56" s="59"/>
      <c r="CG56" s="59"/>
      <c r="CH56" s="59"/>
      <c r="CI56" s="59"/>
      <c r="CJ56" s="59"/>
      <c r="CK56" s="59"/>
      <c r="CL56" s="59"/>
      <c r="CM56" s="59"/>
      <c r="CN56" s="59"/>
      <c r="CO56" s="59"/>
      <c r="CP56" s="59"/>
      <c r="CQ56" s="59"/>
      <c r="CR56" s="59"/>
      <c r="CS56" s="59"/>
      <c r="CT56" s="59"/>
      <c r="CU56" s="59"/>
      <c r="CV56" s="59"/>
      <c r="CW56" s="59"/>
      <c r="CX56" s="59"/>
      <c r="CY56" s="59"/>
      <c r="CZ56" s="59"/>
      <c r="DA56" s="59"/>
      <c r="DB56" s="59"/>
      <c r="DC56" s="59"/>
      <c r="DD56" s="59"/>
      <c r="DE56" s="59"/>
      <c r="DF56" s="59"/>
      <c r="DG56" s="59"/>
      <c r="DH56" s="59"/>
      <c r="DI56" s="59"/>
      <c r="DJ56" s="59"/>
      <c r="DK56" s="59"/>
      <c r="DL56" s="59"/>
      <c r="DM56" s="59"/>
      <c r="DN56" s="59"/>
      <c r="DO56" s="59"/>
      <c r="DP56" s="59"/>
      <c r="DQ56" s="59"/>
      <c r="DR56" s="59"/>
      <c r="DS56" s="59"/>
      <c r="DT56" s="59"/>
      <c r="DU56" s="59"/>
      <c r="DV56" s="59"/>
      <c r="DW56" s="59"/>
      <c r="DX56" s="59"/>
      <c r="DY56" s="59"/>
      <c r="DZ56" s="59"/>
      <c r="EA56" s="59"/>
      <c r="EB56" s="59"/>
      <c r="EC56" s="59"/>
      <c r="ED56" s="59"/>
      <c r="EE56" s="59"/>
      <c r="EF56" s="59"/>
      <c r="EG56" s="59"/>
      <c r="EH56" s="59"/>
      <c r="EI56" s="59"/>
      <c r="EJ56" s="59"/>
      <c r="EK56" s="59"/>
      <c r="EL56" s="59"/>
      <c r="EM56" s="59"/>
      <c r="EN56" s="59"/>
      <c r="EO56" s="59"/>
      <c r="EP56" s="60"/>
    </row>
    <row r="57" spans="1:146" s="49" customFormat="1" ht="15" x14ac:dyDescent="0.35">
      <c r="A57" s="61"/>
      <c r="B57" s="62"/>
      <c r="C57" s="73"/>
      <c r="D57" s="73"/>
      <c r="E57" s="64">
        <f>HProduction(C57,D57,_dmat,_fmat,_dapm,_fapm,_off)</f>
        <v>0</v>
      </c>
      <c r="F57" s="59"/>
      <c r="G57" s="59" t="str">
        <f>IF(ISBLANK(F57),"",SUM(M57:EP57))</f>
        <v/>
      </c>
      <c r="H57" s="59" t="str">
        <f>IF(ISBLANK(F57), "",F57-G57)</f>
        <v/>
      </c>
      <c r="I57" s="65" t="str">
        <f>IFERROR(VLOOKUP(A57,Cadence,5,FALSE),"")</f>
        <v/>
      </c>
      <c r="J57" s="65" t="str">
        <f>IF(F57=0,"",H57/(E57*24)/I57)</f>
        <v/>
      </c>
      <c r="K57" s="66"/>
      <c r="M57" s="58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  <c r="BM57" s="59"/>
      <c r="BN57" s="59"/>
      <c r="BO57" s="59"/>
      <c r="BP57" s="59"/>
      <c r="BQ57" s="59"/>
      <c r="BR57" s="59"/>
      <c r="BS57" s="59"/>
      <c r="BT57" s="59"/>
      <c r="BU57" s="59"/>
      <c r="BV57" s="59"/>
      <c r="BW57" s="59"/>
      <c r="BX57" s="59"/>
      <c r="BY57" s="59"/>
      <c r="BZ57" s="59"/>
      <c r="CA57" s="59"/>
      <c r="CB57" s="59"/>
      <c r="CC57" s="59"/>
      <c r="CD57" s="59"/>
      <c r="CE57" s="59"/>
      <c r="CF57" s="59"/>
      <c r="CG57" s="59"/>
      <c r="CH57" s="59"/>
      <c r="CI57" s="59"/>
      <c r="CJ57" s="59"/>
      <c r="CK57" s="59"/>
      <c r="CL57" s="59"/>
      <c r="CM57" s="59"/>
      <c r="CN57" s="59"/>
      <c r="CO57" s="59"/>
      <c r="CP57" s="59"/>
      <c r="CQ57" s="59"/>
      <c r="CR57" s="59"/>
      <c r="CS57" s="59"/>
      <c r="CT57" s="59"/>
      <c r="CU57" s="59"/>
      <c r="CV57" s="59"/>
      <c r="CW57" s="59"/>
      <c r="CX57" s="59"/>
      <c r="CY57" s="59"/>
      <c r="CZ57" s="59"/>
      <c r="DA57" s="59"/>
      <c r="DB57" s="59"/>
      <c r="DC57" s="59"/>
      <c r="DD57" s="59"/>
      <c r="DE57" s="59"/>
      <c r="DF57" s="59"/>
      <c r="DG57" s="59"/>
      <c r="DH57" s="59"/>
      <c r="DI57" s="59"/>
      <c r="DJ57" s="59"/>
      <c r="DK57" s="59"/>
      <c r="DL57" s="59"/>
      <c r="DM57" s="59"/>
      <c r="DN57" s="59"/>
      <c r="DO57" s="59"/>
      <c r="DP57" s="59"/>
      <c r="DQ57" s="59"/>
      <c r="DR57" s="59"/>
      <c r="DS57" s="59"/>
      <c r="DT57" s="59"/>
      <c r="DU57" s="59"/>
      <c r="DV57" s="59"/>
      <c r="DW57" s="59"/>
      <c r="DX57" s="59"/>
      <c r="DY57" s="59"/>
      <c r="DZ57" s="59"/>
      <c r="EA57" s="59"/>
      <c r="EB57" s="59"/>
      <c r="EC57" s="59"/>
      <c r="ED57" s="59"/>
      <c r="EE57" s="59"/>
      <c r="EF57" s="59"/>
      <c r="EG57" s="59"/>
      <c r="EH57" s="59"/>
      <c r="EI57" s="59"/>
      <c r="EJ57" s="59"/>
      <c r="EK57" s="59"/>
      <c r="EL57" s="59"/>
      <c r="EM57" s="59"/>
      <c r="EN57" s="59"/>
      <c r="EO57" s="59"/>
      <c r="EP57" s="60"/>
    </row>
    <row r="58" spans="1:146" s="49" customFormat="1" x14ac:dyDescent="0.3">
      <c r="A58" s="71"/>
      <c r="B58" s="72"/>
      <c r="C58" s="73"/>
      <c r="D58" s="73"/>
      <c r="E58" s="64">
        <f>HProduction(C58,D58,_dmat,_fmat,_dapm,_fapm,_off)</f>
        <v>0</v>
      </c>
      <c r="G58" s="59" t="str">
        <f>IF(ISBLANK(F58),"",SUM(M58:EP58))</f>
        <v/>
      </c>
      <c r="H58" s="59" t="str">
        <f>IF(ISBLANK(F58), "",F58-G58)</f>
        <v/>
      </c>
      <c r="I58" s="65" t="str">
        <f>IFERROR(VLOOKUP(A58,Cadence,5,FALSE),"")</f>
        <v/>
      </c>
      <c r="J58" s="65" t="str">
        <f>IF(F58=0,"",H58/(E58*24)/I58)</f>
        <v/>
      </c>
      <c r="K58" s="66"/>
      <c r="M58" s="58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59"/>
      <c r="BR58" s="59"/>
      <c r="BS58" s="59"/>
      <c r="BT58" s="59"/>
      <c r="BU58" s="59"/>
      <c r="BV58" s="59"/>
      <c r="BW58" s="59"/>
      <c r="BX58" s="59"/>
      <c r="BY58" s="59"/>
      <c r="BZ58" s="59"/>
      <c r="CA58" s="59"/>
      <c r="CB58" s="59"/>
      <c r="CC58" s="59"/>
      <c r="CD58" s="59"/>
      <c r="CE58" s="59"/>
      <c r="CF58" s="59"/>
      <c r="CG58" s="59"/>
      <c r="CH58" s="59"/>
      <c r="CI58" s="59"/>
      <c r="CJ58" s="59"/>
      <c r="CK58" s="59"/>
      <c r="CL58" s="59"/>
      <c r="CM58" s="59"/>
      <c r="CN58" s="59"/>
      <c r="CO58" s="59"/>
      <c r="CP58" s="59"/>
      <c r="CQ58" s="59"/>
      <c r="CR58" s="59"/>
      <c r="CS58" s="59"/>
      <c r="CT58" s="59"/>
      <c r="CU58" s="59"/>
      <c r="CV58" s="59"/>
      <c r="CW58" s="59"/>
      <c r="CX58" s="59"/>
      <c r="CY58" s="59"/>
      <c r="CZ58" s="59"/>
      <c r="DA58" s="59"/>
      <c r="DB58" s="59"/>
      <c r="DC58" s="59"/>
      <c r="DD58" s="59"/>
      <c r="DE58" s="59"/>
      <c r="DF58" s="59"/>
      <c r="DG58" s="59"/>
      <c r="DH58" s="59"/>
      <c r="DI58" s="59"/>
      <c r="DJ58" s="59"/>
      <c r="DK58" s="59"/>
      <c r="DL58" s="59"/>
      <c r="DM58" s="59"/>
      <c r="DN58" s="59"/>
      <c r="DO58" s="59"/>
      <c r="DP58" s="59"/>
      <c r="DQ58" s="59"/>
      <c r="DR58" s="59"/>
      <c r="DS58" s="59"/>
      <c r="DT58" s="59"/>
      <c r="DU58" s="59"/>
      <c r="DV58" s="59"/>
      <c r="DW58" s="59"/>
      <c r="DX58" s="59"/>
      <c r="DY58" s="59"/>
      <c r="DZ58" s="59"/>
      <c r="EA58" s="59"/>
      <c r="EB58" s="59"/>
      <c r="EC58" s="59"/>
      <c r="ED58" s="59"/>
      <c r="EE58" s="59"/>
      <c r="EF58" s="59"/>
      <c r="EG58" s="59"/>
      <c r="EH58" s="59"/>
      <c r="EI58" s="59"/>
      <c r="EJ58" s="59"/>
      <c r="EK58" s="59"/>
      <c r="EL58" s="59"/>
      <c r="EM58" s="59"/>
      <c r="EN58" s="59"/>
      <c r="EO58" s="59"/>
      <c r="EP58" s="60"/>
    </row>
    <row r="59" spans="1:146" s="49" customFormat="1" x14ac:dyDescent="0.3">
      <c r="A59" s="71"/>
      <c r="B59" s="72"/>
      <c r="C59" s="73"/>
      <c r="D59" s="73"/>
      <c r="E59" s="64">
        <f>HProduction(C59,D59,_dmat,_fmat,_dapm,_fapm,_off)</f>
        <v>0</v>
      </c>
      <c r="G59" s="59" t="str">
        <f>IF(ISBLANK(F59),"",SUM(M59:EP59))</f>
        <v/>
      </c>
      <c r="H59" s="59" t="str">
        <f>IF(ISBLANK(F59), "",F59-G59)</f>
        <v/>
      </c>
      <c r="I59" s="65" t="str">
        <f>IFERROR(VLOOKUP(A59,Cadence,5,FALSE),"")</f>
        <v/>
      </c>
      <c r="J59" s="65" t="str">
        <f>IF(F59=0,"",H59/(E59*24)/I59)</f>
        <v/>
      </c>
      <c r="K59" s="66"/>
      <c r="M59" s="58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  <c r="BM59" s="59"/>
      <c r="BN59" s="59"/>
      <c r="BO59" s="59"/>
      <c r="BP59" s="59"/>
      <c r="BQ59" s="59"/>
      <c r="BR59" s="59"/>
      <c r="BS59" s="59"/>
      <c r="BT59" s="59"/>
      <c r="BU59" s="59"/>
      <c r="BV59" s="59"/>
      <c r="BW59" s="59"/>
      <c r="BX59" s="59"/>
      <c r="BY59" s="59"/>
      <c r="BZ59" s="59"/>
      <c r="CA59" s="59"/>
      <c r="CB59" s="59"/>
      <c r="CC59" s="59"/>
      <c r="CD59" s="59"/>
      <c r="CE59" s="59"/>
      <c r="CF59" s="59"/>
      <c r="CG59" s="59"/>
      <c r="CH59" s="59"/>
      <c r="CI59" s="59"/>
      <c r="CJ59" s="59"/>
      <c r="CK59" s="59"/>
      <c r="CL59" s="59"/>
      <c r="CM59" s="59"/>
      <c r="CN59" s="59"/>
      <c r="CO59" s="59"/>
      <c r="CP59" s="59"/>
      <c r="CQ59" s="59"/>
      <c r="CR59" s="59"/>
      <c r="CS59" s="59"/>
      <c r="CT59" s="59"/>
      <c r="CU59" s="59"/>
      <c r="CV59" s="59"/>
      <c r="CW59" s="59"/>
      <c r="CX59" s="59"/>
      <c r="CY59" s="59"/>
      <c r="CZ59" s="59"/>
      <c r="DA59" s="59"/>
      <c r="DB59" s="59"/>
      <c r="DC59" s="59"/>
      <c r="DD59" s="59"/>
      <c r="DE59" s="59"/>
      <c r="DF59" s="59"/>
      <c r="DG59" s="59"/>
      <c r="DH59" s="59"/>
      <c r="DI59" s="59"/>
      <c r="DJ59" s="59"/>
      <c r="DK59" s="59"/>
      <c r="DL59" s="59"/>
      <c r="DM59" s="59"/>
      <c r="DN59" s="59"/>
      <c r="DO59" s="59"/>
      <c r="DP59" s="59"/>
      <c r="DQ59" s="59"/>
      <c r="DR59" s="59"/>
      <c r="DS59" s="59"/>
      <c r="DT59" s="59"/>
      <c r="DU59" s="59"/>
      <c r="DV59" s="59"/>
      <c r="DW59" s="59"/>
      <c r="DX59" s="59"/>
      <c r="DY59" s="59"/>
      <c r="DZ59" s="59"/>
      <c r="EA59" s="59"/>
      <c r="EB59" s="59"/>
      <c r="EC59" s="59"/>
      <c r="ED59" s="59"/>
      <c r="EE59" s="59"/>
      <c r="EF59" s="59"/>
      <c r="EG59" s="59"/>
      <c r="EH59" s="59"/>
      <c r="EI59" s="59"/>
      <c r="EJ59" s="59"/>
      <c r="EK59" s="59"/>
      <c r="EL59" s="59"/>
      <c r="EM59" s="59"/>
      <c r="EN59" s="59"/>
      <c r="EO59" s="59"/>
      <c r="EP59" s="60"/>
    </row>
    <row r="60" spans="1:146" s="49" customFormat="1" x14ac:dyDescent="0.3">
      <c r="A60" s="71"/>
      <c r="B60" s="72"/>
      <c r="C60" s="73"/>
      <c r="D60" s="73"/>
      <c r="E60" s="64">
        <f>HProduction(C60,D60,_dmat,_fmat,_dapm,_fapm,_off)</f>
        <v>0</v>
      </c>
      <c r="G60" s="59" t="str">
        <f>IF(ISBLANK(F60),"",SUM(M60:EP60))</f>
        <v/>
      </c>
      <c r="H60" s="59" t="str">
        <f>IF(ISBLANK(F60), "",F60-G60)</f>
        <v/>
      </c>
      <c r="I60" s="65" t="str">
        <f>IFERROR(VLOOKUP(A60,Cadence,5,FALSE),"")</f>
        <v/>
      </c>
      <c r="J60" s="65" t="str">
        <f>IF(F60=0,"",H60/(E60*24)/I60)</f>
        <v/>
      </c>
      <c r="K60" s="66"/>
      <c r="M60" s="58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  <c r="BN60" s="59"/>
      <c r="BO60" s="59"/>
      <c r="BP60" s="59"/>
      <c r="BQ60" s="59"/>
      <c r="BR60" s="59"/>
      <c r="BS60" s="59"/>
      <c r="BT60" s="59"/>
      <c r="BU60" s="59"/>
      <c r="BV60" s="59"/>
      <c r="BW60" s="59"/>
      <c r="BX60" s="59"/>
      <c r="BY60" s="59"/>
      <c r="BZ60" s="59"/>
      <c r="CA60" s="59"/>
      <c r="CB60" s="59"/>
      <c r="CC60" s="59"/>
      <c r="CD60" s="59"/>
      <c r="CE60" s="59"/>
      <c r="CF60" s="59"/>
      <c r="CG60" s="59"/>
      <c r="CH60" s="59"/>
      <c r="CI60" s="59"/>
      <c r="CJ60" s="59"/>
      <c r="CK60" s="59"/>
      <c r="CL60" s="59"/>
      <c r="CM60" s="59"/>
      <c r="CN60" s="59"/>
      <c r="CO60" s="59"/>
      <c r="CP60" s="59"/>
      <c r="CQ60" s="59"/>
      <c r="CR60" s="59"/>
      <c r="CS60" s="59"/>
      <c r="CT60" s="59"/>
      <c r="CU60" s="59"/>
      <c r="CV60" s="59"/>
      <c r="CW60" s="59"/>
      <c r="CX60" s="59"/>
      <c r="CY60" s="59"/>
      <c r="CZ60" s="59"/>
      <c r="DA60" s="59"/>
      <c r="DB60" s="59"/>
      <c r="DC60" s="59"/>
      <c r="DD60" s="59"/>
      <c r="DE60" s="59"/>
      <c r="DF60" s="59"/>
      <c r="DG60" s="59"/>
      <c r="DH60" s="59"/>
      <c r="DI60" s="59"/>
      <c r="DJ60" s="59"/>
      <c r="DK60" s="59"/>
      <c r="DL60" s="59"/>
      <c r="DM60" s="59"/>
      <c r="DN60" s="59"/>
      <c r="DO60" s="59"/>
      <c r="DP60" s="59"/>
      <c r="DQ60" s="59"/>
      <c r="DR60" s="59"/>
      <c r="DS60" s="59"/>
      <c r="DT60" s="59"/>
      <c r="DU60" s="59"/>
      <c r="DV60" s="59"/>
      <c r="DW60" s="59"/>
      <c r="DX60" s="59"/>
      <c r="DY60" s="59"/>
      <c r="DZ60" s="59"/>
      <c r="EA60" s="59"/>
      <c r="EB60" s="59"/>
      <c r="EC60" s="59"/>
      <c r="ED60" s="59"/>
      <c r="EE60" s="59"/>
      <c r="EF60" s="59"/>
      <c r="EG60" s="59"/>
      <c r="EH60" s="59"/>
      <c r="EI60" s="59"/>
      <c r="EJ60" s="59"/>
      <c r="EK60" s="59"/>
      <c r="EL60" s="59"/>
      <c r="EM60" s="59"/>
      <c r="EN60" s="59"/>
      <c r="EO60" s="59"/>
      <c r="EP60" s="60"/>
    </row>
    <row r="61" spans="1:146" s="49" customFormat="1" x14ac:dyDescent="0.3">
      <c r="A61" s="71"/>
      <c r="B61" s="72"/>
      <c r="C61" s="73"/>
      <c r="D61" s="73"/>
      <c r="E61" s="64">
        <f>HProduction(C61,D61,_dmat,_fmat,_dapm,_fapm,_off)</f>
        <v>0</v>
      </c>
      <c r="G61" s="59" t="str">
        <f>IF(ISBLANK(F61),"",SUM(M61:EP61))</f>
        <v/>
      </c>
      <c r="H61" s="59" t="str">
        <f>IF(ISBLANK(F61), "",F61-G61)</f>
        <v/>
      </c>
      <c r="I61" s="65" t="str">
        <f>IFERROR(VLOOKUP(A61,Cadence,5,FALSE),"")</f>
        <v/>
      </c>
      <c r="J61" s="65" t="str">
        <f>IF(F61=0,"",H61/(E61*24)/I61)</f>
        <v/>
      </c>
      <c r="K61" s="66"/>
      <c r="M61" s="58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59"/>
      <c r="BV61" s="59"/>
      <c r="BW61" s="59"/>
      <c r="BX61" s="59"/>
      <c r="BY61" s="59"/>
      <c r="BZ61" s="59"/>
      <c r="CA61" s="59"/>
      <c r="CB61" s="59"/>
      <c r="CC61" s="59"/>
      <c r="CD61" s="59"/>
      <c r="CE61" s="59"/>
      <c r="CF61" s="59"/>
      <c r="CG61" s="59"/>
      <c r="CH61" s="59"/>
      <c r="CI61" s="59"/>
      <c r="CJ61" s="59"/>
      <c r="CK61" s="59"/>
      <c r="CL61" s="59"/>
      <c r="CM61" s="59"/>
      <c r="CN61" s="59"/>
      <c r="CO61" s="59"/>
      <c r="CP61" s="59"/>
      <c r="CQ61" s="59"/>
      <c r="CR61" s="59"/>
      <c r="CS61" s="59"/>
      <c r="CT61" s="59"/>
      <c r="CU61" s="59"/>
      <c r="CV61" s="59"/>
      <c r="CW61" s="59"/>
      <c r="CX61" s="59"/>
      <c r="CY61" s="59"/>
      <c r="CZ61" s="59"/>
      <c r="DA61" s="59"/>
      <c r="DB61" s="59"/>
      <c r="DC61" s="59"/>
      <c r="DD61" s="59"/>
      <c r="DE61" s="59"/>
      <c r="DF61" s="59"/>
      <c r="DG61" s="59"/>
      <c r="DH61" s="59"/>
      <c r="DI61" s="59"/>
      <c r="DJ61" s="59"/>
      <c r="DK61" s="59"/>
      <c r="DL61" s="59"/>
      <c r="DM61" s="59"/>
      <c r="DN61" s="59"/>
      <c r="DO61" s="59"/>
      <c r="DP61" s="59"/>
      <c r="DQ61" s="59"/>
      <c r="DR61" s="59"/>
      <c r="DS61" s="59"/>
      <c r="DT61" s="59"/>
      <c r="DU61" s="59"/>
      <c r="DV61" s="59"/>
      <c r="DW61" s="59"/>
      <c r="DX61" s="59"/>
      <c r="DY61" s="59"/>
      <c r="DZ61" s="59"/>
      <c r="EA61" s="59"/>
      <c r="EB61" s="59"/>
      <c r="EC61" s="59"/>
      <c r="ED61" s="59"/>
      <c r="EE61" s="59"/>
      <c r="EF61" s="59"/>
      <c r="EG61" s="59"/>
      <c r="EH61" s="59"/>
      <c r="EI61" s="59"/>
      <c r="EJ61" s="59"/>
      <c r="EK61" s="59"/>
      <c r="EL61" s="59"/>
      <c r="EM61" s="59"/>
      <c r="EN61" s="59"/>
      <c r="EO61" s="59"/>
      <c r="EP61" s="60"/>
    </row>
    <row r="62" spans="1:146" s="49" customFormat="1" x14ac:dyDescent="0.3">
      <c r="A62" s="71"/>
      <c r="B62" s="72"/>
      <c r="C62" s="73"/>
      <c r="D62" s="73"/>
      <c r="E62" s="64">
        <f>HProduction(C62,D62,_dmat,_fmat,_dapm,_fapm,_off)</f>
        <v>0</v>
      </c>
      <c r="G62" s="59" t="str">
        <f>IF(ISBLANK(F62),"",SUM(M62:EP62))</f>
        <v/>
      </c>
      <c r="H62" s="59" t="str">
        <f>IF(ISBLANK(F62), "",F62-G62)</f>
        <v/>
      </c>
      <c r="I62" s="65" t="str">
        <f>IFERROR(VLOOKUP(A62,Cadence,5,FALSE),"")</f>
        <v/>
      </c>
      <c r="J62" s="65" t="str">
        <f>IF(F62=0,"",H62/(E62*24)/I62)</f>
        <v/>
      </c>
      <c r="K62" s="66"/>
      <c r="M62" s="58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59"/>
      <c r="BB62" s="59"/>
      <c r="BC62" s="59"/>
      <c r="BD62" s="59"/>
      <c r="BE62" s="59"/>
      <c r="BF62" s="59"/>
      <c r="BG62" s="59"/>
      <c r="BH62" s="59"/>
      <c r="BI62" s="59"/>
      <c r="BJ62" s="59"/>
      <c r="BK62" s="59"/>
      <c r="BL62" s="59"/>
      <c r="BM62" s="59"/>
      <c r="BN62" s="59"/>
      <c r="BO62" s="59"/>
      <c r="BP62" s="59"/>
      <c r="BQ62" s="59"/>
      <c r="BR62" s="59"/>
      <c r="BS62" s="59"/>
      <c r="BT62" s="59"/>
      <c r="BU62" s="59"/>
      <c r="BV62" s="59"/>
      <c r="BW62" s="59"/>
      <c r="BX62" s="59"/>
      <c r="BY62" s="59"/>
      <c r="BZ62" s="59"/>
      <c r="CA62" s="59"/>
      <c r="CB62" s="59"/>
      <c r="CC62" s="59"/>
      <c r="CD62" s="59"/>
      <c r="CE62" s="59"/>
      <c r="CF62" s="59"/>
      <c r="CG62" s="59"/>
      <c r="CH62" s="59"/>
      <c r="CI62" s="59"/>
      <c r="CJ62" s="59"/>
      <c r="CK62" s="59"/>
      <c r="CL62" s="59"/>
      <c r="CM62" s="59"/>
      <c r="CN62" s="59"/>
      <c r="CO62" s="59"/>
      <c r="CP62" s="59"/>
      <c r="CQ62" s="59"/>
      <c r="CR62" s="59"/>
      <c r="CS62" s="59"/>
      <c r="CT62" s="59"/>
      <c r="CU62" s="59"/>
      <c r="CV62" s="59"/>
      <c r="CW62" s="59"/>
      <c r="CX62" s="59"/>
      <c r="CY62" s="59"/>
      <c r="CZ62" s="59"/>
      <c r="DA62" s="59"/>
      <c r="DB62" s="59"/>
      <c r="DC62" s="59"/>
      <c r="DD62" s="59"/>
      <c r="DE62" s="59"/>
      <c r="DF62" s="59"/>
      <c r="DG62" s="59"/>
      <c r="DH62" s="59"/>
      <c r="DI62" s="59"/>
      <c r="DJ62" s="59"/>
      <c r="DK62" s="59"/>
      <c r="DL62" s="59"/>
      <c r="DM62" s="59"/>
      <c r="DN62" s="59"/>
      <c r="DO62" s="59"/>
      <c r="DP62" s="59"/>
      <c r="DQ62" s="59"/>
      <c r="DR62" s="59"/>
      <c r="DS62" s="59"/>
      <c r="DT62" s="59"/>
      <c r="DU62" s="59"/>
      <c r="DV62" s="59"/>
      <c r="DW62" s="59"/>
      <c r="DX62" s="59"/>
      <c r="DY62" s="59"/>
      <c r="DZ62" s="59"/>
      <c r="EA62" s="59"/>
      <c r="EB62" s="59"/>
      <c r="EC62" s="59"/>
      <c r="ED62" s="59"/>
      <c r="EE62" s="59"/>
      <c r="EF62" s="59"/>
      <c r="EG62" s="59"/>
      <c r="EH62" s="59"/>
      <c r="EI62" s="59"/>
      <c r="EJ62" s="59"/>
      <c r="EK62" s="59"/>
      <c r="EL62" s="59"/>
      <c r="EM62" s="59"/>
      <c r="EN62" s="59"/>
      <c r="EO62" s="59"/>
      <c r="EP62" s="60"/>
    </row>
    <row r="63" spans="1:146" s="49" customFormat="1" x14ac:dyDescent="0.3">
      <c r="A63" s="71"/>
      <c r="B63" s="72"/>
      <c r="C63" s="73"/>
      <c r="D63" s="73"/>
      <c r="E63" s="64">
        <f>HProduction(C63,D63,_dmat,_fmat,_dapm,_fapm,_off)</f>
        <v>0</v>
      </c>
      <c r="G63" s="59" t="str">
        <f>IF(ISBLANK(F63),"",SUM(M63:EP63))</f>
        <v/>
      </c>
      <c r="H63" s="59" t="str">
        <f>IF(ISBLANK(F63), "",F63-G63)</f>
        <v/>
      </c>
      <c r="I63" s="65" t="str">
        <f>IFERROR(VLOOKUP(A63,Cadence,5,FALSE),"")</f>
        <v/>
      </c>
      <c r="J63" s="65" t="str">
        <f>IF(F63=0,"",H63/(E63*24)/I63)</f>
        <v/>
      </c>
      <c r="K63" s="66"/>
      <c r="M63" s="58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59"/>
      <c r="BI63" s="59"/>
      <c r="BJ63" s="59"/>
      <c r="BK63" s="59"/>
      <c r="BL63" s="59"/>
      <c r="BM63" s="59"/>
      <c r="BN63" s="59"/>
      <c r="BO63" s="59"/>
      <c r="BP63" s="59"/>
      <c r="BQ63" s="59"/>
      <c r="BR63" s="59"/>
      <c r="BS63" s="59"/>
      <c r="BT63" s="59"/>
      <c r="BU63" s="59"/>
      <c r="BV63" s="59"/>
      <c r="BW63" s="59"/>
      <c r="BX63" s="59"/>
      <c r="BY63" s="59"/>
      <c r="BZ63" s="59"/>
      <c r="CA63" s="59"/>
      <c r="CB63" s="59"/>
      <c r="CC63" s="59"/>
      <c r="CD63" s="59"/>
      <c r="CE63" s="59"/>
      <c r="CF63" s="59"/>
      <c r="CG63" s="59"/>
      <c r="CH63" s="59"/>
      <c r="CI63" s="59"/>
      <c r="CJ63" s="59"/>
      <c r="CK63" s="59"/>
      <c r="CL63" s="59"/>
      <c r="CM63" s="59"/>
      <c r="CN63" s="59"/>
      <c r="CO63" s="59"/>
      <c r="CP63" s="59"/>
      <c r="CQ63" s="59"/>
      <c r="CR63" s="59"/>
      <c r="CS63" s="59"/>
      <c r="CT63" s="59"/>
      <c r="CU63" s="59"/>
      <c r="CV63" s="59"/>
      <c r="CW63" s="59"/>
      <c r="CX63" s="59"/>
      <c r="CY63" s="59"/>
      <c r="CZ63" s="59"/>
      <c r="DA63" s="59"/>
      <c r="DB63" s="59"/>
      <c r="DC63" s="59"/>
      <c r="DD63" s="59"/>
      <c r="DE63" s="59"/>
      <c r="DF63" s="59"/>
      <c r="DG63" s="59"/>
      <c r="DH63" s="59"/>
      <c r="DI63" s="59"/>
      <c r="DJ63" s="59"/>
      <c r="DK63" s="59"/>
      <c r="DL63" s="59"/>
      <c r="DM63" s="59"/>
      <c r="DN63" s="59"/>
      <c r="DO63" s="59"/>
      <c r="DP63" s="59"/>
      <c r="DQ63" s="59"/>
      <c r="DR63" s="59"/>
      <c r="DS63" s="59"/>
      <c r="DT63" s="59"/>
      <c r="DU63" s="59"/>
      <c r="DV63" s="59"/>
      <c r="DW63" s="59"/>
      <c r="DX63" s="59"/>
      <c r="DY63" s="59"/>
      <c r="DZ63" s="59"/>
      <c r="EA63" s="59"/>
      <c r="EB63" s="59"/>
      <c r="EC63" s="59"/>
      <c r="ED63" s="59"/>
      <c r="EE63" s="59"/>
      <c r="EF63" s="59"/>
      <c r="EG63" s="59"/>
      <c r="EH63" s="59"/>
      <c r="EI63" s="59"/>
      <c r="EJ63" s="59"/>
      <c r="EK63" s="59"/>
      <c r="EL63" s="59"/>
      <c r="EM63" s="59"/>
      <c r="EN63" s="59"/>
      <c r="EO63" s="59"/>
      <c r="EP63" s="60"/>
    </row>
    <row r="64" spans="1:146" s="49" customFormat="1" x14ac:dyDescent="0.3">
      <c r="A64" s="71"/>
      <c r="B64" s="72"/>
      <c r="C64" s="73"/>
      <c r="D64" s="73"/>
      <c r="E64" s="64">
        <f>HProduction(C64,D64,_dmat,_fmat,_dapm,_fapm,_off)</f>
        <v>0</v>
      </c>
      <c r="G64" s="59" t="str">
        <f>IF(ISBLANK(F64),"",SUM(M64:EP64))</f>
        <v/>
      </c>
      <c r="H64" s="59" t="str">
        <f>IF(ISBLANK(F64), "",F64-G64)</f>
        <v/>
      </c>
      <c r="I64" s="65" t="str">
        <f>IFERROR(VLOOKUP(A64,Cadence,5,FALSE),"")</f>
        <v/>
      </c>
      <c r="J64" s="65" t="str">
        <f>IF(F64=0,"",H64/(E64*24)/I64)</f>
        <v/>
      </c>
      <c r="K64" s="66"/>
      <c r="M64" s="58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9"/>
      <c r="AQ64" s="59"/>
      <c r="AR64" s="59"/>
      <c r="AS64" s="59"/>
      <c r="AT64" s="59"/>
      <c r="AU64" s="59"/>
      <c r="AV64" s="59"/>
      <c r="AW64" s="59"/>
      <c r="AX64" s="59"/>
      <c r="AY64" s="59"/>
      <c r="AZ64" s="59"/>
      <c r="BA64" s="59"/>
      <c r="BB64" s="59"/>
      <c r="BC64" s="59"/>
      <c r="BD64" s="59"/>
      <c r="BE64" s="59"/>
      <c r="BF64" s="59"/>
      <c r="BG64" s="59"/>
      <c r="BH64" s="59"/>
      <c r="BI64" s="59"/>
      <c r="BJ64" s="59"/>
      <c r="BK64" s="59"/>
      <c r="BL64" s="59"/>
      <c r="BM64" s="59"/>
      <c r="BN64" s="59"/>
      <c r="BO64" s="59"/>
      <c r="BP64" s="59"/>
      <c r="BQ64" s="59"/>
      <c r="BR64" s="59"/>
      <c r="BS64" s="59"/>
      <c r="BT64" s="59"/>
      <c r="BU64" s="59"/>
      <c r="BV64" s="59"/>
      <c r="BW64" s="59"/>
      <c r="BX64" s="59"/>
      <c r="BY64" s="59"/>
      <c r="BZ64" s="59"/>
      <c r="CA64" s="59"/>
      <c r="CB64" s="59"/>
      <c r="CC64" s="59"/>
      <c r="CD64" s="59"/>
      <c r="CE64" s="59"/>
      <c r="CF64" s="59"/>
      <c r="CG64" s="59"/>
      <c r="CH64" s="59"/>
      <c r="CI64" s="59"/>
      <c r="CJ64" s="59"/>
      <c r="CK64" s="59"/>
      <c r="CL64" s="59"/>
      <c r="CM64" s="59"/>
      <c r="CN64" s="59"/>
      <c r="CO64" s="59"/>
      <c r="CP64" s="59"/>
      <c r="CQ64" s="59"/>
      <c r="CR64" s="59"/>
      <c r="CS64" s="59"/>
      <c r="CT64" s="59"/>
      <c r="CU64" s="59"/>
      <c r="CV64" s="59"/>
      <c r="CW64" s="59"/>
      <c r="CX64" s="59"/>
      <c r="CY64" s="59"/>
      <c r="CZ64" s="59"/>
      <c r="DA64" s="59"/>
      <c r="DB64" s="59"/>
      <c r="DC64" s="59"/>
      <c r="DD64" s="59"/>
      <c r="DE64" s="59"/>
      <c r="DF64" s="59"/>
      <c r="DG64" s="59"/>
      <c r="DH64" s="59"/>
      <c r="DI64" s="59"/>
      <c r="DJ64" s="59"/>
      <c r="DK64" s="59"/>
      <c r="DL64" s="59"/>
      <c r="DM64" s="59"/>
      <c r="DN64" s="59"/>
      <c r="DO64" s="59"/>
      <c r="DP64" s="59"/>
      <c r="DQ64" s="59"/>
      <c r="DR64" s="59"/>
      <c r="DS64" s="59"/>
      <c r="DT64" s="59"/>
      <c r="DU64" s="59"/>
      <c r="DV64" s="59"/>
      <c r="DW64" s="59"/>
      <c r="DX64" s="59"/>
      <c r="DY64" s="59"/>
      <c r="DZ64" s="59"/>
      <c r="EA64" s="59"/>
      <c r="EB64" s="59"/>
      <c r="EC64" s="59"/>
      <c r="ED64" s="59"/>
      <c r="EE64" s="59"/>
      <c r="EF64" s="59"/>
      <c r="EG64" s="59"/>
      <c r="EH64" s="59"/>
      <c r="EI64" s="59"/>
      <c r="EJ64" s="59"/>
      <c r="EK64" s="59"/>
      <c r="EL64" s="59"/>
      <c r="EM64" s="59"/>
      <c r="EN64" s="59"/>
      <c r="EO64" s="59"/>
      <c r="EP64" s="60"/>
    </row>
    <row r="65" spans="1:146" s="49" customFormat="1" x14ac:dyDescent="0.3">
      <c r="A65" s="71"/>
      <c r="B65" s="72"/>
      <c r="C65" s="73"/>
      <c r="D65" s="73"/>
      <c r="E65" s="64">
        <f>HProduction(C65,D65,_dmat,_fmat,_dapm,_fapm,_off)</f>
        <v>0</v>
      </c>
      <c r="G65" s="59" t="str">
        <f>IF(ISBLANK(F65),"",SUM(M65:EP65))</f>
        <v/>
      </c>
      <c r="H65" s="59" t="str">
        <f>IF(ISBLANK(F65), "",F65-G65)</f>
        <v/>
      </c>
      <c r="I65" s="65" t="str">
        <f>IFERROR(VLOOKUP(A65,Cadence,5,FALSE),"")</f>
        <v/>
      </c>
      <c r="J65" s="65" t="str">
        <f>IF(F65=0,"",H65/(E65*24)/I65)</f>
        <v/>
      </c>
      <c r="K65" s="66"/>
      <c r="M65" s="58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59"/>
      <c r="AR65" s="59"/>
      <c r="AS65" s="59"/>
      <c r="AT65" s="59"/>
      <c r="AU65" s="59"/>
      <c r="AV65" s="59"/>
      <c r="AW65" s="59"/>
      <c r="AX65" s="59"/>
      <c r="AY65" s="59"/>
      <c r="AZ65" s="59"/>
      <c r="BA65" s="59"/>
      <c r="BB65" s="59"/>
      <c r="BC65" s="59"/>
      <c r="BD65" s="59"/>
      <c r="BE65" s="59"/>
      <c r="BF65" s="59"/>
      <c r="BG65" s="59"/>
      <c r="BH65" s="59"/>
      <c r="BI65" s="59"/>
      <c r="BJ65" s="59"/>
      <c r="BK65" s="59"/>
      <c r="BL65" s="59"/>
      <c r="BM65" s="59"/>
      <c r="BN65" s="59"/>
      <c r="BO65" s="59"/>
      <c r="BP65" s="59"/>
      <c r="BQ65" s="59"/>
      <c r="BR65" s="59"/>
      <c r="BS65" s="59"/>
      <c r="BT65" s="59"/>
      <c r="BU65" s="59"/>
      <c r="BV65" s="59"/>
      <c r="BW65" s="59"/>
      <c r="BX65" s="59"/>
      <c r="BY65" s="59"/>
      <c r="BZ65" s="59"/>
      <c r="CA65" s="59"/>
      <c r="CB65" s="59"/>
      <c r="CC65" s="59"/>
      <c r="CD65" s="59"/>
      <c r="CE65" s="59"/>
      <c r="CF65" s="59"/>
      <c r="CG65" s="59"/>
      <c r="CH65" s="59"/>
      <c r="CI65" s="59"/>
      <c r="CJ65" s="59"/>
      <c r="CK65" s="59"/>
      <c r="CL65" s="59"/>
      <c r="CM65" s="59"/>
      <c r="CN65" s="59"/>
      <c r="CO65" s="59"/>
      <c r="CP65" s="59"/>
      <c r="CQ65" s="59"/>
      <c r="CR65" s="59"/>
      <c r="CS65" s="59"/>
      <c r="CT65" s="59"/>
      <c r="CU65" s="59"/>
      <c r="CV65" s="59"/>
      <c r="CW65" s="59"/>
      <c r="CX65" s="59"/>
      <c r="CY65" s="59"/>
      <c r="CZ65" s="59"/>
      <c r="DA65" s="59"/>
      <c r="DB65" s="59"/>
      <c r="DC65" s="59"/>
      <c r="DD65" s="59"/>
      <c r="DE65" s="59"/>
      <c r="DF65" s="59"/>
      <c r="DG65" s="59"/>
      <c r="DH65" s="59"/>
      <c r="DI65" s="59"/>
      <c r="DJ65" s="59"/>
      <c r="DK65" s="59"/>
      <c r="DL65" s="59"/>
      <c r="DM65" s="59"/>
      <c r="DN65" s="59"/>
      <c r="DO65" s="59"/>
      <c r="DP65" s="59"/>
      <c r="DQ65" s="59"/>
      <c r="DR65" s="59"/>
      <c r="DS65" s="59"/>
      <c r="DT65" s="59"/>
      <c r="DU65" s="59"/>
      <c r="DV65" s="59"/>
      <c r="DW65" s="59"/>
      <c r="DX65" s="59"/>
      <c r="DY65" s="59"/>
      <c r="DZ65" s="59"/>
      <c r="EA65" s="59"/>
      <c r="EB65" s="59"/>
      <c r="EC65" s="59"/>
      <c r="ED65" s="59"/>
      <c r="EE65" s="59"/>
      <c r="EF65" s="59"/>
      <c r="EG65" s="59"/>
      <c r="EH65" s="59"/>
      <c r="EI65" s="59"/>
      <c r="EJ65" s="59"/>
      <c r="EK65" s="59"/>
      <c r="EL65" s="59"/>
      <c r="EM65" s="59"/>
      <c r="EN65" s="59"/>
      <c r="EO65" s="59"/>
      <c r="EP65" s="60"/>
    </row>
    <row r="66" spans="1:146" s="49" customFormat="1" x14ac:dyDescent="0.3">
      <c r="A66" s="71"/>
      <c r="B66" s="72"/>
      <c r="C66" s="73"/>
      <c r="D66" s="73"/>
      <c r="E66" s="64">
        <f>HProduction(C66,D66,_dmat,_fmat,_dapm,_fapm,_off)</f>
        <v>0</v>
      </c>
      <c r="G66" s="59" t="str">
        <f>IF(ISBLANK(F66),"",SUM(M66:EP66))</f>
        <v/>
      </c>
      <c r="H66" s="59" t="str">
        <f>IF(ISBLANK(F66), "",F66-G66)</f>
        <v/>
      </c>
      <c r="I66" s="65" t="str">
        <f>IFERROR(VLOOKUP(A66,Cadence,5,FALSE),"")</f>
        <v/>
      </c>
      <c r="J66" s="65" t="str">
        <f>IF(F66=0,"",H66/(E66*24)/I66)</f>
        <v/>
      </c>
      <c r="K66" s="66"/>
      <c r="M66" s="58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/>
      <c r="AP66" s="59"/>
      <c r="AQ66" s="59"/>
      <c r="AR66" s="59"/>
      <c r="AS66" s="59"/>
      <c r="AT66" s="59"/>
      <c r="AU66" s="59"/>
      <c r="AV66" s="59"/>
      <c r="AW66" s="59"/>
      <c r="AX66" s="59"/>
      <c r="AY66" s="59"/>
      <c r="AZ66" s="59"/>
      <c r="BA66" s="59"/>
      <c r="BB66" s="59"/>
      <c r="BC66" s="59"/>
      <c r="BD66" s="59"/>
      <c r="BE66" s="59"/>
      <c r="BF66" s="59"/>
      <c r="BG66" s="59"/>
      <c r="BH66" s="59"/>
      <c r="BI66" s="59"/>
      <c r="BJ66" s="59"/>
      <c r="BK66" s="59"/>
      <c r="BL66" s="59"/>
      <c r="BM66" s="59"/>
      <c r="BN66" s="59"/>
      <c r="BO66" s="59"/>
      <c r="BP66" s="59"/>
      <c r="BQ66" s="59"/>
      <c r="BR66" s="59"/>
      <c r="BS66" s="59"/>
      <c r="BT66" s="59"/>
      <c r="BU66" s="59"/>
      <c r="BV66" s="59"/>
      <c r="BW66" s="59"/>
      <c r="BX66" s="59"/>
      <c r="BY66" s="59"/>
      <c r="BZ66" s="59"/>
      <c r="CA66" s="59"/>
      <c r="CB66" s="59"/>
      <c r="CC66" s="59"/>
      <c r="CD66" s="59"/>
      <c r="CE66" s="59"/>
      <c r="CF66" s="59"/>
      <c r="CG66" s="59"/>
      <c r="CH66" s="59"/>
      <c r="CI66" s="59"/>
      <c r="CJ66" s="59"/>
      <c r="CK66" s="59"/>
      <c r="CL66" s="59"/>
      <c r="CM66" s="59"/>
      <c r="CN66" s="59"/>
      <c r="CO66" s="59"/>
      <c r="CP66" s="59"/>
      <c r="CQ66" s="59"/>
      <c r="CR66" s="59"/>
      <c r="CS66" s="59"/>
      <c r="CT66" s="59"/>
      <c r="CU66" s="59"/>
      <c r="CV66" s="59"/>
      <c r="CW66" s="59"/>
      <c r="CX66" s="59"/>
      <c r="CY66" s="59"/>
      <c r="CZ66" s="59"/>
      <c r="DA66" s="59"/>
      <c r="DB66" s="59"/>
      <c r="DC66" s="59"/>
      <c r="DD66" s="59"/>
      <c r="DE66" s="59"/>
      <c r="DF66" s="59"/>
      <c r="DG66" s="59"/>
      <c r="DH66" s="59"/>
      <c r="DI66" s="59"/>
      <c r="DJ66" s="59"/>
      <c r="DK66" s="59"/>
      <c r="DL66" s="59"/>
      <c r="DM66" s="59"/>
      <c r="DN66" s="59"/>
      <c r="DO66" s="59"/>
      <c r="DP66" s="59"/>
      <c r="DQ66" s="59"/>
      <c r="DR66" s="59"/>
      <c r="DS66" s="59"/>
      <c r="DT66" s="59"/>
      <c r="DU66" s="59"/>
      <c r="DV66" s="59"/>
      <c r="DW66" s="59"/>
      <c r="DX66" s="59"/>
      <c r="DY66" s="59"/>
      <c r="DZ66" s="59"/>
      <c r="EA66" s="59"/>
      <c r="EB66" s="59"/>
      <c r="EC66" s="59"/>
      <c r="ED66" s="59"/>
      <c r="EE66" s="59"/>
      <c r="EF66" s="59"/>
      <c r="EG66" s="59"/>
      <c r="EH66" s="59"/>
      <c r="EI66" s="59"/>
      <c r="EJ66" s="59"/>
      <c r="EK66" s="59"/>
      <c r="EL66" s="59"/>
      <c r="EM66" s="59"/>
      <c r="EN66" s="59"/>
      <c r="EO66" s="59"/>
      <c r="EP66" s="60"/>
    </row>
    <row r="67" spans="1:146" s="49" customFormat="1" x14ac:dyDescent="0.3">
      <c r="A67" s="71"/>
      <c r="B67" s="72"/>
      <c r="C67" s="73"/>
      <c r="D67" s="73"/>
      <c r="E67" s="64">
        <f>HProduction(C67,D67,_dmat,_fmat,_dapm,_fapm,_off)</f>
        <v>0</v>
      </c>
      <c r="G67" s="59" t="str">
        <f>IF(ISBLANK(F67),"",SUM(M67:EP67))</f>
        <v/>
      </c>
      <c r="H67" s="59" t="str">
        <f>IF(ISBLANK(F67), "",F67-G67)</f>
        <v/>
      </c>
      <c r="I67" s="65" t="str">
        <f>IFERROR(VLOOKUP(A67,Cadence,5,FALSE),"")</f>
        <v/>
      </c>
      <c r="J67" s="65" t="str">
        <f>IF(F67=0,"",H67/(E67*24)/I67)</f>
        <v/>
      </c>
      <c r="K67" s="66"/>
      <c r="M67" s="58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  <c r="AH67" s="59"/>
      <c r="AI67" s="59"/>
      <c r="AJ67" s="59"/>
      <c r="AK67" s="59"/>
      <c r="AL67" s="59"/>
      <c r="AM67" s="59"/>
      <c r="AN67" s="59"/>
      <c r="AO67" s="59"/>
      <c r="AP67" s="59"/>
      <c r="AQ67" s="59"/>
      <c r="AR67" s="59"/>
      <c r="AS67" s="59"/>
      <c r="AT67" s="59"/>
      <c r="AU67" s="59"/>
      <c r="AV67" s="59"/>
      <c r="AW67" s="59"/>
      <c r="AX67" s="59"/>
      <c r="AY67" s="59"/>
      <c r="AZ67" s="59"/>
      <c r="BA67" s="59"/>
      <c r="BB67" s="59"/>
      <c r="BC67" s="59"/>
      <c r="BD67" s="59"/>
      <c r="BE67" s="59"/>
      <c r="BF67" s="59"/>
      <c r="BG67" s="59"/>
      <c r="BH67" s="59"/>
      <c r="BI67" s="59"/>
      <c r="BJ67" s="59"/>
      <c r="BK67" s="59"/>
      <c r="BL67" s="59"/>
      <c r="BM67" s="59"/>
      <c r="BN67" s="59"/>
      <c r="BO67" s="59"/>
      <c r="BP67" s="59"/>
      <c r="BQ67" s="59"/>
      <c r="BR67" s="59"/>
      <c r="BS67" s="59"/>
      <c r="BT67" s="59"/>
      <c r="BU67" s="59"/>
      <c r="BV67" s="59"/>
      <c r="BW67" s="59"/>
      <c r="BX67" s="59"/>
      <c r="BY67" s="59"/>
      <c r="BZ67" s="59"/>
      <c r="CA67" s="59"/>
      <c r="CB67" s="59"/>
      <c r="CC67" s="59"/>
      <c r="CD67" s="59"/>
      <c r="CE67" s="59"/>
      <c r="CF67" s="59"/>
      <c r="CG67" s="59"/>
      <c r="CH67" s="59"/>
      <c r="CI67" s="59"/>
      <c r="CJ67" s="59"/>
      <c r="CK67" s="59"/>
      <c r="CL67" s="59"/>
      <c r="CM67" s="59"/>
      <c r="CN67" s="59"/>
      <c r="CO67" s="59"/>
      <c r="CP67" s="59"/>
      <c r="CQ67" s="59"/>
      <c r="CR67" s="59"/>
      <c r="CS67" s="59"/>
      <c r="CT67" s="59"/>
      <c r="CU67" s="59"/>
      <c r="CV67" s="59"/>
      <c r="CW67" s="59"/>
      <c r="CX67" s="59"/>
      <c r="CY67" s="59"/>
      <c r="CZ67" s="59"/>
      <c r="DA67" s="59"/>
      <c r="DB67" s="59"/>
      <c r="DC67" s="59"/>
      <c r="DD67" s="59"/>
      <c r="DE67" s="59"/>
      <c r="DF67" s="59"/>
      <c r="DG67" s="59"/>
      <c r="DH67" s="59"/>
      <c r="DI67" s="59"/>
      <c r="DJ67" s="59"/>
      <c r="DK67" s="59"/>
      <c r="DL67" s="59"/>
      <c r="DM67" s="59"/>
      <c r="DN67" s="59"/>
      <c r="DO67" s="59"/>
      <c r="DP67" s="59"/>
      <c r="DQ67" s="59"/>
      <c r="DR67" s="59"/>
      <c r="DS67" s="59"/>
      <c r="DT67" s="59"/>
      <c r="DU67" s="59"/>
      <c r="DV67" s="59"/>
      <c r="DW67" s="59"/>
      <c r="DX67" s="59"/>
      <c r="DY67" s="59"/>
      <c r="DZ67" s="59"/>
      <c r="EA67" s="59"/>
      <c r="EB67" s="59"/>
      <c r="EC67" s="59"/>
      <c r="ED67" s="59"/>
      <c r="EE67" s="59"/>
      <c r="EF67" s="59"/>
      <c r="EG67" s="59"/>
      <c r="EH67" s="59"/>
      <c r="EI67" s="59"/>
      <c r="EJ67" s="59"/>
      <c r="EK67" s="59"/>
      <c r="EL67" s="59"/>
      <c r="EM67" s="59"/>
      <c r="EN67" s="59"/>
      <c r="EO67" s="59"/>
      <c r="EP67" s="60"/>
    </row>
    <row r="68" spans="1:146" s="49" customFormat="1" x14ac:dyDescent="0.3">
      <c r="A68" s="71"/>
      <c r="B68" s="72"/>
      <c r="C68" s="73"/>
      <c r="D68" s="73"/>
      <c r="E68" s="64">
        <f>HProduction(C68,D68,_dmat,_fmat,_dapm,_fapm,_off)</f>
        <v>0</v>
      </c>
      <c r="G68" s="59" t="str">
        <f>IF(ISBLANK(F68),"",SUM(M68:EP68))</f>
        <v/>
      </c>
      <c r="H68" s="59" t="str">
        <f>IF(ISBLANK(F68), "",F68-G68)</f>
        <v/>
      </c>
      <c r="I68" s="65" t="str">
        <f>IFERROR(VLOOKUP(A68,Cadence,5,FALSE),"")</f>
        <v/>
      </c>
      <c r="J68" s="65" t="str">
        <f>IF(F68=0,"",H68/(E68*24)/I68)</f>
        <v/>
      </c>
      <c r="K68" s="66"/>
      <c r="M68" s="58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59"/>
      <c r="AL68" s="59"/>
      <c r="AM68" s="59"/>
      <c r="AN68" s="59"/>
      <c r="AO68" s="59"/>
      <c r="AP68" s="59"/>
      <c r="AQ68" s="59"/>
      <c r="AR68" s="59"/>
      <c r="AS68" s="59"/>
      <c r="AT68" s="59"/>
      <c r="AU68" s="59"/>
      <c r="AV68" s="59"/>
      <c r="AW68" s="59"/>
      <c r="AX68" s="59"/>
      <c r="AY68" s="59"/>
      <c r="AZ68" s="59"/>
      <c r="BA68" s="59"/>
      <c r="BB68" s="59"/>
      <c r="BC68" s="59"/>
      <c r="BD68" s="59"/>
      <c r="BE68" s="59"/>
      <c r="BF68" s="59"/>
      <c r="BG68" s="59"/>
      <c r="BH68" s="59"/>
      <c r="BI68" s="59"/>
      <c r="BJ68" s="59"/>
      <c r="BK68" s="59"/>
      <c r="BL68" s="59"/>
      <c r="BM68" s="59"/>
      <c r="BN68" s="59"/>
      <c r="BO68" s="59"/>
      <c r="BP68" s="59"/>
      <c r="BQ68" s="59"/>
      <c r="BR68" s="59"/>
      <c r="BS68" s="59"/>
      <c r="BT68" s="59"/>
      <c r="BU68" s="59"/>
      <c r="BV68" s="59"/>
      <c r="BW68" s="59"/>
      <c r="BX68" s="59"/>
      <c r="BY68" s="59"/>
      <c r="BZ68" s="59"/>
      <c r="CA68" s="59"/>
      <c r="CB68" s="59"/>
      <c r="CC68" s="59"/>
      <c r="CD68" s="59"/>
      <c r="CE68" s="59"/>
      <c r="CF68" s="59"/>
      <c r="CG68" s="59"/>
      <c r="CH68" s="59"/>
      <c r="CI68" s="59"/>
      <c r="CJ68" s="59"/>
      <c r="CK68" s="59"/>
      <c r="CL68" s="59"/>
      <c r="CM68" s="59"/>
      <c r="CN68" s="59"/>
      <c r="CO68" s="59"/>
      <c r="CP68" s="59"/>
      <c r="CQ68" s="59"/>
      <c r="CR68" s="59"/>
      <c r="CS68" s="59"/>
      <c r="CT68" s="59"/>
      <c r="CU68" s="59"/>
      <c r="CV68" s="59"/>
      <c r="CW68" s="59"/>
      <c r="CX68" s="59"/>
      <c r="CY68" s="59"/>
      <c r="CZ68" s="59"/>
      <c r="DA68" s="59"/>
      <c r="DB68" s="59"/>
      <c r="DC68" s="59"/>
      <c r="DD68" s="59"/>
      <c r="DE68" s="59"/>
      <c r="DF68" s="59"/>
      <c r="DG68" s="59"/>
      <c r="DH68" s="59"/>
      <c r="DI68" s="59"/>
      <c r="DJ68" s="59"/>
      <c r="DK68" s="59"/>
      <c r="DL68" s="59"/>
      <c r="DM68" s="59"/>
      <c r="DN68" s="59"/>
      <c r="DO68" s="59"/>
      <c r="DP68" s="59"/>
      <c r="DQ68" s="59"/>
      <c r="DR68" s="59"/>
      <c r="DS68" s="59"/>
      <c r="DT68" s="59"/>
      <c r="DU68" s="59"/>
      <c r="DV68" s="59"/>
      <c r="DW68" s="59"/>
      <c r="DX68" s="59"/>
      <c r="DY68" s="59"/>
      <c r="DZ68" s="59"/>
      <c r="EA68" s="59"/>
      <c r="EB68" s="59"/>
      <c r="EC68" s="59"/>
      <c r="ED68" s="59"/>
      <c r="EE68" s="59"/>
      <c r="EF68" s="59"/>
      <c r="EG68" s="59"/>
      <c r="EH68" s="59"/>
      <c r="EI68" s="59"/>
      <c r="EJ68" s="59"/>
      <c r="EK68" s="59"/>
      <c r="EL68" s="59"/>
      <c r="EM68" s="59"/>
      <c r="EN68" s="59"/>
      <c r="EO68" s="59"/>
      <c r="EP68" s="60"/>
    </row>
    <row r="69" spans="1:146" s="49" customFormat="1" x14ac:dyDescent="0.3">
      <c r="A69" s="71"/>
      <c r="B69" s="72"/>
      <c r="C69" s="73"/>
      <c r="D69" s="73"/>
      <c r="E69" s="64">
        <f>HProduction(C69,D69,_dmat,_fmat,_dapm,_fapm,_off)</f>
        <v>0</v>
      </c>
      <c r="G69" s="59" t="str">
        <f>IF(ISBLANK(F69),"",SUM(M69:EP69))</f>
        <v/>
      </c>
      <c r="H69" s="59" t="str">
        <f>IF(ISBLANK(F69), "",F69-G69)</f>
        <v/>
      </c>
      <c r="I69" s="65" t="str">
        <f>IFERROR(VLOOKUP(A69,Cadence,5,FALSE),"")</f>
        <v/>
      </c>
      <c r="J69" s="65" t="str">
        <f>IF(F69=0,"",H69/(E69*24)/I69)</f>
        <v/>
      </c>
      <c r="K69" s="66"/>
      <c r="M69" s="58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  <c r="AY69" s="59"/>
      <c r="AZ69" s="59"/>
      <c r="BA69" s="59"/>
      <c r="BB69" s="59"/>
      <c r="BC69" s="59"/>
      <c r="BD69" s="59"/>
      <c r="BE69" s="59"/>
      <c r="BF69" s="59"/>
      <c r="BG69" s="59"/>
      <c r="BH69" s="59"/>
      <c r="BI69" s="59"/>
      <c r="BJ69" s="59"/>
      <c r="BK69" s="59"/>
      <c r="BL69" s="59"/>
      <c r="BM69" s="59"/>
      <c r="BN69" s="59"/>
      <c r="BO69" s="59"/>
      <c r="BP69" s="59"/>
      <c r="BQ69" s="59"/>
      <c r="BR69" s="59"/>
      <c r="BS69" s="59"/>
      <c r="BT69" s="59"/>
      <c r="BU69" s="59"/>
      <c r="BV69" s="59"/>
      <c r="BW69" s="59"/>
      <c r="BX69" s="59"/>
      <c r="BY69" s="59"/>
      <c r="BZ69" s="59"/>
      <c r="CA69" s="59"/>
      <c r="CB69" s="59"/>
      <c r="CC69" s="59"/>
      <c r="CD69" s="59"/>
      <c r="CE69" s="59"/>
      <c r="CF69" s="59"/>
      <c r="CG69" s="59"/>
      <c r="CH69" s="59"/>
      <c r="CI69" s="59"/>
      <c r="CJ69" s="59"/>
      <c r="CK69" s="59"/>
      <c r="CL69" s="59"/>
      <c r="CM69" s="59"/>
      <c r="CN69" s="59"/>
      <c r="CO69" s="59"/>
      <c r="CP69" s="59"/>
      <c r="CQ69" s="59"/>
      <c r="CR69" s="59"/>
      <c r="CS69" s="59"/>
      <c r="CT69" s="59"/>
      <c r="CU69" s="59"/>
      <c r="CV69" s="59"/>
      <c r="CW69" s="59"/>
      <c r="CX69" s="59"/>
      <c r="CY69" s="59"/>
      <c r="CZ69" s="59"/>
      <c r="DA69" s="59"/>
      <c r="DB69" s="59"/>
      <c r="DC69" s="59"/>
      <c r="DD69" s="59"/>
      <c r="DE69" s="59"/>
      <c r="DF69" s="59"/>
      <c r="DG69" s="59"/>
      <c r="DH69" s="59"/>
      <c r="DI69" s="59"/>
      <c r="DJ69" s="59"/>
      <c r="DK69" s="59"/>
      <c r="DL69" s="59"/>
      <c r="DM69" s="59"/>
      <c r="DN69" s="59"/>
      <c r="DO69" s="59"/>
      <c r="DP69" s="59"/>
      <c r="DQ69" s="59"/>
      <c r="DR69" s="59"/>
      <c r="DS69" s="59"/>
      <c r="DT69" s="59"/>
      <c r="DU69" s="59"/>
      <c r="DV69" s="59"/>
      <c r="DW69" s="59"/>
      <c r="DX69" s="59"/>
      <c r="DY69" s="59"/>
      <c r="DZ69" s="59"/>
      <c r="EA69" s="59"/>
      <c r="EB69" s="59"/>
      <c r="EC69" s="59"/>
      <c r="ED69" s="59"/>
      <c r="EE69" s="59"/>
      <c r="EF69" s="59"/>
      <c r="EG69" s="59"/>
      <c r="EH69" s="59"/>
      <c r="EI69" s="59"/>
      <c r="EJ69" s="59"/>
      <c r="EK69" s="59"/>
      <c r="EL69" s="59"/>
      <c r="EM69" s="59"/>
      <c r="EN69" s="59"/>
      <c r="EO69" s="59"/>
      <c r="EP69" s="60"/>
    </row>
    <row r="70" spans="1:146" s="49" customFormat="1" x14ac:dyDescent="0.3">
      <c r="A70" s="71"/>
      <c r="B70" s="72"/>
      <c r="C70" s="73"/>
      <c r="D70" s="73"/>
      <c r="E70" s="64">
        <f>HProduction(C70,D70,_dmat,_fmat,_dapm,_fapm,_off)</f>
        <v>0</v>
      </c>
      <c r="G70" s="59" t="str">
        <f>IF(ISBLANK(F70),"",SUM(M70:EP70))</f>
        <v/>
      </c>
      <c r="H70" s="59" t="str">
        <f>IF(ISBLANK(F70), "",F70-G70)</f>
        <v/>
      </c>
      <c r="I70" s="65" t="str">
        <f>IFERROR(VLOOKUP(A70,Cadence,5,FALSE),"")</f>
        <v/>
      </c>
      <c r="J70" s="65" t="str">
        <f>IF(F70=0,"",H70/(E70*24)/I70)</f>
        <v/>
      </c>
      <c r="K70" s="66"/>
      <c r="M70" s="58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  <c r="AH70" s="59"/>
      <c r="AI70" s="59"/>
      <c r="AJ70" s="59"/>
      <c r="AK70" s="59"/>
      <c r="AL70" s="59"/>
      <c r="AM70" s="59"/>
      <c r="AN70" s="59"/>
      <c r="AO70" s="59"/>
      <c r="AP70" s="59"/>
      <c r="AQ70" s="59"/>
      <c r="AR70" s="59"/>
      <c r="AS70" s="59"/>
      <c r="AT70" s="59"/>
      <c r="AU70" s="59"/>
      <c r="AV70" s="59"/>
      <c r="AW70" s="59"/>
      <c r="AX70" s="59"/>
      <c r="AY70" s="59"/>
      <c r="AZ70" s="59"/>
      <c r="BA70" s="59"/>
      <c r="BB70" s="59"/>
      <c r="BC70" s="59"/>
      <c r="BD70" s="59"/>
      <c r="BE70" s="59"/>
      <c r="BF70" s="59"/>
      <c r="BG70" s="59"/>
      <c r="BH70" s="59"/>
      <c r="BI70" s="59"/>
      <c r="BJ70" s="59"/>
      <c r="BK70" s="59"/>
      <c r="BL70" s="59"/>
      <c r="BM70" s="59"/>
      <c r="BN70" s="59"/>
      <c r="BO70" s="59"/>
      <c r="BP70" s="59"/>
      <c r="BQ70" s="59"/>
      <c r="BR70" s="59"/>
      <c r="BS70" s="59"/>
      <c r="BT70" s="59"/>
      <c r="BU70" s="59"/>
      <c r="BV70" s="59"/>
      <c r="BW70" s="59"/>
      <c r="BX70" s="59"/>
      <c r="BY70" s="59"/>
      <c r="BZ70" s="59"/>
      <c r="CA70" s="59"/>
      <c r="CB70" s="59"/>
      <c r="CC70" s="59"/>
      <c r="CD70" s="59"/>
      <c r="CE70" s="59"/>
      <c r="CF70" s="59"/>
      <c r="CG70" s="59"/>
      <c r="CH70" s="59"/>
      <c r="CI70" s="59"/>
      <c r="CJ70" s="59"/>
      <c r="CK70" s="59"/>
      <c r="CL70" s="59"/>
      <c r="CM70" s="59"/>
      <c r="CN70" s="59"/>
      <c r="CO70" s="59"/>
      <c r="CP70" s="59"/>
      <c r="CQ70" s="59"/>
      <c r="CR70" s="59"/>
      <c r="CS70" s="59"/>
      <c r="CT70" s="59"/>
      <c r="CU70" s="59"/>
      <c r="CV70" s="59"/>
      <c r="CW70" s="59"/>
      <c r="CX70" s="59"/>
      <c r="CY70" s="59"/>
      <c r="CZ70" s="59"/>
      <c r="DA70" s="59"/>
      <c r="DB70" s="59"/>
      <c r="DC70" s="59"/>
      <c r="DD70" s="59"/>
      <c r="DE70" s="59"/>
      <c r="DF70" s="59"/>
      <c r="DG70" s="59"/>
      <c r="DH70" s="59"/>
      <c r="DI70" s="59"/>
      <c r="DJ70" s="59"/>
      <c r="DK70" s="59"/>
      <c r="DL70" s="59"/>
      <c r="DM70" s="59"/>
      <c r="DN70" s="59"/>
      <c r="DO70" s="59"/>
      <c r="DP70" s="59"/>
      <c r="DQ70" s="59"/>
      <c r="DR70" s="59"/>
      <c r="DS70" s="59"/>
      <c r="DT70" s="59"/>
      <c r="DU70" s="59"/>
      <c r="DV70" s="59"/>
      <c r="DW70" s="59"/>
      <c r="DX70" s="59"/>
      <c r="DY70" s="59"/>
      <c r="DZ70" s="59"/>
      <c r="EA70" s="59"/>
      <c r="EB70" s="59"/>
      <c r="EC70" s="59"/>
      <c r="ED70" s="59"/>
      <c r="EE70" s="59"/>
      <c r="EF70" s="59"/>
      <c r="EG70" s="59"/>
      <c r="EH70" s="59"/>
      <c r="EI70" s="59"/>
      <c r="EJ70" s="59"/>
      <c r="EK70" s="59"/>
      <c r="EL70" s="59"/>
      <c r="EM70" s="59"/>
      <c r="EN70" s="59"/>
      <c r="EO70" s="59"/>
      <c r="EP70" s="60"/>
    </row>
    <row r="71" spans="1:146" s="49" customFormat="1" x14ac:dyDescent="0.3">
      <c r="A71" s="71"/>
      <c r="B71" s="72"/>
      <c r="C71" s="73"/>
      <c r="D71" s="73"/>
      <c r="E71" s="64">
        <f>HProduction(C71,D71,_dmat,_fmat,_dapm,_fapm,_off)</f>
        <v>0</v>
      </c>
      <c r="G71" s="59" t="str">
        <f>IF(ISBLANK(F71),"",SUM(M71:EP71))</f>
        <v/>
      </c>
      <c r="H71" s="59" t="str">
        <f>IF(ISBLANK(F71), "",F71-G71)</f>
        <v/>
      </c>
      <c r="I71" s="65" t="str">
        <f>IFERROR(VLOOKUP(A71,Cadence,5,FALSE),"")</f>
        <v/>
      </c>
      <c r="J71" s="65" t="str">
        <f>IF(F71=0,"",H71/(E71*24)/I71)</f>
        <v/>
      </c>
      <c r="K71" s="66"/>
      <c r="M71" s="58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59"/>
      <c r="AR71" s="59"/>
      <c r="AS71" s="59"/>
      <c r="AT71" s="59"/>
      <c r="AU71" s="59"/>
      <c r="AV71" s="59"/>
      <c r="AW71" s="59"/>
      <c r="AX71" s="59"/>
      <c r="AY71" s="59"/>
      <c r="AZ71" s="59"/>
      <c r="BA71" s="59"/>
      <c r="BB71" s="59"/>
      <c r="BC71" s="59"/>
      <c r="BD71" s="59"/>
      <c r="BE71" s="59"/>
      <c r="BF71" s="59"/>
      <c r="BG71" s="59"/>
      <c r="BH71" s="59"/>
      <c r="BI71" s="59"/>
      <c r="BJ71" s="59"/>
      <c r="BK71" s="59"/>
      <c r="BL71" s="59"/>
      <c r="BM71" s="59"/>
      <c r="BN71" s="59"/>
      <c r="BO71" s="59"/>
      <c r="BP71" s="59"/>
      <c r="BQ71" s="59"/>
      <c r="BR71" s="59"/>
      <c r="BS71" s="59"/>
      <c r="BT71" s="59"/>
      <c r="BU71" s="59"/>
      <c r="BV71" s="59"/>
      <c r="BW71" s="59"/>
      <c r="BX71" s="59"/>
      <c r="BY71" s="59"/>
      <c r="BZ71" s="59"/>
      <c r="CA71" s="59"/>
      <c r="CB71" s="59"/>
      <c r="CC71" s="59"/>
      <c r="CD71" s="59"/>
      <c r="CE71" s="59"/>
      <c r="CF71" s="59"/>
      <c r="CG71" s="59"/>
      <c r="CH71" s="59"/>
      <c r="CI71" s="59"/>
      <c r="CJ71" s="59"/>
      <c r="CK71" s="59"/>
      <c r="CL71" s="59"/>
      <c r="CM71" s="59"/>
      <c r="CN71" s="59"/>
      <c r="CO71" s="59"/>
      <c r="CP71" s="59"/>
      <c r="CQ71" s="59"/>
      <c r="CR71" s="59"/>
      <c r="CS71" s="59"/>
      <c r="CT71" s="59"/>
      <c r="CU71" s="59"/>
      <c r="CV71" s="59"/>
      <c r="CW71" s="59"/>
      <c r="CX71" s="59"/>
      <c r="CY71" s="59"/>
      <c r="CZ71" s="59"/>
      <c r="DA71" s="59"/>
      <c r="DB71" s="59"/>
      <c r="DC71" s="59"/>
      <c r="DD71" s="59"/>
      <c r="DE71" s="59"/>
      <c r="DF71" s="59"/>
      <c r="DG71" s="59"/>
      <c r="DH71" s="59"/>
      <c r="DI71" s="59"/>
      <c r="DJ71" s="59"/>
      <c r="DK71" s="59"/>
      <c r="DL71" s="59"/>
      <c r="DM71" s="59"/>
      <c r="DN71" s="59"/>
      <c r="DO71" s="59"/>
      <c r="DP71" s="59"/>
      <c r="DQ71" s="59"/>
      <c r="DR71" s="59"/>
      <c r="DS71" s="59"/>
      <c r="DT71" s="59"/>
      <c r="DU71" s="59"/>
      <c r="DV71" s="59"/>
      <c r="DW71" s="59"/>
      <c r="DX71" s="59"/>
      <c r="DY71" s="59"/>
      <c r="DZ71" s="59"/>
      <c r="EA71" s="59"/>
      <c r="EB71" s="59"/>
      <c r="EC71" s="59"/>
      <c r="ED71" s="59"/>
      <c r="EE71" s="59"/>
      <c r="EF71" s="59"/>
      <c r="EG71" s="59"/>
      <c r="EH71" s="59"/>
      <c r="EI71" s="59"/>
      <c r="EJ71" s="59"/>
      <c r="EK71" s="59"/>
      <c r="EL71" s="59"/>
      <c r="EM71" s="59"/>
      <c r="EN71" s="59"/>
      <c r="EO71" s="59"/>
      <c r="EP71" s="60"/>
    </row>
    <row r="72" spans="1:146" s="49" customFormat="1" x14ac:dyDescent="0.3">
      <c r="A72" s="71"/>
      <c r="B72" s="72"/>
      <c r="C72" s="73"/>
      <c r="D72" s="73"/>
      <c r="E72" s="64">
        <f>HProduction(C72,D72,_dmat,_fmat,_dapm,_fapm,_off)</f>
        <v>0</v>
      </c>
      <c r="G72" s="59" t="str">
        <f>IF(ISBLANK(F72),"",SUM(M72:EP72))</f>
        <v/>
      </c>
      <c r="H72" s="59" t="str">
        <f>IF(ISBLANK(F72), "",F72-G72)</f>
        <v/>
      </c>
      <c r="I72" s="65" t="str">
        <f>IFERROR(VLOOKUP(A72,Cadence,5,FALSE),"")</f>
        <v/>
      </c>
      <c r="J72" s="65" t="str">
        <f>IF(F72=0,"",H72/(E72*24)/I72)</f>
        <v/>
      </c>
      <c r="K72" s="66"/>
      <c r="M72" s="58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/>
      <c r="AJ72" s="59"/>
      <c r="AK72" s="59"/>
      <c r="AL72" s="59"/>
      <c r="AM72" s="59"/>
      <c r="AN72" s="59"/>
      <c r="AO72" s="59"/>
      <c r="AP72" s="59"/>
      <c r="AQ72" s="59"/>
      <c r="AR72" s="59"/>
      <c r="AS72" s="59"/>
      <c r="AT72" s="59"/>
      <c r="AU72" s="59"/>
      <c r="AV72" s="59"/>
      <c r="AW72" s="59"/>
      <c r="AX72" s="59"/>
      <c r="AY72" s="59"/>
      <c r="AZ72" s="59"/>
      <c r="BA72" s="59"/>
      <c r="BB72" s="59"/>
      <c r="BC72" s="59"/>
      <c r="BD72" s="59"/>
      <c r="BE72" s="59"/>
      <c r="BF72" s="59"/>
      <c r="BG72" s="59"/>
      <c r="BH72" s="59"/>
      <c r="BI72" s="59"/>
      <c r="BJ72" s="59"/>
      <c r="BK72" s="59"/>
      <c r="BL72" s="59"/>
      <c r="BM72" s="59"/>
      <c r="BN72" s="59"/>
      <c r="BO72" s="59"/>
      <c r="BP72" s="59"/>
      <c r="BQ72" s="59"/>
      <c r="BR72" s="59"/>
      <c r="BS72" s="59"/>
      <c r="BT72" s="59"/>
      <c r="BU72" s="59"/>
      <c r="BV72" s="59"/>
      <c r="BW72" s="59"/>
      <c r="BX72" s="59"/>
      <c r="BY72" s="59"/>
      <c r="BZ72" s="59"/>
      <c r="CA72" s="59"/>
      <c r="CB72" s="59"/>
      <c r="CC72" s="59"/>
      <c r="CD72" s="59"/>
      <c r="CE72" s="59"/>
      <c r="CF72" s="59"/>
      <c r="CG72" s="59"/>
      <c r="CH72" s="59"/>
      <c r="CI72" s="59"/>
      <c r="CJ72" s="59"/>
      <c r="CK72" s="59"/>
      <c r="CL72" s="59"/>
      <c r="CM72" s="59"/>
      <c r="CN72" s="59"/>
      <c r="CO72" s="59"/>
      <c r="CP72" s="59"/>
      <c r="CQ72" s="59"/>
      <c r="CR72" s="59"/>
      <c r="CS72" s="59"/>
      <c r="CT72" s="59"/>
      <c r="CU72" s="59"/>
      <c r="CV72" s="59"/>
      <c r="CW72" s="59"/>
      <c r="CX72" s="59"/>
      <c r="CY72" s="59"/>
      <c r="CZ72" s="59"/>
      <c r="DA72" s="59"/>
      <c r="DB72" s="59"/>
      <c r="DC72" s="59"/>
      <c r="DD72" s="59"/>
      <c r="DE72" s="59"/>
      <c r="DF72" s="59"/>
      <c r="DG72" s="59"/>
      <c r="DH72" s="59"/>
      <c r="DI72" s="59"/>
      <c r="DJ72" s="59"/>
      <c r="DK72" s="59"/>
      <c r="DL72" s="59"/>
      <c r="DM72" s="59"/>
      <c r="DN72" s="59"/>
      <c r="DO72" s="59"/>
      <c r="DP72" s="59"/>
      <c r="DQ72" s="59"/>
      <c r="DR72" s="59"/>
      <c r="DS72" s="59"/>
      <c r="DT72" s="59"/>
      <c r="DU72" s="59"/>
      <c r="DV72" s="59"/>
      <c r="DW72" s="59"/>
      <c r="DX72" s="59"/>
      <c r="DY72" s="59"/>
      <c r="DZ72" s="59"/>
      <c r="EA72" s="59"/>
      <c r="EB72" s="59"/>
      <c r="EC72" s="59"/>
      <c r="ED72" s="59"/>
      <c r="EE72" s="59"/>
      <c r="EF72" s="59"/>
      <c r="EG72" s="59"/>
      <c r="EH72" s="59"/>
      <c r="EI72" s="59"/>
      <c r="EJ72" s="59"/>
      <c r="EK72" s="59"/>
      <c r="EL72" s="59"/>
      <c r="EM72" s="59"/>
      <c r="EN72" s="59"/>
      <c r="EO72" s="59"/>
      <c r="EP72" s="60"/>
    </row>
    <row r="73" spans="1:146" s="49" customFormat="1" x14ac:dyDescent="0.3">
      <c r="A73" s="71"/>
      <c r="B73" s="72"/>
      <c r="C73" s="73"/>
      <c r="D73" s="73"/>
      <c r="E73" s="64">
        <f>HProduction(C73,D73,_dmat,_fmat,_dapm,_fapm,_off)</f>
        <v>0</v>
      </c>
      <c r="G73" s="59" t="str">
        <f>IF(ISBLANK(F73),"",SUM(M73:EP73))</f>
        <v/>
      </c>
      <c r="H73" s="59" t="str">
        <f>IF(ISBLANK(F73), "",F73-G73)</f>
        <v/>
      </c>
      <c r="I73" s="65" t="str">
        <f>IFERROR(VLOOKUP(A73,Cadence,5,FALSE),"")</f>
        <v/>
      </c>
      <c r="J73" s="65" t="str">
        <f>IF(F73=0,"",H73/(E73*24)/I73)</f>
        <v/>
      </c>
      <c r="K73" s="66"/>
      <c r="M73" s="58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  <c r="BP73" s="59"/>
      <c r="BQ73" s="59"/>
      <c r="BR73" s="59"/>
      <c r="BS73" s="59"/>
      <c r="BT73" s="59"/>
      <c r="BU73" s="59"/>
      <c r="BV73" s="59"/>
      <c r="BW73" s="59"/>
      <c r="BX73" s="59"/>
      <c r="BY73" s="59"/>
      <c r="BZ73" s="59"/>
      <c r="CA73" s="59"/>
      <c r="CB73" s="59"/>
      <c r="CC73" s="59"/>
      <c r="CD73" s="59"/>
      <c r="CE73" s="59"/>
      <c r="CF73" s="59"/>
      <c r="CG73" s="59"/>
      <c r="CH73" s="59"/>
      <c r="CI73" s="59"/>
      <c r="CJ73" s="59"/>
      <c r="CK73" s="59"/>
      <c r="CL73" s="59"/>
      <c r="CM73" s="59"/>
      <c r="CN73" s="59"/>
      <c r="CO73" s="59"/>
      <c r="CP73" s="59"/>
      <c r="CQ73" s="59"/>
      <c r="CR73" s="59"/>
      <c r="CS73" s="59"/>
      <c r="CT73" s="59"/>
      <c r="CU73" s="59"/>
      <c r="CV73" s="59"/>
      <c r="CW73" s="59"/>
      <c r="CX73" s="59"/>
      <c r="CY73" s="59"/>
      <c r="CZ73" s="59"/>
      <c r="DA73" s="59"/>
      <c r="DB73" s="59"/>
      <c r="DC73" s="59"/>
      <c r="DD73" s="59"/>
      <c r="DE73" s="59"/>
      <c r="DF73" s="59"/>
      <c r="DG73" s="59"/>
      <c r="DH73" s="59"/>
      <c r="DI73" s="59"/>
      <c r="DJ73" s="59"/>
      <c r="DK73" s="59"/>
      <c r="DL73" s="59"/>
      <c r="DM73" s="59"/>
      <c r="DN73" s="59"/>
      <c r="DO73" s="59"/>
      <c r="DP73" s="59"/>
      <c r="DQ73" s="59"/>
      <c r="DR73" s="59"/>
      <c r="DS73" s="59"/>
      <c r="DT73" s="59"/>
      <c r="DU73" s="59"/>
      <c r="DV73" s="59"/>
      <c r="DW73" s="59"/>
      <c r="DX73" s="59"/>
      <c r="DY73" s="59"/>
      <c r="DZ73" s="59"/>
      <c r="EA73" s="59"/>
      <c r="EB73" s="59"/>
      <c r="EC73" s="59"/>
      <c r="ED73" s="59"/>
      <c r="EE73" s="59"/>
      <c r="EF73" s="59"/>
      <c r="EG73" s="59"/>
      <c r="EH73" s="59"/>
      <c r="EI73" s="59"/>
      <c r="EJ73" s="59"/>
      <c r="EK73" s="59"/>
      <c r="EL73" s="59"/>
      <c r="EM73" s="59"/>
      <c r="EN73" s="59"/>
      <c r="EO73" s="59"/>
      <c r="EP73" s="60"/>
    </row>
    <row r="74" spans="1:146" s="49" customFormat="1" x14ac:dyDescent="0.3">
      <c r="A74" s="71"/>
      <c r="B74" s="72"/>
      <c r="C74" s="73"/>
      <c r="D74" s="73"/>
      <c r="E74" s="64">
        <f>HProduction(C74,D74,_dmat,_fmat,_dapm,_fapm,_off)</f>
        <v>0</v>
      </c>
      <c r="G74" s="59" t="str">
        <f>IF(ISBLANK(F74),"",SUM(M74:EP74))</f>
        <v/>
      </c>
      <c r="H74" s="59" t="str">
        <f>IF(ISBLANK(F74), "",F74-G74)</f>
        <v/>
      </c>
      <c r="I74" s="65" t="str">
        <f>IFERROR(VLOOKUP(A74,Cadence,5,FALSE),"")</f>
        <v/>
      </c>
      <c r="J74" s="65" t="str">
        <f>IF(F74=0,"",H74/(E74*24)/I74)</f>
        <v/>
      </c>
      <c r="K74" s="66"/>
      <c r="M74" s="58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  <c r="AU74" s="59"/>
      <c r="AV74" s="59"/>
      <c r="AW74" s="59"/>
      <c r="AX74" s="59"/>
      <c r="AY74" s="59"/>
      <c r="AZ74" s="59"/>
      <c r="BA74" s="59"/>
      <c r="BB74" s="59"/>
      <c r="BC74" s="59"/>
      <c r="BD74" s="59"/>
      <c r="BE74" s="59"/>
      <c r="BF74" s="59"/>
      <c r="BG74" s="59"/>
      <c r="BH74" s="59"/>
      <c r="BI74" s="59"/>
      <c r="BJ74" s="59"/>
      <c r="BK74" s="59"/>
      <c r="BL74" s="59"/>
      <c r="BM74" s="59"/>
      <c r="BN74" s="59"/>
      <c r="BO74" s="59"/>
      <c r="BP74" s="59"/>
      <c r="BQ74" s="59"/>
      <c r="BR74" s="59"/>
      <c r="BS74" s="59"/>
      <c r="BT74" s="59"/>
      <c r="BU74" s="59"/>
      <c r="BV74" s="59"/>
      <c r="BW74" s="59"/>
      <c r="BX74" s="59"/>
      <c r="BY74" s="59"/>
      <c r="BZ74" s="59"/>
      <c r="CA74" s="59"/>
      <c r="CB74" s="59"/>
      <c r="CC74" s="59"/>
      <c r="CD74" s="59"/>
      <c r="CE74" s="59"/>
      <c r="CF74" s="59"/>
      <c r="CG74" s="59"/>
      <c r="CH74" s="59"/>
      <c r="CI74" s="59"/>
      <c r="CJ74" s="59"/>
      <c r="CK74" s="59"/>
      <c r="CL74" s="59"/>
      <c r="CM74" s="59"/>
      <c r="CN74" s="59"/>
      <c r="CO74" s="59"/>
      <c r="CP74" s="59"/>
      <c r="CQ74" s="59"/>
      <c r="CR74" s="59"/>
      <c r="CS74" s="59"/>
      <c r="CT74" s="59"/>
      <c r="CU74" s="59"/>
      <c r="CV74" s="59"/>
      <c r="CW74" s="59"/>
      <c r="CX74" s="59"/>
      <c r="CY74" s="59"/>
      <c r="CZ74" s="59"/>
      <c r="DA74" s="59"/>
      <c r="DB74" s="59"/>
      <c r="DC74" s="59"/>
      <c r="DD74" s="59"/>
      <c r="DE74" s="59"/>
      <c r="DF74" s="59"/>
      <c r="DG74" s="59"/>
      <c r="DH74" s="59"/>
      <c r="DI74" s="59"/>
      <c r="DJ74" s="59"/>
      <c r="DK74" s="59"/>
      <c r="DL74" s="59"/>
      <c r="DM74" s="59"/>
      <c r="DN74" s="59"/>
      <c r="DO74" s="59"/>
      <c r="DP74" s="59"/>
      <c r="DQ74" s="59"/>
      <c r="DR74" s="59"/>
      <c r="DS74" s="59"/>
      <c r="DT74" s="59"/>
      <c r="DU74" s="59"/>
      <c r="DV74" s="59"/>
      <c r="DW74" s="59"/>
      <c r="DX74" s="59"/>
      <c r="DY74" s="59"/>
      <c r="DZ74" s="59"/>
      <c r="EA74" s="59"/>
      <c r="EB74" s="59"/>
      <c r="EC74" s="59"/>
      <c r="ED74" s="59"/>
      <c r="EE74" s="59"/>
      <c r="EF74" s="59"/>
      <c r="EG74" s="59"/>
      <c r="EH74" s="59"/>
      <c r="EI74" s="59"/>
      <c r="EJ74" s="59"/>
      <c r="EK74" s="59"/>
      <c r="EL74" s="59"/>
      <c r="EM74" s="59"/>
      <c r="EN74" s="59"/>
      <c r="EO74" s="59"/>
      <c r="EP74" s="60"/>
    </row>
    <row r="75" spans="1:146" s="49" customFormat="1" x14ac:dyDescent="0.3">
      <c r="A75" s="71"/>
      <c r="B75" s="72"/>
      <c r="C75" s="73"/>
      <c r="D75" s="73"/>
      <c r="E75" s="64">
        <f>HProduction(C75,D75,_dmat,_fmat,_dapm,_fapm,_off)</f>
        <v>0</v>
      </c>
      <c r="G75" s="59" t="str">
        <f>IF(ISBLANK(F75),"",SUM(M75:EP75))</f>
        <v/>
      </c>
      <c r="H75" s="59" t="str">
        <f>IF(ISBLANK(F75), "",F75-G75)</f>
        <v/>
      </c>
      <c r="I75" s="65" t="str">
        <f>IFERROR(VLOOKUP(A75,Cadence,5,FALSE),"")</f>
        <v/>
      </c>
      <c r="J75" s="65" t="str">
        <f>IF(F75=0,"",H75/(E75*24)/I75)</f>
        <v/>
      </c>
      <c r="K75" s="66"/>
      <c r="M75" s="58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  <c r="AO75" s="59"/>
      <c r="AP75" s="59"/>
      <c r="AQ75" s="59"/>
      <c r="AR75" s="59"/>
      <c r="AS75" s="59"/>
      <c r="AT75" s="59"/>
      <c r="AU75" s="59"/>
      <c r="AV75" s="59"/>
      <c r="AW75" s="59"/>
      <c r="AX75" s="59"/>
      <c r="AY75" s="59"/>
      <c r="AZ75" s="59"/>
      <c r="BA75" s="59"/>
      <c r="BB75" s="59"/>
      <c r="BC75" s="59"/>
      <c r="BD75" s="59"/>
      <c r="BE75" s="59"/>
      <c r="BF75" s="59"/>
      <c r="BG75" s="59"/>
      <c r="BH75" s="59"/>
      <c r="BI75" s="59"/>
      <c r="BJ75" s="59"/>
      <c r="BK75" s="59"/>
      <c r="BL75" s="59"/>
      <c r="BM75" s="59"/>
      <c r="BN75" s="59"/>
      <c r="BO75" s="59"/>
      <c r="BP75" s="59"/>
      <c r="BQ75" s="59"/>
      <c r="BR75" s="59"/>
      <c r="BS75" s="59"/>
      <c r="BT75" s="59"/>
      <c r="BU75" s="59"/>
      <c r="BV75" s="59"/>
      <c r="BW75" s="59"/>
      <c r="BX75" s="59"/>
      <c r="BY75" s="59"/>
      <c r="BZ75" s="59"/>
      <c r="CA75" s="59"/>
      <c r="CB75" s="59"/>
      <c r="CC75" s="59"/>
      <c r="CD75" s="59"/>
      <c r="CE75" s="59"/>
      <c r="CF75" s="59"/>
      <c r="CG75" s="59"/>
      <c r="CH75" s="59"/>
      <c r="CI75" s="59"/>
      <c r="CJ75" s="59"/>
      <c r="CK75" s="59"/>
      <c r="CL75" s="59"/>
      <c r="CM75" s="59"/>
      <c r="CN75" s="59"/>
      <c r="CO75" s="59"/>
      <c r="CP75" s="59"/>
      <c r="CQ75" s="59"/>
      <c r="CR75" s="59"/>
      <c r="CS75" s="59"/>
      <c r="CT75" s="59"/>
      <c r="CU75" s="59"/>
      <c r="CV75" s="59"/>
      <c r="CW75" s="59"/>
      <c r="CX75" s="59"/>
      <c r="CY75" s="59"/>
      <c r="CZ75" s="59"/>
      <c r="DA75" s="59"/>
      <c r="DB75" s="59"/>
      <c r="DC75" s="59"/>
      <c r="DD75" s="59"/>
      <c r="DE75" s="59"/>
      <c r="DF75" s="59"/>
      <c r="DG75" s="59"/>
      <c r="DH75" s="59"/>
      <c r="DI75" s="59"/>
      <c r="DJ75" s="59"/>
      <c r="DK75" s="59"/>
      <c r="DL75" s="59"/>
      <c r="DM75" s="59"/>
      <c r="DN75" s="59"/>
      <c r="DO75" s="59"/>
      <c r="DP75" s="59"/>
      <c r="DQ75" s="59"/>
      <c r="DR75" s="59"/>
      <c r="DS75" s="59"/>
      <c r="DT75" s="59"/>
      <c r="DU75" s="59"/>
      <c r="DV75" s="59"/>
      <c r="DW75" s="59"/>
      <c r="DX75" s="59"/>
      <c r="DY75" s="59"/>
      <c r="DZ75" s="59"/>
      <c r="EA75" s="59"/>
      <c r="EB75" s="59"/>
      <c r="EC75" s="59"/>
      <c r="ED75" s="59"/>
      <c r="EE75" s="59"/>
      <c r="EF75" s="59"/>
      <c r="EG75" s="59"/>
      <c r="EH75" s="59"/>
      <c r="EI75" s="59"/>
      <c r="EJ75" s="59"/>
      <c r="EK75" s="59"/>
      <c r="EL75" s="59"/>
      <c r="EM75" s="59"/>
      <c r="EN75" s="59"/>
      <c r="EO75" s="59"/>
      <c r="EP75" s="60"/>
    </row>
    <row r="76" spans="1:146" s="49" customFormat="1" x14ac:dyDescent="0.3">
      <c r="A76" s="71"/>
      <c r="B76" s="72"/>
      <c r="C76" s="73"/>
      <c r="D76" s="73"/>
      <c r="E76" s="64">
        <f>HProduction(C76,D76,_dmat,_fmat,_dapm,_fapm,_off)</f>
        <v>0</v>
      </c>
      <c r="G76" s="59" t="str">
        <f>IF(ISBLANK(F76),"",SUM(M76:EP76))</f>
        <v/>
      </c>
      <c r="H76" s="59" t="str">
        <f>IF(ISBLANK(F76), "",F76-G76)</f>
        <v/>
      </c>
      <c r="I76" s="65" t="str">
        <f>IFERROR(VLOOKUP(A76,Cadence,5,FALSE),"")</f>
        <v/>
      </c>
      <c r="J76" s="65" t="str">
        <f>IF(F76=0,"",H76/(E76*24)/I76)</f>
        <v/>
      </c>
      <c r="K76" s="66"/>
      <c r="M76" s="58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59"/>
      <c r="AO76" s="59"/>
      <c r="AP76" s="59"/>
      <c r="AQ76" s="59"/>
      <c r="AR76" s="59"/>
      <c r="AS76" s="59"/>
      <c r="AT76" s="59"/>
      <c r="AU76" s="59"/>
      <c r="AV76" s="59"/>
      <c r="AW76" s="59"/>
      <c r="AX76" s="59"/>
      <c r="AY76" s="59"/>
      <c r="AZ76" s="59"/>
      <c r="BA76" s="59"/>
      <c r="BB76" s="59"/>
      <c r="BC76" s="59"/>
      <c r="BD76" s="59"/>
      <c r="BE76" s="59"/>
      <c r="BF76" s="59"/>
      <c r="BG76" s="59"/>
      <c r="BH76" s="59"/>
      <c r="BI76" s="59"/>
      <c r="BJ76" s="59"/>
      <c r="BK76" s="59"/>
      <c r="BL76" s="59"/>
      <c r="BM76" s="59"/>
      <c r="BN76" s="59"/>
      <c r="BO76" s="59"/>
      <c r="BP76" s="59"/>
      <c r="BQ76" s="59"/>
      <c r="BR76" s="59"/>
      <c r="BS76" s="59"/>
      <c r="BT76" s="59"/>
      <c r="BU76" s="59"/>
      <c r="BV76" s="59"/>
      <c r="BW76" s="59"/>
      <c r="BX76" s="59"/>
      <c r="BY76" s="59"/>
      <c r="BZ76" s="59"/>
      <c r="CA76" s="59"/>
      <c r="CB76" s="59"/>
      <c r="CC76" s="59"/>
      <c r="CD76" s="59"/>
      <c r="CE76" s="59"/>
      <c r="CF76" s="59"/>
      <c r="CG76" s="59"/>
      <c r="CH76" s="59"/>
      <c r="CI76" s="59"/>
      <c r="CJ76" s="59"/>
      <c r="CK76" s="59"/>
      <c r="CL76" s="59"/>
      <c r="CM76" s="59"/>
      <c r="CN76" s="59"/>
      <c r="CO76" s="59"/>
      <c r="CP76" s="59"/>
      <c r="CQ76" s="59"/>
      <c r="CR76" s="59"/>
      <c r="CS76" s="59"/>
      <c r="CT76" s="59"/>
      <c r="CU76" s="59"/>
      <c r="CV76" s="59"/>
      <c r="CW76" s="59"/>
      <c r="CX76" s="59"/>
      <c r="CY76" s="59"/>
      <c r="CZ76" s="59"/>
      <c r="DA76" s="59"/>
      <c r="DB76" s="59"/>
      <c r="DC76" s="59"/>
      <c r="DD76" s="59"/>
      <c r="DE76" s="59"/>
      <c r="DF76" s="59"/>
      <c r="DG76" s="59"/>
      <c r="DH76" s="59"/>
      <c r="DI76" s="59"/>
      <c r="DJ76" s="59"/>
      <c r="DK76" s="59"/>
      <c r="DL76" s="59"/>
      <c r="DM76" s="59"/>
      <c r="DN76" s="59"/>
      <c r="DO76" s="59"/>
      <c r="DP76" s="59"/>
      <c r="DQ76" s="59"/>
      <c r="DR76" s="59"/>
      <c r="DS76" s="59"/>
      <c r="DT76" s="59"/>
      <c r="DU76" s="59"/>
      <c r="DV76" s="59"/>
      <c r="DW76" s="59"/>
      <c r="DX76" s="59"/>
      <c r="DY76" s="59"/>
      <c r="DZ76" s="59"/>
      <c r="EA76" s="59"/>
      <c r="EB76" s="59"/>
      <c r="EC76" s="59"/>
      <c r="ED76" s="59"/>
      <c r="EE76" s="59"/>
      <c r="EF76" s="59"/>
      <c r="EG76" s="59"/>
      <c r="EH76" s="59"/>
      <c r="EI76" s="59"/>
      <c r="EJ76" s="59"/>
      <c r="EK76" s="59"/>
      <c r="EL76" s="59"/>
      <c r="EM76" s="59"/>
      <c r="EN76" s="59"/>
      <c r="EO76" s="59"/>
      <c r="EP76" s="60"/>
    </row>
    <row r="77" spans="1:146" s="49" customFormat="1" x14ac:dyDescent="0.3">
      <c r="A77" s="71"/>
      <c r="B77" s="72"/>
      <c r="C77" s="73"/>
      <c r="D77" s="73"/>
      <c r="E77" s="64">
        <f>HProduction(C77,D77,_dmat,_fmat,_dapm,_fapm,_off)</f>
        <v>0</v>
      </c>
      <c r="G77" s="59" t="str">
        <f>IF(ISBLANK(F77),"",SUM(M77:EP77))</f>
        <v/>
      </c>
      <c r="H77" s="59" t="str">
        <f>IF(ISBLANK(F77), "",F77-G77)</f>
        <v/>
      </c>
      <c r="I77" s="65" t="str">
        <f>IFERROR(VLOOKUP(A77,Cadence,5,FALSE),"")</f>
        <v/>
      </c>
      <c r="J77" s="65" t="str">
        <f>IF(F77=0,"",H77/(E77*24)/I77)</f>
        <v/>
      </c>
      <c r="K77" s="66"/>
      <c r="M77" s="58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59"/>
      <c r="BE77" s="59"/>
      <c r="BF77" s="59"/>
      <c r="BG77" s="59"/>
      <c r="BH77" s="59"/>
      <c r="BI77" s="59"/>
      <c r="BJ77" s="59"/>
      <c r="BK77" s="59"/>
      <c r="BL77" s="59"/>
      <c r="BM77" s="59"/>
      <c r="BN77" s="59"/>
      <c r="BO77" s="59"/>
      <c r="BP77" s="59"/>
      <c r="BQ77" s="59"/>
      <c r="BR77" s="59"/>
      <c r="BS77" s="59"/>
      <c r="BT77" s="59"/>
      <c r="BU77" s="59"/>
      <c r="BV77" s="59"/>
      <c r="BW77" s="59"/>
      <c r="BX77" s="59"/>
      <c r="BY77" s="59"/>
      <c r="BZ77" s="59"/>
      <c r="CA77" s="59"/>
      <c r="CB77" s="59"/>
      <c r="CC77" s="59"/>
      <c r="CD77" s="59"/>
      <c r="CE77" s="59"/>
      <c r="CF77" s="59"/>
      <c r="CG77" s="59"/>
      <c r="CH77" s="59"/>
      <c r="CI77" s="59"/>
      <c r="CJ77" s="59"/>
      <c r="CK77" s="59"/>
      <c r="CL77" s="59"/>
      <c r="CM77" s="59"/>
      <c r="CN77" s="59"/>
      <c r="CO77" s="59"/>
      <c r="CP77" s="59"/>
      <c r="CQ77" s="59"/>
      <c r="CR77" s="59"/>
      <c r="CS77" s="59"/>
      <c r="CT77" s="59"/>
      <c r="CU77" s="59"/>
      <c r="CV77" s="59"/>
      <c r="CW77" s="59"/>
      <c r="CX77" s="59"/>
      <c r="CY77" s="59"/>
      <c r="CZ77" s="59"/>
      <c r="DA77" s="59"/>
      <c r="DB77" s="59"/>
      <c r="DC77" s="59"/>
      <c r="DD77" s="59"/>
      <c r="DE77" s="59"/>
      <c r="DF77" s="59"/>
      <c r="DG77" s="59"/>
      <c r="DH77" s="59"/>
      <c r="DI77" s="59"/>
      <c r="DJ77" s="59"/>
      <c r="DK77" s="59"/>
      <c r="DL77" s="59"/>
      <c r="DM77" s="59"/>
      <c r="DN77" s="59"/>
      <c r="DO77" s="59"/>
      <c r="DP77" s="59"/>
      <c r="DQ77" s="59"/>
      <c r="DR77" s="59"/>
      <c r="DS77" s="59"/>
      <c r="DT77" s="59"/>
      <c r="DU77" s="59"/>
      <c r="DV77" s="59"/>
      <c r="DW77" s="59"/>
      <c r="DX77" s="59"/>
      <c r="DY77" s="59"/>
      <c r="DZ77" s="59"/>
      <c r="EA77" s="59"/>
      <c r="EB77" s="59"/>
      <c r="EC77" s="59"/>
      <c r="ED77" s="59"/>
      <c r="EE77" s="59"/>
      <c r="EF77" s="59"/>
      <c r="EG77" s="59"/>
      <c r="EH77" s="59"/>
      <c r="EI77" s="59"/>
      <c r="EJ77" s="59"/>
      <c r="EK77" s="59"/>
      <c r="EL77" s="59"/>
      <c r="EM77" s="59"/>
      <c r="EN77" s="59"/>
      <c r="EO77" s="59"/>
      <c r="EP77" s="60"/>
    </row>
    <row r="78" spans="1:146" s="49" customFormat="1" x14ac:dyDescent="0.3">
      <c r="A78" s="71"/>
      <c r="B78" s="72"/>
      <c r="C78" s="73"/>
      <c r="D78" s="73"/>
      <c r="E78" s="64">
        <f>HProduction(C78,D78,_dmat,_fmat,_dapm,_fapm,_off)</f>
        <v>0</v>
      </c>
      <c r="G78" s="59" t="str">
        <f>IF(ISBLANK(F78),"",SUM(M78:EP78))</f>
        <v/>
      </c>
      <c r="H78" s="59" t="str">
        <f>IF(ISBLANK(F78), "",F78-G78)</f>
        <v/>
      </c>
      <c r="I78" s="65" t="str">
        <f>IFERROR(VLOOKUP(A78,Cadence,5,FALSE),"")</f>
        <v/>
      </c>
      <c r="J78" s="65" t="str">
        <f>IF(F78=0,"",H78/(E78*24)/I78)</f>
        <v/>
      </c>
      <c r="K78" s="66"/>
      <c r="M78" s="58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  <c r="AT78" s="59"/>
      <c r="AU78" s="59"/>
      <c r="AV78" s="59"/>
      <c r="AW78" s="59"/>
      <c r="AX78" s="59"/>
      <c r="AY78" s="59"/>
      <c r="AZ78" s="59"/>
      <c r="BA78" s="59"/>
      <c r="BB78" s="59"/>
      <c r="BC78" s="59"/>
      <c r="BD78" s="59"/>
      <c r="BE78" s="59"/>
      <c r="BF78" s="59"/>
      <c r="BG78" s="59"/>
      <c r="BH78" s="59"/>
      <c r="BI78" s="59"/>
      <c r="BJ78" s="59"/>
      <c r="BK78" s="59"/>
      <c r="BL78" s="59"/>
      <c r="BM78" s="59"/>
      <c r="BN78" s="59"/>
      <c r="BO78" s="59"/>
      <c r="BP78" s="59"/>
      <c r="BQ78" s="59"/>
      <c r="BR78" s="59"/>
      <c r="BS78" s="59"/>
      <c r="BT78" s="59"/>
      <c r="BU78" s="59"/>
      <c r="BV78" s="59"/>
      <c r="BW78" s="59"/>
      <c r="BX78" s="59"/>
      <c r="BY78" s="59"/>
      <c r="BZ78" s="59"/>
      <c r="CA78" s="59"/>
      <c r="CB78" s="59"/>
      <c r="CC78" s="59"/>
      <c r="CD78" s="59"/>
      <c r="CE78" s="59"/>
      <c r="CF78" s="59"/>
      <c r="CG78" s="59"/>
      <c r="CH78" s="59"/>
      <c r="CI78" s="59"/>
      <c r="CJ78" s="59"/>
      <c r="CK78" s="59"/>
      <c r="CL78" s="59"/>
      <c r="CM78" s="59"/>
      <c r="CN78" s="59"/>
      <c r="CO78" s="59"/>
      <c r="CP78" s="59"/>
      <c r="CQ78" s="59"/>
      <c r="CR78" s="59"/>
      <c r="CS78" s="59"/>
      <c r="CT78" s="59"/>
      <c r="CU78" s="59"/>
      <c r="CV78" s="59"/>
      <c r="CW78" s="59"/>
      <c r="CX78" s="59"/>
      <c r="CY78" s="59"/>
      <c r="CZ78" s="59"/>
      <c r="DA78" s="59"/>
      <c r="DB78" s="59"/>
      <c r="DC78" s="59"/>
      <c r="DD78" s="59"/>
      <c r="DE78" s="59"/>
      <c r="DF78" s="59"/>
      <c r="DG78" s="59"/>
      <c r="DH78" s="59"/>
      <c r="DI78" s="59"/>
      <c r="DJ78" s="59"/>
      <c r="DK78" s="59"/>
      <c r="DL78" s="59"/>
      <c r="DM78" s="59"/>
      <c r="DN78" s="59"/>
      <c r="DO78" s="59"/>
      <c r="DP78" s="59"/>
      <c r="DQ78" s="59"/>
      <c r="DR78" s="59"/>
      <c r="DS78" s="59"/>
      <c r="DT78" s="59"/>
      <c r="DU78" s="59"/>
      <c r="DV78" s="59"/>
      <c r="DW78" s="59"/>
      <c r="DX78" s="59"/>
      <c r="DY78" s="59"/>
      <c r="DZ78" s="59"/>
      <c r="EA78" s="59"/>
      <c r="EB78" s="59"/>
      <c r="EC78" s="59"/>
      <c r="ED78" s="59"/>
      <c r="EE78" s="59"/>
      <c r="EF78" s="59"/>
      <c r="EG78" s="59"/>
      <c r="EH78" s="59"/>
      <c r="EI78" s="59"/>
      <c r="EJ78" s="59"/>
      <c r="EK78" s="59"/>
      <c r="EL78" s="59"/>
      <c r="EM78" s="59"/>
      <c r="EN78" s="59"/>
      <c r="EO78" s="59"/>
      <c r="EP78" s="60"/>
    </row>
    <row r="79" spans="1:146" s="49" customFormat="1" x14ac:dyDescent="0.3">
      <c r="A79" s="71"/>
      <c r="B79" s="72"/>
      <c r="C79" s="73"/>
      <c r="D79" s="73"/>
      <c r="E79" s="64">
        <f>HProduction(C79,D79,_dmat,_fmat,_dapm,_fapm,_off)</f>
        <v>0</v>
      </c>
      <c r="G79" s="59" t="str">
        <f>IF(ISBLANK(F79),"",SUM(M79:EP79))</f>
        <v/>
      </c>
      <c r="H79" s="59" t="str">
        <f>IF(ISBLANK(F79), "",F79-G79)</f>
        <v/>
      </c>
      <c r="I79" s="65" t="str">
        <f>IFERROR(VLOOKUP(A79,Cadence,5,FALSE),"")</f>
        <v/>
      </c>
      <c r="J79" s="65" t="str">
        <f>IF(F79=0,"",H79/(E79*24)/I79)</f>
        <v/>
      </c>
      <c r="K79" s="66"/>
      <c r="M79" s="58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  <c r="AO79" s="59"/>
      <c r="AP79" s="59"/>
      <c r="AQ79" s="59"/>
      <c r="AR79" s="59"/>
      <c r="AS79" s="59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  <c r="BE79" s="59"/>
      <c r="BF79" s="59"/>
      <c r="BG79" s="59"/>
      <c r="BH79" s="59"/>
      <c r="BI79" s="59"/>
      <c r="BJ79" s="59"/>
      <c r="BK79" s="59"/>
      <c r="BL79" s="59"/>
      <c r="BM79" s="59"/>
      <c r="BN79" s="59"/>
      <c r="BO79" s="59"/>
      <c r="BP79" s="59"/>
      <c r="BQ79" s="59"/>
      <c r="BR79" s="59"/>
      <c r="BS79" s="59"/>
      <c r="BT79" s="59"/>
      <c r="BU79" s="59"/>
      <c r="BV79" s="59"/>
      <c r="BW79" s="59"/>
      <c r="BX79" s="59"/>
      <c r="BY79" s="59"/>
      <c r="BZ79" s="59"/>
      <c r="CA79" s="59"/>
      <c r="CB79" s="59"/>
      <c r="CC79" s="59"/>
      <c r="CD79" s="59"/>
      <c r="CE79" s="59"/>
      <c r="CF79" s="59"/>
      <c r="CG79" s="59"/>
      <c r="CH79" s="59"/>
      <c r="CI79" s="59"/>
      <c r="CJ79" s="59"/>
      <c r="CK79" s="59"/>
      <c r="CL79" s="59"/>
      <c r="CM79" s="59"/>
      <c r="CN79" s="59"/>
      <c r="CO79" s="59"/>
      <c r="CP79" s="59"/>
      <c r="CQ79" s="59"/>
      <c r="CR79" s="59"/>
      <c r="CS79" s="59"/>
      <c r="CT79" s="59"/>
      <c r="CU79" s="59"/>
      <c r="CV79" s="59"/>
      <c r="CW79" s="59"/>
      <c r="CX79" s="59"/>
      <c r="CY79" s="59"/>
      <c r="CZ79" s="59"/>
      <c r="DA79" s="59"/>
      <c r="DB79" s="59"/>
      <c r="DC79" s="59"/>
      <c r="DD79" s="59"/>
      <c r="DE79" s="59"/>
      <c r="DF79" s="59"/>
      <c r="DG79" s="59"/>
      <c r="DH79" s="59"/>
      <c r="DI79" s="59"/>
      <c r="DJ79" s="59"/>
      <c r="DK79" s="59"/>
      <c r="DL79" s="59"/>
      <c r="DM79" s="59"/>
      <c r="DN79" s="59"/>
      <c r="DO79" s="59"/>
      <c r="DP79" s="59"/>
      <c r="DQ79" s="59"/>
      <c r="DR79" s="59"/>
      <c r="DS79" s="59"/>
      <c r="DT79" s="59"/>
      <c r="DU79" s="59"/>
      <c r="DV79" s="59"/>
      <c r="DW79" s="59"/>
      <c r="DX79" s="59"/>
      <c r="DY79" s="59"/>
      <c r="DZ79" s="59"/>
      <c r="EA79" s="59"/>
      <c r="EB79" s="59"/>
      <c r="EC79" s="59"/>
      <c r="ED79" s="59"/>
      <c r="EE79" s="59"/>
      <c r="EF79" s="59"/>
      <c r="EG79" s="59"/>
      <c r="EH79" s="59"/>
      <c r="EI79" s="59"/>
      <c r="EJ79" s="59"/>
      <c r="EK79" s="59"/>
      <c r="EL79" s="59"/>
      <c r="EM79" s="59"/>
      <c r="EN79" s="59"/>
      <c r="EO79" s="59"/>
      <c r="EP79" s="60"/>
    </row>
    <row r="80" spans="1:146" s="49" customFormat="1" x14ac:dyDescent="0.3">
      <c r="A80" s="71"/>
      <c r="B80" s="72"/>
      <c r="C80" s="73"/>
      <c r="D80" s="73"/>
      <c r="E80" s="64">
        <f>HProduction(C80,D80,_dmat,_fmat,_dapm,_fapm,_off)</f>
        <v>0</v>
      </c>
      <c r="G80" s="59" t="str">
        <f>IF(ISBLANK(F80),"",SUM(M80:EP80))</f>
        <v/>
      </c>
      <c r="H80" s="59" t="str">
        <f>IF(ISBLANK(F80), "",F80-G80)</f>
        <v/>
      </c>
      <c r="I80" s="65" t="str">
        <f>IFERROR(VLOOKUP(A80,Cadence,5,FALSE),"")</f>
        <v/>
      </c>
      <c r="J80" s="65" t="str">
        <f>IF(F80=0,"",H80/(E80*24)/I80)</f>
        <v/>
      </c>
      <c r="K80" s="66"/>
      <c r="M80" s="58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59"/>
      <c r="AO80" s="59"/>
      <c r="AP80" s="59"/>
      <c r="AQ80" s="59"/>
      <c r="AR80" s="59"/>
      <c r="AS80" s="59"/>
      <c r="AT80" s="59"/>
      <c r="AU80" s="59"/>
      <c r="AV80" s="59"/>
      <c r="AW80" s="59"/>
      <c r="AX80" s="59"/>
      <c r="AY80" s="59"/>
      <c r="AZ80" s="59"/>
      <c r="BA80" s="59"/>
      <c r="BB80" s="59"/>
      <c r="BC80" s="59"/>
      <c r="BD80" s="59"/>
      <c r="BE80" s="59"/>
      <c r="BF80" s="59"/>
      <c r="BG80" s="59"/>
      <c r="BH80" s="59"/>
      <c r="BI80" s="59"/>
      <c r="BJ80" s="59"/>
      <c r="BK80" s="59"/>
      <c r="BL80" s="59"/>
      <c r="BM80" s="59"/>
      <c r="BN80" s="59"/>
      <c r="BO80" s="59"/>
      <c r="BP80" s="59"/>
      <c r="BQ80" s="59"/>
      <c r="BR80" s="59"/>
      <c r="BS80" s="59"/>
      <c r="BT80" s="59"/>
      <c r="BU80" s="59"/>
      <c r="BV80" s="59"/>
      <c r="BW80" s="59"/>
      <c r="BX80" s="59"/>
      <c r="BY80" s="59"/>
      <c r="BZ80" s="59"/>
      <c r="CA80" s="59"/>
      <c r="CB80" s="59"/>
      <c r="CC80" s="59"/>
      <c r="CD80" s="59"/>
      <c r="CE80" s="59"/>
      <c r="CF80" s="59"/>
      <c r="CG80" s="59"/>
      <c r="CH80" s="59"/>
      <c r="CI80" s="59"/>
      <c r="CJ80" s="59"/>
      <c r="CK80" s="59"/>
      <c r="CL80" s="59"/>
      <c r="CM80" s="59"/>
      <c r="CN80" s="59"/>
      <c r="CO80" s="59"/>
      <c r="CP80" s="59"/>
      <c r="CQ80" s="59"/>
      <c r="CR80" s="59"/>
      <c r="CS80" s="59"/>
      <c r="CT80" s="59"/>
      <c r="CU80" s="59"/>
      <c r="CV80" s="59"/>
      <c r="CW80" s="59"/>
      <c r="CX80" s="59"/>
      <c r="CY80" s="59"/>
      <c r="CZ80" s="59"/>
      <c r="DA80" s="59"/>
      <c r="DB80" s="59"/>
      <c r="DC80" s="59"/>
      <c r="DD80" s="59"/>
      <c r="DE80" s="59"/>
      <c r="DF80" s="59"/>
      <c r="DG80" s="59"/>
      <c r="DH80" s="59"/>
      <c r="DI80" s="59"/>
      <c r="DJ80" s="59"/>
      <c r="DK80" s="59"/>
      <c r="DL80" s="59"/>
      <c r="DM80" s="59"/>
      <c r="DN80" s="59"/>
      <c r="DO80" s="59"/>
      <c r="DP80" s="59"/>
      <c r="DQ80" s="59"/>
      <c r="DR80" s="59"/>
      <c r="DS80" s="59"/>
      <c r="DT80" s="59"/>
      <c r="DU80" s="59"/>
      <c r="DV80" s="59"/>
      <c r="DW80" s="59"/>
      <c r="DX80" s="59"/>
      <c r="DY80" s="59"/>
      <c r="DZ80" s="59"/>
      <c r="EA80" s="59"/>
      <c r="EB80" s="59"/>
      <c r="EC80" s="59"/>
      <c r="ED80" s="59"/>
      <c r="EE80" s="59"/>
      <c r="EF80" s="59"/>
      <c r="EG80" s="59"/>
      <c r="EH80" s="59"/>
      <c r="EI80" s="59"/>
      <c r="EJ80" s="59"/>
      <c r="EK80" s="59"/>
      <c r="EL80" s="59"/>
      <c r="EM80" s="59"/>
      <c r="EN80" s="59"/>
      <c r="EO80" s="59"/>
      <c r="EP80" s="60"/>
    </row>
    <row r="81" spans="1:146" s="49" customFormat="1" x14ac:dyDescent="0.3">
      <c r="A81" s="71"/>
      <c r="B81" s="72"/>
      <c r="C81" s="73"/>
      <c r="D81" s="73"/>
      <c r="E81" s="64">
        <f>HProduction(C81,D81,_dmat,_fmat,_dapm,_fapm,_off)</f>
        <v>0</v>
      </c>
      <c r="G81" s="59" t="str">
        <f>IF(ISBLANK(F81),"",SUM(M81:EP81))</f>
        <v/>
      </c>
      <c r="H81" s="59" t="str">
        <f>IF(ISBLANK(F81), "",F81-G81)</f>
        <v/>
      </c>
      <c r="I81" s="65" t="str">
        <f>IFERROR(VLOOKUP(A81,Cadence,5,FALSE),"")</f>
        <v/>
      </c>
      <c r="J81" s="65" t="str">
        <f>IF(F81=0,"",H81/(E81*24)/I81)</f>
        <v/>
      </c>
      <c r="K81" s="66"/>
      <c r="M81" s="58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59"/>
      <c r="BQ81" s="59"/>
      <c r="BR81" s="59"/>
      <c r="BS81" s="59"/>
      <c r="BT81" s="59"/>
      <c r="BU81" s="59"/>
      <c r="BV81" s="59"/>
      <c r="BW81" s="59"/>
      <c r="BX81" s="59"/>
      <c r="BY81" s="59"/>
      <c r="BZ81" s="59"/>
      <c r="CA81" s="59"/>
      <c r="CB81" s="59"/>
      <c r="CC81" s="59"/>
      <c r="CD81" s="59"/>
      <c r="CE81" s="59"/>
      <c r="CF81" s="59"/>
      <c r="CG81" s="59"/>
      <c r="CH81" s="59"/>
      <c r="CI81" s="59"/>
      <c r="CJ81" s="59"/>
      <c r="CK81" s="59"/>
      <c r="CL81" s="59"/>
      <c r="CM81" s="59"/>
      <c r="CN81" s="59"/>
      <c r="CO81" s="59"/>
      <c r="CP81" s="59"/>
      <c r="CQ81" s="59"/>
      <c r="CR81" s="59"/>
      <c r="CS81" s="59"/>
      <c r="CT81" s="59"/>
      <c r="CU81" s="59"/>
      <c r="CV81" s="59"/>
      <c r="CW81" s="59"/>
      <c r="CX81" s="59"/>
      <c r="CY81" s="59"/>
      <c r="CZ81" s="59"/>
      <c r="DA81" s="59"/>
      <c r="DB81" s="59"/>
      <c r="DC81" s="59"/>
      <c r="DD81" s="59"/>
      <c r="DE81" s="59"/>
      <c r="DF81" s="59"/>
      <c r="DG81" s="59"/>
      <c r="DH81" s="59"/>
      <c r="DI81" s="59"/>
      <c r="DJ81" s="59"/>
      <c r="DK81" s="59"/>
      <c r="DL81" s="59"/>
      <c r="DM81" s="59"/>
      <c r="DN81" s="59"/>
      <c r="DO81" s="59"/>
      <c r="DP81" s="59"/>
      <c r="DQ81" s="59"/>
      <c r="DR81" s="59"/>
      <c r="DS81" s="59"/>
      <c r="DT81" s="59"/>
      <c r="DU81" s="59"/>
      <c r="DV81" s="59"/>
      <c r="DW81" s="59"/>
      <c r="DX81" s="59"/>
      <c r="DY81" s="59"/>
      <c r="DZ81" s="59"/>
      <c r="EA81" s="59"/>
      <c r="EB81" s="59"/>
      <c r="EC81" s="59"/>
      <c r="ED81" s="59"/>
      <c r="EE81" s="59"/>
      <c r="EF81" s="59"/>
      <c r="EG81" s="59"/>
      <c r="EH81" s="59"/>
      <c r="EI81" s="59"/>
      <c r="EJ81" s="59"/>
      <c r="EK81" s="59"/>
      <c r="EL81" s="59"/>
      <c r="EM81" s="59"/>
      <c r="EN81" s="59"/>
      <c r="EO81" s="59"/>
      <c r="EP81" s="60"/>
    </row>
    <row r="82" spans="1:146" s="49" customFormat="1" x14ac:dyDescent="0.3">
      <c r="A82" s="71"/>
      <c r="B82" s="72"/>
      <c r="C82" s="73"/>
      <c r="D82" s="73"/>
      <c r="E82" s="64">
        <f>HProduction(C82,D82,_dmat,_fmat,_dapm,_fapm,_off)</f>
        <v>0</v>
      </c>
      <c r="G82" s="59" t="str">
        <f>IF(ISBLANK(F82),"",SUM(M82:EP82))</f>
        <v/>
      </c>
      <c r="H82" s="59" t="str">
        <f>IF(ISBLANK(F82), "",F82-G82)</f>
        <v/>
      </c>
      <c r="I82" s="65" t="str">
        <f>IFERROR(VLOOKUP(A82,Cadence,5,FALSE),"")</f>
        <v/>
      </c>
      <c r="J82" s="65" t="str">
        <f>IF(F82=0,"",H82/(E82*24)/I82)</f>
        <v/>
      </c>
      <c r="K82" s="66"/>
      <c r="M82" s="58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  <c r="AO82" s="59"/>
      <c r="AP82" s="59"/>
      <c r="AQ82" s="59"/>
      <c r="AR82" s="59"/>
      <c r="AS82" s="59"/>
      <c r="AT82" s="59"/>
      <c r="AU82" s="59"/>
      <c r="AV82" s="59"/>
      <c r="AW82" s="59"/>
      <c r="AX82" s="59"/>
      <c r="AY82" s="59"/>
      <c r="AZ82" s="59"/>
      <c r="BA82" s="59"/>
      <c r="BB82" s="59"/>
      <c r="BC82" s="59"/>
      <c r="BD82" s="59"/>
      <c r="BE82" s="59"/>
      <c r="BF82" s="59"/>
      <c r="BG82" s="59"/>
      <c r="BH82" s="59"/>
      <c r="BI82" s="59"/>
      <c r="BJ82" s="59"/>
      <c r="BK82" s="59"/>
      <c r="BL82" s="59"/>
      <c r="BM82" s="59"/>
      <c r="BN82" s="59"/>
      <c r="BO82" s="59"/>
      <c r="BP82" s="59"/>
      <c r="BQ82" s="59"/>
      <c r="BR82" s="59"/>
      <c r="BS82" s="59"/>
      <c r="BT82" s="59"/>
      <c r="BU82" s="59"/>
      <c r="BV82" s="59"/>
      <c r="BW82" s="59"/>
      <c r="BX82" s="59"/>
      <c r="BY82" s="59"/>
      <c r="BZ82" s="59"/>
      <c r="CA82" s="59"/>
      <c r="CB82" s="59"/>
      <c r="CC82" s="59"/>
      <c r="CD82" s="59"/>
      <c r="CE82" s="59"/>
      <c r="CF82" s="59"/>
      <c r="CG82" s="59"/>
      <c r="CH82" s="59"/>
      <c r="CI82" s="59"/>
      <c r="CJ82" s="59"/>
      <c r="CK82" s="59"/>
      <c r="CL82" s="59"/>
      <c r="CM82" s="59"/>
      <c r="CN82" s="59"/>
      <c r="CO82" s="59"/>
      <c r="CP82" s="59"/>
      <c r="CQ82" s="59"/>
      <c r="CR82" s="59"/>
      <c r="CS82" s="59"/>
      <c r="CT82" s="59"/>
      <c r="CU82" s="59"/>
      <c r="CV82" s="59"/>
      <c r="CW82" s="59"/>
      <c r="CX82" s="59"/>
      <c r="CY82" s="59"/>
      <c r="CZ82" s="59"/>
      <c r="DA82" s="59"/>
      <c r="DB82" s="59"/>
      <c r="DC82" s="59"/>
      <c r="DD82" s="59"/>
      <c r="DE82" s="59"/>
      <c r="DF82" s="59"/>
      <c r="DG82" s="59"/>
      <c r="DH82" s="59"/>
      <c r="DI82" s="59"/>
      <c r="DJ82" s="59"/>
      <c r="DK82" s="59"/>
      <c r="DL82" s="59"/>
      <c r="DM82" s="59"/>
      <c r="DN82" s="59"/>
      <c r="DO82" s="59"/>
      <c r="DP82" s="59"/>
      <c r="DQ82" s="59"/>
      <c r="DR82" s="59"/>
      <c r="DS82" s="59"/>
      <c r="DT82" s="59"/>
      <c r="DU82" s="59"/>
      <c r="DV82" s="59"/>
      <c r="DW82" s="59"/>
      <c r="DX82" s="59"/>
      <c r="DY82" s="59"/>
      <c r="DZ82" s="59"/>
      <c r="EA82" s="59"/>
      <c r="EB82" s="59"/>
      <c r="EC82" s="59"/>
      <c r="ED82" s="59"/>
      <c r="EE82" s="59"/>
      <c r="EF82" s="59"/>
      <c r="EG82" s="59"/>
      <c r="EH82" s="59"/>
      <c r="EI82" s="59"/>
      <c r="EJ82" s="59"/>
      <c r="EK82" s="59"/>
      <c r="EL82" s="59"/>
      <c r="EM82" s="59"/>
      <c r="EN82" s="59"/>
      <c r="EO82" s="59"/>
      <c r="EP82" s="60"/>
    </row>
    <row r="83" spans="1:146" s="49" customFormat="1" x14ac:dyDescent="0.3">
      <c r="A83" s="71"/>
      <c r="B83" s="72"/>
      <c r="C83" s="73"/>
      <c r="D83" s="73"/>
      <c r="E83" s="64">
        <f>HProduction(C83,D83,_dmat,_fmat,_dapm,_fapm,_off)</f>
        <v>0</v>
      </c>
      <c r="G83" s="59" t="str">
        <f>IF(ISBLANK(F83),"",SUM(M83:EP83))</f>
        <v/>
      </c>
      <c r="H83" s="59" t="str">
        <f>IF(ISBLANK(F83), "",F83-G83)</f>
        <v/>
      </c>
      <c r="I83" s="65" t="str">
        <f>IFERROR(VLOOKUP(A83,Cadence,5,FALSE),"")</f>
        <v/>
      </c>
      <c r="J83" s="65" t="str">
        <f>IF(F83=0,"",H83/(E83*24)/I83)</f>
        <v/>
      </c>
      <c r="K83" s="66"/>
      <c r="M83" s="58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59"/>
      <c r="AO83" s="59"/>
      <c r="AP83" s="59"/>
      <c r="AQ83" s="59"/>
      <c r="AR83" s="59"/>
      <c r="AS83" s="59"/>
      <c r="AT83" s="59"/>
      <c r="AU83" s="59"/>
      <c r="AV83" s="59"/>
      <c r="AW83" s="59"/>
      <c r="AX83" s="59"/>
      <c r="AY83" s="59"/>
      <c r="AZ83" s="59"/>
      <c r="BA83" s="59"/>
      <c r="BB83" s="59"/>
      <c r="BC83" s="59"/>
      <c r="BD83" s="59"/>
      <c r="BE83" s="59"/>
      <c r="BF83" s="59"/>
      <c r="BG83" s="59"/>
      <c r="BH83" s="59"/>
      <c r="BI83" s="59"/>
      <c r="BJ83" s="59"/>
      <c r="BK83" s="59"/>
      <c r="BL83" s="59"/>
      <c r="BM83" s="59"/>
      <c r="BN83" s="59"/>
      <c r="BO83" s="59"/>
      <c r="BP83" s="59"/>
      <c r="BQ83" s="59"/>
      <c r="BR83" s="59"/>
      <c r="BS83" s="59"/>
      <c r="BT83" s="59"/>
      <c r="BU83" s="59"/>
      <c r="BV83" s="59"/>
      <c r="BW83" s="59"/>
      <c r="BX83" s="59"/>
      <c r="BY83" s="59"/>
      <c r="BZ83" s="59"/>
      <c r="CA83" s="59"/>
      <c r="CB83" s="59"/>
      <c r="CC83" s="59"/>
      <c r="CD83" s="59"/>
      <c r="CE83" s="59"/>
      <c r="CF83" s="59"/>
      <c r="CG83" s="59"/>
      <c r="CH83" s="59"/>
      <c r="CI83" s="59"/>
      <c r="CJ83" s="59"/>
      <c r="CK83" s="59"/>
      <c r="CL83" s="59"/>
      <c r="CM83" s="59"/>
      <c r="CN83" s="59"/>
      <c r="CO83" s="59"/>
      <c r="CP83" s="59"/>
      <c r="CQ83" s="59"/>
      <c r="CR83" s="59"/>
      <c r="CS83" s="59"/>
      <c r="CT83" s="59"/>
      <c r="CU83" s="59"/>
      <c r="CV83" s="59"/>
      <c r="CW83" s="59"/>
      <c r="CX83" s="59"/>
      <c r="CY83" s="59"/>
      <c r="CZ83" s="59"/>
      <c r="DA83" s="59"/>
      <c r="DB83" s="59"/>
      <c r="DC83" s="59"/>
      <c r="DD83" s="59"/>
      <c r="DE83" s="59"/>
      <c r="DF83" s="59"/>
      <c r="DG83" s="59"/>
      <c r="DH83" s="59"/>
      <c r="DI83" s="59"/>
      <c r="DJ83" s="59"/>
      <c r="DK83" s="59"/>
      <c r="DL83" s="59"/>
      <c r="DM83" s="59"/>
      <c r="DN83" s="59"/>
      <c r="DO83" s="59"/>
      <c r="DP83" s="59"/>
      <c r="DQ83" s="59"/>
      <c r="DR83" s="59"/>
      <c r="DS83" s="59"/>
      <c r="DT83" s="59"/>
      <c r="DU83" s="59"/>
      <c r="DV83" s="59"/>
      <c r="DW83" s="59"/>
      <c r="DX83" s="59"/>
      <c r="DY83" s="59"/>
      <c r="DZ83" s="59"/>
      <c r="EA83" s="59"/>
      <c r="EB83" s="59"/>
      <c r="EC83" s="59"/>
      <c r="ED83" s="59"/>
      <c r="EE83" s="59"/>
      <c r="EF83" s="59"/>
      <c r="EG83" s="59"/>
      <c r="EH83" s="59"/>
      <c r="EI83" s="59"/>
      <c r="EJ83" s="59"/>
      <c r="EK83" s="59"/>
      <c r="EL83" s="59"/>
      <c r="EM83" s="59"/>
      <c r="EN83" s="59"/>
      <c r="EO83" s="59"/>
      <c r="EP83" s="60"/>
    </row>
    <row r="84" spans="1:146" s="49" customFormat="1" x14ac:dyDescent="0.3">
      <c r="A84" s="71"/>
      <c r="B84" s="72"/>
      <c r="C84" s="73"/>
      <c r="D84" s="73"/>
      <c r="E84" s="64">
        <f>HProduction(C84,D84,_dmat,_fmat,_dapm,_fapm,_off)</f>
        <v>0</v>
      </c>
      <c r="G84" s="59" t="str">
        <f>IF(ISBLANK(F84),"",SUM(M84:EP84))</f>
        <v/>
      </c>
      <c r="H84" s="59" t="str">
        <f>IF(ISBLANK(F84), "",F84-G84)</f>
        <v/>
      </c>
      <c r="I84" s="65" t="str">
        <f>IFERROR(VLOOKUP(A84,Cadence,5,FALSE),"")</f>
        <v/>
      </c>
      <c r="J84" s="65" t="str">
        <f>IF(F84=0,"",H84/(E84*24)/I84)</f>
        <v/>
      </c>
      <c r="K84" s="66"/>
      <c r="M84" s="58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59"/>
      <c r="AS84" s="59"/>
      <c r="AT84" s="59"/>
      <c r="AU84" s="59"/>
      <c r="AV84" s="59"/>
      <c r="AW84" s="59"/>
      <c r="AX84" s="59"/>
      <c r="AY84" s="59"/>
      <c r="AZ84" s="59"/>
      <c r="BA84" s="59"/>
      <c r="BB84" s="59"/>
      <c r="BC84" s="59"/>
      <c r="BD84" s="59"/>
      <c r="BE84" s="59"/>
      <c r="BF84" s="59"/>
      <c r="BG84" s="59"/>
      <c r="BH84" s="59"/>
      <c r="BI84" s="59"/>
      <c r="BJ84" s="59"/>
      <c r="BK84" s="59"/>
      <c r="BL84" s="59"/>
      <c r="BM84" s="59"/>
      <c r="BN84" s="59"/>
      <c r="BO84" s="59"/>
      <c r="BP84" s="59"/>
      <c r="BQ84" s="59"/>
      <c r="BR84" s="59"/>
      <c r="BS84" s="59"/>
      <c r="BT84" s="59"/>
      <c r="BU84" s="59"/>
      <c r="BV84" s="59"/>
      <c r="BW84" s="59"/>
      <c r="BX84" s="59"/>
      <c r="BY84" s="59"/>
      <c r="BZ84" s="59"/>
      <c r="CA84" s="59"/>
      <c r="CB84" s="59"/>
      <c r="CC84" s="59"/>
      <c r="CD84" s="59"/>
      <c r="CE84" s="59"/>
      <c r="CF84" s="59"/>
      <c r="CG84" s="59"/>
      <c r="CH84" s="59"/>
      <c r="CI84" s="59"/>
      <c r="CJ84" s="59"/>
      <c r="CK84" s="59"/>
      <c r="CL84" s="59"/>
      <c r="CM84" s="59"/>
      <c r="CN84" s="59"/>
      <c r="CO84" s="59"/>
      <c r="CP84" s="59"/>
      <c r="CQ84" s="59"/>
      <c r="CR84" s="59"/>
      <c r="CS84" s="59"/>
      <c r="CT84" s="59"/>
      <c r="CU84" s="59"/>
      <c r="CV84" s="59"/>
      <c r="CW84" s="59"/>
      <c r="CX84" s="59"/>
      <c r="CY84" s="59"/>
      <c r="CZ84" s="59"/>
      <c r="DA84" s="59"/>
      <c r="DB84" s="59"/>
      <c r="DC84" s="59"/>
      <c r="DD84" s="59"/>
      <c r="DE84" s="59"/>
      <c r="DF84" s="59"/>
      <c r="DG84" s="59"/>
      <c r="DH84" s="59"/>
      <c r="DI84" s="59"/>
      <c r="DJ84" s="59"/>
      <c r="DK84" s="59"/>
      <c r="DL84" s="59"/>
      <c r="DM84" s="59"/>
      <c r="DN84" s="59"/>
      <c r="DO84" s="59"/>
      <c r="DP84" s="59"/>
      <c r="DQ84" s="59"/>
      <c r="DR84" s="59"/>
      <c r="DS84" s="59"/>
      <c r="DT84" s="59"/>
      <c r="DU84" s="59"/>
      <c r="DV84" s="59"/>
      <c r="DW84" s="59"/>
      <c r="DX84" s="59"/>
      <c r="DY84" s="59"/>
      <c r="DZ84" s="59"/>
      <c r="EA84" s="59"/>
      <c r="EB84" s="59"/>
      <c r="EC84" s="59"/>
      <c r="ED84" s="59"/>
      <c r="EE84" s="59"/>
      <c r="EF84" s="59"/>
      <c r="EG84" s="59"/>
      <c r="EH84" s="59"/>
      <c r="EI84" s="59"/>
      <c r="EJ84" s="59"/>
      <c r="EK84" s="59"/>
      <c r="EL84" s="59"/>
      <c r="EM84" s="59"/>
      <c r="EN84" s="59"/>
      <c r="EO84" s="59"/>
      <c r="EP84" s="60"/>
    </row>
    <row r="85" spans="1:146" s="49" customFormat="1" x14ac:dyDescent="0.3">
      <c r="A85" s="71"/>
      <c r="B85" s="72"/>
      <c r="C85" s="73"/>
      <c r="D85" s="73"/>
      <c r="E85" s="64">
        <f>HProduction(C85,D85,_dmat,_fmat,_dapm,_fapm,_off)</f>
        <v>0</v>
      </c>
      <c r="G85" s="59" t="str">
        <f>IF(ISBLANK(F85),"",SUM(M85:EP85))</f>
        <v/>
      </c>
      <c r="H85" s="59" t="str">
        <f>IF(ISBLANK(F85), "",F85-G85)</f>
        <v/>
      </c>
      <c r="I85" s="65" t="str">
        <f>IFERROR(VLOOKUP(A85,Cadence,5,FALSE),"")</f>
        <v/>
      </c>
      <c r="J85" s="65" t="str">
        <f>IF(F85=0,"",H85/(E85*24)/I85)</f>
        <v/>
      </c>
      <c r="K85" s="66"/>
      <c r="M85" s="58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9"/>
      <c r="AH85" s="59"/>
      <c r="AI85" s="59"/>
      <c r="AJ85" s="59"/>
      <c r="AK85" s="59"/>
      <c r="AL85" s="59"/>
      <c r="AM85" s="59"/>
      <c r="AN85" s="59"/>
      <c r="AO85" s="59"/>
      <c r="AP85" s="59"/>
      <c r="AQ85" s="59"/>
      <c r="AR85" s="59"/>
      <c r="AS85" s="59"/>
      <c r="AT85" s="59"/>
      <c r="AU85" s="59"/>
      <c r="AV85" s="59"/>
      <c r="AW85" s="59"/>
      <c r="AX85" s="59"/>
      <c r="AY85" s="59"/>
      <c r="AZ85" s="59"/>
      <c r="BA85" s="59"/>
      <c r="BB85" s="59"/>
      <c r="BC85" s="59"/>
      <c r="BD85" s="59"/>
      <c r="BE85" s="59"/>
      <c r="BF85" s="59"/>
      <c r="BG85" s="59"/>
      <c r="BH85" s="59"/>
      <c r="BI85" s="59"/>
      <c r="BJ85" s="59"/>
      <c r="BK85" s="59"/>
      <c r="BL85" s="59"/>
      <c r="BM85" s="59"/>
      <c r="BN85" s="59"/>
      <c r="BO85" s="59"/>
      <c r="BP85" s="59"/>
      <c r="BQ85" s="59"/>
      <c r="BR85" s="59"/>
      <c r="BS85" s="59"/>
      <c r="BT85" s="59"/>
      <c r="BU85" s="59"/>
      <c r="BV85" s="59"/>
      <c r="BW85" s="59"/>
      <c r="BX85" s="59"/>
      <c r="BY85" s="59"/>
      <c r="BZ85" s="59"/>
      <c r="CA85" s="59"/>
      <c r="CB85" s="59"/>
      <c r="CC85" s="59"/>
      <c r="CD85" s="59"/>
      <c r="CE85" s="59"/>
      <c r="CF85" s="59"/>
      <c r="CG85" s="59"/>
      <c r="CH85" s="59"/>
      <c r="CI85" s="59"/>
      <c r="CJ85" s="59"/>
      <c r="CK85" s="59"/>
      <c r="CL85" s="59"/>
      <c r="CM85" s="59"/>
      <c r="CN85" s="59"/>
      <c r="CO85" s="59"/>
      <c r="CP85" s="59"/>
      <c r="CQ85" s="59"/>
      <c r="CR85" s="59"/>
      <c r="CS85" s="59"/>
      <c r="CT85" s="59"/>
      <c r="CU85" s="59"/>
      <c r="CV85" s="59"/>
      <c r="CW85" s="59"/>
      <c r="CX85" s="59"/>
      <c r="CY85" s="59"/>
      <c r="CZ85" s="59"/>
      <c r="DA85" s="59"/>
      <c r="DB85" s="59"/>
      <c r="DC85" s="59"/>
      <c r="DD85" s="59"/>
      <c r="DE85" s="59"/>
      <c r="DF85" s="59"/>
      <c r="DG85" s="59"/>
      <c r="DH85" s="59"/>
      <c r="DI85" s="59"/>
      <c r="DJ85" s="59"/>
      <c r="DK85" s="59"/>
      <c r="DL85" s="59"/>
      <c r="DM85" s="59"/>
      <c r="DN85" s="59"/>
      <c r="DO85" s="59"/>
      <c r="DP85" s="59"/>
      <c r="DQ85" s="59"/>
      <c r="DR85" s="59"/>
      <c r="DS85" s="59"/>
      <c r="DT85" s="59"/>
      <c r="DU85" s="59"/>
      <c r="DV85" s="59"/>
      <c r="DW85" s="59"/>
      <c r="DX85" s="59"/>
      <c r="DY85" s="59"/>
      <c r="DZ85" s="59"/>
      <c r="EA85" s="59"/>
      <c r="EB85" s="59"/>
      <c r="EC85" s="59"/>
      <c r="ED85" s="59"/>
      <c r="EE85" s="59"/>
      <c r="EF85" s="59"/>
      <c r="EG85" s="59"/>
      <c r="EH85" s="59"/>
      <c r="EI85" s="59"/>
      <c r="EJ85" s="59"/>
      <c r="EK85" s="59"/>
      <c r="EL85" s="59"/>
      <c r="EM85" s="59"/>
      <c r="EN85" s="59"/>
      <c r="EO85" s="59"/>
      <c r="EP85" s="60"/>
    </row>
    <row r="86" spans="1:146" s="49" customFormat="1" x14ac:dyDescent="0.3">
      <c r="A86" s="71"/>
      <c r="B86" s="72"/>
      <c r="C86" s="73"/>
      <c r="D86" s="73"/>
      <c r="E86" s="64">
        <f>HProduction(C86,D86,_dmat,_fmat,_dapm,_fapm,_off)</f>
        <v>0</v>
      </c>
      <c r="G86" s="59" t="str">
        <f>IF(ISBLANK(F86),"",SUM(M86:EP86))</f>
        <v/>
      </c>
      <c r="H86" s="59" t="str">
        <f>IF(ISBLANK(F86), "",F86-G86)</f>
        <v/>
      </c>
      <c r="I86" s="65" t="str">
        <f>IFERROR(VLOOKUP(A86,Cadence,5,FALSE),"")</f>
        <v/>
      </c>
      <c r="J86" s="65" t="str">
        <f>IF(F86=0,"",H86/(E86*24)/I86)</f>
        <v/>
      </c>
      <c r="K86" s="66"/>
      <c r="M86" s="58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59"/>
      <c r="AO86" s="59"/>
      <c r="AP86" s="59"/>
      <c r="AQ86" s="59"/>
      <c r="AR86" s="59"/>
      <c r="AS86" s="59"/>
      <c r="AT86" s="59"/>
      <c r="AU86" s="59"/>
      <c r="AV86" s="59"/>
      <c r="AW86" s="59"/>
      <c r="AX86" s="59"/>
      <c r="AY86" s="59"/>
      <c r="AZ86" s="59"/>
      <c r="BA86" s="59"/>
      <c r="BB86" s="59"/>
      <c r="BC86" s="59"/>
      <c r="BD86" s="59"/>
      <c r="BE86" s="59"/>
      <c r="BF86" s="59"/>
      <c r="BG86" s="59"/>
      <c r="BH86" s="59"/>
      <c r="BI86" s="59"/>
      <c r="BJ86" s="59"/>
      <c r="BK86" s="59"/>
      <c r="BL86" s="59"/>
      <c r="BM86" s="59"/>
      <c r="BN86" s="59"/>
      <c r="BO86" s="59"/>
      <c r="BP86" s="59"/>
      <c r="BQ86" s="59"/>
      <c r="BR86" s="59"/>
      <c r="BS86" s="59"/>
      <c r="BT86" s="59"/>
      <c r="BU86" s="59"/>
      <c r="BV86" s="59"/>
      <c r="BW86" s="59"/>
      <c r="BX86" s="59"/>
      <c r="BY86" s="59"/>
      <c r="BZ86" s="59"/>
      <c r="CA86" s="59"/>
      <c r="CB86" s="59"/>
      <c r="CC86" s="59"/>
      <c r="CD86" s="59"/>
      <c r="CE86" s="59"/>
      <c r="CF86" s="59"/>
      <c r="CG86" s="59"/>
      <c r="CH86" s="59"/>
      <c r="CI86" s="59"/>
      <c r="CJ86" s="59"/>
      <c r="CK86" s="59"/>
      <c r="CL86" s="59"/>
      <c r="CM86" s="59"/>
      <c r="CN86" s="59"/>
      <c r="CO86" s="59"/>
      <c r="CP86" s="59"/>
      <c r="CQ86" s="59"/>
      <c r="CR86" s="59"/>
      <c r="CS86" s="59"/>
      <c r="CT86" s="59"/>
      <c r="CU86" s="59"/>
      <c r="CV86" s="59"/>
      <c r="CW86" s="59"/>
      <c r="CX86" s="59"/>
      <c r="CY86" s="59"/>
      <c r="CZ86" s="59"/>
      <c r="DA86" s="59"/>
      <c r="DB86" s="59"/>
      <c r="DC86" s="59"/>
      <c r="DD86" s="59"/>
      <c r="DE86" s="59"/>
      <c r="DF86" s="59"/>
      <c r="DG86" s="59"/>
      <c r="DH86" s="59"/>
      <c r="DI86" s="59"/>
      <c r="DJ86" s="59"/>
      <c r="DK86" s="59"/>
      <c r="DL86" s="59"/>
      <c r="DM86" s="59"/>
      <c r="DN86" s="59"/>
      <c r="DO86" s="59"/>
      <c r="DP86" s="59"/>
      <c r="DQ86" s="59"/>
      <c r="DR86" s="59"/>
      <c r="DS86" s="59"/>
      <c r="DT86" s="59"/>
      <c r="DU86" s="59"/>
      <c r="DV86" s="59"/>
      <c r="DW86" s="59"/>
      <c r="DX86" s="59"/>
      <c r="DY86" s="59"/>
      <c r="DZ86" s="59"/>
      <c r="EA86" s="59"/>
      <c r="EB86" s="59"/>
      <c r="EC86" s="59"/>
      <c r="ED86" s="59"/>
      <c r="EE86" s="59"/>
      <c r="EF86" s="59"/>
      <c r="EG86" s="59"/>
      <c r="EH86" s="59"/>
      <c r="EI86" s="59"/>
      <c r="EJ86" s="59"/>
      <c r="EK86" s="59"/>
      <c r="EL86" s="59"/>
      <c r="EM86" s="59"/>
      <c r="EN86" s="59"/>
      <c r="EO86" s="59"/>
      <c r="EP86" s="60"/>
    </row>
    <row r="87" spans="1:146" s="49" customFormat="1" x14ac:dyDescent="0.3">
      <c r="A87" s="71"/>
      <c r="B87" s="72"/>
      <c r="C87" s="73"/>
      <c r="D87" s="73"/>
      <c r="E87" s="64">
        <f>HProduction(C87,D87,_dmat,_fmat,_dapm,_fapm,_off)</f>
        <v>0</v>
      </c>
      <c r="G87" s="59" t="str">
        <f>IF(ISBLANK(F87),"",SUM(M87:EP87))</f>
        <v/>
      </c>
      <c r="H87" s="59" t="str">
        <f>IF(ISBLANK(F87), "",F87-G87)</f>
        <v/>
      </c>
      <c r="I87" s="65" t="str">
        <f>IFERROR(VLOOKUP(A87,Cadence,5,FALSE),"")</f>
        <v/>
      </c>
      <c r="J87" s="65" t="str">
        <f>IF(F87=0,"",H87/(E87*24)/I87)</f>
        <v/>
      </c>
      <c r="K87" s="66"/>
      <c r="M87" s="58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59"/>
      <c r="AO87" s="59"/>
      <c r="AP87" s="59"/>
      <c r="AQ87" s="59"/>
      <c r="AR87" s="59"/>
      <c r="AS87" s="59"/>
      <c r="AT87" s="59"/>
      <c r="AU87" s="59"/>
      <c r="AV87" s="59"/>
      <c r="AW87" s="59"/>
      <c r="AX87" s="59"/>
      <c r="AY87" s="59"/>
      <c r="AZ87" s="59"/>
      <c r="BA87" s="59"/>
      <c r="BB87" s="59"/>
      <c r="BC87" s="59"/>
      <c r="BD87" s="59"/>
      <c r="BE87" s="59"/>
      <c r="BF87" s="59"/>
      <c r="BG87" s="59"/>
      <c r="BH87" s="59"/>
      <c r="BI87" s="59"/>
      <c r="BJ87" s="59"/>
      <c r="BK87" s="59"/>
      <c r="BL87" s="59"/>
      <c r="BM87" s="59"/>
      <c r="BN87" s="59"/>
      <c r="BO87" s="59"/>
      <c r="BP87" s="59"/>
      <c r="BQ87" s="59"/>
      <c r="BR87" s="59"/>
      <c r="BS87" s="59"/>
      <c r="BT87" s="59"/>
      <c r="BU87" s="59"/>
      <c r="BV87" s="59"/>
      <c r="BW87" s="59"/>
      <c r="BX87" s="59"/>
      <c r="BY87" s="59"/>
      <c r="BZ87" s="59"/>
      <c r="CA87" s="59"/>
      <c r="CB87" s="59"/>
      <c r="CC87" s="59"/>
      <c r="CD87" s="59"/>
      <c r="CE87" s="59"/>
      <c r="CF87" s="59"/>
      <c r="CG87" s="59"/>
      <c r="CH87" s="59"/>
      <c r="CI87" s="59"/>
      <c r="CJ87" s="59"/>
      <c r="CK87" s="59"/>
      <c r="CL87" s="59"/>
      <c r="CM87" s="59"/>
      <c r="CN87" s="59"/>
      <c r="CO87" s="59"/>
      <c r="CP87" s="59"/>
      <c r="CQ87" s="59"/>
      <c r="CR87" s="59"/>
      <c r="CS87" s="59"/>
      <c r="CT87" s="59"/>
      <c r="CU87" s="59"/>
      <c r="CV87" s="59"/>
      <c r="CW87" s="59"/>
      <c r="CX87" s="59"/>
      <c r="CY87" s="59"/>
      <c r="CZ87" s="59"/>
      <c r="DA87" s="59"/>
      <c r="DB87" s="59"/>
      <c r="DC87" s="59"/>
      <c r="DD87" s="59"/>
      <c r="DE87" s="59"/>
      <c r="DF87" s="59"/>
      <c r="DG87" s="59"/>
      <c r="DH87" s="59"/>
      <c r="DI87" s="59"/>
      <c r="DJ87" s="59"/>
      <c r="DK87" s="59"/>
      <c r="DL87" s="59"/>
      <c r="DM87" s="59"/>
      <c r="DN87" s="59"/>
      <c r="DO87" s="59"/>
      <c r="DP87" s="59"/>
      <c r="DQ87" s="59"/>
      <c r="DR87" s="59"/>
      <c r="DS87" s="59"/>
      <c r="DT87" s="59"/>
      <c r="DU87" s="59"/>
      <c r="DV87" s="59"/>
      <c r="DW87" s="59"/>
      <c r="DX87" s="59"/>
      <c r="DY87" s="59"/>
      <c r="DZ87" s="59"/>
      <c r="EA87" s="59"/>
      <c r="EB87" s="59"/>
      <c r="EC87" s="59"/>
      <c r="ED87" s="59"/>
      <c r="EE87" s="59"/>
      <c r="EF87" s="59"/>
      <c r="EG87" s="59"/>
      <c r="EH87" s="59"/>
      <c r="EI87" s="59"/>
      <c r="EJ87" s="59"/>
      <c r="EK87" s="59"/>
      <c r="EL87" s="59"/>
      <c r="EM87" s="59"/>
      <c r="EN87" s="59"/>
      <c r="EO87" s="59"/>
      <c r="EP87" s="60"/>
    </row>
    <row r="88" spans="1:146" s="49" customFormat="1" x14ac:dyDescent="0.3">
      <c r="A88" s="71"/>
      <c r="B88" s="72"/>
      <c r="C88" s="73"/>
      <c r="D88" s="73"/>
      <c r="E88" s="64">
        <f>HProduction(C88,D88,_dmat,_fmat,_dapm,_fapm,_off)</f>
        <v>0</v>
      </c>
      <c r="G88" s="59" t="str">
        <f>IF(ISBLANK(F88),"",SUM(M88:EP88))</f>
        <v/>
      </c>
      <c r="H88" s="59" t="str">
        <f>IF(ISBLANK(F88), "",F88-G88)</f>
        <v/>
      </c>
      <c r="I88" s="65" t="str">
        <f>IFERROR(VLOOKUP(A88,Cadence,5,FALSE),"")</f>
        <v/>
      </c>
      <c r="J88" s="65" t="str">
        <f>IF(F88=0,"",H88/(E88*24)/I88)</f>
        <v/>
      </c>
      <c r="K88" s="66"/>
      <c r="M88" s="58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59"/>
      <c r="AO88" s="59"/>
      <c r="AP88" s="59"/>
      <c r="AQ88" s="59"/>
      <c r="AR88" s="59"/>
      <c r="AS88" s="59"/>
      <c r="AT88" s="59"/>
      <c r="AU88" s="59"/>
      <c r="AV88" s="59"/>
      <c r="AW88" s="59"/>
      <c r="AX88" s="59"/>
      <c r="AY88" s="59"/>
      <c r="AZ88" s="59"/>
      <c r="BA88" s="59"/>
      <c r="BB88" s="59"/>
      <c r="BC88" s="59"/>
      <c r="BD88" s="59"/>
      <c r="BE88" s="59"/>
      <c r="BF88" s="59"/>
      <c r="BG88" s="59"/>
      <c r="BH88" s="59"/>
      <c r="BI88" s="59"/>
      <c r="BJ88" s="59"/>
      <c r="BK88" s="59"/>
      <c r="BL88" s="59"/>
      <c r="BM88" s="59"/>
      <c r="BN88" s="59"/>
      <c r="BO88" s="59"/>
      <c r="BP88" s="59"/>
      <c r="BQ88" s="59"/>
      <c r="BR88" s="59"/>
      <c r="BS88" s="59"/>
      <c r="BT88" s="59"/>
      <c r="BU88" s="59"/>
      <c r="BV88" s="59"/>
      <c r="BW88" s="59"/>
      <c r="BX88" s="59"/>
      <c r="BY88" s="59"/>
      <c r="BZ88" s="59"/>
      <c r="CA88" s="59"/>
      <c r="CB88" s="59"/>
      <c r="CC88" s="59"/>
      <c r="CD88" s="59"/>
      <c r="CE88" s="59"/>
      <c r="CF88" s="59"/>
      <c r="CG88" s="59"/>
      <c r="CH88" s="59"/>
      <c r="CI88" s="59"/>
      <c r="CJ88" s="59"/>
      <c r="CK88" s="59"/>
      <c r="CL88" s="59"/>
      <c r="CM88" s="59"/>
      <c r="CN88" s="59"/>
      <c r="CO88" s="59"/>
      <c r="CP88" s="59"/>
      <c r="CQ88" s="59"/>
      <c r="CR88" s="59"/>
      <c r="CS88" s="59"/>
      <c r="CT88" s="59"/>
      <c r="CU88" s="59"/>
      <c r="CV88" s="59"/>
      <c r="CW88" s="59"/>
      <c r="CX88" s="59"/>
      <c r="CY88" s="59"/>
      <c r="CZ88" s="59"/>
      <c r="DA88" s="59"/>
      <c r="DB88" s="59"/>
      <c r="DC88" s="59"/>
      <c r="DD88" s="59"/>
      <c r="DE88" s="59"/>
      <c r="DF88" s="59"/>
      <c r="DG88" s="59"/>
      <c r="DH88" s="59"/>
      <c r="DI88" s="59"/>
      <c r="DJ88" s="59"/>
      <c r="DK88" s="59"/>
      <c r="DL88" s="59"/>
      <c r="DM88" s="59"/>
      <c r="DN88" s="59"/>
      <c r="DO88" s="59"/>
      <c r="DP88" s="59"/>
      <c r="DQ88" s="59"/>
      <c r="DR88" s="59"/>
      <c r="DS88" s="59"/>
      <c r="DT88" s="59"/>
      <c r="DU88" s="59"/>
      <c r="DV88" s="59"/>
      <c r="DW88" s="59"/>
      <c r="DX88" s="59"/>
      <c r="DY88" s="59"/>
      <c r="DZ88" s="59"/>
      <c r="EA88" s="59"/>
      <c r="EB88" s="59"/>
      <c r="EC88" s="59"/>
      <c r="ED88" s="59"/>
      <c r="EE88" s="59"/>
      <c r="EF88" s="59"/>
      <c r="EG88" s="59"/>
      <c r="EH88" s="59"/>
      <c r="EI88" s="59"/>
      <c r="EJ88" s="59"/>
      <c r="EK88" s="59"/>
      <c r="EL88" s="59"/>
      <c r="EM88" s="59"/>
      <c r="EN88" s="59"/>
      <c r="EO88" s="59"/>
      <c r="EP88" s="60"/>
    </row>
    <row r="89" spans="1:146" s="49" customFormat="1" x14ac:dyDescent="0.3">
      <c r="A89" s="71"/>
      <c r="B89" s="72"/>
      <c r="C89" s="73"/>
      <c r="D89" s="73"/>
      <c r="E89" s="64">
        <f>HProduction(C89,D89,_dmat,_fmat,_dapm,_fapm,_off)</f>
        <v>0</v>
      </c>
      <c r="G89" s="59" t="str">
        <f>IF(ISBLANK(F89),"",SUM(M89:EP89))</f>
        <v/>
      </c>
      <c r="H89" s="59" t="str">
        <f>IF(ISBLANK(F89), "",F89-G89)</f>
        <v/>
      </c>
      <c r="I89" s="65" t="str">
        <f>IFERROR(VLOOKUP(A89,Cadence,5,FALSE),"")</f>
        <v/>
      </c>
      <c r="J89" s="65" t="str">
        <f>IF(F89=0,"",H89/(E89*24)/I89)</f>
        <v/>
      </c>
      <c r="K89" s="66"/>
      <c r="M89" s="58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59"/>
      <c r="AO89" s="59"/>
      <c r="AP89" s="59"/>
      <c r="AQ89" s="59"/>
      <c r="AR89" s="59"/>
      <c r="AS89" s="59"/>
      <c r="AT89" s="59"/>
      <c r="AU89" s="59"/>
      <c r="AV89" s="59"/>
      <c r="AW89" s="59"/>
      <c r="AX89" s="59"/>
      <c r="AY89" s="59"/>
      <c r="AZ89" s="59"/>
      <c r="BA89" s="59"/>
      <c r="BB89" s="59"/>
      <c r="BC89" s="59"/>
      <c r="BD89" s="59"/>
      <c r="BE89" s="59"/>
      <c r="BF89" s="59"/>
      <c r="BG89" s="59"/>
      <c r="BH89" s="59"/>
      <c r="BI89" s="59"/>
      <c r="BJ89" s="59"/>
      <c r="BK89" s="59"/>
      <c r="BL89" s="59"/>
      <c r="BM89" s="59"/>
      <c r="BN89" s="59"/>
      <c r="BO89" s="59"/>
      <c r="BP89" s="59"/>
      <c r="BQ89" s="59"/>
      <c r="BR89" s="59"/>
      <c r="BS89" s="59"/>
      <c r="BT89" s="59"/>
      <c r="BU89" s="59"/>
      <c r="BV89" s="59"/>
      <c r="BW89" s="59"/>
      <c r="BX89" s="59"/>
      <c r="BY89" s="59"/>
      <c r="BZ89" s="59"/>
      <c r="CA89" s="59"/>
      <c r="CB89" s="59"/>
      <c r="CC89" s="59"/>
      <c r="CD89" s="59"/>
      <c r="CE89" s="59"/>
      <c r="CF89" s="59"/>
      <c r="CG89" s="59"/>
      <c r="CH89" s="59"/>
      <c r="CI89" s="59"/>
      <c r="CJ89" s="59"/>
      <c r="CK89" s="59"/>
      <c r="CL89" s="59"/>
      <c r="CM89" s="59"/>
      <c r="CN89" s="59"/>
      <c r="CO89" s="59"/>
      <c r="CP89" s="59"/>
      <c r="CQ89" s="59"/>
      <c r="CR89" s="59"/>
      <c r="CS89" s="59"/>
      <c r="CT89" s="59"/>
      <c r="CU89" s="59"/>
      <c r="CV89" s="59"/>
      <c r="CW89" s="59"/>
      <c r="CX89" s="59"/>
      <c r="CY89" s="59"/>
      <c r="CZ89" s="59"/>
      <c r="DA89" s="59"/>
      <c r="DB89" s="59"/>
      <c r="DC89" s="59"/>
      <c r="DD89" s="59"/>
      <c r="DE89" s="59"/>
      <c r="DF89" s="59"/>
      <c r="DG89" s="59"/>
      <c r="DH89" s="59"/>
      <c r="DI89" s="59"/>
      <c r="DJ89" s="59"/>
      <c r="DK89" s="59"/>
      <c r="DL89" s="59"/>
      <c r="DM89" s="59"/>
      <c r="DN89" s="59"/>
      <c r="DO89" s="59"/>
      <c r="DP89" s="59"/>
      <c r="DQ89" s="59"/>
      <c r="DR89" s="59"/>
      <c r="DS89" s="59"/>
      <c r="DT89" s="59"/>
      <c r="DU89" s="59"/>
      <c r="DV89" s="59"/>
      <c r="DW89" s="59"/>
      <c r="DX89" s="59"/>
      <c r="DY89" s="59"/>
      <c r="DZ89" s="59"/>
      <c r="EA89" s="59"/>
      <c r="EB89" s="59"/>
      <c r="EC89" s="59"/>
      <c r="ED89" s="59"/>
      <c r="EE89" s="59"/>
      <c r="EF89" s="59"/>
      <c r="EG89" s="59"/>
      <c r="EH89" s="59"/>
      <c r="EI89" s="59"/>
      <c r="EJ89" s="59"/>
      <c r="EK89" s="59"/>
      <c r="EL89" s="59"/>
      <c r="EM89" s="59"/>
      <c r="EN89" s="59"/>
      <c r="EO89" s="59"/>
      <c r="EP89" s="60"/>
    </row>
    <row r="90" spans="1:146" s="49" customFormat="1" x14ac:dyDescent="0.3">
      <c r="A90" s="71"/>
      <c r="B90" s="72"/>
      <c r="C90" s="73"/>
      <c r="D90" s="73"/>
      <c r="E90" s="64">
        <f>HProduction(C90,D90,_dmat,_fmat,_dapm,_fapm,_off)</f>
        <v>0</v>
      </c>
      <c r="G90" s="59" t="str">
        <f>IF(ISBLANK(F90),"",SUM(M90:EP90))</f>
        <v/>
      </c>
      <c r="H90" s="59" t="str">
        <f>IF(ISBLANK(F90), "",F90-G90)</f>
        <v/>
      </c>
      <c r="I90" s="65" t="str">
        <f>IFERROR(VLOOKUP(A90,Cadence,5,FALSE),"")</f>
        <v/>
      </c>
      <c r="J90" s="65" t="str">
        <f>IF(F90=0,"",H90/(E90*24)/I90)</f>
        <v/>
      </c>
      <c r="K90" s="66"/>
      <c r="M90" s="58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59"/>
      <c r="AO90" s="59"/>
      <c r="AP90" s="59"/>
      <c r="AQ90" s="59"/>
      <c r="AR90" s="59"/>
      <c r="AS90" s="59"/>
      <c r="AT90" s="59"/>
      <c r="AU90" s="59"/>
      <c r="AV90" s="59"/>
      <c r="AW90" s="59"/>
      <c r="AX90" s="59"/>
      <c r="AY90" s="59"/>
      <c r="AZ90" s="59"/>
      <c r="BA90" s="59"/>
      <c r="BB90" s="59"/>
      <c r="BC90" s="59"/>
      <c r="BD90" s="59"/>
      <c r="BE90" s="59"/>
      <c r="BF90" s="59"/>
      <c r="BG90" s="59"/>
      <c r="BH90" s="59"/>
      <c r="BI90" s="59"/>
      <c r="BJ90" s="59"/>
      <c r="BK90" s="59"/>
      <c r="BL90" s="59"/>
      <c r="BM90" s="59"/>
      <c r="BN90" s="59"/>
      <c r="BO90" s="59"/>
      <c r="BP90" s="59"/>
      <c r="BQ90" s="59"/>
      <c r="BR90" s="59"/>
      <c r="BS90" s="59"/>
      <c r="BT90" s="59"/>
      <c r="BU90" s="59"/>
      <c r="BV90" s="59"/>
      <c r="BW90" s="59"/>
      <c r="BX90" s="59"/>
      <c r="BY90" s="59"/>
      <c r="BZ90" s="59"/>
      <c r="CA90" s="59"/>
      <c r="CB90" s="59"/>
      <c r="CC90" s="59"/>
      <c r="CD90" s="59"/>
      <c r="CE90" s="59"/>
      <c r="CF90" s="59"/>
      <c r="CG90" s="59"/>
      <c r="CH90" s="59"/>
      <c r="CI90" s="59"/>
      <c r="CJ90" s="59"/>
      <c r="CK90" s="59"/>
      <c r="CL90" s="59"/>
      <c r="CM90" s="59"/>
      <c r="CN90" s="59"/>
      <c r="CO90" s="59"/>
      <c r="CP90" s="59"/>
      <c r="CQ90" s="59"/>
      <c r="CR90" s="59"/>
      <c r="CS90" s="59"/>
      <c r="CT90" s="59"/>
      <c r="CU90" s="59"/>
      <c r="CV90" s="59"/>
      <c r="CW90" s="59"/>
      <c r="CX90" s="59"/>
      <c r="CY90" s="59"/>
      <c r="CZ90" s="59"/>
      <c r="DA90" s="59"/>
      <c r="DB90" s="59"/>
      <c r="DC90" s="59"/>
      <c r="DD90" s="59"/>
      <c r="DE90" s="59"/>
      <c r="DF90" s="59"/>
      <c r="DG90" s="59"/>
      <c r="DH90" s="59"/>
      <c r="DI90" s="59"/>
      <c r="DJ90" s="59"/>
      <c r="DK90" s="59"/>
      <c r="DL90" s="59"/>
      <c r="DM90" s="59"/>
      <c r="DN90" s="59"/>
      <c r="DO90" s="59"/>
      <c r="DP90" s="59"/>
      <c r="DQ90" s="59"/>
      <c r="DR90" s="59"/>
      <c r="DS90" s="59"/>
      <c r="DT90" s="59"/>
      <c r="DU90" s="59"/>
      <c r="DV90" s="59"/>
      <c r="DW90" s="59"/>
      <c r="DX90" s="59"/>
      <c r="DY90" s="59"/>
      <c r="DZ90" s="59"/>
      <c r="EA90" s="59"/>
      <c r="EB90" s="59"/>
      <c r="EC90" s="59"/>
      <c r="ED90" s="59"/>
      <c r="EE90" s="59"/>
      <c r="EF90" s="59"/>
      <c r="EG90" s="59"/>
      <c r="EH90" s="59"/>
      <c r="EI90" s="59"/>
      <c r="EJ90" s="59"/>
      <c r="EK90" s="59"/>
      <c r="EL90" s="59"/>
      <c r="EM90" s="59"/>
      <c r="EN90" s="59"/>
      <c r="EO90" s="59"/>
      <c r="EP90" s="60"/>
    </row>
    <row r="91" spans="1:146" s="49" customFormat="1" x14ac:dyDescent="0.3">
      <c r="A91" s="71"/>
      <c r="B91" s="72"/>
      <c r="C91" s="73"/>
      <c r="D91" s="73"/>
      <c r="E91" s="64">
        <f>HProduction(C91,D91,_dmat,_fmat,_dapm,_fapm,_off)</f>
        <v>0</v>
      </c>
      <c r="G91" s="59" t="str">
        <f>IF(ISBLANK(F91),"",SUM(M91:EP91))</f>
        <v/>
      </c>
      <c r="H91" s="59" t="str">
        <f>IF(ISBLANK(F91), "",F91-G91)</f>
        <v/>
      </c>
      <c r="I91" s="65" t="str">
        <f>IFERROR(VLOOKUP(A91,Cadence,5,FALSE),"")</f>
        <v/>
      </c>
      <c r="J91" s="65" t="str">
        <f>IF(F91=0,"",H91/(E91*24)/I91)</f>
        <v/>
      </c>
      <c r="K91" s="66"/>
      <c r="M91" s="58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59"/>
      <c r="AO91" s="59"/>
      <c r="AP91" s="59"/>
      <c r="AQ91" s="59"/>
      <c r="AR91" s="59"/>
      <c r="AS91" s="59"/>
      <c r="AT91" s="59"/>
      <c r="AU91" s="59"/>
      <c r="AV91" s="59"/>
      <c r="AW91" s="59"/>
      <c r="AX91" s="59"/>
      <c r="AY91" s="59"/>
      <c r="AZ91" s="59"/>
      <c r="BA91" s="59"/>
      <c r="BB91" s="59"/>
      <c r="BC91" s="59"/>
      <c r="BD91" s="59"/>
      <c r="BE91" s="59"/>
      <c r="BF91" s="59"/>
      <c r="BG91" s="59"/>
      <c r="BH91" s="59"/>
      <c r="BI91" s="59"/>
      <c r="BJ91" s="59"/>
      <c r="BK91" s="59"/>
      <c r="BL91" s="59"/>
      <c r="BM91" s="59"/>
      <c r="BN91" s="59"/>
      <c r="BO91" s="59"/>
      <c r="BP91" s="59"/>
      <c r="BQ91" s="59"/>
      <c r="BR91" s="59"/>
      <c r="BS91" s="59"/>
      <c r="BT91" s="59"/>
      <c r="BU91" s="59"/>
      <c r="BV91" s="59"/>
      <c r="BW91" s="59"/>
      <c r="BX91" s="59"/>
      <c r="BY91" s="59"/>
      <c r="BZ91" s="59"/>
      <c r="CA91" s="59"/>
      <c r="CB91" s="59"/>
      <c r="CC91" s="59"/>
      <c r="CD91" s="59"/>
      <c r="CE91" s="59"/>
      <c r="CF91" s="59"/>
      <c r="CG91" s="59"/>
      <c r="CH91" s="59"/>
      <c r="CI91" s="59"/>
      <c r="CJ91" s="59"/>
      <c r="CK91" s="59"/>
      <c r="CL91" s="59"/>
      <c r="CM91" s="59"/>
      <c r="CN91" s="59"/>
      <c r="CO91" s="59"/>
      <c r="CP91" s="59"/>
      <c r="CQ91" s="59"/>
      <c r="CR91" s="59"/>
      <c r="CS91" s="59"/>
      <c r="CT91" s="59"/>
      <c r="CU91" s="59"/>
      <c r="CV91" s="59"/>
      <c r="CW91" s="59"/>
      <c r="CX91" s="59"/>
      <c r="CY91" s="59"/>
      <c r="CZ91" s="59"/>
      <c r="DA91" s="59"/>
      <c r="DB91" s="59"/>
      <c r="DC91" s="59"/>
      <c r="DD91" s="59"/>
      <c r="DE91" s="59"/>
      <c r="DF91" s="59"/>
      <c r="DG91" s="59"/>
      <c r="DH91" s="59"/>
      <c r="DI91" s="59"/>
      <c r="DJ91" s="59"/>
      <c r="DK91" s="59"/>
      <c r="DL91" s="59"/>
      <c r="DM91" s="59"/>
      <c r="DN91" s="59"/>
      <c r="DO91" s="59"/>
      <c r="DP91" s="59"/>
      <c r="DQ91" s="59"/>
      <c r="DR91" s="59"/>
      <c r="DS91" s="59"/>
      <c r="DT91" s="59"/>
      <c r="DU91" s="59"/>
      <c r="DV91" s="59"/>
      <c r="DW91" s="59"/>
      <c r="DX91" s="59"/>
      <c r="DY91" s="59"/>
      <c r="DZ91" s="59"/>
      <c r="EA91" s="59"/>
      <c r="EB91" s="59"/>
      <c r="EC91" s="59"/>
      <c r="ED91" s="59"/>
      <c r="EE91" s="59"/>
      <c r="EF91" s="59"/>
      <c r="EG91" s="59"/>
      <c r="EH91" s="59"/>
      <c r="EI91" s="59"/>
      <c r="EJ91" s="59"/>
      <c r="EK91" s="59"/>
      <c r="EL91" s="59"/>
      <c r="EM91" s="59"/>
      <c r="EN91" s="59"/>
      <c r="EO91" s="59"/>
      <c r="EP91" s="60"/>
    </row>
    <row r="92" spans="1:146" s="49" customFormat="1" x14ac:dyDescent="0.3">
      <c r="A92" s="71"/>
      <c r="B92" s="72"/>
      <c r="C92" s="73"/>
      <c r="D92" s="73"/>
      <c r="E92" s="64">
        <f>HProduction(C92,D92,_dmat,_fmat,_dapm,_fapm,_off)</f>
        <v>0</v>
      </c>
      <c r="G92" s="59" t="str">
        <f>IF(ISBLANK(F92),"",SUM(M92:EP92))</f>
        <v/>
      </c>
      <c r="H92" s="59" t="str">
        <f>IF(ISBLANK(F92), "",F92-G92)</f>
        <v/>
      </c>
      <c r="I92" s="65" t="str">
        <f>IFERROR(VLOOKUP(A92,Cadence,5,FALSE),"")</f>
        <v/>
      </c>
      <c r="J92" s="65" t="str">
        <f>IF(F92=0,"",H92/(E92*24)/I92)</f>
        <v/>
      </c>
      <c r="K92" s="66"/>
      <c r="M92" s="58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59"/>
      <c r="AO92" s="59"/>
      <c r="AP92" s="59"/>
      <c r="AQ92" s="59"/>
      <c r="AR92" s="59"/>
      <c r="AS92" s="59"/>
      <c r="AT92" s="59"/>
      <c r="AU92" s="59"/>
      <c r="AV92" s="59"/>
      <c r="AW92" s="59"/>
      <c r="AX92" s="59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59"/>
      <c r="BM92" s="59"/>
      <c r="BN92" s="59"/>
      <c r="BO92" s="59"/>
      <c r="BP92" s="59"/>
      <c r="BQ92" s="59"/>
      <c r="BR92" s="59"/>
      <c r="BS92" s="59"/>
      <c r="BT92" s="59"/>
      <c r="BU92" s="59"/>
      <c r="BV92" s="59"/>
      <c r="BW92" s="59"/>
      <c r="BX92" s="59"/>
      <c r="BY92" s="59"/>
      <c r="BZ92" s="59"/>
      <c r="CA92" s="59"/>
      <c r="CB92" s="59"/>
      <c r="CC92" s="59"/>
      <c r="CD92" s="59"/>
      <c r="CE92" s="59"/>
      <c r="CF92" s="59"/>
      <c r="CG92" s="59"/>
      <c r="CH92" s="59"/>
      <c r="CI92" s="59"/>
      <c r="CJ92" s="59"/>
      <c r="CK92" s="59"/>
      <c r="CL92" s="59"/>
      <c r="CM92" s="59"/>
      <c r="CN92" s="59"/>
      <c r="CO92" s="59"/>
      <c r="CP92" s="59"/>
      <c r="CQ92" s="59"/>
      <c r="CR92" s="59"/>
      <c r="CS92" s="59"/>
      <c r="CT92" s="59"/>
      <c r="CU92" s="59"/>
      <c r="CV92" s="59"/>
      <c r="CW92" s="59"/>
      <c r="CX92" s="59"/>
      <c r="CY92" s="59"/>
      <c r="CZ92" s="59"/>
      <c r="DA92" s="59"/>
      <c r="DB92" s="59"/>
      <c r="DC92" s="59"/>
      <c r="DD92" s="59"/>
      <c r="DE92" s="59"/>
      <c r="DF92" s="59"/>
      <c r="DG92" s="59"/>
      <c r="DH92" s="59"/>
      <c r="DI92" s="59"/>
      <c r="DJ92" s="59"/>
      <c r="DK92" s="59"/>
      <c r="DL92" s="59"/>
      <c r="DM92" s="59"/>
      <c r="DN92" s="59"/>
      <c r="DO92" s="59"/>
      <c r="DP92" s="59"/>
      <c r="DQ92" s="59"/>
      <c r="DR92" s="59"/>
      <c r="DS92" s="59"/>
      <c r="DT92" s="59"/>
      <c r="DU92" s="59"/>
      <c r="DV92" s="59"/>
      <c r="DW92" s="59"/>
      <c r="DX92" s="59"/>
      <c r="DY92" s="59"/>
      <c r="DZ92" s="59"/>
      <c r="EA92" s="59"/>
      <c r="EB92" s="59"/>
      <c r="EC92" s="59"/>
      <c r="ED92" s="59"/>
      <c r="EE92" s="59"/>
      <c r="EF92" s="59"/>
      <c r="EG92" s="59"/>
      <c r="EH92" s="59"/>
      <c r="EI92" s="59"/>
      <c r="EJ92" s="59"/>
      <c r="EK92" s="59"/>
      <c r="EL92" s="59"/>
      <c r="EM92" s="59"/>
      <c r="EN92" s="59"/>
      <c r="EO92" s="59"/>
      <c r="EP92" s="60"/>
    </row>
    <row r="93" spans="1:146" s="49" customFormat="1" x14ac:dyDescent="0.3">
      <c r="A93" s="71"/>
      <c r="B93" s="72"/>
      <c r="C93" s="73"/>
      <c r="D93" s="73"/>
      <c r="E93" s="64">
        <f>HProduction(C93,D93,_dmat,_fmat,_dapm,_fapm,_off)</f>
        <v>0</v>
      </c>
      <c r="G93" s="59" t="str">
        <f>IF(ISBLANK(F93),"",SUM(M93:EP93))</f>
        <v/>
      </c>
      <c r="H93" s="59" t="str">
        <f>IF(ISBLANK(F93), "",F93-G93)</f>
        <v/>
      </c>
      <c r="I93" s="65" t="str">
        <f>IFERROR(VLOOKUP(A93,Cadence,5,FALSE),"")</f>
        <v/>
      </c>
      <c r="J93" s="65" t="str">
        <f>IF(F93=0,"",H93/(E93*24)/I93)</f>
        <v/>
      </c>
      <c r="K93" s="66"/>
      <c r="M93" s="58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  <c r="AG93" s="59"/>
      <c r="AH93" s="59"/>
      <c r="AI93" s="59"/>
      <c r="AJ93" s="59"/>
      <c r="AK93" s="59"/>
      <c r="AL93" s="59"/>
      <c r="AM93" s="59"/>
      <c r="AN93" s="59"/>
      <c r="AO93" s="59"/>
      <c r="AP93" s="59"/>
      <c r="AQ93" s="59"/>
      <c r="AR93" s="59"/>
      <c r="AS93" s="59"/>
      <c r="AT93" s="59"/>
      <c r="AU93" s="59"/>
      <c r="AV93" s="59"/>
      <c r="AW93" s="59"/>
      <c r="AX93" s="59"/>
      <c r="AY93" s="59"/>
      <c r="AZ93" s="59"/>
      <c r="BA93" s="59"/>
      <c r="BB93" s="59"/>
      <c r="BC93" s="59"/>
      <c r="BD93" s="59"/>
      <c r="BE93" s="59"/>
      <c r="BF93" s="59"/>
      <c r="BG93" s="59"/>
      <c r="BH93" s="59"/>
      <c r="BI93" s="59"/>
      <c r="BJ93" s="59"/>
      <c r="BK93" s="59"/>
      <c r="BL93" s="59"/>
      <c r="BM93" s="59"/>
      <c r="BN93" s="59"/>
      <c r="BO93" s="59"/>
      <c r="BP93" s="59"/>
      <c r="BQ93" s="59"/>
      <c r="BR93" s="59"/>
      <c r="BS93" s="59"/>
      <c r="BT93" s="59"/>
      <c r="BU93" s="59"/>
      <c r="BV93" s="59"/>
      <c r="BW93" s="59"/>
      <c r="BX93" s="59"/>
      <c r="BY93" s="59"/>
      <c r="BZ93" s="59"/>
      <c r="CA93" s="59"/>
      <c r="CB93" s="59"/>
      <c r="CC93" s="59"/>
      <c r="CD93" s="59"/>
      <c r="CE93" s="59"/>
      <c r="CF93" s="59"/>
      <c r="CG93" s="59"/>
      <c r="CH93" s="59"/>
      <c r="CI93" s="59"/>
      <c r="CJ93" s="59"/>
      <c r="CK93" s="59"/>
      <c r="CL93" s="59"/>
      <c r="CM93" s="59"/>
      <c r="CN93" s="59"/>
      <c r="CO93" s="59"/>
      <c r="CP93" s="59"/>
      <c r="CQ93" s="59"/>
      <c r="CR93" s="59"/>
      <c r="CS93" s="59"/>
      <c r="CT93" s="59"/>
      <c r="CU93" s="59"/>
      <c r="CV93" s="59"/>
      <c r="CW93" s="59"/>
      <c r="CX93" s="59"/>
      <c r="CY93" s="59"/>
      <c r="CZ93" s="59"/>
      <c r="DA93" s="59"/>
      <c r="DB93" s="59"/>
      <c r="DC93" s="59"/>
      <c r="DD93" s="59"/>
      <c r="DE93" s="59"/>
      <c r="DF93" s="59"/>
      <c r="DG93" s="59"/>
      <c r="DH93" s="59"/>
      <c r="DI93" s="59"/>
      <c r="DJ93" s="59"/>
      <c r="DK93" s="59"/>
      <c r="DL93" s="59"/>
      <c r="DM93" s="59"/>
      <c r="DN93" s="59"/>
      <c r="DO93" s="59"/>
      <c r="DP93" s="59"/>
      <c r="DQ93" s="59"/>
      <c r="DR93" s="59"/>
      <c r="DS93" s="59"/>
      <c r="DT93" s="59"/>
      <c r="DU93" s="59"/>
      <c r="DV93" s="59"/>
      <c r="DW93" s="59"/>
      <c r="DX93" s="59"/>
      <c r="DY93" s="59"/>
      <c r="DZ93" s="59"/>
      <c r="EA93" s="59"/>
      <c r="EB93" s="59"/>
      <c r="EC93" s="59"/>
      <c r="ED93" s="59"/>
      <c r="EE93" s="59"/>
      <c r="EF93" s="59"/>
      <c r="EG93" s="59"/>
      <c r="EH93" s="59"/>
      <c r="EI93" s="59"/>
      <c r="EJ93" s="59"/>
      <c r="EK93" s="59"/>
      <c r="EL93" s="59"/>
      <c r="EM93" s="59"/>
      <c r="EN93" s="59"/>
      <c r="EO93" s="59"/>
      <c r="EP93" s="60"/>
    </row>
    <row r="94" spans="1:146" s="49" customFormat="1" x14ac:dyDescent="0.3">
      <c r="A94" s="71"/>
      <c r="B94" s="72"/>
      <c r="C94" s="73"/>
      <c r="D94" s="73"/>
      <c r="E94" s="64">
        <f>HProduction(C94,D94,_dmat,_fmat,_dapm,_fapm,_off)</f>
        <v>0</v>
      </c>
      <c r="G94" s="59" t="str">
        <f>IF(ISBLANK(F94),"",SUM(M94:EP94))</f>
        <v/>
      </c>
      <c r="H94" s="59" t="str">
        <f>IF(ISBLANK(F94), "",F94-G94)</f>
        <v/>
      </c>
      <c r="I94" s="65" t="str">
        <f>IFERROR(VLOOKUP(A94,Cadence,5,FALSE),"")</f>
        <v/>
      </c>
      <c r="J94" s="65" t="str">
        <f>IF(F94=0,"",H94/(E94*24)/I94)</f>
        <v/>
      </c>
      <c r="K94" s="66"/>
      <c r="M94" s="58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59"/>
      <c r="AO94" s="59"/>
      <c r="AP94" s="59"/>
      <c r="AQ94" s="59"/>
      <c r="AR94" s="59"/>
      <c r="AS94" s="59"/>
      <c r="AT94" s="59"/>
      <c r="AU94" s="59"/>
      <c r="AV94" s="59"/>
      <c r="AW94" s="59"/>
      <c r="AX94" s="59"/>
      <c r="AY94" s="59"/>
      <c r="AZ94" s="59"/>
      <c r="BA94" s="59"/>
      <c r="BB94" s="59"/>
      <c r="BC94" s="59"/>
      <c r="BD94" s="59"/>
      <c r="BE94" s="59"/>
      <c r="BF94" s="59"/>
      <c r="BG94" s="59"/>
      <c r="BH94" s="59"/>
      <c r="BI94" s="59"/>
      <c r="BJ94" s="59"/>
      <c r="BK94" s="59"/>
      <c r="BL94" s="59"/>
      <c r="BM94" s="59"/>
      <c r="BN94" s="59"/>
      <c r="BO94" s="59"/>
      <c r="BP94" s="59"/>
      <c r="BQ94" s="59"/>
      <c r="BR94" s="59"/>
      <c r="BS94" s="59"/>
      <c r="BT94" s="59"/>
      <c r="BU94" s="59"/>
      <c r="BV94" s="59"/>
      <c r="BW94" s="59"/>
      <c r="BX94" s="59"/>
      <c r="BY94" s="59"/>
      <c r="BZ94" s="59"/>
      <c r="CA94" s="59"/>
      <c r="CB94" s="59"/>
      <c r="CC94" s="59"/>
      <c r="CD94" s="59"/>
      <c r="CE94" s="59"/>
      <c r="CF94" s="59"/>
      <c r="CG94" s="59"/>
      <c r="CH94" s="59"/>
      <c r="CI94" s="59"/>
      <c r="CJ94" s="59"/>
      <c r="CK94" s="59"/>
      <c r="CL94" s="59"/>
      <c r="CM94" s="59"/>
      <c r="CN94" s="59"/>
      <c r="CO94" s="59"/>
      <c r="CP94" s="59"/>
      <c r="CQ94" s="59"/>
      <c r="CR94" s="59"/>
      <c r="CS94" s="59"/>
      <c r="CT94" s="59"/>
      <c r="CU94" s="59"/>
      <c r="CV94" s="59"/>
      <c r="CW94" s="59"/>
      <c r="CX94" s="59"/>
      <c r="CY94" s="59"/>
      <c r="CZ94" s="59"/>
      <c r="DA94" s="59"/>
      <c r="DB94" s="59"/>
      <c r="DC94" s="59"/>
      <c r="DD94" s="59"/>
      <c r="DE94" s="59"/>
      <c r="DF94" s="59"/>
      <c r="DG94" s="59"/>
      <c r="DH94" s="59"/>
      <c r="DI94" s="59"/>
      <c r="DJ94" s="59"/>
      <c r="DK94" s="59"/>
      <c r="DL94" s="59"/>
      <c r="DM94" s="59"/>
      <c r="DN94" s="59"/>
      <c r="DO94" s="59"/>
      <c r="DP94" s="59"/>
      <c r="DQ94" s="59"/>
      <c r="DR94" s="59"/>
      <c r="DS94" s="59"/>
      <c r="DT94" s="59"/>
      <c r="DU94" s="59"/>
      <c r="DV94" s="59"/>
      <c r="DW94" s="59"/>
      <c r="DX94" s="59"/>
      <c r="DY94" s="59"/>
      <c r="DZ94" s="59"/>
      <c r="EA94" s="59"/>
      <c r="EB94" s="59"/>
      <c r="EC94" s="59"/>
      <c r="ED94" s="59"/>
      <c r="EE94" s="59"/>
      <c r="EF94" s="59"/>
      <c r="EG94" s="59"/>
      <c r="EH94" s="59"/>
      <c r="EI94" s="59"/>
      <c r="EJ94" s="59"/>
      <c r="EK94" s="59"/>
      <c r="EL94" s="59"/>
      <c r="EM94" s="59"/>
      <c r="EN94" s="59"/>
      <c r="EO94" s="59"/>
      <c r="EP94" s="60"/>
    </row>
    <row r="95" spans="1:146" s="49" customFormat="1" x14ac:dyDescent="0.3">
      <c r="A95" s="71"/>
      <c r="B95" s="72"/>
      <c r="C95" s="73"/>
      <c r="D95" s="73"/>
      <c r="E95" s="64">
        <f>HProduction(C95,D95,_dmat,_fmat,_dapm,_fapm,_off)</f>
        <v>0</v>
      </c>
      <c r="G95" s="59" t="str">
        <f>IF(ISBLANK(F95),"",SUM(M95:EP95))</f>
        <v/>
      </c>
      <c r="H95" s="59" t="str">
        <f>IF(ISBLANK(F95), "",F95-G95)</f>
        <v/>
      </c>
      <c r="I95" s="65" t="str">
        <f>IFERROR(VLOOKUP(A95,Cadence,5,FALSE),"")</f>
        <v/>
      </c>
      <c r="J95" s="65" t="str">
        <f>IF(F95=0,"",H95/(E95*24)/I95)</f>
        <v/>
      </c>
      <c r="K95" s="66"/>
      <c r="M95" s="58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59"/>
      <c r="AO95" s="59"/>
      <c r="AP95" s="59"/>
      <c r="AQ95" s="59"/>
      <c r="AR95" s="59"/>
      <c r="AS95" s="59"/>
      <c r="AT95" s="59"/>
      <c r="AU95" s="59"/>
      <c r="AV95" s="59"/>
      <c r="AW95" s="59"/>
      <c r="AX95" s="59"/>
      <c r="AY95" s="59"/>
      <c r="AZ95" s="59"/>
      <c r="BA95" s="59"/>
      <c r="BB95" s="59"/>
      <c r="BC95" s="59"/>
      <c r="BD95" s="59"/>
      <c r="BE95" s="59"/>
      <c r="BF95" s="59"/>
      <c r="BG95" s="59"/>
      <c r="BH95" s="59"/>
      <c r="BI95" s="59"/>
      <c r="BJ95" s="59"/>
      <c r="BK95" s="59"/>
      <c r="BL95" s="59"/>
      <c r="BM95" s="59"/>
      <c r="BN95" s="59"/>
      <c r="BO95" s="59"/>
      <c r="BP95" s="59"/>
      <c r="BQ95" s="59"/>
      <c r="BR95" s="59"/>
      <c r="BS95" s="59"/>
      <c r="BT95" s="59"/>
      <c r="BU95" s="59"/>
      <c r="BV95" s="59"/>
      <c r="BW95" s="59"/>
      <c r="BX95" s="59"/>
      <c r="BY95" s="59"/>
      <c r="BZ95" s="59"/>
      <c r="CA95" s="59"/>
      <c r="CB95" s="59"/>
      <c r="CC95" s="59"/>
      <c r="CD95" s="59"/>
      <c r="CE95" s="59"/>
      <c r="CF95" s="59"/>
      <c r="CG95" s="59"/>
      <c r="CH95" s="59"/>
      <c r="CI95" s="59"/>
      <c r="CJ95" s="59"/>
      <c r="CK95" s="59"/>
      <c r="CL95" s="59"/>
      <c r="CM95" s="59"/>
      <c r="CN95" s="59"/>
      <c r="CO95" s="59"/>
      <c r="CP95" s="59"/>
      <c r="CQ95" s="59"/>
      <c r="CR95" s="59"/>
      <c r="CS95" s="59"/>
      <c r="CT95" s="59"/>
      <c r="CU95" s="59"/>
      <c r="CV95" s="59"/>
      <c r="CW95" s="59"/>
      <c r="CX95" s="59"/>
      <c r="CY95" s="59"/>
      <c r="CZ95" s="59"/>
      <c r="DA95" s="59"/>
      <c r="DB95" s="59"/>
      <c r="DC95" s="59"/>
      <c r="DD95" s="59"/>
      <c r="DE95" s="59"/>
      <c r="DF95" s="59"/>
      <c r="DG95" s="59"/>
      <c r="DH95" s="59"/>
      <c r="DI95" s="59"/>
      <c r="DJ95" s="59"/>
      <c r="DK95" s="59"/>
      <c r="DL95" s="59"/>
      <c r="DM95" s="59"/>
      <c r="DN95" s="59"/>
      <c r="DO95" s="59"/>
      <c r="DP95" s="59"/>
      <c r="DQ95" s="59"/>
      <c r="DR95" s="59"/>
      <c r="DS95" s="59"/>
      <c r="DT95" s="59"/>
      <c r="DU95" s="59"/>
      <c r="DV95" s="59"/>
      <c r="DW95" s="59"/>
      <c r="DX95" s="59"/>
      <c r="DY95" s="59"/>
      <c r="DZ95" s="59"/>
      <c r="EA95" s="59"/>
      <c r="EB95" s="59"/>
      <c r="EC95" s="59"/>
      <c r="ED95" s="59"/>
      <c r="EE95" s="59"/>
      <c r="EF95" s="59"/>
      <c r="EG95" s="59"/>
      <c r="EH95" s="59"/>
      <c r="EI95" s="59"/>
      <c r="EJ95" s="59"/>
      <c r="EK95" s="59"/>
      <c r="EL95" s="59"/>
      <c r="EM95" s="59"/>
      <c r="EN95" s="59"/>
      <c r="EO95" s="59"/>
      <c r="EP95" s="60"/>
    </row>
    <row r="96" spans="1:146" s="49" customFormat="1" x14ac:dyDescent="0.3">
      <c r="A96" s="71"/>
      <c r="B96" s="72"/>
      <c r="C96" s="73"/>
      <c r="D96" s="73"/>
      <c r="E96" s="64">
        <f>HProduction(C96,D96,_dmat,_fmat,_dapm,_fapm,_off)</f>
        <v>0</v>
      </c>
      <c r="G96" s="59" t="str">
        <f>IF(ISBLANK(F96),"",SUM(M96:EP96))</f>
        <v/>
      </c>
      <c r="H96" s="59" t="str">
        <f>IF(ISBLANK(F96), "",F96-G96)</f>
        <v/>
      </c>
      <c r="I96" s="65" t="str">
        <f>IFERROR(VLOOKUP(A96,Cadence,5,FALSE),"")</f>
        <v/>
      </c>
      <c r="J96" s="65" t="str">
        <f>IF(F96=0,"",H96/(E96*24)/I96)</f>
        <v/>
      </c>
      <c r="K96" s="66"/>
      <c r="M96" s="58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59"/>
      <c r="AO96" s="59"/>
      <c r="AP96" s="59"/>
      <c r="AQ96" s="59"/>
      <c r="AR96" s="59"/>
      <c r="AS96" s="59"/>
      <c r="AT96" s="59"/>
      <c r="AU96" s="59"/>
      <c r="AV96" s="59"/>
      <c r="AW96" s="59"/>
      <c r="AX96" s="59"/>
      <c r="AY96" s="59"/>
      <c r="AZ96" s="59"/>
      <c r="BA96" s="59"/>
      <c r="BB96" s="59"/>
      <c r="BC96" s="59"/>
      <c r="BD96" s="59"/>
      <c r="BE96" s="59"/>
      <c r="BF96" s="59"/>
      <c r="BG96" s="59"/>
      <c r="BH96" s="59"/>
      <c r="BI96" s="59"/>
      <c r="BJ96" s="59"/>
      <c r="BK96" s="59"/>
      <c r="BL96" s="59"/>
      <c r="BM96" s="59"/>
      <c r="BN96" s="59"/>
      <c r="BO96" s="59"/>
      <c r="BP96" s="59"/>
      <c r="BQ96" s="59"/>
      <c r="BR96" s="59"/>
      <c r="BS96" s="59"/>
      <c r="BT96" s="59"/>
      <c r="BU96" s="59"/>
      <c r="BV96" s="59"/>
      <c r="BW96" s="59"/>
      <c r="BX96" s="59"/>
      <c r="BY96" s="59"/>
      <c r="BZ96" s="59"/>
      <c r="CA96" s="59"/>
      <c r="CB96" s="59"/>
      <c r="CC96" s="59"/>
      <c r="CD96" s="59"/>
      <c r="CE96" s="59"/>
      <c r="CF96" s="59"/>
      <c r="CG96" s="59"/>
      <c r="CH96" s="59"/>
      <c r="CI96" s="59"/>
      <c r="CJ96" s="59"/>
      <c r="CK96" s="59"/>
      <c r="CL96" s="59"/>
      <c r="CM96" s="59"/>
      <c r="CN96" s="59"/>
      <c r="CO96" s="59"/>
      <c r="CP96" s="59"/>
      <c r="CQ96" s="59"/>
      <c r="CR96" s="59"/>
      <c r="CS96" s="59"/>
      <c r="CT96" s="59"/>
      <c r="CU96" s="59"/>
      <c r="CV96" s="59"/>
      <c r="CW96" s="59"/>
      <c r="CX96" s="59"/>
      <c r="CY96" s="59"/>
      <c r="CZ96" s="59"/>
      <c r="DA96" s="59"/>
      <c r="DB96" s="59"/>
      <c r="DC96" s="59"/>
      <c r="DD96" s="59"/>
      <c r="DE96" s="59"/>
      <c r="DF96" s="59"/>
      <c r="DG96" s="59"/>
      <c r="DH96" s="59"/>
      <c r="DI96" s="59"/>
      <c r="DJ96" s="59"/>
      <c r="DK96" s="59"/>
      <c r="DL96" s="59"/>
      <c r="DM96" s="59"/>
      <c r="DN96" s="59"/>
      <c r="DO96" s="59"/>
      <c r="DP96" s="59"/>
      <c r="DQ96" s="59"/>
      <c r="DR96" s="59"/>
      <c r="DS96" s="59"/>
      <c r="DT96" s="59"/>
      <c r="DU96" s="59"/>
      <c r="DV96" s="59"/>
      <c r="DW96" s="59"/>
      <c r="DX96" s="59"/>
      <c r="DY96" s="59"/>
      <c r="DZ96" s="59"/>
      <c r="EA96" s="59"/>
      <c r="EB96" s="59"/>
      <c r="EC96" s="59"/>
      <c r="ED96" s="59"/>
      <c r="EE96" s="59"/>
      <c r="EF96" s="59"/>
      <c r="EG96" s="59"/>
      <c r="EH96" s="59"/>
      <c r="EI96" s="59"/>
      <c r="EJ96" s="59"/>
      <c r="EK96" s="59"/>
      <c r="EL96" s="59"/>
      <c r="EM96" s="59"/>
      <c r="EN96" s="59"/>
      <c r="EO96" s="59"/>
      <c r="EP96" s="60"/>
    </row>
    <row r="97" spans="1:146" s="49" customFormat="1" x14ac:dyDescent="0.3">
      <c r="A97" s="71"/>
      <c r="B97" s="72"/>
      <c r="C97" s="73"/>
      <c r="D97" s="73"/>
      <c r="E97" s="64">
        <f>HProduction(C97,D97,_dmat,_fmat,_dapm,_fapm,_off)</f>
        <v>0</v>
      </c>
      <c r="G97" s="59" t="str">
        <f>IF(ISBLANK(F97),"",SUM(M97:EP97))</f>
        <v/>
      </c>
      <c r="H97" s="59" t="str">
        <f>IF(ISBLANK(F97), "",F97-G97)</f>
        <v/>
      </c>
      <c r="I97" s="65" t="str">
        <f>IFERROR(VLOOKUP(A97,Cadence,5,FALSE),"")</f>
        <v/>
      </c>
      <c r="J97" s="65" t="str">
        <f>IF(F97=0,"",H97/(E97*24)/I97)</f>
        <v/>
      </c>
      <c r="K97" s="66"/>
      <c r="M97" s="58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59"/>
      <c r="BG97" s="59"/>
      <c r="BH97" s="59"/>
      <c r="BI97" s="59"/>
      <c r="BJ97" s="59"/>
      <c r="BK97" s="59"/>
      <c r="BL97" s="59"/>
      <c r="BM97" s="59"/>
      <c r="BN97" s="59"/>
      <c r="BO97" s="59"/>
      <c r="BP97" s="59"/>
      <c r="BQ97" s="59"/>
      <c r="BR97" s="59"/>
      <c r="BS97" s="59"/>
      <c r="BT97" s="59"/>
      <c r="BU97" s="59"/>
      <c r="BV97" s="59"/>
      <c r="BW97" s="59"/>
      <c r="BX97" s="59"/>
      <c r="BY97" s="59"/>
      <c r="BZ97" s="59"/>
      <c r="CA97" s="59"/>
      <c r="CB97" s="59"/>
      <c r="CC97" s="59"/>
      <c r="CD97" s="59"/>
      <c r="CE97" s="59"/>
      <c r="CF97" s="59"/>
      <c r="CG97" s="59"/>
      <c r="CH97" s="59"/>
      <c r="CI97" s="59"/>
      <c r="CJ97" s="59"/>
      <c r="CK97" s="59"/>
      <c r="CL97" s="59"/>
      <c r="CM97" s="59"/>
      <c r="CN97" s="59"/>
      <c r="CO97" s="59"/>
      <c r="CP97" s="59"/>
      <c r="CQ97" s="59"/>
      <c r="CR97" s="59"/>
      <c r="CS97" s="59"/>
      <c r="CT97" s="59"/>
      <c r="CU97" s="59"/>
      <c r="CV97" s="59"/>
      <c r="CW97" s="59"/>
      <c r="CX97" s="59"/>
      <c r="CY97" s="59"/>
      <c r="CZ97" s="59"/>
      <c r="DA97" s="59"/>
      <c r="DB97" s="59"/>
      <c r="DC97" s="59"/>
      <c r="DD97" s="59"/>
      <c r="DE97" s="59"/>
      <c r="DF97" s="59"/>
      <c r="DG97" s="59"/>
      <c r="DH97" s="59"/>
      <c r="DI97" s="59"/>
      <c r="DJ97" s="59"/>
      <c r="DK97" s="59"/>
      <c r="DL97" s="59"/>
      <c r="DM97" s="59"/>
      <c r="DN97" s="59"/>
      <c r="DO97" s="59"/>
      <c r="DP97" s="59"/>
      <c r="DQ97" s="59"/>
      <c r="DR97" s="59"/>
      <c r="DS97" s="59"/>
      <c r="DT97" s="59"/>
      <c r="DU97" s="59"/>
      <c r="DV97" s="59"/>
      <c r="DW97" s="59"/>
      <c r="DX97" s="59"/>
      <c r="DY97" s="59"/>
      <c r="DZ97" s="59"/>
      <c r="EA97" s="59"/>
      <c r="EB97" s="59"/>
      <c r="EC97" s="59"/>
      <c r="ED97" s="59"/>
      <c r="EE97" s="59"/>
      <c r="EF97" s="59"/>
      <c r="EG97" s="59"/>
      <c r="EH97" s="59"/>
      <c r="EI97" s="59"/>
      <c r="EJ97" s="59"/>
      <c r="EK97" s="59"/>
      <c r="EL97" s="59"/>
      <c r="EM97" s="59"/>
      <c r="EN97" s="59"/>
      <c r="EO97" s="59"/>
      <c r="EP97" s="60"/>
    </row>
    <row r="98" spans="1:146" s="49" customFormat="1" x14ac:dyDescent="0.3">
      <c r="A98" s="71"/>
      <c r="B98" s="72"/>
      <c r="C98" s="73"/>
      <c r="D98" s="73"/>
      <c r="E98" s="64">
        <f>HProduction(C98,D98,_dmat,_fmat,_dapm,_fapm,_off)</f>
        <v>0</v>
      </c>
      <c r="G98" s="59" t="str">
        <f>IF(ISBLANK(F98),"",SUM(M98:EP98))</f>
        <v/>
      </c>
      <c r="H98" s="59" t="str">
        <f>IF(ISBLANK(F98), "",F98-G98)</f>
        <v/>
      </c>
      <c r="I98" s="65" t="str">
        <f>IFERROR(VLOOKUP(A98,Cadence,5,FALSE),"")</f>
        <v/>
      </c>
      <c r="J98" s="65" t="str">
        <f>IF(F98=0,"",H98/(E98*24)/I98)</f>
        <v/>
      </c>
      <c r="K98" s="66"/>
      <c r="M98" s="58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  <c r="AL98" s="59"/>
      <c r="AM98" s="59"/>
      <c r="AN98" s="59"/>
      <c r="AO98" s="59"/>
      <c r="AP98" s="59"/>
      <c r="AQ98" s="59"/>
      <c r="AR98" s="59"/>
      <c r="AS98" s="59"/>
      <c r="AT98" s="59"/>
      <c r="AU98" s="59"/>
      <c r="AV98" s="59"/>
      <c r="AW98" s="59"/>
      <c r="AX98" s="59"/>
      <c r="AY98" s="59"/>
      <c r="AZ98" s="59"/>
      <c r="BA98" s="59"/>
      <c r="BB98" s="59"/>
      <c r="BC98" s="59"/>
      <c r="BD98" s="59"/>
      <c r="BE98" s="59"/>
      <c r="BF98" s="59"/>
      <c r="BG98" s="59"/>
      <c r="BH98" s="59"/>
      <c r="BI98" s="59"/>
      <c r="BJ98" s="59"/>
      <c r="BK98" s="59"/>
      <c r="BL98" s="59"/>
      <c r="BM98" s="59"/>
      <c r="BN98" s="59"/>
      <c r="BO98" s="59"/>
      <c r="BP98" s="59"/>
      <c r="BQ98" s="59"/>
      <c r="BR98" s="59"/>
      <c r="BS98" s="59"/>
      <c r="BT98" s="59"/>
      <c r="BU98" s="59"/>
      <c r="BV98" s="59"/>
      <c r="BW98" s="59"/>
      <c r="BX98" s="59"/>
      <c r="BY98" s="59"/>
      <c r="BZ98" s="59"/>
      <c r="CA98" s="59"/>
      <c r="CB98" s="59"/>
      <c r="CC98" s="59"/>
      <c r="CD98" s="59"/>
      <c r="CE98" s="59"/>
      <c r="CF98" s="59"/>
      <c r="CG98" s="59"/>
      <c r="CH98" s="59"/>
      <c r="CI98" s="59"/>
      <c r="CJ98" s="59"/>
      <c r="CK98" s="59"/>
      <c r="CL98" s="59"/>
      <c r="CM98" s="59"/>
      <c r="CN98" s="59"/>
      <c r="CO98" s="59"/>
      <c r="CP98" s="59"/>
      <c r="CQ98" s="59"/>
      <c r="CR98" s="59"/>
      <c r="CS98" s="59"/>
      <c r="CT98" s="59"/>
      <c r="CU98" s="59"/>
      <c r="CV98" s="59"/>
      <c r="CW98" s="59"/>
      <c r="CX98" s="59"/>
      <c r="CY98" s="59"/>
      <c r="CZ98" s="59"/>
      <c r="DA98" s="59"/>
      <c r="DB98" s="59"/>
      <c r="DC98" s="59"/>
      <c r="DD98" s="59"/>
      <c r="DE98" s="59"/>
      <c r="DF98" s="59"/>
      <c r="DG98" s="59"/>
      <c r="DH98" s="59"/>
      <c r="DI98" s="59"/>
      <c r="DJ98" s="59"/>
      <c r="DK98" s="59"/>
      <c r="DL98" s="59"/>
      <c r="DM98" s="59"/>
      <c r="DN98" s="59"/>
      <c r="DO98" s="59"/>
      <c r="DP98" s="59"/>
      <c r="DQ98" s="59"/>
      <c r="DR98" s="59"/>
      <c r="DS98" s="59"/>
      <c r="DT98" s="59"/>
      <c r="DU98" s="59"/>
      <c r="DV98" s="59"/>
      <c r="DW98" s="59"/>
      <c r="DX98" s="59"/>
      <c r="DY98" s="59"/>
      <c r="DZ98" s="59"/>
      <c r="EA98" s="59"/>
      <c r="EB98" s="59"/>
      <c r="EC98" s="59"/>
      <c r="ED98" s="59"/>
      <c r="EE98" s="59"/>
      <c r="EF98" s="59"/>
      <c r="EG98" s="59"/>
      <c r="EH98" s="59"/>
      <c r="EI98" s="59"/>
      <c r="EJ98" s="59"/>
      <c r="EK98" s="59"/>
      <c r="EL98" s="59"/>
      <c r="EM98" s="59"/>
      <c r="EN98" s="59"/>
      <c r="EO98" s="59"/>
      <c r="EP98" s="60"/>
    </row>
    <row r="99" spans="1:146" s="49" customFormat="1" x14ac:dyDescent="0.3">
      <c r="A99" s="71"/>
      <c r="B99" s="72"/>
      <c r="C99" s="73"/>
      <c r="D99" s="73"/>
      <c r="E99" s="64">
        <f>HProduction(C99,D99,_dmat,_fmat,_dapm,_fapm,_off)</f>
        <v>0</v>
      </c>
      <c r="G99" s="59" t="str">
        <f>IF(ISBLANK(F99),"",SUM(M99:EP99))</f>
        <v/>
      </c>
      <c r="H99" s="59" t="str">
        <f>IF(ISBLANK(F99), "",F99-G99)</f>
        <v/>
      </c>
      <c r="I99" s="65" t="str">
        <f>IFERROR(VLOOKUP(A99,Cadence,5,FALSE),"")</f>
        <v/>
      </c>
      <c r="J99" s="65" t="str">
        <f>IF(F99=0,"",H99/(E99*24)/I99)</f>
        <v/>
      </c>
      <c r="K99" s="66"/>
      <c r="M99" s="58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59"/>
      <c r="AO99" s="59"/>
      <c r="AP99" s="59"/>
      <c r="AQ99" s="59"/>
      <c r="AR99" s="59"/>
      <c r="AS99" s="59"/>
      <c r="AT99" s="59"/>
      <c r="AU99" s="59"/>
      <c r="AV99" s="59"/>
      <c r="AW99" s="59"/>
      <c r="AX99" s="59"/>
      <c r="AY99" s="59"/>
      <c r="AZ99" s="59"/>
      <c r="BA99" s="59"/>
      <c r="BB99" s="59"/>
      <c r="BC99" s="59"/>
      <c r="BD99" s="59"/>
      <c r="BE99" s="59"/>
      <c r="BF99" s="59"/>
      <c r="BG99" s="59"/>
      <c r="BH99" s="59"/>
      <c r="BI99" s="59"/>
      <c r="BJ99" s="59"/>
      <c r="BK99" s="59"/>
      <c r="BL99" s="59"/>
      <c r="BM99" s="59"/>
      <c r="BN99" s="59"/>
      <c r="BO99" s="59"/>
      <c r="BP99" s="59"/>
      <c r="BQ99" s="59"/>
      <c r="BR99" s="59"/>
      <c r="BS99" s="59"/>
      <c r="BT99" s="59"/>
      <c r="BU99" s="59"/>
      <c r="BV99" s="59"/>
      <c r="BW99" s="59"/>
      <c r="BX99" s="59"/>
      <c r="BY99" s="59"/>
      <c r="BZ99" s="59"/>
      <c r="CA99" s="59"/>
      <c r="CB99" s="59"/>
      <c r="CC99" s="59"/>
      <c r="CD99" s="59"/>
      <c r="CE99" s="59"/>
      <c r="CF99" s="59"/>
      <c r="CG99" s="59"/>
      <c r="CH99" s="59"/>
      <c r="CI99" s="59"/>
      <c r="CJ99" s="59"/>
      <c r="CK99" s="59"/>
      <c r="CL99" s="59"/>
      <c r="CM99" s="59"/>
      <c r="CN99" s="59"/>
      <c r="CO99" s="59"/>
      <c r="CP99" s="59"/>
      <c r="CQ99" s="59"/>
      <c r="CR99" s="59"/>
      <c r="CS99" s="59"/>
      <c r="CT99" s="59"/>
      <c r="CU99" s="59"/>
      <c r="CV99" s="59"/>
      <c r="CW99" s="59"/>
      <c r="CX99" s="59"/>
      <c r="CY99" s="59"/>
      <c r="CZ99" s="59"/>
      <c r="DA99" s="59"/>
      <c r="DB99" s="59"/>
      <c r="DC99" s="59"/>
      <c r="DD99" s="59"/>
      <c r="DE99" s="59"/>
      <c r="DF99" s="59"/>
      <c r="DG99" s="59"/>
      <c r="DH99" s="59"/>
      <c r="DI99" s="59"/>
      <c r="DJ99" s="59"/>
      <c r="DK99" s="59"/>
      <c r="DL99" s="59"/>
      <c r="DM99" s="59"/>
      <c r="DN99" s="59"/>
      <c r="DO99" s="59"/>
      <c r="DP99" s="59"/>
      <c r="DQ99" s="59"/>
      <c r="DR99" s="59"/>
      <c r="DS99" s="59"/>
      <c r="DT99" s="59"/>
      <c r="DU99" s="59"/>
      <c r="DV99" s="59"/>
      <c r="DW99" s="59"/>
      <c r="DX99" s="59"/>
      <c r="DY99" s="59"/>
      <c r="DZ99" s="59"/>
      <c r="EA99" s="59"/>
      <c r="EB99" s="59"/>
      <c r="EC99" s="59"/>
      <c r="ED99" s="59"/>
      <c r="EE99" s="59"/>
      <c r="EF99" s="59"/>
      <c r="EG99" s="59"/>
      <c r="EH99" s="59"/>
      <c r="EI99" s="59"/>
      <c r="EJ99" s="59"/>
      <c r="EK99" s="59"/>
      <c r="EL99" s="59"/>
      <c r="EM99" s="59"/>
      <c r="EN99" s="59"/>
      <c r="EO99" s="59"/>
      <c r="EP99" s="60"/>
    </row>
    <row r="100" spans="1:146" s="49" customFormat="1" ht="15" thickBot="1" x14ac:dyDescent="0.35">
      <c r="A100" s="74"/>
      <c r="B100" s="75"/>
      <c r="C100" s="76"/>
      <c r="D100" s="76"/>
      <c r="E100" s="77">
        <f>HProduction(C100,D100,_dmat,_fmat,_dapm,_fapm,_off)</f>
        <v>0</v>
      </c>
      <c r="F100" s="78"/>
      <c r="G100" s="79" t="str">
        <f>IF(ISBLANK(F100),"",SUM(M100:EP100))</f>
        <v/>
      </c>
      <c r="H100" s="79" t="str">
        <f>IF(ISBLANK(F100), "",F100-G100)</f>
        <v/>
      </c>
      <c r="I100" s="80" t="str">
        <f>IFERROR(VLOOKUP(A100,Cadence,5,FALSE),"")</f>
        <v/>
      </c>
      <c r="J100" s="80" t="str">
        <f>IF(F100=0,"",H100/(E100*24)/I100)</f>
        <v/>
      </c>
      <c r="K100" s="66"/>
      <c r="M100" s="58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  <c r="AL100" s="59"/>
      <c r="AM100" s="59"/>
      <c r="AN100" s="59"/>
      <c r="AO100" s="59"/>
      <c r="AP100" s="59"/>
      <c r="AQ100" s="59"/>
      <c r="AR100" s="59"/>
      <c r="AS100" s="59"/>
      <c r="AT100" s="59"/>
      <c r="AU100" s="59"/>
      <c r="AV100" s="59"/>
      <c r="AW100" s="59"/>
      <c r="AX100" s="59"/>
      <c r="AY100" s="59"/>
      <c r="AZ100" s="59"/>
      <c r="BA100" s="59"/>
      <c r="BB100" s="59"/>
      <c r="BC100" s="59"/>
      <c r="BD100" s="59"/>
      <c r="BE100" s="59"/>
      <c r="BF100" s="59"/>
      <c r="BG100" s="59"/>
      <c r="BH100" s="59"/>
      <c r="BI100" s="59"/>
      <c r="BJ100" s="59"/>
      <c r="BK100" s="59"/>
      <c r="BL100" s="59"/>
      <c r="BM100" s="59"/>
      <c r="BN100" s="59"/>
      <c r="BO100" s="59"/>
      <c r="BP100" s="59"/>
      <c r="BQ100" s="59"/>
      <c r="BR100" s="59"/>
      <c r="BS100" s="59"/>
      <c r="BT100" s="59"/>
      <c r="BU100" s="59"/>
      <c r="BV100" s="59"/>
      <c r="BW100" s="59"/>
      <c r="BX100" s="59"/>
      <c r="BY100" s="59"/>
      <c r="BZ100" s="59"/>
      <c r="CA100" s="59"/>
      <c r="CB100" s="59"/>
      <c r="CC100" s="59"/>
      <c r="CD100" s="59"/>
      <c r="CE100" s="59"/>
      <c r="CF100" s="59"/>
      <c r="CG100" s="59"/>
      <c r="CH100" s="59"/>
      <c r="CI100" s="59"/>
      <c r="CJ100" s="59"/>
      <c r="CK100" s="59"/>
      <c r="CL100" s="59"/>
      <c r="CM100" s="59"/>
      <c r="CN100" s="59"/>
      <c r="CO100" s="59"/>
      <c r="CP100" s="59"/>
      <c r="CQ100" s="59"/>
      <c r="CR100" s="59"/>
      <c r="CS100" s="59"/>
      <c r="CT100" s="59"/>
      <c r="CU100" s="59"/>
      <c r="CV100" s="59"/>
      <c r="CW100" s="59"/>
      <c r="CX100" s="59"/>
      <c r="CY100" s="59"/>
      <c r="CZ100" s="59"/>
      <c r="DA100" s="59"/>
      <c r="DB100" s="59"/>
      <c r="DC100" s="59"/>
      <c r="DD100" s="59"/>
      <c r="DE100" s="59"/>
      <c r="DF100" s="59"/>
      <c r="DG100" s="59"/>
      <c r="DH100" s="59"/>
      <c r="DI100" s="59"/>
      <c r="DJ100" s="59"/>
      <c r="DK100" s="59"/>
      <c r="DL100" s="59"/>
      <c r="DM100" s="59"/>
      <c r="DN100" s="59"/>
      <c r="DO100" s="59"/>
      <c r="DP100" s="59"/>
      <c r="DQ100" s="59"/>
      <c r="DR100" s="59"/>
      <c r="DS100" s="59"/>
      <c r="DT100" s="59"/>
      <c r="DU100" s="59"/>
      <c r="DV100" s="59"/>
      <c r="DW100" s="59"/>
      <c r="DX100" s="59"/>
      <c r="DY100" s="59"/>
      <c r="DZ100" s="59"/>
      <c r="EA100" s="59"/>
      <c r="EB100" s="59"/>
      <c r="EC100" s="59"/>
      <c r="ED100" s="59"/>
      <c r="EE100" s="59"/>
      <c r="EF100" s="59"/>
      <c r="EG100" s="59"/>
      <c r="EH100" s="59"/>
      <c r="EI100" s="59"/>
      <c r="EJ100" s="59"/>
      <c r="EK100" s="59"/>
      <c r="EL100" s="59"/>
      <c r="EM100" s="59"/>
      <c r="EN100" s="59"/>
      <c r="EO100" s="59"/>
      <c r="EP100" s="60"/>
    </row>
    <row r="101" spans="1:146" s="49" customFormat="1" x14ac:dyDescent="0.3">
      <c r="H101" s="59" t="str">
        <f>IF(ISBLANK(A101), "",F101-G101)</f>
        <v/>
      </c>
      <c r="I101" s="106" t="str">
        <f t="shared" ref="I67:I101" si="0">IFERROR(VLOOKUP(A101,Cadence,5,FALSE),"")</f>
        <v/>
      </c>
      <c r="J101" s="65" t="str">
        <f>IF(ISBLANK(A101),"",H101/(E101*24)/I101)</f>
        <v/>
      </c>
      <c r="K101" s="65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3"/>
      <c r="AE101" s="103"/>
      <c r="AF101" s="103"/>
      <c r="AG101" s="103"/>
      <c r="AH101" s="103"/>
      <c r="AI101" s="103"/>
      <c r="AJ101" s="103"/>
      <c r="AK101" s="103"/>
      <c r="AL101" s="103"/>
      <c r="AM101" s="103"/>
      <c r="AN101" s="103"/>
      <c r="AO101" s="103"/>
      <c r="AP101" s="103"/>
      <c r="AQ101" s="103"/>
      <c r="AR101" s="103"/>
      <c r="AS101" s="103"/>
      <c r="AT101" s="103"/>
      <c r="AU101" s="103"/>
      <c r="AV101" s="103"/>
      <c r="AW101" s="103"/>
      <c r="AX101" s="103"/>
      <c r="AY101" s="103"/>
      <c r="AZ101" s="103"/>
      <c r="BA101" s="103"/>
      <c r="BB101" s="103"/>
      <c r="BC101" s="103"/>
      <c r="BD101" s="103"/>
      <c r="BE101" s="103"/>
      <c r="BF101" s="103"/>
      <c r="BG101" s="103"/>
      <c r="BH101" s="103"/>
      <c r="BI101" s="103"/>
      <c r="BJ101" s="103"/>
      <c r="BK101" s="103"/>
      <c r="BL101" s="103"/>
      <c r="BM101" s="103"/>
      <c r="BN101" s="103"/>
      <c r="BO101" s="103"/>
      <c r="BP101" s="103"/>
      <c r="BQ101" s="103"/>
      <c r="BR101" s="103"/>
      <c r="BS101" s="103"/>
      <c r="BT101" s="103"/>
      <c r="BU101" s="103"/>
      <c r="BV101" s="103"/>
      <c r="BW101" s="103"/>
      <c r="BX101" s="103"/>
      <c r="BY101" s="103"/>
      <c r="BZ101" s="103"/>
      <c r="CA101" s="103"/>
      <c r="CB101" s="103"/>
      <c r="CC101" s="103"/>
      <c r="CD101" s="103"/>
      <c r="CE101" s="103"/>
      <c r="CF101" s="103"/>
      <c r="CG101" s="103"/>
      <c r="CH101" s="103"/>
      <c r="CI101" s="103"/>
      <c r="CJ101" s="103"/>
      <c r="CK101" s="103"/>
      <c r="CL101" s="103"/>
      <c r="CM101" s="103"/>
      <c r="CN101" s="103"/>
      <c r="CO101" s="103"/>
      <c r="CP101" s="103"/>
      <c r="CQ101" s="103"/>
      <c r="CR101" s="103"/>
      <c r="CS101" s="103"/>
      <c r="CT101" s="103"/>
      <c r="CU101" s="103"/>
      <c r="CV101" s="103"/>
      <c r="CW101" s="103"/>
      <c r="CX101" s="103"/>
      <c r="CY101" s="103"/>
      <c r="CZ101" s="103"/>
      <c r="DA101" s="103"/>
      <c r="DB101" s="103"/>
      <c r="DC101" s="103"/>
      <c r="DD101" s="103"/>
      <c r="DE101" s="103"/>
      <c r="DF101" s="103"/>
      <c r="DG101" s="103"/>
      <c r="DH101" s="103"/>
      <c r="DI101" s="103"/>
      <c r="DJ101" s="103"/>
      <c r="DK101" s="103"/>
      <c r="DL101" s="103"/>
      <c r="DM101" s="103"/>
      <c r="DN101" s="103"/>
      <c r="DO101" s="103"/>
      <c r="DP101" s="103"/>
      <c r="DQ101" s="103"/>
      <c r="DR101" s="103"/>
      <c r="DS101" s="103"/>
      <c r="DT101" s="103"/>
      <c r="DU101" s="103"/>
      <c r="DV101" s="103"/>
      <c r="DW101" s="103"/>
      <c r="DX101" s="103"/>
      <c r="DY101" s="103"/>
      <c r="DZ101" s="103"/>
      <c r="EA101" s="103"/>
      <c r="EB101" s="103"/>
      <c r="EC101" s="103"/>
      <c r="ED101" s="103"/>
      <c r="EE101" s="103"/>
      <c r="EF101" s="103"/>
      <c r="EG101" s="103"/>
      <c r="EH101" s="103"/>
      <c r="EI101" s="103"/>
      <c r="EJ101" s="103"/>
      <c r="EK101" s="103"/>
      <c r="EL101" s="103"/>
      <c r="EM101" s="103"/>
      <c r="EN101" s="103"/>
      <c r="EO101" s="103"/>
      <c r="EP101" s="103"/>
    </row>
    <row r="102" spans="1:146" s="49" customFormat="1" x14ac:dyDescent="0.3"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59"/>
      <c r="AF102" s="59"/>
      <c r="AG102" s="59"/>
      <c r="AH102" s="59"/>
      <c r="AI102" s="59"/>
      <c r="AJ102" s="59"/>
      <c r="AK102" s="59"/>
      <c r="AL102" s="59"/>
      <c r="AM102" s="59"/>
      <c r="AN102" s="59"/>
      <c r="AO102" s="59"/>
      <c r="AP102" s="59"/>
      <c r="AQ102" s="59"/>
      <c r="AR102" s="59"/>
      <c r="AS102" s="59"/>
      <c r="AT102" s="59"/>
      <c r="AU102" s="59"/>
      <c r="AV102" s="59"/>
      <c r="AW102" s="59"/>
      <c r="AX102" s="59"/>
      <c r="AY102" s="59"/>
      <c r="AZ102" s="59"/>
      <c r="BA102" s="59"/>
      <c r="BB102" s="59"/>
      <c r="BC102" s="59"/>
      <c r="BD102" s="59"/>
      <c r="BE102" s="59"/>
      <c r="BF102" s="59"/>
      <c r="BG102" s="59"/>
      <c r="BH102" s="59"/>
      <c r="BI102" s="59"/>
      <c r="BJ102" s="59"/>
      <c r="BK102" s="59"/>
      <c r="BL102" s="59"/>
      <c r="BM102" s="59"/>
      <c r="BN102" s="59"/>
      <c r="BO102" s="59"/>
      <c r="BP102" s="59"/>
      <c r="BQ102" s="59"/>
      <c r="BR102" s="59"/>
      <c r="BS102" s="59"/>
      <c r="BT102" s="59"/>
      <c r="BU102" s="59"/>
      <c r="BV102" s="59"/>
      <c r="BW102" s="59"/>
      <c r="BX102" s="59"/>
      <c r="BY102" s="59"/>
      <c r="BZ102" s="59"/>
      <c r="CA102" s="59"/>
      <c r="CB102" s="59"/>
      <c r="CC102" s="59"/>
      <c r="CD102" s="59"/>
      <c r="CE102" s="59"/>
      <c r="CF102" s="59"/>
      <c r="CG102" s="59"/>
      <c r="CH102" s="59"/>
      <c r="CI102" s="59"/>
      <c r="CJ102" s="59"/>
      <c r="CK102" s="59"/>
      <c r="CL102" s="59"/>
      <c r="CM102" s="59"/>
      <c r="CN102" s="59"/>
      <c r="CO102" s="59"/>
      <c r="CP102" s="59"/>
      <c r="CQ102" s="59"/>
      <c r="CR102" s="59"/>
      <c r="CS102" s="59"/>
      <c r="CT102" s="59"/>
      <c r="CU102" s="59"/>
      <c r="CV102" s="59"/>
      <c r="CW102" s="59"/>
      <c r="CX102" s="59"/>
      <c r="CY102" s="59"/>
      <c r="CZ102" s="59"/>
      <c r="DA102" s="59"/>
      <c r="DB102" s="59"/>
      <c r="DC102" s="59"/>
      <c r="DD102" s="59"/>
      <c r="DE102" s="59"/>
      <c r="DF102" s="59"/>
      <c r="DG102" s="59"/>
      <c r="DH102" s="59"/>
      <c r="DI102" s="59"/>
      <c r="DJ102" s="59"/>
      <c r="DK102" s="59"/>
      <c r="DL102" s="59"/>
      <c r="DM102" s="59"/>
      <c r="DN102" s="59"/>
      <c r="DO102" s="59"/>
      <c r="DP102" s="59"/>
      <c r="DQ102" s="59"/>
      <c r="DR102" s="59"/>
      <c r="DS102" s="59"/>
      <c r="DT102" s="59"/>
      <c r="DU102" s="59"/>
      <c r="DV102" s="59"/>
      <c r="DW102" s="59"/>
      <c r="DX102" s="59"/>
      <c r="DY102" s="59"/>
      <c r="DZ102" s="59"/>
      <c r="EA102" s="59"/>
      <c r="EB102" s="59"/>
      <c r="EC102" s="59"/>
      <c r="ED102" s="59"/>
      <c r="EE102" s="59"/>
      <c r="EF102" s="59"/>
      <c r="EG102" s="59"/>
      <c r="EH102" s="59"/>
      <c r="EI102" s="59"/>
      <c r="EJ102" s="59"/>
      <c r="EK102" s="59"/>
      <c r="EL102" s="59"/>
      <c r="EM102" s="59"/>
      <c r="EN102" s="59"/>
      <c r="EO102" s="59"/>
      <c r="EP102" s="59"/>
    </row>
    <row r="103" spans="1:146" s="49" customFormat="1" x14ac:dyDescent="0.3"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  <c r="AG103" s="59"/>
      <c r="AH103" s="59"/>
      <c r="AI103" s="59"/>
      <c r="AJ103" s="59"/>
      <c r="AK103" s="59"/>
      <c r="AL103" s="59"/>
      <c r="AM103" s="59"/>
      <c r="AN103" s="59"/>
      <c r="AO103" s="59"/>
      <c r="AP103" s="59"/>
      <c r="AQ103" s="59"/>
      <c r="AR103" s="59"/>
      <c r="AS103" s="59"/>
      <c r="AT103" s="59"/>
      <c r="AU103" s="59"/>
      <c r="AV103" s="59"/>
      <c r="AW103" s="59"/>
      <c r="AX103" s="59"/>
      <c r="AY103" s="59"/>
      <c r="AZ103" s="59"/>
      <c r="BA103" s="59"/>
      <c r="BB103" s="59"/>
      <c r="BC103" s="59"/>
      <c r="BD103" s="59"/>
      <c r="BE103" s="59"/>
      <c r="BF103" s="59"/>
      <c r="BG103" s="59"/>
      <c r="BH103" s="59"/>
      <c r="BI103" s="59"/>
      <c r="BJ103" s="59"/>
      <c r="BK103" s="59"/>
      <c r="BL103" s="59"/>
      <c r="BM103" s="59"/>
      <c r="BN103" s="59"/>
      <c r="BO103" s="59"/>
      <c r="BP103" s="59"/>
      <c r="BQ103" s="59"/>
      <c r="BR103" s="59"/>
      <c r="BS103" s="59"/>
      <c r="BT103" s="59"/>
      <c r="BU103" s="59"/>
      <c r="BV103" s="59"/>
      <c r="BW103" s="59"/>
      <c r="BX103" s="59"/>
      <c r="BY103" s="59"/>
      <c r="BZ103" s="59"/>
      <c r="CA103" s="59"/>
      <c r="CB103" s="59"/>
      <c r="CC103" s="59"/>
      <c r="CD103" s="59"/>
      <c r="CE103" s="59"/>
      <c r="CF103" s="59"/>
      <c r="CG103" s="59"/>
      <c r="CH103" s="59"/>
      <c r="CI103" s="59"/>
      <c r="CJ103" s="59"/>
      <c r="CK103" s="59"/>
      <c r="CL103" s="59"/>
      <c r="CM103" s="59"/>
      <c r="CN103" s="59"/>
      <c r="CO103" s="59"/>
      <c r="CP103" s="59"/>
      <c r="CQ103" s="59"/>
      <c r="CR103" s="59"/>
      <c r="CS103" s="59"/>
      <c r="CT103" s="59"/>
      <c r="CU103" s="59"/>
      <c r="CV103" s="59"/>
      <c r="CW103" s="59"/>
      <c r="CX103" s="59"/>
      <c r="CY103" s="59"/>
      <c r="CZ103" s="59"/>
      <c r="DA103" s="59"/>
      <c r="DB103" s="59"/>
      <c r="DC103" s="59"/>
      <c r="DD103" s="59"/>
      <c r="DE103" s="59"/>
      <c r="DF103" s="59"/>
      <c r="DG103" s="59"/>
      <c r="DH103" s="59"/>
      <c r="DI103" s="59"/>
      <c r="DJ103" s="59"/>
      <c r="DK103" s="59"/>
      <c r="DL103" s="59"/>
      <c r="DM103" s="59"/>
      <c r="DN103" s="59"/>
      <c r="DO103" s="59"/>
      <c r="DP103" s="59"/>
      <c r="DQ103" s="59"/>
      <c r="DR103" s="59"/>
      <c r="DS103" s="59"/>
      <c r="DT103" s="59"/>
      <c r="DU103" s="59"/>
      <c r="DV103" s="59"/>
      <c r="DW103" s="59"/>
      <c r="DX103" s="59"/>
      <c r="DY103" s="59"/>
      <c r="DZ103" s="59"/>
      <c r="EA103" s="59"/>
      <c r="EB103" s="59"/>
      <c r="EC103" s="59"/>
      <c r="ED103" s="59"/>
      <c r="EE103" s="59"/>
      <c r="EF103" s="59"/>
      <c r="EG103" s="59"/>
      <c r="EH103" s="59"/>
      <c r="EI103" s="59"/>
      <c r="EJ103" s="59"/>
      <c r="EK103" s="59"/>
      <c r="EL103" s="59"/>
      <c r="EM103" s="59"/>
      <c r="EN103" s="59"/>
      <c r="EO103" s="59"/>
      <c r="EP103" s="59"/>
    </row>
    <row r="104" spans="1:146" s="49" customFormat="1" x14ac:dyDescent="0.3"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59"/>
      <c r="AF104" s="59"/>
      <c r="AG104" s="59"/>
      <c r="AH104" s="59"/>
      <c r="AI104" s="59"/>
      <c r="AJ104" s="59"/>
      <c r="AK104" s="59"/>
      <c r="AL104" s="59"/>
      <c r="AM104" s="59"/>
      <c r="AN104" s="59"/>
      <c r="AO104" s="59"/>
      <c r="AP104" s="59"/>
      <c r="AQ104" s="59"/>
      <c r="AR104" s="59"/>
      <c r="AS104" s="59"/>
      <c r="AT104" s="59"/>
      <c r="AU104" s="59"/>
      <c r="AV104" s="59"/>
      <c r="AW104" s="59"/>
      <c r="AX104" s="59"/>
      <c r="AY104" s="59"/>
      <c r="AZ104" s="59"/>
      <c r="BA104" s="59"/>
      <c r="BB104" s="59"/>
      <c r="BC104" s="59"/>
      <c r="BD104" s="59"/>
      <c r="BE104" s="59"/>
      <c r="BF104" s="59"/>
      <c r="BG104" s="59"/>
      <c r="BH104" s="59"/>
      <c r="BI104" s="59"/>
      <c r="BJ104" s="59"/>
      <c r="BK104" s="59"/>
      <c r="BL104" s="59"/>
      <c r="BM104" s="59"/>
      <c r="BN104" s="59"/>
      <c r="BO104" s="59"/>
      <c r="BP104" s="59"/>
      <c r="BQ104" s="59"/>
      <c r="BR104" s="59"/>
      <c r="BS104" s="59"/>
      <c r="BT104" s="59"/>
      <c r="BU104" s="59"/>
      <c r="BV104" s="59"/>
      <c r="BW104" s="59"/>
      <c r="BX104" s="59"/>
      <c r="BY104" s="59"/>
      <c r="BZ104" s="59"/>
      <c r="CA104" s="59"/>
      <c r="CB104" s="59"/>
      <c r="CC104" s="59"/>
      <c r="CD104" s="59"/>
      <c r="CE104" s="59"/>
      <c r="CF104" s="59"/>
      <c r="CG104" s="59"/>
      <c r="CH104" s="59"/>
      <c r="CI104" s="59"/>
      <c r="CJ104" s="59"/>
      <c r="CK104" s="59"/>
      <c r="CL104" s="59"/>
      <c r="CM104" s="59"/>
      <c r="CN104" s="59"/>
      <c r="CO104" s="59"/>
      <c r="CP104" s="59"/>
      <c r="CQ104" s="59"/>
      <c r="CR104" s="59"/>
      <c r="CS104" s="59"/>
      <c r="CT104" s="59"/>
      <c r="CU104" s="59"/>
      <c r="CV104" s="59"/>
      <c r="CW104" s="59"/>
      <c r="CX104" s="59"/>
      <c r="CY104" s="59"/>
      <c r="CZ104" s="59"/>
      <c r="DA104" s="59"/>
      <c r="DB104" s="59"/>
      <c r="DC104" s="59"/>
      <c r="DD104" s="59"/>
      <c r="DE104" s="59"/>
      <c r="DF104" s="59"/>
      <c r="DG104" s="59"/>
      <c r="DH104" s="59"/>
      <c r="DI104" s="59"/>
      <c r="DJ104" s="59"/>
      <c r="DK104" s="59"/>
      <c r="DL104" s="59"/>
      <c r="DM104" s="59"/>
      <c r="DN104" s="59"/>
      <c r="DO104" s="59"/>
      <c r="DP104" s="59"/>
      <c r="DQ104" s="59"/>
      <c r="DR104" s="59"/>
      <c r="DS104" s="59"/>
      <c r="DT104" s="59"/>
      <c r="DU104" s="59"/>
      <c r="DV104" s="59"/>
      <c r="DW104" s="59"/>
      <c r="DX104" s="59"/>
      <c r="DY104" s="59"/>
      <c r="DZ104" s="59"/>
      <c r="EA104" s="59"/>
      <c r="EB104" s="59"/>
      <c r="EC104" s="59"/>
      <c r="ED104" s="59"/>
      <c r="EE104" s="59"/>
      <c r="EF104" s="59"/>
      <c r="EG104" s="59"/>
      <c r="EH104" s="59"/>
      <c r="EI104" s="59"/>
      <c r="EJ104" s="59"/>
      <c r="EK104" s="59"/>
      <c r="EL104" s="59"/>
      <c r="EM104" s="59"/>
      <c r="EN104" s="59"/>
      <c r="EO104" s="59"/>
      <c r="EP104" s="59"/>
    </row>
    <row r="105" spans="1:146" s="49" customFormat="1" x14ac:dyDescent="0.3"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59"/>
      <c r="AI105" s="59"/>
      <c r="AJ105" s="59"/>
      <c r="AK105" s="59"/>
      <c r="AL105" s="59"/>
      <c r="AM105" s="59"/>
      <c r="AN105" s="59"/>
      <c r="AO105" s="59"/>
      <c r="AP105" s="59"/>
      <c r="AQ105" s="59"/>
      <c r="AR105" s="59"/>
      <c r="AS105" s="59"/>
      <c r="AT105" s="59"/>
      <c r="AU105" s="59"/>
      <c r="AV105" s="59"/>
      <c r="AW105" s="59"/>
      <c r="AX105" s="59"/>
      <c r="AY105" s="59"/>
      <c r="AZ105" s="59"/>
      <c r="BA105" s="59"/>
      <c r="BB105" s="59"/>
      <c r="BC105" s="59"/>
      <c r="BD105" s="59"/>
      <c r="BE105" s="59"/>
      <c r="BF105" s="59"/>
      <c r="BG105" s="59"/>
      <c r="BH105" s="59"/>
      <c r="BI105" s="59"/>
      <c r="BJ105" s="59"/>
      <c r="BK105" s="59"/>
      <c r="BL105" s="59"/>
      <c r="BM105" s="59"/>
      <c r="BN105" s="59"/>
      <c r="BO105" s="59"/>
      <c r="BP105" s="59"/>
      <c r="BQ105" s="59"/>
      <c r="BR105" s="59"/>
      <c r="BS105" s="59"/>
      <c r="BT105" s="59"/>
      <c r="BU105" s="59"/>
      <c r="BV105" s="59"/>
      <c r="BW105" s="59"/>
      <c r="BX105" s="59"/>
      <c r="BY105" s="59"/>
      <c r="BZ105" s="59"/>
      <c r="CA105" s="59"/>
      <c r="CB105" s="59"/>
      <c r="CC105" s="59"/>
      <c r="CD105" s="59"/>
      <c r="CE105" s="59"/>
      <c r="CF105" s="59"/>
      <c r="CG105" s="59"/>
      <c r="CH105" s="59"/>
      <c r="CI105" s="59"/>
      <c r="CJ105" s="59"/>
      <c r="CK105" s="59"/>
      <c r="CL105" s="59"/>
      <c r="CM105" s="59"/>
      <c r="CN105" s="59"/>
      <c r="CO105" s="59"/>
      <c r="CP105" s="59"/>
      <c r="CQ105" s="59"/>
      <c r="CR105" s="59"/>
      <c r="CS105" s="59"/>
      <c r="CT105" s="59"/>
      <c r="CU105" s="59"/>
      <c r="CV105" s="59"/>
      <c r="CW105" s="59"/>
      <c r="CX105" s="59"/>
      <c r="CY105" s="59"/>
      <c r="CZ105" s="59"/>
      <c r="DA105" s="59"/>
      <c r="DB105" s="59"/>
      <c r="DC105" s="59"/>
      <c r="DD105" s="59"/>
      <c r="DE105" s="59"/>
      <c r="DF105" s="59"/>
      <c r="DG105" s="59"/>
      <c r="DH105" s="59"/>
      <c r="DI105" s="59"/>
      <c r="DJ105" s="59"/>
      <c r="DK105" s="59"/>
      <c r="DL105" s="59"/>
      <c r="DM105" s="59"/>
      <c r="DN105" s="59"/>
      <c r="DO105" s="59"/>
      <c r="DP105" s="59"/>
      <c r="DQ105" s="59"/>
      <c r="DR105" s="59"/>
      <c r="DS105" s="59"/>
      <c r="DT105" s="59"/>
      <c r="DU105" s="59"/>
      <c r="DV105" s="59"/>
      <c r="DW105" s="59"/>
      <c r="DX105" s="59"/>
      <c r="DY105" s="59"/>
      <c r="DZ105" s="59"/>
      <c r="EA105" s="59"/>
      <c r="EB105" s="59"/>
      <c r="EC105" s="59"/>
      <c r="ED105" s="59"/>
      <c r="EE105" s="59"/>
      <c r="EF105" s="59"/>
      <c r="EG105" s="59"/>
      <c r="EH105" s="59"/>
      <c r="EI105" s="59"/>
      <c r="EJ105" s="59"/>
      <c r="EK105" s="59"/>
      <c r="EL105" s="59"/>
      <c r="EM105" s="59"/>
      <c r="EN105" s="59"/>
      <c r="EO105" s="59"/>
      <c r="EP105" s="59"/>
    </row>
  </sheetData>
  <sortState xmlns:xlrd2="http://schemas.microsoft.com/office/spreadsheetml/2017/richdata2" ref="A3:EP100">
    <sortCondition descending="1" ref="C3:C100"/>
  </sortState>
  <conditionalFormatting sqref="C3:C100">
    <cfRule type="timePeriod" dxfId="7" priority="10" timePeriod="today">
      <formula>FLOOR(C3,1)=TODAY()</formula>
    </cfRule>
    <cfRule type="timePeriod" dxfId="6" priority="9" timePeriod="tomorrow">
      <formula>FLOOR(C3,1)=TODAY()+1</formula>
    </cfRule>
    <cfRule type="cellIs" dxfId="5" priority="1" operator="between">
      <formula>$C$1</formula>
      <formula>44197</formula>
    </cfRule>
  </conditionalFormatting>
  <dataValidations count="1">
    <dataValidation type="list" allowBlank="1" showInputMessage="1" showErrorMessage="1" sqref="A1:A2 A101:A1048576 A3:A100" xr:uid="{00000000-0002-0000-0000-000000000000}">
      <formula1>INDIRECT("tabpresta[prestation]")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between" id="{5C88F1FB-8F0E-4B4F-BEA2-E5CC6151064F}">
            <xm:f>Paramètres!$R$2</xm:f>
            <xm:f>Paramètres!$R$3</xm:f>
            <x14:dxf>
              <font>
                <color theme="1"/>
              </font>
              <fill>
                <patternFill>
                  <bgColor rgb="FFFF9900"/>
                </patternFill>
              </fill>
            </x14:dxf>
          </x14:cfRule>
          <xm:sqref>C3:C100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56"/>
  <sheetViews>
    <sheetView workbookViewId="0">
      <selection activeCell="D2" sqref="D2:K3"/>
    </sheetView>
  </sheetViews>
  <sheetFormatPr baseColWidth="10" defaultColWidth="12.6640625" defaultRowHeight="14.4" x14ac:dyDescent="0.3"/>
  <cols>
    <col min="1" max="16384" width="12.6640625" style="2"/>
  </cols>
  <sheetData>
    <row r="1" spans="1:11" ht="57.6" x14ac:dyDescent="0.3">
      <c r="A1" s="1" t="s">
        <v>1</v>
      </c>
      <c r="B1" s="1" t="s">
        <v>2</v>
      </c>
      <c r="C1" s="1" t="s">
        <v>3</v>
      </c>
      <c r="D1" s="1" t="s">
        <v>4</v>
      </c>
      <c r="E1" s="8" t="s">
        <v>7</v>
      </c>
      <c r="F1" s="8" t="s">
        <v>5</v>
      </c>
      <c r="G1" s="8" t="s">
        <v>6</v>
      </c>
      <c r="H1" s="8" t="s">
        <v>8</v>
      </c>
      <c r="I1" s="8" t="s">
        <v>9</v>
      </c>
      <c r="J1" s="8" t="s">
        <v>10</v>
      </c>
    </row>
    <row r="2" spans="1:11" ht="15" x14ac:dyDescent="0.35">
      <c r="A2" s="3" t="s">
        <v>0</v>
      </c>
      <c r="B2" s="4">
        <v>44195.354166666664</v>
      </c>
      <c r="C2" s="4">
        <v>44204.6875</v>
      </c>
      <c r="D2" s="5">
        <f>INT(B2)</f>
        <v>44195</v>
      </c>
      <c r="E2" s="9">
        <f>MOD(B2,1)</f>
        <v>0.35416666666424135</v>
      </c>
      <c r="F2" s="5">
        <f>INT(C2)</f>
        <v>44204</v>
      </c>
      <c r="G2" s="9">
        <f>MOD(C2,1)</f>
        <v>0.6875</v>
      </c>
      <c r="H2" s="2">
        <f>NETWORKDAYS(D2,F2,_off)</f>
        <v>8</v>
      </c>
      <c r="I2" s="9">
        <f>MAX(0,MIN(E2,_fmat)-_dmat)+MAX(0,MIN(E2,_fapm)-_dapm)</f>
        <v>0</v>
      </c>
      <c r="J2" s="9">
        <f>MAX(0,_fmat-MAX(G2,_dmat))+MAX(0,_fapm-MAX(G2,_dapm))</f>
        <v>0</v>
      </c>
      <c r="K2" s="10">
        <f>H2*(_fapm-_dapm+_fmat-_dmat)-I2-J2</f>
        <v>2.3333333333333326</v>
      </c>
    </row>
    <row r="3" spans="1:11" ht="15" x14ac:dyDescent="0.35">
      <c r="A3" s="3"/>
      <c r="B3" s="11">
        <v>44195.354166666664</v>
      </c>
      <c r="C3" s="11">
        <v>44198.6875</v>
      </c>
      <c r="D3" s="5">
        <f>INT(B3)</f>
        <v>44195</v>
      </c>
      <c r="E3" s="9">
        <f>MOD(B3,1)</f>
        <v>0.35416666666424135</v>
      </c>
      <c r="F3" s="5">
        <f>INT(C3)</f>
        <v>44198</v>
      </c>
      <c r="G3" s="9">
        <f>MOD(C3,1)</f>
        <v>0.6875</v>
      </c>
      <c r="H3" s="2">
        <f>NETWORKDAYS(D3,F3,_off)</f>
        <v>3</v>
      </c>
      <c r="I3" s="9">
        <f>MAX(0,MIN(E3,_fmat)-_dmat)+MAX(0,MIN(E3,_fapm)-_dapm)</f>
        <v>0</v>
      </c>
      <c r="J3" s="9">
        <f>MAX(0,_fmat-MAX(G3,_dmat))+MAX(0,_fapm-MAX(G3,_dapm))</f>
        <v>0</v>
      </c>
      <c r="K3" s="10">
        <f>H3*(_fapm-_dapm+_fmat-_dmat)-I3-J3</f>
        <v>0.87499999999999978</v>
      </c>
    </row>
    <row r="4" spans="1:11" ht="15" x14ac:dyDescent="0.35">
      <c r="A4" s="3"/>
      <c r="B4" s="5"/>
      <c r="C4" s="5"/>
      <c r="D4" s="5"/>
    </row>
    <row r="5" spans="1:11" ht="15" x14ac:dyDescent="0.35">
      <c r="A5" s="3"/>
      <c r="B5" s="5"/>
      <c r="C5" s="5"/>
      <c r="D5" s="5"/>
    </row>
    <row r="6" spans="1:11" ht="15" x14ac:dyDescent="0.35">
      <c r="A6" s="3"/>
      <c r="B6" s="5"/>
      <c r="C6" s="5"/>
      <c r="D6" s="5"/>
    </row>
    <row r="7" spans="1:11" ht="15" x14ac:dyDescent="0.35">
      <c r="A7" s="3"/>
      <c r="B7" s="5"/>
      <c r="C7" s="5"/>
      <c r="D7" s="5"/>
    </row>
    <row r="8" spans="1:11" ht="15" x14ac:dyDescent="0.35">
      <c r="A8" s="3"/>
      <c r="B8" s="5"/>
      <c r="C8" s="5"/>
      <c r="D8" s="5"/>
    </row>
    <row r="9" spans="1:11" ht="15" x14ac:dyDescent="0.35">
      <c r="A9" s="3"/>
      <c r="B9" s="5"/>
      <c r="C9" s="5"/>
      <c r="D9" s="5"/>
    </row>
    <row r="10" spans="1:11" ht="15" x14ac:dyDescent="0.35">
      <c r="A10" s="3"/>
      <c r="B10" s="5"/>
      <c r="C10" s="5"/>
      <c r="D10" s="5"/>
    </row>
    <row r="11" spans="1:11" ht="15" x14ac:dyDescent="0.35">
      <c r="A11" s="3"/>
      <c r="B11" s="5"/>
      <c r="C11" s="5"/>
      <c r="D11" s="5"/>
    </row>
    <row r="12" spans="1:11" ht="15" x14ac:dyDescent="0.35">
      <c r="A12" s="3"/>
      <c r="B12" s="5"/>
      <c r="C12" s="5"/>
      <c r="D12" s="5"/>
    </row>
    <row r="13" spans="1:11" ht="15" x14ac:dyDescent="0.35">
      <c r="A13" s="3"/>
      <c r="B13" s="5"/>
      <c r="C13" s="5"/>
      <c r="D13" s="5"/>
    </row>
    <row r="14" spans="1:11" ht="15" x14ac:dyDescent="0.35">
      <c r="A14" s="3"/>
      <c r="B14" s="5"/>
      <c r="C14" s="5"/>
      <c r="D14" s="5"/>
    </row>
    <row r="15" spans="1:11" ht="15" x14ac:dyDescent="0.35">
      <c r="A15" s="3"/>
      <c r="B15" s="5"/>
      <c r="C15" s="5"/>
      <c r="D15" s="5"/>
    </row>
    <row r="16" spans="1:11" ht="15" x14ac:dyDescent="0.35">
      <c r="A16" s="3"/>
      <c r="B16" s="5"/>
      <c r="C16" s="5"/>
      <c r="D16" s="5"/>
    </row>
    <row r="17" spans="1:4" ht="15" x14ac:dyDescent="0.35">
      <c r="A17" s="3"/>
      <c r="B17" s="5"/>
      <c r="C17" s="5"/>
      <c r="D17" s="5"/>
    </row>
    <row r="18" spans="1:4" ht="15" x14ac:dyDescent="0.35">
      <c r="A18" s="3"/>
      <c r="B18" s="5"/>
      <c r="C18" s="5"/>
      <c r="D18" s="5"/>
    </row>
    <row r="19" spans="1:4" ht="15" x14ac:dyDescent="0.35">
      <c r="A19" s="3"/>
      <c r="B19" s="5"/>
      <c r="C19" s="5"/>
      <c r="D19" s="5"/>
    </row>
    <row r="20" spans="1:4" ht="15" x14ac:dyDescent="0.35">
      <c r="A20" s="3"/>
      <c r="B20" s="5"/>
      <c r="C20" s="5"/>
      <c r="D20" s="5"/>
    </row>
    <row r="21" spans="1:4" ht="15" x14ac:dyDescent="0.35">
      <c r="A21" s="3"/>
      <c r="B21" s="5"/>
      <c r="C21" s="5"/>
      <c r="D21" s="5"/>
    </row>
    <row r="22" spans="1:4" ht="15" x14ac:dyDescent="0.35">
      <c r="A22" s="3"/>
      <c r="B22" s="5"/>
      <c r="C22" s="5"/>
      <c r="D22" s="5"/>
    </row>
    <row r="23" spans="1:4" ht="15" x14ac:dyDescent="0.35">
      <c r="A23" s="3"/>
      <c r="B23" s="5"/>
      <c r="C23" s="5"/>
      <c r="D23" s="5"/>
    </row>
    <row r="24" spans="1:4" ht="15" x14ac:dyDescent="0.35">
      <c r="A24" s="3"/>
      <c r="B24" s="5"/>
      <c r="C24" s="5"/>
      <c r="D24" s="5"/>
    </row>
    <row r="25" spans="1:4" ht="15" x14ac:dyDescent="0.35">
      <c r="A25" s="3"/>
      <c r="B25" s="5"/>
      <c r="C25" s="5"/>
      <c r="D25" s="5"/>
    </row>
    <row r="26" spans="1:4" ht="15" x14ac:dyDescent="0.35">
      <c r="A26" s="3"/>
      <c r="B26" s="5"/>
      <c r="C26" s="5"/>
      <c r="D26" s="5"/>
    </row>
    <row r="27" spans="1:4" ht="15" x14ac:dyDescent="0.35">
      <c r="A27" s="3"/>
      <c r="B27" s="5"/>
      <c r="C27" s="5"/>
      <c r="D27" s="5"/>
    </row>
    <row r="28" spans="1:4" ht="15" x14ac:dyDescent="0.35">
      <c r="A28" s="3"/>
      <c r="B28" s="5"/>
      <c r="C28" s="5"/>
      <c r="D28" s="5"/>
    </row>
    <row r="29" spans="1:4" ht="15" x14ac:dyDescent="0.35">
      <c r="A29" s="3"/>
      <c r="B29" s="5"/>
      <c r="C29" s="5"/>
      <c r="D29" s="5"/>
    </row>
    <row r="30" spans="1:4" ht="15" x14ac:dyDescent="0.35">
      <c r="A30" s="3"/>
      <c r="B30" s="5"/>
      <c r="C30" s="5"/>
      <c r="D30" s="5"/>
    </row>
    <row r="31" spans="1:4" ht="15" x14ac:dyDescent="0.35">
      <c r="A31" s="3"/>
      <c r="B31" s="5"/>
      <c r="C31" s="5"/>
      <c r="D31" s="5"/>
    </row>
    <row r="32" spans="1:4" ht="15" x14ac:dyDescent="0.35">
      <c r="A32" s="3"/>
      <c r="B32" s="5"/>
      <c r="C32" s="5"/>
      <c r="D32" s="5"/>
    </row>
    <row r="33" spans="1:4" ht="15" x14ac:dyDescent="0.35">
      <c r="A33" s="3"/>
      <c r="B33" s="5"/>
      <c r="C33" s="5"/>
      <c r="D33" s="5"/>
    </row>
    <row r="34" spans="1:4" ht="15" x14ac:dyDescent="0.35">
      <c r="A34" s="3"/>
      <c r="B34" s="5"/>
      <c r="C34" s="5"/>
      <c r="D34" s="5"/>
    </row>
    <row r="35" spans="1:4" ht="15" x14ac:dyDescent="0.35">
      <c r="A35" s="3"/>
      <c r="B35" s="5"/>
      <c r="C35" s="5"/>
      <c r="D35" s="5"/>
    </row>
    <row r="36" spans="1:4" ht="15" x14ac:dyDescent="0.35">
      <c r="A36" s="3"/>
      <c r="B36" s="5"/>
      <c r="C36" s="5"/>
      <c r="D36" s="5"/>
    </row>
    <row r="37" spans="1:4" ht="15" x14ac:dyDescent="0.35">
      <c r="A37" s="3"/>
      <c r="B37" s="5"/>
      <c r="C37" s="5"/>
      <c r="D37" s="5"/>
    </row>
    <row r="38" spans="1:4" ht="15" x14ac:dyDescent="0.35">
      <c r="A38" s="3"/>
      <c r="B38" s="5"/>
      <c r="C38" s="5"/>
      <c r="D38" s="5"/>
    </row>
    <row r="39" spans="1:4" ht="15" x14ac:dyDescent="0.35">
      <c r="A39" s="3"/>
      <c r="B39" s="5"/>
      <c r="C39" s="5"/>
      <c r="D39" s="5"/>
    </row>
    <row r="40" spans="1:4" ht="15" x14ac:dyDescent="0.35">
      <c r="A40" s="3"/>
      <c r="B40" s="5"/>
      <c r="C40" s="5"/>
      <c r="D40" s="5"/>
    </row>
    <row r="41" spans="1:4" ht="15" x14ac:dyDescent="0.35">
      <c r="A41" s="3"/>
      <c r="B41" s="5"/>
      <c r="C41" s="5"/>
      <c r="D41" s="5"/>
    </row>
    <row r="42" spans="1:4" ht="15" x14ac:dyDescent="0.35">
      <c r="A42" s="3"/>
      <c r="B42" s="5"/>
      <c r="C42" s="5"/>
      <c r="D42" s="5"/>
    </row>
    <row r="43" spans="1:4" ht="15" x14ac:dyDescent="0.35">
      <c r="A43" s="3"/>
      <c r="B43" s="5"/>
      <c r="C43" s="5"/>
      <c r="D43" s="5"/>
    </row>
    <row r="44" spans="1:4" ht="15" x14ac:dyDescent="0.35">
      <c r="A44" s="3"/>
      <c r="B44" s="5"/>
      <c r="C44" s="5"/>
      <c r="D44" s="5"/>
    </row>
    <row r="45" spans="1:4" ht="15" x14ac:dyDescent="0.35">
      <c r="A45" s="3"/>
      <c r="B45" s="5"/>
      <c r="C45" s="5"/>
      <c r="D45" s="5"/>
    </row>
    <row r="46" spans="1:4" ht="15" x14ac:dyDescent="0.35">
      <c r="A46" s="3"/>
      <c r="B46" s="5"/>
      <c r="C46" s="5"/>
      <c r="D46" s="5"/>
    </row>
    <row r="47" spans="1:4" ht="15" x14ac:dyDescent="0.35">
      <c r="A47" s="3"/>
      <c r="B47" s="5"/>
      <c r="C47" s="5"/>
      <c r="D47" s="5"/>
    </row>
    <row r="48" spans="1:4" ht="15" x14ac:dyDescent="0.35">
      <c r="A48" s="3"/>
      <c r="B48" s="5"/>
      <c r="C48" s="5"/>
      <c r="D48" s="5"/>
    </row>
    <row r="49" spans="1:4" ht="15" x14ac:dyDescent="0.35">
      <c r="A49" s="3"/>
      <c r="B49" s="5"/>
      <c r="C49" s="5"/>
      <c r="D49" s="5"/>
    </row>
    <row r="50" spans="1:4" ht="15" x14ac:dyDescent="0.35">
      <c r="A50" s="3"/>
      <c r="B50" s="5"/>
      <c r="C50" s="5"/>
      <c r="D50" s="5"/>
    </row>
    <row r="51" spans="1:4" ht="15" x14ac:dyDescent="0.35">
      <c r="A51" s="6"/>
      <c r="B51" s="5"/>
      <c r="C51" s="5"/>
      <c r="D51" s="5"/>
    </row>
    <row r="52" spans="1:4" ht="15" x14ac:dyDescent="0.35">
      <c r="A52" s="6"/>
      <c r="B52" s="5"/>
      <c r="C52" s="5"/>
      <c r="D52" s="5"/>
    </row>
    <row r="53" spans="1:4" ht="15" x14ac:dyDescent="0.35">
      <c r="A53" s="6"/>
      <c r="B53" s="5"/>
      <c r="C53" s="5"/>
      <c r="D53" s="5"/>
    </row>
    <row r="54" spans="1:4" ht="15" x14ac:dyDescent="0.35">
      <c r="A54" s="6"/>
      <c r="B54" s="5"/>
      <c r="C54" s="5"/>
      <c r="D54" s="5"/>
    </row>
    <row r="55" spans="1:4" ht="15" x14ac:dyDescent="0.35">
      <c r="A55" s="6"/>
      <c r="B55" s="5"/>
      <c r="C55" s="5"/>
      <c r="D55" s="5"/>
    </row>
    <row r="56" spans="1:4" ht="15" x14ac:dyDescent="0.35">
      <c r="A56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V99"/>
  <sheetViews>
    <sheetView topLeftCell="C1" workbookViewId="0">
      <selection activeCell="Q11" sqref="Q11"/>
    </sheetView>
  </sheetViews>
  <sheetFormatPr baseColWidth="10" defaultRowHeight="14.4" x14ac:dyDescent="0.3"/>
  <cols>
    <col min="4" max="4" width="13.109375" customWidth="1"/>
    <col min="18" max="18" width="15.5546875" bestFit="1" customWidth="1"/>
  </cols>
  <sheetData>
    <row r="1" spans="1:22" x14ac:dyDescent="0.3">
      <c r="A1" s="28" t="s">
        <v>36</v>
      </c>
      <c r="B1" s="29"/>
      <c r="C1" s="30"/>
      <c r="D1" s="113" t="s">
        <v>68</v>
      </c>
      <c r="H1" s="27" t="s">
        <v>58</v>
      </c>
      <c r="R1" s="109"/>
      <c r="S1" s="2"/>
      <c r="T1" s="2"/>
      <c r="U1" s="2"/>
      <c r="V1" s="2"/>
    </row>
    <row r="2" spans="1:22" x14ac:dyDescent="0.3">
      <c r="A2" s="31" t="s">
        <v>14</v>
      </c>
      <c r="B2" s="9">
        <v>0.35416666666666669</v>
      </c>
      <c r="C2" s="32"/>
      <c r="D2" s="110"/>
      <c r="H2" s="56" t="str">
        <f>A12</f>
        <v>Beertender</v>
      </c>
      <c r="I2" s="29"/>
      <c r="J2" s="29"/>
      <c r="K2" s="30"/>
      <c r="M2" s="56" t="str">
        <f>A20</f>
        <v>Sedis montage etui</v>
      </c>
      <c r="N2" s="29"/>
      <c r="O2" s="29"/>
      <c r="P2" s="30"/>
      <c r="R2" s="108">
        <f ca="1">Données!C1+2</f>
        <v>44617</v>
      </c>
      <c r="S2" s="108">
        <f ca="1">TODAY()</f>
        <v>44615</v>
      </c>
      <c r="T2" s="108"/>
      <c r="U2" s="108"/>
      <c r="V2" s="2"/>
    </row>
    <row r="3" spans="1:22" x14ac:dyDescent="0.3">
      <c r="A3" s="31" t="s">
        <v>15</v>
      </c>
      <c r="B3" s="9">
        <v>0.47916666666666669</v>
      </c>
      <c r="C3" s="33">
        <f>B3-B2-D3</f>
        <v>0.11458333333333333</v>
      </c>
      <c r="D3" s="111">
        <v>1.0416666666666666E-2</v>
      </c>
      <c r="H3" s="52" t="s">
        <v>59</v>
      </c>
      <c r="I3" s="25" t="s">
        <v>13</v>
      </c>
      <c r="J3" s="25" t="s">
        <v>56</v>
      </c>
      <c r="K3" s="55" t="s">
        <v>57</v>
      </c>
      <c r="M3" s="52" t="s">
        <v>60</v>
      </c>
      <c r="N3" s="25" t="s">
        <v>13</v>
      </c>
      <c r="O3" s="25" t="s">
        <v>56</v>
      </c>
      <c r="P3" s="55" t="s">
        <v>57</v>
      </c>
      <c r="R3" s="108">
        <f ca="1">R2+6</f>
        <v>44623</v>
      </c>
      <c r="S3" s="2"/>
      <c r="T3" s="108"/>
      <c r="U3" s="108"/>
      <c r="V3" s="2"/>
    </row>
    <row r="4" spans="1:22" x14ac:dyDescent="0.3">
      <c r="A4" s="31" t="s">
        <v>16</v>
      </c>
      <c r="B4" s="9">
        <v>0.52083333333333337</v>
      </c>
      <c r="C4" s="32"/>
      <c r="D4" s="110"/>
      <c r="H4" s="53">
        <v>12</v>
      </c>
      <c r="I4" s="54">
        <v>1</v>
      </c>
      <c r="J4" s="54">
        <v>1</v>
      </c>
      <c r="K4" s="96">
        <f>H4/(J4*I4)</f>
        <v>12</v>
      </c>
      <c r="M4" s="53">
        <v>160</v>
      </c>
      <c r="N4" s="54">
        <v>2</v>
      </c>
      <c r="O4" s="54">
        <v>1</v>
      </c>
      <c r="P4" s="96">
        <f>M4/(O4*N4)</f>
        <v>80</v>
      </c>
      <c r="R4" s="108"/>
      <c r="S4" s="2"/>
      <c r="T4" s="2"/>
      <c r="U4" s="108"/>
      <c r="V4" s="2"/>
    </row>
    <row r="5" spans="1:22" x14ac:dyDescent="0.3">
      <c r="A5" s="34" t="s">
        <v>17</v>
      </c>
      <c r="B5" s="35">
        <v>0.6875</v>
      </c>
      <c r="C5" s="36">
        <f>B5-B4-D5</f>
        <v>0.15624999999999997</v>
      </c>
      <c r="D5" s="112">
        <v>1.0416666666666666E-2</v>
      </c>
      <c r="R5" s="108"/>
      <c r="S5" s="2"/>
      <c r="T5" s="2"/>
      <c r="U5" s="108"/>
      <c r="V5" s="2"/>
    </row>
    <row r="6" spans="1:22" x14ac:dyDescent="0.3">
      <c r="H6" s="56" t="str">
        <f>A13</f>
        <v>Découpe pliage 150 et 300 (Box)</v>
      </c>
      <c r="I6" s="29"/>
      <c r="J6" s="29"/>
      <c r="K6" s="30"/>
      <c r="M6" s="56" t="str">
        <f>A21</f>
        <v>Simonin Classeur jaune</v>
      </c>
      <c r="N6" s="29"/>
      <c r="O6" s="29"/>
      <c r="P6" s="30"/>
      <c r="R6" s="108"/>
      <c r="S6" s="2"/>
      <c r="T6" s="2"/>
      <c r="U6" s="108"/>
      <c r="V6" s="2"/>
    </row>
    <row r="7" spans="1:22" x14ac:dyDescent="0.3">
      <c r="H7" s="52" t="s">
        <v>60</v>
      </c>
      <c r="I7" s="25" t="s">
        <v>13</v>
      </c>
      <c r="J7" s="25" t="s">
        <v>56</v>
      </c>
      <c r="K7" s="55" t="s">
        <v>57</v>
      </c>
      <c r="M7" s="52" t="s">
        <v>60</v>
      </c>
      <c r="N7" s="25" t="s">
        <v>13</v>
      </c>
      <c r="O7" s="25" t="s">
        <v>56</v>
      </c>
      <c r="P7" s="55" t="s">
        <v>57</v>
      </c>
      <c r="R7" s="108"/>
      <c r="S7" s="2"/>
      <c r="T7" s="2"/>
      <c r="U7" s="108"/>
      <c r="V7" s="2"/>
    </row>
    <row r="8" spans="1:22" x14ac:dyDescent="0.3">
      <c r="A8" s="27" t="s">
        <v>37</v>
      </c>
      <c r="B8" s="37"/>
      <c r="C8" s="37"/>
      <c r="D8" s="37"/>
      <c r="H8" s="53">
        <v>1</v>
      </c>
      <c r="I8" s="54">
        <v>8</v>
      </c>
      <c r="J8" s="54">
        <v>25</v>
      </c>
      <c r="K8" s="96">
        <f>H8/(J8*I8)</f>
        <v>5.0000000000000001E-3</v>
      </c>
      <c r="M8" s="53">
        <v>15</v>
      </c>
      <c r="N8" s="54">
        <v>1</v>
      </c>
      <c r="O8" s="54">
        <v>2.75</v>
      </c>
      <c r="P8" s="96">
        <f>M8/(O8*N8)</f>
        <v>5.4545454545454541</v>
      </c>
      <c r="R8" s="108"/>
      <c r="S8" s="2"/>
      <c r="T8" s="2"/>
      <c r="U8" s="108"/>
      <c r="V8" s="2"/>
    </row>
    <row r="9" spans="1:22" x14ac:dyDescent="0.3">
      <c r="A9" s="27"/>
      <c r="B9" s="37"/>
      <c r="C9" s="37"/>
      <c r="D9" s="37"/>
      <c r="R9" s="2"/>
      <c r="S9" s="2"/>
      <c r="T9" s="2"/>
      <c r="U9" s="108"/>
      <c r="V9" s="2"/>
    </row>
    <row r="10" spans="1:22" ht="28.2" customHeight="1" x14ac:dyDescent="0.3">
      <c r="A10" s="39" t="s">
        <v>1</v>
      </c>
      <c r="B10" s="39" t="s">
        <v>46</v>
      </c>
      <c r="C10" s="42" t="s">
        <v>47</v>
      </c>
      <c r="D10" s="39" t="s">
        <v>48</v>
      </c>
      <c r="E10" s="39" t="s">
        <v>39</v>
      </c>
      <c r="F10" s="2"/>
      <c r="R10" s="2"/>
      <c r="S10" s="2"/>
      <c r="T10" s="2"/>
      <c r="U10" s="108"/>
      <c r="V10" s="2"/>
    </row>
    <row r="11" spans="1:22" x14ac:dyDescent="0.3">
      <c r="A11" s="38"/>
      <c r="B11" s="41"/>
      <c r="C11" s="41"/>
      <c r="D11" s="41"/>
      <c r="E11" s="41"/>
      <c r="F11" s="2"/>
      <c r="H11" s="56" t="str">
        <f>A14</f>
        <v>Découpe pliage 150 et 300 (Box) avec Agent de prod</v>
      </c>
      <c r="I11" s="29"/>
      <c r="J11" s="29"/>
      <c r="K11" s="30"/>
      <c r="M11" s="56" t="str">
        <f>A22</f>
        <v>Simonin Classeur noir</v>
      </c>
      <c r="N11" s="29"/>
      <c r="O11" s="29"/>
      <c r="P11" s="30"/>
      <c r="R11" s="2"/>
      <c r="S11" s="2"/>
      <c r="T11" s="2"/>
      <c r="U11" s="108"/>
      <c r="V11" s="2"/>
    </row>
    <row r="12" spans="1:22" x14ac:dyDescent="0.3">
      <c r="A12" s="86" t="s">
        <v>0</v>
      </c>
      <c r="B12" s="88"/>
      <c r="C12" s="88"/>
      <c r="D12" s="88"/>
      <c r="E12" s="89">
        <f>K4</f>
        <v>12</v>
      </c>
      <c r="F12" s="2"/>
      <c r="H12" s="52" t="s">
        <v>60</v>
      </c>
      <c r="I12" s="25" t="s">
        <v>13</v>
      </c>
      <c r="J12" s="25" t="s">
        <v>56</v>
      </c>
      <c r="K12" s="55" t="s">
        <v>57</v>
      </c>
      <c r="M12" s="52" t="s">
        <v>60</v>
      </c>
      <c r="N12" s="25" t="s">
        <v>13</v>
      </c>
      <c r="O12" s="25" t="s">
        <v>56</v>
      </c>
      <c r="P12" s="55" t="s">
        <v>57</v>
      </c>
      <c r="R12" s="2"/>
      <c r="S12" s="2"/>
      <c r="T12" s="2"/>
      <c r="U12" s="108"/>
      <c r="V12" s="2"/>
    </row>
    <row r="13" spans="1:22" x14ac:dyDescent="0.3">
      <c r="A13" s="87" t="s">
        <v>43</v>
      </c>
      <c r="B13" s="88"/>
      <c r="C13" s="88"/>
      <c r="D13" s="88"/>
      <c r="E13" s="89">
        <f>K8</f>
        <v>5.0000000000000001E-3</v>
      </c>
      <c r="F13" s="2"/>
      <c r="H13" s="53">
        <v>1</v>
      </c>
      <c r="I13" s="54">
        <v>6</v>
      </c>
      <c r="J13" s="54">
        <v>16</v>
      </c>
      <c r="K13" s="96">
        <f>H13/(J13*I13)</f>
        <v>1.0416666666666666E-2</v>
      </c>
      <c r="M13" s="53">
        <v>18</v>
      </c>
      <c r="N13" s="54">
        <v>2</v>
      </c>
      <c r="O13" s="54">
        <v>1</v>
      </c>
      <c r="P13" s="96">
        <f>M13/(O13*N13)</f>
        <v>9</v>
      </c>
      <c r="R13" s="2"/>
      <c r="S13" s="2"/>
      <c r="T13" s="2"/>
      <c r="U13" s="108"/>
      <c r="V13" s="2"/>
    </row>
    <row r="14" spans="1:22" x14ac:dyDescent="0.3">
      <c r="A14" s="87" t="s">
        <v>50</v>
      </c>
      <c r="B14" s="88"/>
      <c r="C14" s="88"/>
      <c r="D14" s="88"/>
      <c r="E14" s="89">
        <f>K13</f>
        <v>1.0416666666666666E-2</v>
      </c>
      <c r="F14" s="2"/>
      <c r="R14" s="2"/>
      <c r="S14" s="2"/>
      <c r="T14" s="2"/>
      <c r="U14" s="108"/>
      <c r="V14" s="2"/>
    </row>
    <row r="15" spans="1:22" x14ac:dyDescent="0.3">
      <c r="A15" s="87" t="s">
        <v>51</v>
      </c>
      <c r="B15" s="88"/>
      <c r="C15" s="88"/>
      <c r="D15" s="88"/>
      <c r="E15" s="89">
        <f>K17</f>
        <v>0.05</v>
      </c>
      <c r="F15" s="2"/>
      <c r="H15" s="91" t="str">
        <f>tabpresta[[#This Row],[Prestation]]</f>
        <v>Découpe pliage simili cuir 50cm (Box) avec Agent de prod</v>
      </c>
      <c r="I15" s="92"/>
      <c r="J15" s="92"/>
      <c r="K15" s="93"/>
      <c r="M15" s="56" t="str">
        <f>A23</f>
        <v>Simonin Classeur rouge</v>
      </c>
      <c r="N15" s="29"/>
      <c r="O15" s="29"/>
      <c r="P15" s="30"/>
      <c r="R15" s="2"/>
      <c r="S15" s="2"/>
      <c r="T15" s="2"/>
      <c r="U15" s="108"/>
      <c r="V15" s="2"/>
    </row>
    <row r="16" spans="1:22" x14ac:dyDescent="0.3">
      <c r="A16" s="87" t="s">
        <v>49</v>
      </c>
      <c r="B16" s="88"/>
      <c r="C16" s="88"/>
      <c r="D16" s="88"/>
      <c r="E16" s="89">
        <f>K21</f>
        <v>8.3333333333333339</v>
      </c>
      <c r="F16" s="2"/>
      <c r="H16" s="52" t="s">
        <v>60</v>
      </c>
      <c r="I16" s="25" t="s">
        <v>13</v>
      </c>
      <c r="J16" s="25" t="s">
        <v>56</v>
      </c>
      <c r="K16" s="55" t="s">
        <v>57</v>
      </c>
      <c r="M16" s="52" t="s">
        <v>60</v>
      </c>
      <c r="N16" s="25" t="s">
        <v>13</v>
      </c>
      <c r="O16" s="25" t="s">
        <v>56</v>
      </c>
      <c r="P16" s="55" t="s">
        <v>57</v>
      </c>
      <c r="R16" s="2"/>
      <c r="S16" s="2"/>
      <c r="T16" s="2"/>
      <c r="U16" s="108"/>
      <c r="V16" s="2"/>
    </row>
    <row r="17" spans="1:22" x14ac:dyDescent="0.3">
      <c r="A17" s="86" t="s">
        <v>33</v>
      </c>
      <c r="B17" s="88"/>
      <c r="C17" s="88"/>
      <c r="D17" s="88"/>
      <c r="E17" s="89">
        <f>K25</f>
        <v>26</v>
      </c>
      <c r="F17" s="2"/>
      <c r="H17" s="53">
        <v>1</v>
      </c>
      <c r="I17" s="54">
        <v>1</v>
      </c>
      <c r="J17" s="54">
        <v>20</v>
      </c>
      <c r="K17" s="96">
        <f>H17/(J17*I17)</f>
        <v>0.05</v>
      </c>
      <c r="M17" s="53">
        <v>6</v>
      </c>
      <c r="N17" s="54">
        <v>2</v>
      </c>
      <c r="O17" s="54">
        <v>1</v>
      </c>
      <c r="P17" s="96">
        <f>M17/(O17*N17)</f>
        <v>3</v>
      </c>
      <c r="R17" s="2"/>
      <c r="S17" s="2"/>
      <c r="T17" s="2"/>
      <c r="U17" s="108"/>
      <c r="V17" s="2"/>
    </row>
    <row r="18" spans="1:22" x14ac:dyDescent="0.3">
      <c r="A18" s="86" t="s">
        <v>38</v>
      </c>
      <c r="B18" s="88"/>
      <c r="C18" s="88"/>
      <c r="D18" s="88"/>
      <c r="E18" s="89">
        <f>K29</f>
        <v>11</v>
      </c>
      <c r="F18" s="2"/>
      <c r="R18" s="2"/>
      <c r="S18" s="2"/>
      <c r="T18" s="2"/>
      <c r="U18" s="108"/>
      <c r="V18" s="2"/>
    </row>
    <row r="19" spans="1:22" x14ac:dyDescent="0.3">
      <c r="A19" s="87" t="s">
        <v>44</v>
      </c>
      <c r="B19" s="88"/>
      <c r="C19" s="88"/>
      <c r="D19" s="88"/>
      <c r="E19" s="89">
        <f>K33</f>
        <v>20</v>
      </c>
      <c r="F19" s="2"/>
      <c r="H19" s="56" t="str">
        <f>A16</f>
        <v>Découpe pliage simili cuir 50cm (Box)</v>
      </c>
      <c r="I19" s="29"/>
      <c r="J19" s="29"/>
      <c r="K19" s="30"/>
      <c r="M19" s="56" t="str">
        <f>A24</f>
        <v>Plastivaloire</v>
      </c>
      <c r="N19" s="29"/>
      <c r="O19" s="29"/>
      <c r="P19" s="30"/>
      <c r="R19" s="2"/>
      <c r="S19" s="2"/>
      <c r="T19" s="2"/>
      <c r="U19" s="108"/>
      <c r="V19" s="2"/>
    </row>
    <row r="20" spans="1:22" x14ac:dyDescent="0.3">
      <c r="A20" s="87" t="s">
        <v>45</v>
      </c>
      <c r="B20" s="88"/>
      <c r="C20" s="88"/>
      <c r="D20" s="88"/>
      <c r="E20" s="89">
        <f>P4</f>
        <v>80</v>
      </c>
      <c r="F20" s="2"/>
      <c r="H20" s="52" t="s">
        <v>60</v>
      </c>
      <c r="I20" s="25" t="s">
        <v>13</v>
      </c>
      <c r="J20" s="25" t="s">
        <v>56</v>
      </c>
      <c r="K20" s="55" t="s">
        <v>57</v>
      </c>
      <c r="M20" s="52" t="s">
        <v>60</v>
      </c>
      <c r="N20" s="25" t="s">
        <v>13</v>
      </c>
      <c r="O20" s="25" t="s">
        <v>56</v>
      </c>
      <c r="P20" s="55" t="s">
        <v>57</v>
      </c>
      <c r="R20" s="2"/>
      <c r="S20" s="2"/>
      <c r="T20" s="2"/>
      <c r="U20" s="108"/>
      <c r="V20" s="2"/>
    </row>
    <row r="21" spans="1:22" x14ac:dyDescent="0.3">
      <c r="A21" s="86" t="s">
        <v>40</v>
      </c>
      <c r="B21" s="88"/>
      <c r="C21" s="88"/>
      <c r="D21" s="88"/>
      <c r="E21" s="89">
        <f>P8</f>
        <v>5.4545454545454541</v>
      </c>
      <c r="F21" s="2"/>
      <c r="H21" s="53">
        <v>50</v>
      </c>
      <c r="I21" s="54">
        <v>2</v>
      </c>
      <c r="J21" s="54">
        <v>3</v>
      </c>
      <c r="K21" s="96">
        <f>H21/(J21*I21)</f>
        <v>8.3333333333333339</v>
      </c>
      <c r="M21" s="53">
        <v>240</v>
      </c>
      <c r="N21" s="54">
        <v>1</v>
      </c>
      <c r="O21" s="54">
        <v>4</v>
      </c>
      <c r="P21" s="96">
        <f>M21/(O21*N21)</f>
        <v>60</v>
      </c>
      <c r="R21" s="2"/>
      <c r="S21" s="2"/>
      <c r="T21" s="2"/>
      <c r="U21" s="108"/>
      <c r="V21" s="2"/>
    </row>
    <row r="22" spans="1:22" x14ac:dyDescent="0.3">
      <c r="A22" s="86" t="s">
        <v>42</v>
      </c>
      <c r="B22" s="88"/>
      <c r="C22" s="88"/>
      <c r="D22" s="88"/>
      <c r="E22" s="89">
        <f>P13</f>
        <v>9</v>
      </c>
      <c r="F22" s="2"/>
      <c r="R22" s="2"/>
      <c r="S22" s="2"/>
      <c r="T22" s="2"/>
      <c r="U22" s="108"/>
      <c r="V22" s="2"/>
    </row>
    <row r="23" spans="1:22" x14ac:dyDescent="0.3">
      <c r="A23" s="86" t="s">
        <v>41</v>
      </c>
      <c r="B23" s="88"/>
      <c r="C23" s="88"/>
      <c r="D23" s="88"/>
      <c r="E23" s="89">
        <f>P17</f>
        <v>3</v>
      </c>
      <c r="H23" s="56" t="str">
        <f>A17</f>
        <v>Labo Santé</v>
      </c>
      <c r="I23" s="29"/>
      <c r="J23" s="29"/>
      <c r="K23" s="30"/>
      <c r="R23" s="2"/>
      <c r="S23" s="2"/>
      <c r="T23" s="2"/>
      <c r="U23" s="108"/>
      <c r="V23" s="2"/>
    </row>
    <row r="24" spans="1:22" x14ac:dyDescent="0.3">
      <c r="A24" s="90" t="s">
        <v>65</v>
      </c>
      <c r="B24" s="94"/>
      <c r="C24" s="94"/>
      <c r="D24" s="94"/>
      <c r="E24" s="95">
        <f>P21</f>
        <v>60</v>
      </c>
      <c r="H24" s="52" t="s">
        <v>60</v>
      </c>
      <c r="I24" s="25" t="s">
        <v>13</v>
      </c>
      <c r="J24" s="25" t="s">
        <v>56</v>
      </c>
      <c r="K24" s="55" t="s">
        <v>57</v>
      </c>
      <c r="R24" s="2"/>
      <c r="S24" s="2"/>
      <c r="T24" s="2"/>
      <c r="U24" s="108"/>
      <c r="V24" s="2"/>
    </row>
    <row r="25" spans="1:22" x14ac:dyDescent="0.3">
      <c r="A25" s="97"/>
      <c r="B25" s="98"/>
      <c r="C25" s="98"/>
      <c r="D25" s="98"/>
      <c r="E25" s="98"/>
      <c r="H25" s="53">
        <v>26</v>
      </c>
      <c r="I25" s="54">
        <v>1</v>
      </c>
      <c r="J25" s="54">
        <v>1</v>
      </c>
      <c r="K25" s="96">
        <f>H25/(J25*I25)</f>
        <v>26</v>
      </c>
      <c r="R25" s="2"/>
      <c r="S25" s="2"/>
      <c r="T25" s="2"/>
      <c r="U25" s="108"/>
      <c r="V25" s="2"/>
    </row>
    <row r="26" spans="1:22" x14ac:dyDescent="0.3">
      <c r="R26" s="2"/>
      <c r="S26" s="2"/>
      <c r="T26" s="2"/>
      <c r="U26" s="108"/>
      <c r="V26" s="2"/>
    </row>
    <row r="27" spans="1:22" x14ac:dyDescent="0.3">
      <c r="H27" s="56" t="str">
        <f>A18</f>
        <v>Sac Grand besancon</v>
      </c>
      <c r="I27" s="29"/>
      <c r="J27" s="29"/>
      <c r="K27" s="30"/>
      <c r="R27" s="2"/>
      <c r="S27" s="2"/>
      <c r="T27" s="2"/>
      <c r="U27" s="108"/>
      <c r="V27" s="2"/>
    </row>
    <row r="28" spans="1:22" x14ac:dyDescent="0.3">
      <c r="H28" s="52" t="s">
        <v>60</v>
      </c>
      <c r="I28" s="25" t="s">
        <v>13</v>
      </c>
      <c r="J28" s="25" t="s">
        <v>56</v>
      </c>
      <c r="K28" s="55" t="s">
        <v>57</v>
      </c>
      <c r="R28" s="2"/>
      <c r="S28" s="2"/>
      <c r="T28" s="2"/>
      <c r="U28" s="108"/>
      <c r="V28" s="2"/>
    </row>
    <row r="29" spans="1:22" x14ac:dyDescent="0.3">
      <c r="H29" s="53">
        <v>11</v>
      </c>
      <c r="I29" s="54">
        <v>1</v>
      </c>
      <c r="J29" s="54">
        <v>1</v>
      </c>
      <c r="K29" s="96">
        <f>H29/(J29*I29)</f>
        <v>11</v>
      </c>
      <c r="R29" s="2"/>
      <c r="S29" s="2"/>
      <c r="T29" s="2"/>
      <c r="U29" s="108"/>
      <c r="V29" s="2"/>
    </row>
    <row r="30" spans="1:22" x14ac:dyDescent="0.3">
      <c r="R30" s="2"/>
      <c r="S30" s="2"/>
      <c r="T30" s="2"/>
      <c r="U30" s="108"/>
      <c r="V30" s="2"/>
    </row>
    <row r="31" spans="1:22" x14ac:dyDescent="0.3">
      <c r="H31" s="56" t="str">
        <f>A19</f>
        <v>Sedis Ensachage</v>
      </c>
      <c r="I31" s="29"/>
      <c r="J31" s="29"/>
      <c r="K31" s="30"/>
      <c r="R31" s="2"/>
      <c r="S31" s="2"/>
      <c r="T31" s="2"/>
      <c r="U31" s="108"/>
      <c r="V31" s="2"/>
    </row>
    <row r="32" spans="1:22" x14ac:dyDescent="0.3">
      <c r="H32" s="52" t="s">
        <v>60</v>
      </c>
      <c r="I32" s="25" t="s">
        <v>13</v>
      </c>
      <c r="J32" s="25" t="s">
        <v>56</v>
      </c>
      <c r="K32" s="55" t="s">
        <v>57</v>
      </c>
      <c r="R32" s="2"/>
      <c r="S32" s="2"/>
      <c r="T32" s="2"/>
      <c r="U32" s="108"/>
      <c r="V32" s="2"/>
    </row>
    <row r="33" spans="8:22" x14ac:dyDescent="0.3">
      <c r="H33" s="53">
        <v>20</v>
      </c>
      <c r="I33" s="54">
        <v>1</v>
      </c>
      <c r="J33" s="54">
        <v>1</v>
      </c>
      <c r="K33" s="96">
        <f>H33/(J33*I33)</f>
        <v>20</v>
      </c>
      <c r="R33" s="2"/>
      <c r="S33" s="2"/>
      <c r="T33" s="2"/>
      <c r="U33" s="108"/>
      <c r="V33" s="2"/>
    </row>
    <row r="34" spans="8:22" x14ac:dyDescent="0.3">
      <c r="R34" s="2"/>
      <c r="S34" s="2"/>
      <c r="T34" s="2"/>
      <c r="U34" s="108"/>
      <c r="V34" s="2"/>
    </row>
    <row r="35" spans="8:22" x14ac:dyDescent="0.3">
      <c r="R35" s="2"/>
      <c r="S35" s="2"/>
      <c r="T35" s="2"/>
      <c r="U35" s="108"/>
      <c r="V35" s="2"/>
    </row>
    <row r="36" spans="8:22" x14ac:dyDescent="0.3">
      <c r="R36" s="2"/>
      <c r="S36" s="2"/>
      <c r="T36" s="2"/>
      <c r="U36" s="108"/>
      <c r="V36" s="2"/>
    </row>
    <row r="37" spans="8:22" x14ac:dyDescent="0.3">
      <c r="R37" s="2"/>
      <c r="S37" s="2"/>
      <c r="T37" s="2"/>
      <c r="U37" s="108"/>
      <c r="V37" s="2"/>
    </row>
    <row r="38" spans="8:22" x14ac:dyDescent="0.3">
      <c r="R38" s="2"/>
      <c r="S38" s="2"/>
      <c r="T38" s="2"/>
      <c r="U38" s="108"/>
      <c r="V38" s="2"/>
    </row>
    <row r="39" spans="8:22" x14ac:dyDescent="0.3">
      <c r="R39" s="2"/>
      <c r="S39" s="2"/>
      <c r="T39" s="2"/>
      <c r="U39" s="108"/>
      <c r="V39" s="2"/>
    </row>
    <row r="40" spans="8:22" x14ac:dyDescent="0.3">
      <c r="R40" s="2"/>
      <c r="S40" s="2"/>
      <c r="T40" s="2"/>
      <c r="U40" s="108"/>
      <c r="V40" s="2"/>
    </row>
    <row r="41" spans="8:22" x14ac:dyDescent="0.3">
      <c r="R41" s="2"/>
      <c r="S41" s="2"/>
      <c r="T41" s="2"/>
      <c r="U41" s="108"/>
      <c r="V41" s="2"/>
    </row>
    <row r="42" spans="8:22" x14ac:dyDescent="0.3">
      <c r="R42" s="2"/>
      <c r="S42" s="2"/>
      <c r="T42" s="2"/>
      <c r="U42" s="108"/>
      <c r="V42" s="2"/>
    </row>
    <row r="43" spans="8:22" x14ac:dyDescent="0.3">
      <c r="R43" s="2"/>
      <c r="S43" s="2"/>
      <c r="T43" s="2"/>
      <c r="U43" s="108"/>
      <c r="V43" s="2"/>
    </row>
    <row r="44" spans="8:22" x14ac:dyDescent="0.3">
      <c r="R44" s="2"/>
      <c r="S44" s="2"/>
      <c r="T44" s="2"/>
      <c r="U44" s="108"/>
      <c r="V44" s="2"/>
    </row>
    <row r="45" spans="8:22" x14ac:dyDescent="0.3">
      <c r="R45" s="2"/>
      <c r="S45" s="2"/>
      <c r="T45" s="2"/>
      <c r="U45" s="108"/>
      <c r="V45" s="2"/>
    </row>
    <row r="46" spans="8:22" x14ac:dyDescent="0.3">
      <c r="R46" s="2"/>
      <c r="S46" s="2"/>
      <c r="T46" s="2"/>
      <c r="U46" s="108"/>
      <c r="V46" s="2"/>
    </row>
    <row r="47" spans="8:22" x14ac:dyDescent="0.3">
      <c r="R47" s="2"/>
      <c r="S47" s="2"/>
      <c r="T47" s="2"/>
      <c r="U47" s="108"/>
      <c r="V47" s="2"/>
    </row>
    <row r="48" spans="8:22" x14ac:dyDescent="0.3">
      <c r="R48" s="2"/>
      <c r="S48" s="2"/>
      <c r="T48" s="2"/>
      <c r="U48" s="108"/>
      <c r="V48" s="2"/>
    </row>
    <row r="49" spans="18:22" x14ac:dyDescent="0.3">
      <c r="R49" s="2"/>
      <c r="S49" s="2"/>
      <c r="T49" s="2"/>
      <c r="U49" s="108"/>
      <c r="V49" s="2"/>
    </row>
    <row r="50" spans="18:22" x14ac:dyDescent="0.3">
      <c r="R50" s="2"/>
      <c r="S50" s="2"/>
      <c r="T50" s="2"/>
      <c r="U50" s="108"/>
      <c r="V50" s="2"/>
    </row>
    <row r="51" spans="18:22" x14ac:dyDescent="0.3">
      <c r="R51" s="2"/>
      <c r="S51" s="2"/>
      <c r="T51" s="2"/>
      <c r="U51" s="108"/>
      <c r="V51" s="2"/>
    </row>
    <row r="52" spans="18:22" x14ac:dyDescent="0.3">
      <c r="R52" s="2"/>
      <c r="S52" s="2"/>
      <c r="T52" s="2"/>
      <c r="U52" s="108"/>
      <c r="V52" s="2"/>
    </row>
    <row r="53" spans="18:22" x14ac:dyDescent="0.3">
      <c r="R53" s="2"/>
      <c r="S53" s="2"/>
      <c r="T53" s="2"/>
      <c r="U53" s="108"/>
      <c r="V53" s="2"/>
    </row>
    <row r="54" spans="18:22" x14ac:dyDescent="0.3">
      <c r="R54" s="2"/>
      <c r="S54" s="2"/>
      <c r="T54" s="2"/>
      <c r="U54" s="108"/>
      <c r="V54" s="2"/>
    </row>
    <row r="55" spans="18:22" x14ac:dyDescent="0.3">
      <c r="R55" s="2"/>
      <c r="S55" s="2"/>
      <c r="T55" s="2"/>
      <c r="U55" s="108"/>
      <c r="V55" s="2"/>
    </row>
    <row r="56" spans="18:22" x14ac:dyDescent="0.3">
      <c r="R56" s="2"/>
      <c r="S56" s="2"/>
      <c r="T56" s="2"/>
      <c r="U56" s="108"/>
      <c r="V56" s="2"/>
    </row>
    <row r="57" spans="18:22" x14ac:dyDescent="0.3">
      <c r="R57" s="2"/>
      <c r="S57" s="2"/>
      <c r="T57" s="2"/>
      <c r="U57" s="108"/>
      <c r="V57" s="2"/>
    </row>
    <row r="58" spans="18:22" x14ac:dyDescent="0.3">
      <c r="R58" s="2"/>
      <c r="S58" s="2"/>
      <c r="T58" s="2"/>
      <c r="U58" s="108"/>
      <c r="V58" s="2"/>
    </row>
    <row r="59" spans="18:22" x14ac:dyDescent="0.3">
      <c r="R59" s="2"/>
      <c r="S59" s="2"/>
      <c r="T59" s="2"/>
      <c r="U59" s="108"/>
      <c r="V59" s="2"/>
    </row>
    <row r="60" spans="18:22" x14ac:dyDescent="0.3">
      <c r="R60" s="2"/>
      <c r="S60" s="2"/>
      <c r="T60" s="2"/>
      <c r="U60" s="108"/>
      <c r="V60" s="2"/>
    </row>
    <row r="61" spans="18:22" x14ac:dyDescent="0.3">
      <c r="R61" s="2"/>
      <c r="S61" s="2"/>
      <c r="T61" s="2"/>
      <c r="U61" s="108"/>
      <c r="V61" s="2"/>
    </row>
    <row r="62" spans="18:22" x14ac:dyDescent="0.3">
      <c r="R62" s="2"/>
      <c r="S62" s="2"/>
      <c r="T62" s="2"/>
      <c r="U62" s="108"/>
      <c r="V62" s="2"/>
    </row>
    <row r="63" spans="18:22" x14ac:dyDescent="0.3">
      <c r="R63" s="2"/>
      <c r="S63" s="2"/>
      <c r="T63" s="2"/>
      <c r="U63" s="108"/>
      <c r="V63" s="2"/>
    </row>
    <row r="64" spans="18:22" x14ac:dyDescent="0.3">
      <c r="R64" s="2"/>
      <c r="S64" s="2"/>
      <c r="T64" s="2"/>
      <c r="U64" s="108"/>
      <c r="V64" s="2"/>
    </row>
    <row r="65" spans="18:22" x14ac:dyDescent="0.3">
      <c r="R65" s="2"/>
      <c r="S65" s="2"/>
      <c r="T65" s="2"/>
      <c r="U65" s="108"/>
      <c r="V65" s="2"/>
    </row>
    <row r="66" spans="18:22" x14ac:dyDescent="0.3">
      <c r="R66" s="2"/>
      <c r="S66" s="2"/>
      <c r="T66" s="2"/>
      <c r="U66" s="108"/>
      <c r="V66" s="2"/>
    </row>
    <row r="67" spans="18:22" x14ac:dyDescent="0.3">
      <c r="R67" s="2"/>
      <c r="S67" s="2"/>
      <c r="T67" s="2"/>
      <c r="U67" s="108"/>
      <c r="V67" s="2"/>
    </row>
    <row r="68" spans="18:22" x14ac:dyDescent="0.3">
      <c r="R68" s="2"/>
      <c r="S68" s="2"/>
      <c r="T68" s="2"/>
      <c r="U68" s="108"/>
      <c r="V68" s="2"/>
    </row>
    <row r="69" spans="18:22" x14ac:dyDescent="0.3">
      <c r="R69" s="2"/>
      <c r="S69" s="2"/>
      <c r="T69" s="2"/>
      <c r="U69" s="108"/>
      <c r="V69" s="2"/>
    </row>
    <row r="70" spans="18:22" x14ac:dyDescent="0.3">
      <c r="R70" s="2"/>
      <c r="S70" s="2"/>
      <c r="T70" s="2"/>
      <c r="U70" s="108"/>
      <c r="V70" s="2"/>
    </row>
    <row r="71" spans="18:22" x14ac:dyDescent="0.3">
      <c r="R71" s="2"/>
      <c r="S71" s="2"/>
      <c r="T71" s="2"/>
      <c r="U71" s="108"/>
      <c r="V71" s="2"/>
    </row>
    <row r="72" spans="18:22" x14ac:dyDescent="0.3">
      <c r="R72" s="2"/>
      <c r="S72" s="2"/>
      <c r="T72" s="2"/>
      <c r="U72" s="108"/>
      <c r="V72" s="2"/>
    </row>
    <row r="73" spans="18:22" x14ac:dyDescent="0.3">
      <c r="R73" s="2"/>
      <c r="S73" s="2"/>
      <c r="T73" s="2"/>
      <c r="U73" s="108"/>
      <c r="V73" s="2"/>
    </row>
    <row r="74" spans="18:22" x14ac:dyDescent="0.3">
      <c r="R74" s="2"/>
      <c r="S74" s="2"/>
      <c r="T74" s="2"/>
      <c r="U74" s="108"/>
      <c r="V74" s="2"/>
    </row>
    <row r="75" spans="18:22" x14ac:dyDescent="0.3">
      <c r="R75" s="2"/>
      <c r="S75" s="2"/>
      <c r="T75" s="2"/>
      <c r="U75" s="108"/>
      <c r="V75" s="2"/>
    </row>
    <row r="76" spans="18:22" x14ac:dyDescent="0.3">
      <c r="R76" s="2"/>
      <c r="S76" s="2"/>
      <c r="T76" s="2"/>
      <c r="U76" s="108"/>
      <c r="V76" s="2"/>
    </row>
    <row r="77" spans="18:22" x14ac:dyDescent="0.3">
      <c r="R77" s="2"/>
      <c r="S77" s="2"/>
      <c r="T77" s="2"/>
      <c r="U77" s="108"/>
      <c r="V77" s="2"/>
    </row>
    <row r="78" spans="18:22" x14ac:dyDescent="0.3">
      <c r="R78" s="2"/>
      <c r="S78" s="2"/>
      <c r="T78" s="2"/>
      <c r="U78" s="108"/>
      <c r="V78" s="2"/>
    </row>
    <row r="79" spans="18:22" x14ac:dyDescent="0.3">
      <c r="R79" s="2"/>
      <c r="S79" s="2"/>
      <c r="T79" s="2"/>
      <c r="U79" s="108"/>
      <c r="V79" s="2"/>
    </row>
    <row r="80" spans="18:22" x14ac:dyDescent="0.3">
      <c r="R80" s="2"/>
      <c r="S80" s="2"/>
      <c r="T80" s="2"/>
      <c r="U80" s="108"/>
      <c r="V80" s="2"/>
    </row>
    <row r="81" spans="18:22" x14ac:dyDescent="0.3">
      <c r="R81" s="2"/>
      <c r="S81" s="2"/>
      <c r="T81" s="2"/>
      <c r="U81" s="108"/>
      <c r="V81" s="2"/>
    </row>
    <row r="82" spans="18:22" x14ac:dyDescent="0.3">
      <c r="R82" s="2"/>
      <c r="S82" s="2"/>
      <c r="T82" s="2"/>
      <c r="U82" s="108"/>
      <c r="V82" s="2"/>
    </row>
    <row r="83" spans="18:22" x14ac:dyDescent="0.3">
      <c r="R83" s="2"/>
      <c r="S83" s="2"/>
      <c r="T83" s="2"/>
      <c r="U83" s="108"/>
      <c r="V83" s="2"/>
    </row>
    <row r="84" spans="18:22" x14ac:dyDescent="0.3">
      <c r="R84" s="2"/>
      <c r="S84" s="2"/>
      <c r="T84" s="2"/>
      <c r="U84" s="108"/>
      <c r="V84" s="2"/>
    </row>
    <row r="85" spans="18:22" x14ac:dyDescent="0.3">
      <c r="R85" s="2"/>
      <c r="S85" s="2"/>
      <c r="T85" s="2"/>
      <c r="U85" s="108"/>
      <c r="V85" s="2"/>
    </row>
    <row r="86" spans="18:22" x14ac:dyDescent="0.3">
      <c r="R86" s="2"/>
      <c r="S86" s="2"/>
      <c r="T86" s="2"/>
      <c r="U86" s="108"/>
      <c r="V86" s="2"/>
    </row>
    <row r="87" spans="18:22" x14ac:dyDescent="0.3">
      <c r="R87" s="2"/>
      <c r="S87" s="2"/>
      <c r="T87" s="2"/>
      <c r="U87" s="108"/>
      <c r="V87" s="2"/>
    </row>
    <row r="88" spans="18:22" x14ac:dyDescent="0.3">
      <c r="R88" s="2"/>
      <c r="S88" s="2"/>
      <c r="T88" s="2"/>
      <c r="U88" s="108"/>
      <c r="V88" s="2"/>
    </row>
    <row r="89" spans="18:22" x14ac:dyDescent="0.3">
      <c r="R89" s="2"/>
      <c r="S89" s="2"/>
      <c r="T89" s="2"/>
      <c r="U89" s="108"/>
      <c r="V89" s="2"/>
    </row>
    <row r="90" spans="18:22" x14ac:dyDescent="0.3">
      <c r="R90" s="2"/>
      <c r="S90" s="2"/>
      <c r="T90" s="2"/>
      <c r="U90" s="108"/>
      <c r="V90" s="2"/>
    </row>
    <row r="91" spans="18:22" x14ac:dyDescent="0.3">
      <c r="R91" s="2"/>
      <c r="S91" s="2"/>
      <c r="T91" s="2"/>
      <c r="U91" s="108"/>
      <c r="V91" s="2"/>
    </row>
    <row r="92" spans="18:22" x14ac:dyDescent="0.3">
      <c r="R92" s="2"/>
      <c r="S92" s="2"/>
      <c r="T92" s="2"/>
      <c r="U92" s="108"/>
      <c r="V92" s="2"/>
    </row>
    <row r="93" spans="18:22" x14ac:dyDescent="0.3">
      <c r="R93" s="2"/>
      <c r="S93" s="2"/>
      <c r="T93" s="2"/>
      <c r="U93" s="108"/>
      <c r="V93" s="2"/>
    </row>
    <row r="94" spans="18:22" x14ac:dyDescent="0.3">
      <c r="R94" s="2"/>
      <c r="S94" s="2"/>
      <c r="T94" s="2"/>
      <c r="U94" s="108"/>
      <c r="V94" s="2"/>
    </row>
    <row r="95" spans="18:22" x14ac:dyDescent="0.3">
      <c r="R95" s="2"/>
      <c r="S95" s="2"/>
      <c r="T95" s="2"/>
      <c r="U95" s="108"/>
      <c r="V95" s="2"/>
    </row>
    <row r="96" spans="18:22" x14ac:dyDescent="0.3">
      <c r="R96" s="2"/>
      <c r="S96" s="2"/>
      <c r="T96" s="2"/>
      <c r="U96" s="108"/>
      <c r="V96" s="2"/>
    </row>
    <row r="97" spans="18:22" x14ac:dyDescent="0.3">
      <c r="R97" s="2"/>
      <c r="S97" s="2"/>
      <c r="T97" s="2"/>
      <c r="U97" s="108"/>
      <c r="V97" s="2"/>
    </row>
    <row r="98" spans="18:22" x14ac:dyDescent="0.3">
      <c r="U98" s="108"/>
    </row>
    <row r="99" spans="18:22" x14ac:dyDescent="0.3">
      <c r="U99" s="108"/>
    </row>
  </sheetData>
  <hyperlinks>
    <hyperlink ref="A12" location="Paramètres!H2" display="Beertender" xr:uid="{00000000-0004-0000-0200-000000000000}"/>
    <hyperlink ref="A13" location="Paramètres!H6" display="Découpe pliage 150 et 300 (Box)" xr:uid="{00000000-0004-0000-0200-000001000000}"/>
    <hyperlink ref="A14" location="Paramètres!A11" display="Découpe pliage 150 et 300 (Box) avec Agent de prod" xr:uid="{00000000-0004-0000-0200-000002000000}"/>
    <hyperlink ref="A15:E15" location="Paramètres!H15" display="Découpe pliage simili cuir 50cm (Box) avec Agent de prod" xr:uid="{00000000-0004-0000-0200-000003000000}"/>
    <hyperlink ref="A16" location="Paramètres!H19" display="Découpe pliage simili cuir 50cm (Box)" xr:uid="{00000000-0004-0000-0200-000004000000}"/>
    <hyperlink ref="A17:E17" location="Paramètres!H23" display="Labo Santé" xr:uid="{00000000-0004-0000-0200-000005000000}"/>
    <hyperlink ref="A18:E18" location="Paramètres!H27" display="Sac Grand besancon" xr:uid="{00000000-0004-0000-0200-000006000000}"/>
    <hyperlink ref="A19" location="Paramètres!H33" display="Sedis Ensachage" xr:uid="{00000000-0004-0000-0200-000007000000}"/>
    <hyperlink ref="A20" location="Paramètres!M2" display="Sedis montage etui" xr:uid="{00000000-0004-0000-0200-000008000000}"/>
    <hyperlink ref="A21" location="Paramètres!M6" display="Simonin Classeur jaune" xr:uid="{00000000-0004-0000-0200-000009000000}"/>
    <hyperlink ref="A22" location="Paramètres!M11" display="Simonin Classeur noir" xr:uid="{00000000-0004-0000-0200-00000A000000}"/>
    <hyperlink ref="A23" location="Paramètres!M15" display="Simonin Classeur rouge" xr:uid="{00000000-0004-0000-0200-00000B000000}"/>
    <hyperlink ref="A24" location="Paramètres!A1" display="Plastivaloire" xr:uid="{00000000-0004-0000-0200-00000C000000}"/>
    <hyperlink ref="A24:E24" location="Paramètres!M19" display="Plastivaloire" xr:uid="{00000000-0004-0000-0200-00000D000000}"/>
    <hyperlink ref="A23:E23" location="Paramètres!M15" display="Simonin Classeur rouge" xr:uid="{00000000-0004-0000-0200-00000E000000}"/>
    <hyperlink ref="A22:E22" location="Paramètres!M11" display="Simonin Classeur noir" xr:uid="{00000000-0004-0000-0200-00000F000000}"/>
    <hyperlink ref="A21:E21" location="Paramètres!M6" display="Simonin Classeur jaune" xr:uid="{00000000-0004-0000-0200-000010000000}"/>
    <hyperlink ref="A20:E20" location="Paramètres!M2" display="Sedis montage etui" xr:uid="{00000000-0004-0000-0200-000011000000}"/>
    <hyperlink ref="A19:E19" location="Paramètres!H33" display="Sedis Ensachage" xr:uid="{00000000-0004-0000-0200-000012000000}"/>
    <hyperlink ref="A16:E16" location="Paramètres!H19" display="Découpe pliage simili cuir 50cm (Box)" xr:uid="{00000000-0004-0000-0200-000013000000}"/>
    <hyperlink ref="A14:E14" location="Paramètres!A11" display="Découpe pliage 150 et 300 (Box) avec Agent de prod" xr:uid="{00000000-0004-0000-0200-000014000000}"/>
    <hyperlink ref="A13:E13" location="Paramètres!H6" display="Découpe pliage 150 et 300 (Box)" xr:uid="{00000000-0004-0000-0200-000015000000}"/>
    <hyperlink ref="A12:E12" location="Paramètres!H2" display="Beertender" xr:uid="{00000000-0004-0000-0200-000016000000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D42"/>
  <sheetViews>
    <sheetView topLeftCell="A49" workbookViewId="0">
      <selection activeCell="C8" sqref="C8"/>
    </sheetView>
  </sheetViews>
  <sheetFormatPr baseColWidth="10" defaultColWidth="11.44140625" defaultRowHeight="14.4" x14ac:dyDescent="0.3"/>
  <cols>
    <col min="1" max="1" width="11.5546875" style="16" customWidth="1"/>
    <col min="2" max="2" width="17.6640625" style="16" customWidth="1"/>
    <col min="3" max="4" width="19.6640625" style="16" customWidth="1"/>
    <col min="5" max="16384" width="11.44140625" style="16"/>
  </cols>
  <sheetData>
    <row r="1" spans="1:4" s="14" customFormat="1" ht="15" thickBot="1" x14ac:dyDescent="0.35">
      <c r="A1" s="12">
        <v>2022</v>
      </c>
      <c r="B1" s="13" t="s">
        <v>19</v>
      </c>
      <c r="C1" s="13" t="s">
        <v>18</v>
      </c>
      <c r="D1" s="13" t="s">
        <v>32</v>
      </c>
    </row>
    <row r="2" spans="1:4" x14ac:dyDescent="0.3">
      <c r="A2" s="15"/>
      <c r="B2" s="15" t="s">
        <v>20</v>
      </c>
      <c r="C2" s="17">
        <f>DATE(A1,1,1)</f>
        <v>44562</v>
      </c>
      <c r="D2" s="26">
        <v>44903</v>
      </c>
    </row>
    <row r="3" spans="1:4" x14ac:dyDescent="0.3">
      <c r="A3" s="15"/>
      <c r="B3" s="15" t="s">
        <v>21</v>
      </c>
      <c r="C3" s="18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44668</v>
      </c>
      <c r="D3" s="83">
        <v>44773</v>
      </c>
    </row>
    <row r="4" spans="1:4" x14ac:dyDescent="0.3">
      <c r="A4" s="15"/>
      <c r="B4" s="15" t="s">
        <v>22</v>
      </c>
      <c r="C4" s="18">
        <f>C3+1</f>
        <v>44669</v>
      </c>
      <c r="D4" s="83">
        <v>44774</v>
      </c>
    </row>
    <row r="5" spans="1:4" x14ac:dyDescent="0.3">
      <c r="A5" s="15"/>
      <c r="B5" s="15" t="s">
        <v>23</v>
      </c>
      <c r="C5" s="18">
        <f>DATE(A1,5,1)</f>
        <v>44682</v>
      </c>
      <c r="D5" s="83">
        <v>44775</v>
      </c>
    </row>
    <row r="6" spans="1:4" x14ac:dyDescent="0.3">
      <c r="A6" s="15"/>
      <c r="B6" s="15" t="s">
        <v>24</v>
      </c>
      <c r="C6" s="18">
        <f>DATE(A1,5,8)</f>
        <v>44689</v>
      </c>
      <c r="D6" s="83">
        <v>44776</v>
      </c>
    </row>
    <row r="7" spans="1:4" x14ac:dyDescent="0.3">
      <c r="A7" s="15"/>
      <c r="B7" s="15" t="s">
        <v>25</v>
      </c>
      <c r="C7" s="18">
        <f>C3+39</f>
        <v>44707</v>
      </c>
      <c r="D7" s="83">
        <v>44777</v>
      </c>
    </row>
    <row r="8" spans="1:4" x14ac:dyDescent="0.3">
      <c r="A8" s="15"/>
      <c r="B8" s="15" t="s">
        <v>26</v>
      </c>
      <c r="C8" s="18">
        <f>C3+50</f>
        <v>44718</v>
      </c>
      <c r="D8" s="83">
        <v>44778</v>
      </c>
    </row>
    <row r="9" spans="1:4" x14ac:dyDescent="0.3">
      <c r="A9" s="15"/>
      <c r="B9" s="15" t="s">
        <v>27</v>
      </c>
      <c r="C9" s="18">
        <f>DATE(A1,7,14)</f>
        <v>44756</v>
      </c>
      <c r="D9" s="83">
        <v>44779</v>
      </c>
    </row>
    <row r="10" spans="1:4" x14ac:dyDescent="0.3">
      <c r="A10" s="15"/>
      <c r="B10" s="15" t="s">
        <v>28</v>
      </c>
      <c r="C10" s="18">
        <f>DATE(A1,8,15)</f>
        <v>44788</v>
      </c>
      <c r="D10" s="83">
        <v>44780</v>
      </c>
    </row>
    <row r="11" spans="1:4" x14ac:dyDescent="0.3">
      <c r="A11" s="15"/>
      <c r="B11" s="15" t="s">
        <v>29</v>
      </c>
      <c r="C11" s="18">
        <f>DATE(A1,11,1)</f>
        <v>44866</v>
      </c>
      <c r="D11" s="83">
        <v>44781</v>
      </c>
    </row>
    <row r="12" spans="1:4" x14ac:dyDescent="0.3">
      <c r="A12" s="15"/>
      <c r="B12" s="15" t="s">
        <v>30</v>
      </c>
      <c r="C12" s="18">
        <f>DATE(A1,11,11)</f>
        <v>44876</v>
      </c>
      <c r="D12" s="83">
        <v>44782</v>
      </c>
    </row>
    <row r="13" spans="1:4" x14ac:dyDescent="0.3">
      <c r="A13" s="15"/>
      <c r="B13" s="15" t="s">
        <v>31</v>
      </c>
      <c r="C13" s="18">
        <f>DATE(A1,12,25)</f>
        <v>44920</v>
      </c>
      <c r="D13" s="83">
        <v>44783</v>
      </c>
    </row>
    <row r="14" spans="1:4" x14ac:dyDescent="0.3">
      <c r="A14" s="15"/>
      <c r="B14" s="15"/>
      <c r="C14" s="20"/>
      <c r="D14" s="83">
        <v>44784</v>
      </c>
    </row>
    <row r="15" spans="1:4" x14ac:dyDescent="0.3">
      <c r="A15" s="12">
        <f>A1+1</f>
        <v>2023</v>
      </c>
      <c r="B15" s="13" t="s">
        <v>19</v>
      </c>
      <c r="C15" s="21"/>
      <c r="D15" s="83">
        <v>44785</v>
      </c>
    </row>
    <row r="16" spans="1:4" x14ac:dyDescent="0.3">
      <c r="A16" s="15"/>
      <c r="B16" s="15" t="s">
        <v>20</v>
      </c>
      <c r="C16" s="18">
        <f>DATE(A15,1,1)</f>
        <v>44927</v>
      </c>
      <c r="D16" s="83">
        <v>44786</v>
      </c>
    </row>
    <row r="17" spans="1:4" x14ac:dyDescent="0.3">
      <c r="A17" s="15"/>
      <c r="B17" s="15" t="s">
        <v>21</v>
      </c>
      <c r="C17" s="18">
        <f>DATE(A15,IF((25-MOD((11*MOD(A15-1900,19)+4-INT((7*MOD(A15-1900,19)+1)/19)),29)-MOD(A15-1900+INT((A15-1900)/4)+31-MOD((11*MOD(A15-1900,19)+4-INT((7*MOD(A15-1900,19)+1)/19)),29),7))&gt;0,4,3),IF((25-MOD((11*MOD(A15-1900,19)+4-INT((7*MOD(A15-1900,19)+1)/19)),29)-MOD(A15-1900+INT((A15-1900)/4)+31-MOD((11*MOD(A15-1900,19)+4-INT((7*MOD(A15-1900,19)+1)/19)),29),7))&gt;0,(25-MOD((11*MOD(A15-1900,19)+4-INT((7*MOD(A15-1900,19)+1)/19)),29)-MOD(A15-1900+INT((A15-1900)/4)+31-MOD((11*MOD(A15-1900,19)+4-INT((7*MOD(A15-1900,19)+1)/19)),29),7)),31+(25-MOD((11*MOD(A15-1900,19)+4-INT((7*MOD(A15-1900,19)+1)/19)),29)-MOD(A15-1900+INT((A15-1900)/4)+31-MOD((11*MOD(A15-1900,19)+4-INT((7*MOD(A15-1900,19)+1)/19)),29),7))))</f>
        <v>45025</v>
      </c>
      <c r="D17" s="83">
        <v>44787</v>
      </c>
    </row>
    <row r="18" spans="1:4" x14ac:dyDescent="0.3">
      <c r="A18" s="15"/>
      <c r="B18" s="15" t="s">
        <v>22</v>
      </c>
      <c r="C18" s="18">
        <f>C17+1</f>
        <v>45026</v>
      </c>
      <c r="D18" s="83">
        <v>44788</v>
      </c>
    </row>
    <row r="19" spans="1:4" x14ac:dyDescent="0.3">
      <c r="A19" s="15"/>
      <c r="B19" s="15" t="s">
        <v>23</v>
      </c>
      <c r="C19" s="18">
        <f>DATE(A15,5,1)</f>
        <v>45047</v>
      </c>
      <c r="D19" s="83">
        <v>44789</v>
      </c>
    </row>
    <row r="20" spans="1:4" x14ac:dyDescent="0.3">
      <c r="A20" s="15"/>
      <c r="B20" s="15" t="s">
        <v>24</v>
      </c>
      <c r="C20" s="18">
        <f>DATE(A15,5,8)</f>
        <v>45054</v>
      </c>
      <c r="D20" s="83">
        <v>44790</v>
      </c>
    </row>
    <row r="21" spans="1:4" x14ac:dyDescent="0.3">
      <c r="A21" s="15"/>
      <c r="B21" s="15" t="s">
        <v>25</v>
      </c>
      <c r="C21" s="18">
        <f>C17+39</f>
        <v>45064</v>
      </c>
      <c r="D21" s="83">
        <v>44791</v>
      </c>
    </row>
    <row r="22" spans="1:4" x14ac:dyDescent="0.3">
      <c r="A22" s="15"/>
      <c r="B22" s="15" t="s">
        <v>26</v>
      </c>
      <c r="C22" s="18">
        <f>C17+50</f>
        <v>45075</v>
      </c>
      <c r="D22" s="83">
        <v>44792</v>
      </c>
    </row>
    <row r="23" spans="1:4" x14ac:dyDescent="0.3">
      <c r="A23" s="15"/>
      <c r="B23" s="15" t="s">
        <v>27</v>
      </c>
      <c r="C23" s="18">
        <f>DATE(A15,7,14)</f>
        <v>45121</v>
      </c>
      <c r="D23" s="83">
        <v>44793</v>
      </c>
    </row>
    <row r="24" spans="1:4" x14ac:dyDescent="0.3">
      <c r="A24" s="15"/>
      <c r="B24" s="15" t="s">
        <v>28</v>
      </c>
      <c r="C24" s="18">
        <f>DATE(A15,8,15)</f>
        <v>45153</v>
      </c>
      <c r="D24" s="83">
        <v>44648</v>
      </c>
    </row>
    <row r="25" spans="1:4" x14ac:dyDescent="0.3">
      <c r="A25" s="15"/>
      <c r="B25" s="15" t="s">
        <v>29</v>
      </c>
      <c r="C25" s="18">
        <f>DATE(A15,11,1)</f>
        <v>45231</v>
      </c>
      <c r="D25" s="19"/>
    </row>
    <row r="26" spans="1:4" x14ac:dyDescent="0.3">
      <c r="A26" s="15"/>
      <c r="B26" s="15" t="s">
        <v>30</v>
      </c>
      <c r="C26" s="18">
        <f>DATE(A15,11,11)</f>
        <v>45241</v>
      </c>
      <c r="D26" s="19"/>
    </row>
    <row r="27" spans="1:4" x14ac:dyDescent="0.3">
      <c r="A27" s="15"/>
      <c r="B27" s="15" t="s">
        <v>31</v>
      </c>
      <c r="C27" s="18">
        <f>DATE(A15,12,25)</f>
        <v>45285</v>
      </c>
      <c r="D27" s="19"/>
    </row>
    <row r="28" spans="1:4" x14ac:dyDescent="0.3">
      <c r="A28" s="15"/>
      <c r="B28" s="15"/>
      <c r="C28" s="20"/>
      <c r="D28" s="19"/>
    </row>
    <row r="29" spans="1:4" x14ac:dyDescent="0.3">
      <c r="A29" s="12">
        <f>A15+1</f>
        <v>2024</v>
      </c>
      <c r="B29" s="13" t="s">
        <v>19</v>
      </c>
      <c r="C29" s="21"/>
      <c r="D29" s="22"/>
    </row>
    <row r="30" spans="1:4" x14ac:dyDescent="0.3">
      <c r="A30" s="15"/>
      <c r="B30" s="15" t="s">
        <v>20</v>
      </c>
      <c r="C30" s="18">
        <f>DATE(A29,1,1)</f>
        <v>45292</v>
      </c>
      <c r="D30" s="19"/>
    </row>
    <row r="31" spans="1:4" x14ac:dyDescent="0.3">
      <c r="A31" s="15"/>
      <c r="B31" s="15" t="s">
        <v>21</v>
      </c>
      <c r="C31" s="18">
        <f>DATE(A29,IF((25-MOD((11*MOD(A29-1900,19)+4-INT((7*MOD(A29-1900,19)+1)/19)),29)-MOD(A29-1900+INT((A29-1900)/4)+31-MOD((11*MOD(A29-1900,19)+4-INT((7*MOD(A29-1900,19)+1)/19)),29),7))&gt;0,4,3),IF((25-MOD((11*MOD(A29-1900,19)+4-INT((7*MOD(A29-1900,19)+1)/19)),29)-MOD(A29-1900+INT((A29-1900)/4)+31-MOD((11*MOD(A29-1900,19)+4-INT((7*MOD(A29-1900,19)+1)/19)),29),7))&gt;0,(25-MOD((11*MOD(A29-1900,19)+4-INT((7*MOD(A29-1900,19)+1)/19)),29)-MOD(A29-1900+INT((A29-1900)/4)+31-MOD((11*MOD(A29-1900,19)+4-INT((7*MOD(A29-1900,19)+1)/19)),29),7)),31+(25-MOD((11*MOD(A29-1900,19)+4-INT((7*MOD(A29-1900,19)+1)/19)),29)-MOD(A29-1900+INT((A29-1900)/4)+31-MOD((11*MOD(A29-1900,19)+4-INT((7*MOD(A29-1900,19)+1)/19)),29),7))))</f>
        <v>45382</v>
      </c>
      <c r="D31" s="19"/>
    </row>
    <row r="32" spans="1:4" x14ac:dyDescent="0.3">
      <c r="A32" s="15"/>
      <c r="B32" s="15" t="s">
        <v>22</v>
      </c>
      <c r="C32" s="18">
        <f>C31+1</f>
        <v>45383</v>
      </c>
      <c r="D32" s="19"/>
    </row>
    <row r="33" spans="1:4" x14ac:dyDescent="0.3">
      <c r="A33" s="15"/>
      <c r="B33" s="15" t="s">
        <v>23</v>
      </c>
      <c r="C33" s="18">
        <f>DATE(A29,5,1)</f>
        <v>45413</v>
      </c>
      <c r="D33" s="19"/>
    </row>
    <row r="34" spans="1:4" x14ac:dyDescent="0.3">
      <c r="A34" s="15"/>
      <c r="B34" s="15" t="s">
        <v>24</v>
      </c>
      <c r="C34" s="18">
        <f>DATE(A29,5,8)</f>
        <v>45420</v>
      </c>
      <c r="D34" s="19"/>
    </row>
    <row r="35" spans="1:4" x14ac:dyDescent="0.3">
      <c r="A35" s="15"/>
      <c r="B35" s="15" t="s">
        <v>25</v>
      </c>
      <c r="C35" s="18">
        <f>C31+39</f>
        <v>45421</v>
      </c>
      <c r="D35" s="19"/>
    </row>
    <row r="36" spans="1:4" x14ac:dyDescent="0.3">
      <c r="A36" s="15"/>
      <c r="B36" s="15" t="s">
        <v>26</v>
      </c>
      <c r="C36" s="18">
        <f>C31+50</f>
        <v>45432</v>
      </c>
      <c r="D36" s="19"/>
    </row>
    <row r="37" spans="1:4" x14ac:dyDescent="0.3">
      <c r="A37" s="15"/>
      <c r="B37" s="15" t="s">
        <v>27</v>
      </c>
      <c r="C37" s="18">
        <f>DATE(A29,7,14)</f>
        <v>45487</v>
      </c>
      <c r="D37" s="19"/>
    </row>
    <row r="38" spans="1:4" x14ac:dyDescent="0.3">
      <c r="A38" s="15"/>
      <c r="B38" s="15" t="s">
        <v>28</v>
      </c>
      <c r="C38" s="18">
        <f>DATE(A29,8,15)</f>
        <v>45519</v>
      </c>
      <c r="D38" s="19"/>
    </row>
    <row r="39" spans="1:4" x14ac:dyDescent="0.3">
      <c r="A39" s="15"/>
      <c r="B39" s="15" t="s">
        <v>29</v>
      </c>
      <c r="C39" s="18">
        <f>DATE(A29,11,1)</f>
        <v>45597</v>
      </c>
      <c r="D39" s="19"/>
    </row>
    <row r="40" spans="1:4" x14ac:dyDescent="0.3">
      <c r="A40" s="15"/>
      <c r="B40" s="15" t="s">
        <v>30</v>
      </c>
      <c r="C40" s="18">
        <f>DATE(A29,11,11)</f>
        <v>45607</v>
      </c>
      <c r="D40" s="19"/>
    </row>
    <row r="41" spans="1:4" x14ac:dyDescent="0.3">
      <c r="A41" s="15"/>
      <c r="B41" s="15" t="s">
        <v>31</v>
      </c>
      <c r="C41" s="18">
        <f>DATE(A29,12,25)</f>
        <v>45651</v>
      </c>
      <c r="D41" s="19"/>
    </row>
    <row r="42" spans="1:4" ht="15" thickBot="1" x14ac:dyDescent="0.35">
      <c r="A42" s="15"/>
      <c r="B42" s="15"/>
      <c r="C42" s="23"/>
      <c r="D42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Données</vt:lpstr>
      <vt:lpstr>Calcul détaillé</vt:lpstr>
      <vt:lpstr>Paramètres</vt:lpstr>
      <vt:lpstr>Jours férié fermeture</vt:lpstr>
      <vt:lpstr>_dapm</vt:lpstr>
      <vt:lpstr>_dmat</vt:lpstr>
      <vt:lpstr>_fapm</vt:lpstr>
      <vt:lpstr>_fmat</vt:lpstr>
      <vt:lpstr>_off</vt:lpstr>
      <vt:lpstr>Cadence</vt:lpstr>
    </vt:vector>
  </TitlesOfParts>
  <Company>Syngenta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Syngenta</dc:creator>
  <cp:lastModifiedBy>Gv</cp:lastModifiedBy>
  <dcterms:created xsi:type="dcterms:W3CDTF">2014-01-09T15:37:44Z</dcterms:created>
  <dcterms:modified xsi:type="dcterms:W3CDTF">2022-02-23T19:31:24Z</dcterms:modified>
</cp:coreProperties>
</file>