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üven\Desktop\"/>
    </mc:Choice>
  </mc:AlternateContent>
  <xr:revisionPtr revIDLastSave="0" documentId="13_ncr:1_{1C817292-4641-467D-AD5C-96DF620B0A8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onnées" sheetId="2" r:id="rId1"/>
    <sheet name="Calcul détaillé" sheetId="5" state="hidden" r:id="rId2"/>
    <sheet name="Paramètres" sheetId="4" r:id="rId3"/>
    <sheet name="Jours férié fermeture" sheetId="6" r:id="rId4"/>
  </sheets>
  <definedNames>
    <definedName name="_dapm">Paramètres!$B$4</definedName>
    <definedName name="_dmat">Paramètres!$B$2</definedName>
    <definedName name="_fapm">Paramètres!$B$5</definedName>
    <definedName name="_fmat">Paramètres!$B$3</definedName>
    <definedName name="_off">'Jours férié fermeture'!$C$2:$D$42</definedName>
    <definedName name="Cadence">Paramètres!$A$12:$E$102</definedName>
  </definedNames>
  <calcPr calcId="191029"/>
</workbook>
</file>

<file path=xl/calcChain.xml><?xml version="1.0" encoding="utf-8"?>
<calcChain xmlns="http://schemas.openxmlformats.org/spreadsheetml/2006/main">
  <c r="C1" i="2" l="1"/>
  <c r="E26" i="2" s="1"/>
  <c r="E22" i="2"/>
  <c r="E30" i="2"/>
  <c r="E34" i="2"/>
  <c r="E38" i="2"/>
  <c r="E46" i="2"/>
  <c r="E50" i="2"/>
  <c r="E54" i="2"/>
  <c r="E58" i="2"/>
  <c r="E60" i="2"/>
  <c r="E62" i="2"/>
  <c r="E66" i="2"/>
  <c r="E68" i="2"/>
  <c r="E70" i="2"/>
  <c r="E74" i="2"/>
  <c r="E76" i="2"/>
  <c r="E78" i="2"/>
  <c r="E82" i="2"/>
  <c r="E84" i="2"/>
  <c r="E86" i="2"/>
  <c r="E90" i="2"/>
  <c r="E92" i="2"/>
  <c r="E94" i="2"/>
  <c r="E98" i="2"/>
  <c r="E100" i="2"/>
  <c r="N24" i="4"/>
  <c r="M15" i="4"/>
  <c r="P17" i="4"/>
  <c r="E23" i="4" s="1"/>
  <c r="E22" i="4"/>
  <c r="M11" i="4"/>
  <c r="P13" i="4"/>
  <c r="M6" i="4"/>
  <c r="P8" i="4"/>
  <c r="E21" i="4" s="1"/>
  <c r="I9" i="2" s="1"/>
  <c r="E20" i="4"/>
  <c r="M2" i="4"/>
  <c r="P4" i="4"/>
  <c r="H31" i="4"/>
  <c r="K33" i="4"/>
  <c r="E19" i="4" s="1"/>
  <c r="H27" i="4"/>
  <c r="K29" i="4"/>
  <c r="E18" i="4" s="1"/>
  <c r="H23" i="4"/>
  <c r="K25" i="4"/>
  <c r="E17" i="4" s="1"/>
  <c r="I8" i="2" s="1"/>
  <c r="E15" i="4"/>
  <c r="H19" i="4"/>
  <c r="K21" i="4"/>
  <c r="E16" i="4" s="1"/>
  <c r="I7" i="2"/>
  <c r="H15" i="4"/>
  <c r="E13" i="4"/>
  <c r="E12" i="4"/>
  <c r="H11" i="4"/>
  <c r="H2" i="4"/>
  <c r="K17" i="4"/>
  <c r="K13" i="4"/>
  <c r="E14" i="4" s="1"/>
  <c r="H6" i="4"/>
  <c r="K8" i="4"/>
  <c r="K4" i="4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G5" i="2"/>
  <c r="H5" i="2" s="1"/>
  <c r="G6" i="2"/>
  <c r="H6" i="2" s="1"/>
  <c r="G10" i="2"/>
  <c r="H10" i="2"/>
  <c r="G11" i="2"/>
  <c r="H11" i="2"/>
  <c r="G12" i="2"/>
  <c r="H12" i="2" s="1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3" i="2"/>
  <c r="H3" i="2" s="1"/>
  <c r="G8" i="2"/>
  <c r="H8" i="2" s="1"/>
  <c r="G9" i="2"/>
  <c r="H9" i="2" s="1"/>
  <c r="G7" i="2"/>
  <c r="H7" i="2" s="1"/>
  <c r="G4" i="2"/>
  <c r="H4" i="2" s="1"/>
  <c r="E3" i="2"/>
  <c r="I4" i="2"/>
  <c r="I5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J101" i="2"/>
  <c r="E96" i="2" l="1"/>
  <c r="E88" i="2"/>
  <c r="E80" i="2"/>
  <c r="E72" i="2"/>
  <c r="E64" i="2"/>
  <c r="E56" i="2"/>
  <c r="E42" i="2"/>
  <c r="E52" i="2"/>
  <c r="E48" i="2"/>
  <c r="E44" i="2"/>
  <c r="E40" i="2"/>
  <c r="E36" i="2"/>
  <c r="E32" i="2"/>
  <c r="E28" i="2"/>
  <c r="E24" i="2"/>
  <c r="E20" i="2"/>
  <c r="E16" i="2"/>
  <c r="E99" i="2"/>
  <c r="E95" i="2"/>
  <c r="E91" i="2"/>
  <c r="E87" i="2"/>
  <c r="E83" i="2"/>
  <c r="E79" i="2"/>
  <c r="E75" i="2"/>
  <c r="E71" i="2"/>
  <c r="E67" i="2"/>
  <c r="E63" i="2"/>
  <c r="E59" i="2"/>
  <c r="E55" i="2"/>
  <c r="E51" i="2"/>
  <c r="E47" i="2"/>
  <c r="E43" i="2"/>
  <c r="E39" i="2"/>
  <c r="E35" i="2"/>
  <c r="E31" i="2"/>
  <c r="E27" i="2"/>
  <c r="E23" i="2"/>
  <c r="E19" i="2"/>
  <c r="E15" i="2"/>
  <c r="E18" i="2"/>
  <c r="E14" i="2"/>
  <c r="E97" i="2"/>
  <c r="E93" i="2"/>
  <c r="E89" i="2"/>
  <c r="E85" i="2"/>
  <c r="E81" i="2"/>
  <c r="E77" i="2"/>
  <c r="E73" i="2"/>
  <c r="E69" i="2"/>
  <c r="E65" i="2"/>
  <c r="E61" i="2"/>
  <c r="E57" i="2"/>
  <c r="E53" i="2"/>
  <c r="E49" i="2"/>
  <c r="E45" i="2"/>
  <c r="E41" i="2"/>
  <c r="E37" i="2"/>
  <c r="E33" i="2"/>
  <c r="E29" i="2"/>
  <c r="E25" i="2"/>
  <c r="E21" i="2"/>
  <c r="E17" i="2"/>
  <c r="E13" i="2"/>
  <c r="E11" i="2"/>
  <c r="J11" i="2" s="1"/>
  <c r="E7" i="2"/>
  <c r="E10" i="2"/>
  <c r="E6" i="2"/>
  <c r="E5" i="2"/>
  <c r="J5" i="2" s="1"/>
  <c r="E9" i="2"/>
  <c r="J9" i="2" s="1"/>
  <c r="E12" i="2"/>
  <c r="J12" i="2" s="1"/>
  <c r="E8" i="2"/>
  <c r="J8" i="2" s="1"/>
  <c r="E4" i="2"/>
  <c r="J4" i="2" s="1"/>
  <c r="J10" i="2"/>
  <c r="I6" i="2"/>
  <c r="J7" i="2"/>
  <c r="J6" i="2" l="1"/>
  <c r="I101" i="2" l="1"/>
  <c r="I3" i="2"/>
  <c r="J3" i="2" s="1"/>
  <c r="J1" i="2" s="1"/>
  <c r="H101" i="2"/>
  <c r="C13" i="6" l="1"/>
  <c r="C12" i="6" l="1"/>
  <c r="C11" i="6"/>
  <c r="C2" i="6"/>
  <c r="C6" i="6"/>
  <c r="C10" i="6"/>
  <c r="A15" i="6"/>
  <c r="C3" i="6"/>
  <c r="C5" i="6"/>
  <c r="C9" i="6"/>
  <c r="C26" i="6" l="1"/>
  <c r="C16" i="6"/>
  <c r="C27" i="6"/>
  <c r="C23" i="6"/>
  <c r="C19" i="6"/>
  <c r="C17" i="6"/>
  <c r="A29" i="6"/>
  <c r="C24" i="6"/>
  <c r="C20" i="6"/>
  <c r="C25" i="6"/>
  <c r="C7" i="6"/>
  <c r="C8" i="6"/>
  <c r="C4" i="6"/>
  <c r="C39" i="6" l="1"/>
  <c r="C40" i="6"/>
  <c r="C30" i="6"/>
  <c r="C38" i="6"/>
  <c r="C34" i="6"/>
  <c r="C41" i="6"/>
  <c r="C37" i="6"/>
  <c r="C33" i="6"/>
  <c r="C31" i="6"/>
  <c r="C22" i="6"/>
  <c r="C18" i="6"/>
  <c r="C21" i="6"/>
  <c r="C35" i="6" l="1"/>
  <c r="C36" i="6"/>
  <c r="C32" i="6"/>
  <c r="D3" i="5" l="1"/>
  <c r="E3" i="5"/>
  <c r="I3" i="5" s="1"/>
  <c r="F3" i="5"/>
  <c r="G3" i="5"/>
  <c r="J3" i="5" s="1"/>
  <c r="J2" i="5"/>
  <c r="G2" i="5"/>
  <c r="F2" i="5"/>
  <c r="E2" i="5"/>
  <c r="I2" i="5" s="1"/>
  <c r="D2" i="5"/>
  <c r="H2" i="5" s="1"/>
  <c r="H3" i="5" l="1"/>
  <c r="K3" i="5" s="1"/>
  <c r="K2" i="5"/>
  <c r="C3" i="4"/>
  <c r="C5" i="4"/>
</calcChain>
</file>

<file path=xl/sharedStrings.xml><?xml version="1.0" encoding="utf-8"?>
<sst xmlns="http://schemas.openxmlformats.org/spreadsheetml/2006/main" count="147" uniqueCount="64">
  <si>
    <t>Beertender</t>
  </si>
  <si>
    <t>Prestation</t>
  </si>
  <si>
    <t>Date de Début</t>
  </si>
  <si>
    <t>Date de livraison ou de Fin de production</t>
  </si>
  <si>
    <t>Jour début</t>
  </si>
  <si>
    <t>jour fin</t>
  </si>
  <si>
    <t>heure fin</t>
  </si>
  <si>
    <t>heure début</t>
  </si>
  <si>
    <t>nb jours pleins</t>
  </si>
  <si>
    <t>premier jour</t>
  </si>
  <si>
    <t>dernier jour</t>
  </si>
  <si>
    <t>Quantité à produire</t>
  </si>
  <si>
    <t>Cadence Heure / personne</t>
  </si>
  <si>
    <t>Nbr personne</t>
  </si>
  <si>
    <t>_dmat</t>
  </si>
  <si>
    <t>_fmat</t>
  </si>
  <si>
    <t>_dapm</t>
  </si>
  <si>
    <t>_fapm</t>
  </si>
  <si>
    <t>DATE_JF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</si>
  <si>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</si>
  <si>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</si>
  <si>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</si>
  <si>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</si>
  <si>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</si>
  <si>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</si>
  <si>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</si>
  <si>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</si>
  <si>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</si>
  <si>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</si>
  <si>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</si>
  <si>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</si>
  <si>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</si>
  <si>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FERMETURE</t>
  </si>
  <si>
    <t>Labo Santé</t>
  </si>
  <si>
    <t>Date de Début de production</t>
  </si>
  <si>
    <t>Quantité produite</t>
  </si>
  <si>
    <t>OF</t>
  </si>
  <si>
    <t>Heure d'ouverture de production</t>
  </si>
  <si>
    <t>Cadence à l'heure</t>
  </si>
  <si>
    <t>Sac Grand besancon</t>
  </si>
  <si>
    <t>Cadence heure</t>
  </si>
  <si>
    <t>Simonin Classeur jaune</t>
  </si>
  <si>
    <t>Simonin Classeur rouge</t>
  </si>
  <si>
    <t>Simonin Classeur noir</t>
  </si>
  <si>
    <t>Découpe pliage 150 et 300 (Box)</t>
  </si>
  <si>
    <t>Sedis Ensachage</t>
  </si>
  <si>
    <t>Sedis montage etui</t>
  </si>
  <si>
    <t>Colonne1</t>
  </si>
  <si>
    <t>Colonne2</t>
  </si>
  <si>
    <t>Colonne3</t>
  </si>
  <si>
    <t>Découpe pliage simili cuir 50cm (Box)</t>
  </si>
  <si>
    <t>Découpe pliage 150 et 300 (Box) avec Agent de prod</t>
  </si>
  <si>
    <t>Découpe pliage simili cuir 50cm (Box) avec Agent de prod</t>
  </si>
  <si>
    <t>Reste à produire</t>
  </si>
  <si>
    <t>Date et production</t>
  </si>
  <si>
    <t>Date Heure du jour</t>
  </si>
  <si>
    <t>Heure Restante Production</t>
  </si>
  <si>
    <t>Nbre heure</t>
  </si>
  <si>
    <t>Moyenne 1h00</t>
  </si>
  <si>
    <t>Calcul pour une personne</t>
  </si>
  <si>
    <t xml:space="preserve">Qu : </t>
  </si>
  <si>
    <t>Qu :</t>
  </si>
  <si>
    <t>Total Nbre personne</t>
  </si>
  <si>
    <t>Nbr perso. En situation d'handicap 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</si>
</sst>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"/>
    <numFmt numFmtId="165" formatCode="d/m/yy\ h:mm;@"/>
    <numFmt numFmtId="166" formatCode="[hh]:mm"/>
    <numFmt numFmtId="167" formatCode="ddd\ dd/mm/yyyy"/>
    <numFmt numFmtId="168" formatCode="dd/mm/yyyy\ hh:mm;@"/>
    <numFmt numFmtId="169" formatCode="0.0"/>
  </numFmts>
  <fonts count="10" x14ac:knownFonts="1"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sz val="10"/>
      <name val="Trebuchet MS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/>
    <xf numFmtId="165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/>
    <xf numFmtId="0" fontId="2" fillId="0" borderId="0" xfId="0" quotePrefix="1" applyFont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20" fontId="0" fillId="0" borderId="0" xfId="0" applyNumberFormat="1" applyBorder="1"/>
    <xf numFmtId="166" fontId="0" fillId="0" borderId="0" xfId="0" applyNumberFormat="1" applyBorder="1"/>
    <xf numFmtId="165" fontId="2" fillId="0" borderId="1" xfId="0" applyNumberFormat="1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7" fontId="6" fillId="0" borderId="2" xfId="0" applyNumberFormat="1" applyFont="1" applyFill="1" applyBorder="1" applyAlignment="1">
      <alignment horizontal="center"/>
    </xf>
    <xf numFmtId="167" fontId="6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3" fillId="0" borderId="0" xfId="0" applyFont="1"/>
    <xf numFmtId="0" fontId="3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0" fontId="0" fillId="0" borderId="12" xfId="0" applyNumberFormat="1" applyBorder="1"/>
    <xf numFmtId="0" fontId="0" fillId="0" borderId="13" xfId="0" applyBorder="1"/>
    <xf numFmtId="20" fontId="0" fillId="0" borderId="14" xfId="0" applyNumberFormat="1" applyBorder="1"/>
    <xf numFmtId="20" fontId="0" fillId="0" borderId="15" xfId="0" applyNumberFormat="1" applyBorder="1"/>
    <xf numFmtId="0" fontId="0" fillId="0" borderId="0" xfId="0" applyFont="1"/>
    <xf numFmtId="168" fontId="8" fillId="0" borderId="0" xfId="0" applyNumberFormat="1" applyFont="1" applyFill="1" applyBorder="1" applyAlignme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168" fontId="8" fillId="0" borderId="0" xfId="0" applyNumberFormat="1" applyFont="1" applyBorder="1" applyAlignment="1"/>
    <xf numFmtId="0" fontId="0" fillId="0" borderId="0" xfId="0" applyFont="1" applyBorder="1"/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0" xfId="0" applyFont="1" applyBorder="1" applyAlignment="1">
      <alignment horizontal="left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3" borderId="0" xfId="0" applyFill="1" applyBorder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0" xfId="0" applyFill="1" applyBorder="1"/>
    <xf numFmtId="0" fontId="0" fillId="0" borderId="0" xfId="0" applyBorder="1" applyAlignment="1">
      <alignment horizontal="right"/>
    </xf>
    <xf numFmtId="22" fontId="0" fillId="0" borderId="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8" fontId="0" fillId="0" borderId="8" xfId="0" applyNumberFormat="1" applyBorder="1"/>
    <xf numFmtId="0" fontId="0" fillId="0" borderId="12" xfId="0" applyBorder="1" applyAlignment="1">
      <alignment horizontal="center" shrinkToFit="1"/>
    </xf>
    <xf numFmtId="0" fontId="0" fillId="0" borderId="15" xfId="0" applyBorder="1" applyAlignment="1">
      <alignment horizontal="center"/>
    </xf>
    <xf numFmtId="168" fontId="3" fillId="0" borderId="8" xfId="0" applyNumberFormat="1" applyFont="1" applyBorder="1"/>
    <xf numFmtId="0" fontId="3" fillId="0" borderId="0" xfId="0" applyFont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8" fontId="2" fillId="3" borderId="2" xfId="0" applyNumberFormat="1" applyFont="1" applyFill="1" applyBorder="1" applyAlignment="1"/>
    <xf numFmtId="0" fontId="2" fillId="3" borderId="16" xfId="0" applyNumberFormat="1" applyFont="1" applyFill="1" applyBorder="1" applyAlignment="1">
      <alignment horizontal="center"/>
    </xf>
    <xf numFmtId="168" fontId="2" fillId="3" borderId="16" xfId="0" applyNumberFormat="1" applyFont="1" applyFill="1" applyBorder="1" applyAlignment="1">
      <alignment horizontal="center"/>
    </xf>
    <xf numFmtId="22" fontId="2" fillId="3" borderId="16" xfId="0" applyNumberFormat="1" applyFont="1" applyFill="1" applyBorder="1" applyAlignment="1">
      <alignment horizontal="center"/>
    </xf>
    <xf numFmtId="166" fontId="0" fillId="3" borderId="16" xfId="0" applyNumberForma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2" fontId="0" fillId="3" borderId="16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0" fontId="2" fillId="4" borderId="4" xfId="0" applyFont="1" applyFill="1" applyBorder="1" applyAlignment="1"/>
    <xf numFmtId="0" fontId="2" fillId="4" borderId="0" xfId="0" applyNumberFormat="1" applyFont="1" applyFill="1" applyBorder="1" applyAlignment="1">
      <alignment horizontal="center"/>
    </xf>
    <xf numFmtId="22" fontId="2" fillId="4" borderId="0" xfId="0" applyNumberFormat="1" applyFont="1" applyFill="1" applyBorder="1" applyAlignment="1">
      <alignment horizontal="center"/>
    </xf>
    <xf numFmtId="166" fontId="0" fillId="4" borderId="0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2" fillId="3" borderId="4" xfId="0" applyFont="1" applyFill="1" applyBorder="1" applyAlignment="1"/>
    <xf numFmtId="0" fontId="2" fillId="3" borderId="0" xfId="0" applyNumberFormat="1" applyFont="1" applyFill="1" applyBorder="1" applyAlignment="1">
      <alignment horizontal="center"/>
    </xf>
    <xf numFmtId="22" fontId="2" fillId="3" borderId="0" xfId="0" applyNumberFormat="1" applyFont="1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168" fontId="2" fillId="3" borderId="4" xfId="0" applyNumberFormat="1" applyFont="1" applyFill="1" applyBorder="1" applyAlignment="1"/>
    <xf numFmtId="168" fontId="2" fillId="3" borderId="0" xfId="0" applyNumberFormat="1" applyFont="1" applyFill="1" applyBorder="1" applyAlignment="1">
      <alignment horizontal="center"/>
    </xf>
    <xf numFmtId="168" fontId="2" fillId="4" borderId="4" xfId="0" applyNumberFormat="1" applyFont="1" applyFill="1" applyBorder="1" applyAlignment="1"/>
    <xf numFmtId="168" fontId="2" fillId="4" borderId="0" xfId="0" applyNumberFormat="1" applyFont="1" applyFill="1" applyBorder="1" applyAlignment="1">
      <alignment horizontal="center"/>
    </xf>
    <xf numFmtId="22" fontId="9" fillId="3" borderId="0" xfId="0" applyNumberFormat="1" applyFont="1" applyFill="1" applyBorder="1" applyAlignment="1">
      <alignment horizontal="center" vertical="center"/>
    </xf>
    <xf numFmtId="0" fontId="2" fillId="4" borderId="4" xfId="0" quotePrefix="1" applyFont="1" applyFill="1" applyBorder="1" applyAlignment="1"/>
    <xf numFmtId="0" fontId="2" fillId="4" borderId="0" xfId="0" quotePrefix="1" applyNumberFormat="1" applyFont="1" applyFill="1" applyBorder="1" applyAlignment="1">
      <alignment horizontal="center"/>
    </xf>
    <xf numFmtId="0" fontId="2" fillId="3" borderId="4" xfId="0" quotePrefix="1" applyFont="1" applyFill="1" applyBorder="1" applyAlignment="1"/>
    <xf numFmtId="0" fontId="2" fillId="3" borderId="0" xfId="0" quotePrefix="1" applyNumberFormat="1" applyFont="1" applyFill="1" applyBorder="1" applyAlignment="1">
      <alignment horizontal="center"/>
    </xf>
    <xf numFmtId="22" fontId="0" fillId="3" borderId="0" xfId="0" applyNumberFormat="1" applyFill="1" applyBorder="1" applyAlignment="1">
      <alignment horizontal="center"/>
    </xf>
    <xf numFmtId="0" fontId="0" fillId="4" borderId="4" xfId="0" applyFill="1" applyBorder="1" applyAlignment="1"/>
    <xf numFmtId="0" fontId="0" fillId="4" borderId="0" xfId="0" applyNumberFormat="1" applyFill="1" applyBorder="1" applyAlignment="1">
      <alignment horizontal="center"/>
    </xf>
    <xf numFmtId="22" fontId="0" fillId="4" borderId="0" xfId="0" applyNumberFormat="1" applyFill="1" applyBorder="1" applyAlignment="1">
      <alignment horizontal="center"/>
    </xf>
    <xf numFmtId="0" fontId="0" fillId="3" borderId="4" xfId="0" applyFill="1" applyBorder="1" applyAlignment="1"/>
    <xf numFmtId="0" fontId="0" fillId="3" borderId="0" xfId="0" applyNumberFormat="1" applyFill="1" applyBorder="1" applyAlignment="1">
      <alignment horizontal="center"/>
    </xf>
    <xf numFmtId="0" fontId="0" fillId="4" borderId="6" xfId="0" applyFill="1" applyBorder="1" applyAlignment="1"/>
    <xf numFmtId="0" fontId="0" fillId="4" borderId="17" xfId="0" applyNumberFormat="1" applyFill="1" applyBorder="1" applyAlignment="1">
      <alignment horizontal="center"/>
    </xf>
    <xf numFmtId="22" fontId="0" fillId="4" borderId="17" xfId="0" applyNumberFormat="1" applyFill="1" applyBorder="1" applyAlignment="1">
      <alignment horizontal="center"/>
    </xf>
    <xf numFmtId="166" fontId="0" fillId="4" borderId="17" xfId="0" applyNumberFormat="1" applyFill="1" applyBorder="1" applyAlignment="1">
      <alignment horizontal="center"/>
    </xf>
    <xf numFmtId="0" fontId="0" fillId="4" borderId="17" xfId="0" applyFill="1" applyBorder="1"/>
    <xf numFmtId="0" fontId="0" fillId="4" borderId="17" xfId="0" applyFill="1" applyBorder="1" applyAlignment="1">
      <alignment horizontal="center"/>
    </xf>
    <xf numFmtId="2" fontId="0" fillId="4" borderId="17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14" fontId="3" fillId="0" borderId="16" xfId="0" applyNumberFormat="1" applyFont="1" applyBorder="1" applyAlignment="1">
      <alignment horizontal="center" vertical="center"/>
    </xf>
    <xf numFmtId="2" fontId="7" fillId="5" borderId="0" xfId="0" applyNumberFormat="1" applyFont="1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dd/mm/yyyy\ h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C628491-F5B8-4270-93E1-0220DFF7117F}" name="tabpresta" displayName="tabpresta" ref="A10:E23" totalsRowShown="0" headerRowDxfId="6" dataDxfId="5">
  <autoFilter ref="A10:E23" xr:uid="{482893EC-7F13-4177-B42F-E23A7A1A8781}"/>
  <sortState xmlns:xlrd2="http://schemas.microsoft.com/office/spreadsheetml/2017/richdata2" ref="A11:D23">
    <sortCondition ref="A12:A23"/>
  </sortState>
  <tableColumns count="5">
    <tableColumn id="1" xr3:uid="{90C092C1-891E-4668-8D4B-14AC98094442}" name="Prestation" dataDxfId="4"/>
    <tableColumn id="2" xr3:uid="{60F3C92D-AB8F-4331-8B09-1ACE18B31C59}" name="Colonne1" dataDxfId="3"/>
    <tableColumn id="3" xr3:uid="{86278CBC-61F5-4DCF-ADE5-45F75F706CC6}" name="Colonne2" dataDxfId="2"/>
    <tableColumn id="4" xr3:uid="{9F10E56E-E437-4194-8B4C-74F79A14E2F3}" name="Colonne3" dataDxfId="1"/>
    <tableColumn id="5" xr3:uid="{2FA54334-F647-4E44-8DE6-6F1A45897F5B}" name="Cadence he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O101"/>
  <sheetViews>
    <sheetView tabSelected="1" workbookViewId="0">
      <selection activeCell="C1" sqref="C1"/>
    </sheetView>
  </sheetViews>
  <sheetFormatPr baseColWidth="10" defaultColWidth="12.6640625" defaultRowHeight="14.4" x14ac:dyDescent="0.3"/>
  <cols>
    <col min="1" max="1" width="51.44140625" style="2" customWidth="1"/>
    <col min="2" max="2" width="9.109375" style="2" customWidth="1"/>
    <col min="3" max="3" width="19" style="2" customWidth="1"/>
    <col min="4" max="4" width="19.88671875" style="2" customWidth="1"/>
    <col min="5" max="5" width="20.33203125" style="2" customWidth="1"/>
    <col min="6" max="10" width="12.6640625" style="2"/>
    <col min="11" max="11" width="2.33203125" style="2" customWidth="1"/>
    <col min="12" max="145" width="10.77734375" style="25" customWidth="1"/>
    <col min="146" max="16384" width="12.6640625" style="2"/>
  </cols>
  <sheetData>
    <row r="1" spans="1:145" ht="15" thickBot="1" x14ac:dyDescent="0.35">
      <c r="B1" s="60" t="s">
        <v>55</v>
      </c>
      <c r="C1" s="61">
        <f ca="1">NOW()</f>
        <v>44312.224150000002</v>
      </c>
      <c r="I1" s="69" t="s">
        <v>62</v>
      </c>
      <c r="J1" s="117">
        <f ca="1">SUM(J3:J100)</f>
        <v>14.621206839019653</v>
      </c>
      <c r="K1" s="41"/>
      <c r="L1" s="48" t="s">
        <v>54</v>
      </c>
    </row>
    <row r="2" spans="1:145" ht="58.2" thickBot="1" x14ac:dyDescent="0.35">
      <c r="A2" s="49" t="s">
        <v>1</v>
      </c>
      <c r="B2" s="50" t="s">
        <v>36</v>
      </c>
      <c r="C2" s="50" t="s">
        <v>34</v>
      </c>
      <c r="D2" s="50" t="s">
        <v>3</v>
      </c>
      <c r="E2" s="50" t="s">
        <v>56</v>
      </c>
      <c r="F2" s="50" t="s">
        <v>11</v>
      </c>
      <c r="G2" s="50" t="s">
        <v>35</v>
      </c>
      <c r="H2" s="50" t="s">
        <v>53</v>
      </c>
      <c r="I2" s="50" t="s">
        <v>12</v>
      </c>
      <c r="J2" s="51" t="s">
        <v>63</v>
      </c>
      <c r="L2" s="52">
        <v>44309</v>
      </c>
      <c r="M2" s="116">
        <v>44340</v>
      </c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4"/>
    </row>
    <row r="3" spans="1:145" s="55" customFormat="1" ht="15" x14ac:dyDescent="0.35">
      <c r="A3" s="73" t="s">
        <v>0</v>
      </c>
      <c r="B3" s="74">
        <v>12506</v>
      </c>
      <c r="C3" s="75">
        <v>44287.354166666664</v>
      </c>
      <c r="D3" s="76">
        <v>44321.5</v>
      </c>
      <c r="E3" s="77">
        <f ca="1">NETWORKDAYS(INT($C$1),INT(D3),_off)*(_fapm-_dapm+_fmat-_dmat)-IF(COUNTIF(_off,INT($C$1))&gt;0,0,MAX(0,MIN(MOD($C$1,1),_fmat)-_dmat)+MAX(0,MIN(MOD($C$1,1),_fapm)-_dapm))-IF(COUNTIF(_off,INT(D3))&gt;0,0,MAX(0,_fmat-MAX(MOD(D3,1),_dmat))+MAX(0,_fapm-MAX(MOD(D3,1),_dapm)))</f>
        <v>2.0902777777777768</v>
      </c>
      <c r="F3" s="78">
        <v>4800</v>
      </c>
      <c r="G3" s="78">
        <f t="shared" ref="G3:G18" si="0">IF(ISBLANK(F3),"",SUM(L3:EO3))</f>
        <v>3500</v>
      </c>
      <c r="H3" s="78">
        <f t="shared" ref="H3:H18" si="1">IF(ISBLANK(F3), "",F3-G3)</f>
        <v>1300</v>
      </c>
      <c r="I3" s="79">
        <f t="shared" ref="I3:I34" si="2">IFERROR(VLOOKUP(A3,Cadence,5,FALSE),"")</f>
        <v>12</v>
      </c>
      <c r="J3" s="80">
        <f t="shared" ref="J3:J18" ca="1" si="3">IF(F3=0,"",H3/(E3*24)/I3)</f>
        <v>2.159468438538207</v>
      </c>
      <c r="L3" s="56">
        <v>3500</v>
      </c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/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8"/>
    </row>
    <row r="4" spans="1:145" ht="15" x14ac:dyDescent="0.35">
      <c r="A4" s="81" t="s">
        <v>0</v>
      </c>
      <c r="B4" s="82">
        <v>12</v>
      </c>
      <c r="C4" s="83">
        <v>44312.354166666664</v>
      </c>
      <c r="D4" s="83">
        <v>44331.354166666664</v>
      </c>
      <c r="E4" s="84">
        <f ca="1">NETWORKDAYS(INT($C$1),INT(D4),_off)*(_fapm-_dapm+_fmat-_dmat)-IF(COUNTIF(_off,INT($C$1))&gt;0,0,MAX(0,MIN(MOD($C$1,1),_fmat)-_dmat)+MAX(0,MIN(MOD($C$1,1),_fapm)-_dapm))-IF(COUNTIF(_off,INT(D4))&gt;0,0,MAX(0,_fmat-MAX(MOD(D4,1),_dmat))+MAX(0,_fapm-MAX(MOD(D4,1),_dapm)))</f>
        <v>3.6562499999999978</v>
      </c>
      <c r="F4" s="71">
        <v>2500</v>
      </c>
      <c r="G4" s="71">
        <f t="shared" si="0"/>
        <v>0</v>
      </c>
      <c r="H4" s="71">
        <f t="shared" si="1"/>
        <v>2500</v>
      </c>
      <c r="I4" s="85">
        <f t="shared" si="2"/>
        <v>12</v>
      </c>
      <c r="J4" s="86">
        <f t="shared" ca="1" si="3"/>
        <v>2.3741690408357088</v>
      </c>
      <c r="K4" s="59"/>
      <c r="L4" s="70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71"/>
      <c r="EG4" s="71"/>
      <c r="EH4" s="71"/>
      <c r="EI4" s="71"/>
      <c r="EJ4" s="71"/>
      <c r="EK4" s="71"/>
      <c r="EL4" s="71"/>
      <c r="EM4" s="71"/>
      <c r="EN4" s="71"/>
      <c r="EO4" s="72"/>
    </row>
    <row r="5" spans="1:145" s="55" customFormat="1" ht="15" x14ac:dyDescent="0.35">
      <c r="A5" s="87" t="s">
        <v>45</v>
      </c>
      <c r="B5" s="88">
        <v>15</v>
      </c>
      <c r="C5" s="89">
        <v>44313.354166608799</v>
      </c>
      <c r="D5" s="89">
        <v>44314.416666666664</v>
      </c>
      <c r="E5" s="90">
        <f ca="1">NETWORKDAYS(INT($C$1),INT(D5),_off)*(_fapm-_dapm+_fmat-_dmat)-IF(COUNTIF(_off,INT($C$1))&gt;0,0,MAX(0,MIN(MOD($C$1,1),_fmat)-_dmat)+MAX(0,MIN(MOD($C$1,1),_fapm)-_dapm))-IF(COUNTIF(_off,INT(D5))&gt;0,0,MAX(0,_fmat-MAX(MOD(D5,1),_dmat))+MAX(0,_fapm-MAX(MOD(D5,1),_dapm)))</f>
        <v>0.62499999999757438</v>
      </c>
      <c r="F5" s="57">
        <v>2000</v>
      </c>
      <c r="G5" s="57">
        <f t="shared" si="0"/>
        <v>800</v>
      </c>
      <c r="H5" s="57">
        <f t="shared" si="1"/>
        <v>1200</v>
      </c>
      <c r="I5" s="91">
        <f t="shared" si="2"/>
        <v>20</v>
      </c>
      <c r="J5" s="92">
        <f t="shared" ca="1" si="3"/>
        <v>4.0000000000155236</v>
      </c>
      <c r="L5" s="56"/>
      <c r="M5" s="57">
        <v>800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7"/>
      <c r="EI5" s="57"/>
      <c r="EJ5" s="57"/>
      <c r="EK5" s="57"/>
      <c r="EL5" s="57"/>
      <c r="EM5" s="57"/>
      <c r="EN5" s="57"/>
      <c r="EO5" s="58"/>
    </row>
    <row r="6" spans="1:145" ht="15" x14ac:dyDescent="0.35">
      <c r="A6" s="81" t="s">
        <v>51</v>
      </c>
      <c r="B6" s="82">
        <v>16</v>
      </c>
      <c r="C6" s="83">
        <v>44289.354166666664</v>
      </c>
      <c r="D6" s="83">
        <v>44344.5</v>
      </c>
      <c r="E6" s="84">
        <f ca="1">NETWORKDAYS(INT($C$1),INT(D6),_off)*(_fapm-_dapm+_fmat-_dmat)-IF(COUNTIF(_off,INT($C$1))&gt;0,0,MAX(0,MIN(MOD($C$1,1),_fmat)-_dmat)+MAX(0,MIN(MOD($C$1,1),_fapm)-_dapm))-IF(COUNTIF(_off,INT(D6))&gt;0,0,MAX(0,_fmat-MAX(MOD(D6,1),_dmat))+MAX(0,_fapm-MAX(MOD(D6,1),_dapm)))</f>
        <v>6.3090277777777741</v>
      </c>
      <c r="F6" s="71">
        <v>8</v>
      </c>
      <c r="G6" s="71">
        <f t="shared" si="0"/>
        <v>0</v>
      </c>
      <c r="H6" s="71">
        <f t="shared" si="1"/>
        <v>8</v>
      </c>
      <c r="I6" s="85">
        <f t="shared" si="2"/>
        <v>1.6666666666666666E-2</v>
      </c>
      <c r="J6" s="86">
        <f t="shared" ca="1" si="3"/>
        <v>3.1700605393505801</v>
      </c>
      <c r="K6" s="59"/>
      <c r="L6" s="70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1"/>
      <c r="ED6" s="71"/>
      <c r="EE6" s="71"/>
      <c r="EF6" s="71"/>
      <c r="EG6" s="71"/>
      <c r="EH6" s="71"/>
      <c r="EI6" s="71"/>
      <c r="EJ6" s="71"/>
      <c r="EK6" s="71"/>
      <c r="EL6" s="71"/>
      <c r="EM6" s="71"/>
      <c r="EN6" s="71"/>
      <c r="EO6" s="72"/>
    </row>
    <row r="7" spans="1:145" s="55" customFormat="1" ht="15" x14ac:dyDescent="0.35">
      <c r="A7" s="93" t="s">
        <v>52</v>
      </c>
      <c r="B7" s="88">
        <v>11</v>
      </c>
      <c r="C7" s="94">
        <v>44289.354166666664</v>
      </c>
      <c r="D7" s="89">
        <v>44344.5</v>
      </c>
      <c r="E7" s="90">
        <f ca="1">NETWORKDAYS(INT($C$1),INT(D7),_off)*(_fapm-_dapm+_fmat-_dmat)-IF(COUNTIF(_off,INT($C$1))&gt;0,0,MAX(0,MIN(MOD($C$1,1),_fmat)-_dmat)+MAX(0,MIN(MOD($C$1,1),_fapm)-_dapm))-IF(COUNTIF(_off,INT(D7))&gt;0,0,MAX(0,_fmat-MAX(MOD(D7,1),_dmat))+MAX(0,_fapm-MAX(MOD(D7,1),_dapm)))</f>
        <v>6.3090277777777741</v>
      </c>
      <c r="F7" s="57">
        <v>4</v>
      </c>
      <c r="G7" s="57">
        <f t="shared" si="0"/>
        <v>0</v>
      </c>
      <c r="H7" s="57">
        <f t="shared" si="1"/>
        <v>4</v>
      </c>
      <c r="I7" s="91">
        <f t="shared" si="2"/>
        <v>1.6666666666666666E-2</v>
      </c>
      <c r="J7" s="92">
        <f t="shared" ca="1" si="3"/>
        <v>1.58503026967529</v>
      </c>
      <c r="L7" s="56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57"/>
      <c r="EG7" s="57"/>
      <c r="EH7" s="57"/>
      <c r="EI7" s="57"/>
      <c r="EJ7" s="57"/>
      <c r="EK7" s="57"/>
      <c r="EL7" s="57"/>
      <c r="EM7" s="57"/>
      <c r="EN7" s="57"/>
      <c r="EO7" s="58"/>
    </row>
    <row r="8" spans="1:145" ht="15" x14ac:dyDescent="0.35">
      <c r="A8" s="95" t="s">
        <v>33</v>
      </c>
      <c r="B8" s="82">
        <v>19</v>
      </c>
      <c r="C8" s="96">
        <v>44312.354166666664</v>
      </c>
      <c r="D8" s="83">
        <v>44316.541666666664</v>
      </c>
      <c r="E8" s="84">
        <f ca="1">NETWORKDAYS(INT($C$1),INT(D8),_off)*(_fapm-_dapm+_fmat-_dmat)-IF(COUNTIF(_off,INT($C$1))&gt;0,0,MAX(0,MIN(MOD($C$1,1),_fmat)-_dmat)+MAX(0,MIN(MOD($C$1,1),_fapm)-_dapm))-IF(COUNTIF(_off,INT(D8))&gt;0,0,MAX(0,_fmat-MAX(MOD(D8,1),_dmat))+MAX(0,_fapm-MAX(MOD(D8,1),_dapm)))</f>
        <v>1.2673611111086851</v>
      </c>
      <c r="F8" s="71">
        <v>600</v>
      </c>
      <c r="G8" s="71">
        <f t="shared" si="0"/>
        <v>0</v>
      </c>
      <c r="H8" s="71">
        <f t="shared" si="1"/>
        <v>600</v>
      </c>
      <c r="I8" s="85">
        <f t="shared" si="2"/>
        <v>26</v>
      </c>
      <c r="J8" s="86">
        <f t="shared" ca="1" si="3"/>
        <v>0.75869336143453969</v>
      </c>
      <c r="K8" s="59"/>
      <c r="L8" s="70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  <c r="DT8" s="71"/>
      <c r="DU8" s="71"/>
      <c r="DV8" s="71"/>
      <c r="DW8" s="71"/>
      <c r="DX8" s="71"/>
      <c r="DY8" s="71"/>
      <c r="DZ8" s="71"/>
      <c r="EA8" s="71"/>
      <c r="EB8" s="71"/>
      <c r="EC8" s="71"/>
      <c r="ED8" s="71"/>
      <c r="EE8" s="71"/>
      <c r="EF8" s="71"/>
      <c r="EG8" s="71"/>
      <c r="EH8" s="71"/>
      <c r="EI8" s="71"/>
      <c r="EJ8" s="71"/>
      <c r="EK8" s="71"/>
      <c r="EL8" s="71"/>
      <c r="EM8" s="71"/>
      <c r="EN8" s="71"/>
      <c r="EO8" s="72"/>
    </row>
    <row r="9" spans="1:145" s="55" customFormat="1" ht="15" x14ac:dyDescent="0.35">
      <c r="A9" s="93" t="s">
        <v>33</v>
      </c>
      <c r="B9" s="88">
        <v>13</v>
      </c>
      <c r="C9" s="94">
        <v>44538.354166666664</v>
      </c>
      <c r="D9" s="89">
        <v>44539.6875</v>
      </c>
      <c r="E9" s="90">
        <f ca="1">NETWORKDAYS(INT($C$1),INT(D9),_off)*(_fapm-_dapm+_fmat-_dmat)-IF(COUNTIF(_off,INT($C$1))&gt;0,0,MAX(0,MIN(MOD($C$1,1),_fmat)-_dmat)+MAX(0,MIN(MOD($C$1,1),_fapm)-_dapm))-IF(COUNTIF(_off,INT(D9))&gt;0,0,MAX(0,_fmat-MAX(MOD(D9,1),_dmat))+MAX(0,_fapm-MAX(MOD(D9,1),_dapm)))</f>
        <v>40.218749999999979</v>
      </c>
      <c r="F9" s="57">
        <v>600</v>
      </c>
      <c r="G9" s="57">
        <f t="shared" si="0"/>
        <v>0</v>
      </c>
      <c r="H9" s="57">
        <f t="shared" si="1"/>
        <v>600</v>
      </c>
      <c r="I9" s="91">
        <f t="shared" si="2"/>
        <v>26</v>
      </c>
      <c r="J9" s="92">
        <f t="shared" ca="1" si="3"/>
        <v>2.3907716215408534E-2</v>
      </c>
      <c r="L9" s="56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57"/>
      <c r="EH9" s="57"/>
      <c r="EI9" s="57"/>
      <c r="EJ9" s="57"/>
      <c r="EK9" s="57"/>
      <c r="EL9" s="57"/>
      <c r="EM9" s="57"/>
      <c r="EN9" s="57"/>
      <c r="EO9" s="58"/>
    </row>
    <row r="10" spans="1:145" ht="15" x14ac:dyDescent="0.35">
      <c r="A10" s="81" t="s">
        <v>33</v>
      </c>
      <c r="B10" s="82">
        <v>14</v>
      </c>
      <c r="C10" s="83">
        <v>44539.354166666664</v>
      </c>
      <c r="D10" s="83">
        <v>44539.6875</v>
      </c>
      <c r="E10" s="84">
        <f ca="1">NETWORKDAYS(INT($C$1),INT(D10),_off)*(_fapm-_dapm+_fmat-_dmat)-IF(COUNTIF(_off,INT($C$1))&gt;0,0,MAX(0,MIN(MOD($C$1,1),_fmat)-_dmat)+MAX(0,MIN(MOD($C$1,1),_fapm)-_dapm))-IF(COUNTIF(_off,INT(D10))&gt;0,0,MAX(0,_fmat-MAX(MOD(D10,1),_dmat))+MAX(0,_fapm-MAX(MOD(D10,1),_dapm)))</f>
        <v>40.218749999999979</v>
      </c>
      <c r="F10" s="71">
        <v>600</v>
      </c>
      <c r="G10" s="71">
        <f t="shared" si="0"/>
        <v>0</v>
      </c>
      <c r="H10" s="71">
        <f t="shared" si="1"/>
        <v>600</v>
      </c>
      <c r="I10" s="85">
        <f t="shared" si="2"/>
        <v>26</v>
      </c>
      <c r="J10" s="86">
        <f t="shared" ca="1" si="3"/>
        <v>2.3907716215408534E-2</v>
      </c>
      <c r="K10" s="59"/>
      <c r="L10" s="70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  <c r="DQ10" s="71"/>
      <c r="DR10" s="71"/>
      <c r="DS10" s="71"/>
      <c r="DT10" s="71"/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/>
      <c r="EG10" s="71"/>
      <c r="EH10" s="71"/>
      <c r="EI10" s="71"/>
      <c r="EJ10" s="71"/>
      <c r="EK10" s="71"/>
      <c r="EL10" s="71"/>
      <c r="EM10" s="71"/>
      <c r="EN10" s="71"/>
      <c r="EO10" s="72"/>
    </row>
    <row r="11" spans="1:145" s="55" customFormat="1" ht="15" x14ac:dyDescent="0.35">
      <c r="A11" s="87" t="s">
        <v>33</v>
      </c>
      <c r="B11" s="88">
        <v>17</v>
      </c>
      <c r="C11" s="89">
        <v>44328.354166666664</v>
      </c>
      <c r="D11" s="89">
        <v>44330.354166666664</v>
      </c>
      <c r="E11" s="90">
        <f ca="1">NETWORKDAYS(INT($C$1),INT(D11),_off)*(_fapm-_dapm+_fmat-_dmat)-IF(COUNTIF(_off,INT($C$1))&gt;0,0,MAX(0,MIN(MOD($C$1,1),_fmat)-_dmat)+MAX(0,MIN(MOD($C$1,1),_fapm)-_dapm))-IF(COUNTIF(_off,INT(D11))&gt;0,0,MAX(0,_fmat-MAX(MOD(D11,1),_dmat))+MAX(0,_fapm-MAX(MOD(D11,1),_dapm)))</f>
        <v>3.6562499999999978</v>
      </c>
      <c r="F11" s="57">
        <v>600</v>
      </c>
      <c r="G11" s="57">
        <f t="shared" si="0"/>
        <v>0</v>
      </c>
      <c r="H11" s="57">
        <f t="shared" si="1"/>
        <v>600</v>
      </c>
      <c r="I11" s="91">
        <f t="shared" si="2"/>
        <v>26</v>
      </c>
      <c r="J11" s="92">
        <f t="shared" ca="1" si="3"/>
        <v>0.26298487836949391</v>
      </c>
      <c r="L11" s="56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57"/>
      <c r="EN11" s="57"/>
      <c r="EO11" s="58"/>
    </row>
    <row r="12" spans="1:145" ht="15" x14ac:dyDescent="0.35">
      <c r="A12" s="81" t="s">
        <v>33</v>
      </c>
      <c r="B12" s="82">
        <v>18</v>
      </c>
      <c r="C12" s="83">
        <v>44329.354166666664</v>
      </c>
      <c r="D12" s="83">
        <v>44330.354166666664</v>
      </c>
      <c r="E12" s="84">
        <f ca="1">NETWORKDAYS(INT($C$1),INT(D12),_off)*(_fapm-_dapm+_fmat-_dmat)-IF(COUNTIF(_off,INT($C$1))&gt;0,0,MAX(0,MIN(MOD($C$1,1),_fmat)-_dmat)+MAX(0,MIN(MOD($C$1,1),_fapm)-_dapm))-IF(COUNTIF(_off,INT(D12))&gt;0,0,MAX(0,_fmat-MAX(MOD(D12,1),_dmat))+MAX(0,_fapm-MAX(MOD(D12,1),_dapm)))</f>
        <v>3.6562499999999978</v>
      </c>
      <c r="F12" s="71">
        <v>600</v>
      </c>
      <c r="G12" s="71">
        <f t="shared" si="0"/>
        <v>0</v>
      </c>
      <c r="H12" s="71">
        <f t="shared" si="1"/>
        <v>600</v>
      </c>
      <c r="I12" s="85">
        <f t="shared" si="2"/>
        <v>26</v>
      </c>
      <c r="J12" s="86">
        <f t="shared" ca="1" si="3"/>
        <v>0.26298487836949391</v>
      </c>
      <c r="K12" s="59"/>
      <c r="L12" s="70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  <c r="DT12" s="71"/>
      <c r="DU12" s="71"/>
      <c r="DV12" s="71"/>
      <c r="DW12" s="71"/>
      <c r="DX12" s="71"/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2"/>
    </row>
    <row r="13" spans="1:145" s="55" customFormat="1" ht="15" x14ac:dyDescent="0.35">
      <c r="A13" s="87"/>
      <c r="B13" s="88"/>
      <c r="C13" s="89"/>
      <c r="D13" s="89"/>
      <c r="E13" s="90">
        <f ca="1">NETWORKDAYS(INT($C$1),INT(D13),_off)*(_fapm-_dapm+_fmat-_dmat)-IF(COUNTIF(_off,INT($C$1))&gt;0,0,MAX(0,MIN(MOD($C$1,1),_fmat)-_dmat)+MAX(0,MIN(MOD($C$1,1),_fapm)-_dapm))-IF(COUNTIF(_off,INT(D13))&gt;0,0,MAX(0,_fmat-MAX(MOD(D13,1),_dmat))+MAX(0,_fapm-MAX(MOD(D13,1),_dapm)))</f>
        <v>-8899.0312499999945</v>
      </c>
      <c r="F13" s="57"/>
      <c r="G13" s="57" t="str">
        <f t="shared" si="0"/>
        <v/>
      </c>
      <c r="H13" s="57" t="str">
        <f t="shared" si="1"/>
        <v/>
      </c>
      <c r="I13" s="91" t="str">
        <f t="shared" si="2"/>
        <v/>
      </c>
      <c r="J13" s="92" t="str">
        <f t="shared" si="3"/>
        <v/>
      </c>
      <c r="L13" s="56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  <c r="EK13" s="57"/>
      <c r="EL13" s="57"/>
      <c r="EM13" s="57"/>
      <c r="EN13" s="57"/>
      <c r="EO13" s="58"/>
    </row>
    <row r="14" spans="1:145" ht="15" x14ac:dyDescent="0.35">
      <c r="A14" s="81"/>
      <c r="B14" s="82"/>
      <c r="C14" s="83"/>
      <c r="D14" s="83"/>
      <c r="E14" s="84">
        <f ca="1">NETWORKDAYS(INT($C$1),INT(D14),_off)*(_fapm-_dapm+_fmat-_dmat)-IF(COUNTIF(_off,INT($C$1))&gt;0,0,MAX(0,MIN(MOD($C$1,1),_fmat)-_dmat)+MAX(0,MIN(MOD($C$1,1),_fapm)-_dapm))-IF(COUNTIF(_off,INT(D14))&gt;0,0,MAX(0,_fmat-MAX(MOD(D14,1),_dmat))+MAX(0,_fapm-MAX(MOD(D14,1),_dapm)))</f>
        <v>-8899.0312499999945</v>
      </c>
      <c r="F14" s="71"/>
      <c r="G14" s="71" t="str">
        <f t="shared" si="0"/>
        <v/>
      </c>
      <c r="H14" s="71" t="str">
        <f t="shared" si="1"/>
        <v/>
      </c>
      <c r="I14" s="85" t="str">
        <f t="shared" si="2"/>
        <v/>
      </c>
      <c r="J14" s="86" t="str">
        <f t="shared" si="3"/>
        <v/>
      </c>
      <c r="K14" s="59"/>
      <c r="L14" s="70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2"/>
    </row>
    <row r="15" spans="1:145" s="55" customFormat="1" ht="15" x14ac:dyDescent="0.35">
      <c r="A15" s="87"/>
      <c r="B15" s="88"/>
      <c r="C15" s="97"/>
      <c r="D15" s="97"/>
      <c r="E15" s="90">
        <f ca="1">NETWORKDAYS(INT($C$1),INT(D15),_off)*(_fapm-_dapm+_fmat-_dmat)-IF(COUNTIF(_off,INT($C$1))&gt;0,0,MAX(0,MIN(MOD($C$1,1),_fmat)-_dmat)+MAX(0,MIN(MOD($C$1,1),_fapm)-_dapm))-IF(COUNTIF(_off,INT(D15))&gt;0,0,MAX(0,_fmat-MAX(MOD(D15,1),_dmat))+MAX(0,_fapm-MAX(MOD(D15,1),_dapm)))</f>
        <v>-8899.0312499999945</v>
      </c>
      <c r="F15" s="57"/>
      <c r="G15" s="57" t="str">
        <f t="shared" si="0"/>
        <v/>
      </c>
      <c r="H15" s="57" t="str">
        <f t="shared" si="1"/>
        <v/>
      </c>
      <c r="I15" s="91" t="str">
        <f t="shared" si="2"/>
        <v/>
      </c>
      <c r="J15" s="92" t="str">
        <f t="shared" si="3"/>
        <v/>
      </c>
      <c r="L15" s="56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  <c r="DO15" s="57"/>
      <c r="DP15" s="57"/>
      <c r="DQ15" s="57"/>
      <c r="DR15" s="57"/>
      <c r="DS15" s="57"/>
      <c r="DT15" s="57"/>
      <c r="DU15" s="57"/>
      <c r="DV15" s="57"/>
      <c r="DW15" s="57"/>
      <c r="DX15" s="57"/>
      <c r="DY15" s="57"/>
      <c r="DZ15" s="57"/>
      <c r="EA15" s="57"/>
      <c r="EB15" s="57"/>
      <c r="EC15" s="57"/>
      <c r="ED15" s="57"/>
      <c r="EE15" s="57"/>
      <c r="EF15" s="57"/>
      <c r="EG15" s="57"/>
      <c r="EH15" s="57"/>
      <c r="EI15" s="57"/>
      <c r="EJ15" s="57"/>
      <c r="EK15" s="57"/>
      <c r="EL15" s="57"/>
      <c r="EM15" s="57"/>
      <c r="EN15" s="57"/>
      <c r="EO15" s="58"/>
    </row>
    <row r="16" spans="1:145" ht="15" x14ac:dyDescent="0.35">
      <c r="A16" s="81"/>
      <c r="B16" s="82"/>
      <c r="C16" s="83"/>
      <c r="D16" s="83"/>
      <c r="E16" s="84">
        <f ca="1">NETWORKDAYS(INT($C$1),INT(D16),_off)*(_fapm-_dapm+_fmat-_dmat)-IF(COUNTIF(_off,INT($C$1))&gt;0,0,MAX(0,MIN(MOD($C$1,1),_fmat)-_dmat)+MAX(0,MIN(MOD($C$1,1),_fapm)-_dapm))-IF(COUNTIF(_off,INT(D16))&gt;0,0,MAX(0,_fmat-MAX(MOD(D16,1),_dmat))+MAX(0,_fapm-MAX(MOD(D16,1),_dapm)))</f>
        <v>-8899.0312499999945</v>
      </c>
      <c r="F16" s="71"/>
      <c r="G16" s="71" t="str">
        <f t="shared" si="0"/>
        <v/>
      </c>
      <c r="H16" s="71" t="str">
        <f t="shared" si="1"/>
        <v/>
      </c>
      <c r="I16" s="85" t="str">
        <f t="shared" si="2"/>
        <v/>
      </c>
      <c r="J16" s="86" t="str">
        <f t="shared" si="3"/>
        <v/>
      </c>
      <c r="K16" s="59"/>
      <c r="L16" s="70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  <c r="DU16" s="71"/>
      <c r="DV16" s="71"/>
      <c r="DW16" s="71"/>
      <c r="DX16" s="71"/>
      <c r="DY16" s="71"/>
      <c r="DZ16" s="71"/>
      <c r="EA16" s="71"/>
      <c r="EB16" s="71"/>
      <c r="EC16" s="71"/>
      <c r="ED16" s="71"/>
      <c r="EE16" s="71"/>
      <c r="EF16" s="71"/>
      <c r="EG16" s="71"/>
      <c r="EH16" s="71"/>
      <c r="EI16" s="71"/>
      <c r="EJ16" s="71"/>
      <c r="EK16" s="71"/>
      <c r="EL16" s="71"/>
      <c r="EM16" s="71"/>
      <c r="EN16" s="71"/>
      <c r="EO16" s="72"/>
    </row>
    <row r="17" spans="1:145" s="55" customFormat="1" ht="15" x14ac:dyDescent="0.35">
      <c r="A17" s="87"/>
      <c r="B17" s="88"/>
      <c r="C17" s="89"/>
      <c r="D17" s="89"/>
      <c r="E17" s="90">
        <f ca="1">NETWORKDAYS(INT($C$1),INT(D17),_off)*(_fapm-_dapm+_fmat-_dmat)-IF(COUNTIF(_off,INT($C$1))&gt;0,0,MAX(0,MIN(MOD($C$1,1),_fmat)-_dmat)+MAX(0,MIN(MOD($C$1,1),_fapm)-_dapm))-IF(COUNTIF(_off,INT(D17))&gt;0,0,MAX(0,_fmat-MAX(MOD(D17,1),_dmat))+MAX(0,_fapm-MAX(MOD(D17,1),_dapm)))</f>
        <v>-8899.0312499999945</v>
      </c>
      <c r="F17" s="57"/>
      <c r="G17" s="57" t="str">
        <f t="shared" si="0"/>
        <v/>
      </c>
      <c r="H17" s="57" t="str">
        <f t="shared" si="1"/>
        <v/>
      </c>
      <c r="I17" s="91" t="str">
        <f t="shared" si="2"/>
        <v/>
      </c>
      <c r="J17" s="92" t="str">
        <f t="shared" si="3"/>
        <v/>
      </c>
      <c r="L17" s="56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  <c r="CY17" s="57"/>
      <c r="CZ17" s="57"/>
      <c r="DA17" s="57"/>
      <c r="DB17" s="57"/>
      <c r="DC17" s="57"/>
      <c r="DD17" s="57"/>
      <c r="DE17" s="57"/>
      <c r="DF17" s="57"/>
      <c r="DG17" s="57"/>
      <c r="DH17" s="57"/>
      <c r="DI17" s="57"/>
      <c r="DJ17" s="57"/>
      <c r="DK17" s="57"/>
      <c r="DL17" s="57"/>
      <c r="DM17" s="57"/>
      <c r="DN17" s="57"/>
      <c r="DO17" s="57"/>
      <c r="DP17" s="57"/>
      <c r="DQ17" s="57"/>
      <c r="DR17" s="57"/>
      <c r="DS17" s="57"/>
      <c r="DT17" s="57"/>
      <c r="DU17" s="57"/>
      <c r="DV17" s="57"/>
      <c r="DW17" s="57"/>
      <c r="DX17" s="57"/>
      <c r="DY17" s="57"/>
      <c r="DZ17" s="57"/>
      <c r="EA17" s="57"/>
      <c r="EB17" s="57"/>
      <c r="EC17" s="57"/>
      <c r="ED17" s="57"/>
      <c r="EE17" s="57"/>
      <c r="EF17" s="57"/>
      <c r="EG17" s="57"/>
      <c r="EH17" s="57"/>
      <c r="EI17" s="57"/>
      <c r="EJ17" s="57"/>
      <c r="EK17" s="57"/>
      <c r="EL17" s="57"/>
      <c r="EM17" s="57"/>
      <c r="EN17" s="57"/>
      <c r="EO17" s="58"/>
    </row>
    <row r="18" spans="1:145" ht="15" x14ac:dyDescent="0.35">
      <c r="A18" s="81"/>
      <c r="B18" s="82"/>
      <c r="C18" s="83"/>
      <c r="D18" s="83"/>
      <c r="E18" s="84">
        <f ca="1">NETWORKDAYS(INT($C$1),INT(D18),_off)*(_fapm-_dapm+_fmat-_dmat)-IF(COUNTIF(_off,INT($C$1))&gt;0,0,MAX(0,MIN(MOD($C$1,1),_fmat)-_dmat)+MAX(0,MIN(MOD($C$1,1),_fapm)-_dapm))-IF(COUNTIF(_off,INT(D18))&gt;0,0,MAX(0,_fmat-MAX(MOD(D18,1),_dmat))+MAX(0,_fapm-MAX(MOD(D18,1),_dapm)))</f>
        <v>-8899.0312499999945</v>
      </c>
      <c r="F18" s="71"/>
      <c r="G18" s="71" t="str">
        <f t="shared" si="0"/>
        <v/>
      </c>
      <c r="H18" s="71" t="str">
        <f t="shared" si="1"/>
        <v/>
      </c>
      <c r="I18" s="85" t="str">
        <f t="shared" si="2"/>
        <v/>
      </c>
      <c r="J18" s="86" t="str">
        <f t="shared" si="3"/>
        <v/>
      </c>
      <c r="K18" s="59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2"/>
    </row>
    <row r="19" spans="1:145" s="55" customFormat="1" ht="15" x14ac:dyDescent="0.35">
      <c r="A19" s="87"/>
      <c r="B19" s="88"/>
      <c r="C19" s="89"/>
      <c r="D19" s="89"/>
      <c r="E19" s="90">
        <f ca="1">NETWORKDAYS(INT($C$1),INT(D19),_off)*(_fapm-_dapm+_fmat-_dmat)-IF(COUNTIF(_off,INT($C$1))&gt;0,0,MAX(0,MIN(MOD($C$1,1),_fmat)-_dmat)+MAX(0,MIN(MOD($C$1,1),_fapm)-_dapm))-IF(COUNTIF(_off,INT(D19))&gt;0,0,MAX(0,_fmat-MAX(MOD(D19,1),_dmat))+MAX(0,_fapm-MAX(MOD(D19,1),_dapm)))</f>
        <v>-8899.0312499999945</v>
      </c>
      <c r="F19" s="57"/>
      <c r="G19" s="57" t="str">
        <f t="shared" ref="G19:G71" si="4">IF(ISBLANK(F19),"",SUM(L19:EO19))</f>
        <v/>
      </c>
      <c r="H19" s="57" t="str">
        <f t="shared" ref="H19:H71" si="5">IF(ISBLANK(F19), "",F19-G19)</f>
        <v/>
      </c>
      <c r="I19" s="91" t="str">
        <f t="shared" si="2"/>
        <v/>
      </c>
      <c r="J19" s="92" t="str">
        <f t="shared" ref="J19:J72" si="6">IF(F19=0,"",H19/(E19*24)/I19)</f>
        <v/>
      </c>
      <c r="L19" s="56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  <c r="EK19" s="57"/>
      <c r="EL19" s="57"/>
      <c r="EM19" s="57"/>
      <c r="EN19" s="57"/>
      <c r="EO19" s="58"/>
    </row>
    <row r="20" spans="1:145" ht="15" x14ac:dyDescent="0.35">
      <c r="A20" s="81"/>
      <c r="B20" s="82"/>
      <c r="C20" s="83"/>
      <c r="D20" s="83"/>
      <c r="E20" s="84">
        <f ca="1">NETWORKDAYS(INT($C$1),INT(D20),_off)*(_fapm-_dapm+_fmat-_dmat)-IF(COUNTIF(_off,INT($C$1))&gt;0,0,MAX(0,MIN(MOD($C$1,1),_fmat)-_dmat)+MAX(0,MIN(MOD($C$1,1),_fapm)-_dapm))-IF(COUNTIF(_off,INT(D20))&gt;0,0,MAX(0,_fmat-MAX(MOD(D20,1),_dmat))+MAX(0,_fapm-MAX(MOD(D20,1),_dapm)))</f>
        <v>-8899.0312499999945</v>
      </c>
      <c r="F20" s="71"/>
      <c r="G20" s="71" t="str">
        <f t="shared" si="4"/>
        <v/>
      </c>
      <c r="H20" s="71" t="str">
        <f t="shared" si="5"/>
        <v/>
      </c>
      <c r="I20" s="85" t="str">
        <f t="shared" si="2"/>
        <v/>
      </c>
      <c r="J20" s="86" t="str">
        <f t="shared" si="6"/>
        <v/>
      </c>
      <c r="K20" s="59"/>
      <c r="L20" s="70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  <c r="DT20" s="71"/>
      <c r="DU20" s="71"/>
      <c r="DV20" s="71"/>
      <c r="DW20" s="71"/>
      <c r="DX20" s="71"/>
      <c r="DY20" s="71"/>
      <c r="DZ20" s="71"/>
      <c r="EA20" s="71"/>
      <c r="EB20" s="71"/>
      <c r="EC20" s="71"/>
      <c r="ED20" s="71"/>
      <c r="EE20" s="71"/>
      <c r="EF20" s="71"/>
      <c r="EG20" s="71"/>
      <c r="EH20" s="71"/>
      <c r="EI20" s="71"/>
      <c r="EJ20" s="71"/>
      <c r="EK20" s="71"/>
      <c r="EL20" s="71"/>
      <c r="EM20" s="71"/>
      <c r="EN20" s="71"/>
      <c r="EO20" s="72"/>
    </row>
    <row r="21" spans="1:145" s="55" customFormat="1" ht="15" x14ac:dyDescent="0.35">
      <c r="A21" s="87"/>
      <c r="B21" s="88"/>
      <c r="C21" s="89"/>
      <c r="D21" s="89"/>
      <c r="E21" s="90">
        <f ca="1">NETWORKDAYS(INT($C$1),INT(D21),_off)*(_fapm-_dapm+_fmat-_dmat)-IF(COUNTIF(_off,INT($C$1))&gt;0,0,MAX(0,MIN(MOD($C$1,1),_fmat)-_dmat)+MAX(0,MIN(MOD($C$1,1),_fapm)-_dapm))-IF(COUNTIF(_off,INT(D21))&gt;0,0,MAX(0,_fmat-MAX(MOD(D21,1),_dmat))+MAX(0,_fapm-MAX(MOD(D21,1),_dapm)))</f>
        <v>-8899.0312499999945</v>
      </c>
      <c r="F21" s="57"/>
      <c r="G21" s="57" t="str">
        <f t="shared" si="4"/>
        <v/>
      </c>
      <c r="H21" s="57" t="str">
        <f t="shared" si="5"/>
        <v/>
      </c>
      <c r="I21" s="91" t="str">
        <f t="shared" si="2"/>
        <v/>
      </c>
      <c r="J21" s="92" t="str">
        <f t="shared" si="6"/>
        <v/>
      </c>
      <c r="L21" s="56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8"/>
    </row>
    <row r="22" spans="1:145" ht="15" x14ac:dyDescent="0.35">
      <c r="A22" s="81"/>
      <c r="B22" s="82"/>
      <c r="C22" s="83"/>
      <c r="D22" s="83"/>
      <c r="E22" s="84">
        <f ca="1">NETWORKDAYS(INT($C$1),INT(D22),_off)*(_fapm-_dapm+_fmat-_dmat)-IF(COUNTIF(_off,INT($C$1))&gt;0,0,MAX(0,MIN(MOD($C$1,1),_fmat)-_dmat)+MAX(0,MIN(MOD($C$1,1),_fapm)-_dapm))-IF(COUNTIF(_off,INT(D22))&gt;0,0,MAX(0,_fmat-MAX(MOD(D22,1),_dmat))+MAX(0,_fapm-MAX(MOD(D22,1),_dapm)))</f>
        <v>-8899.0312499999945</v>
      </c>
      <c r="F22" s="71"/>
      <c r="G22" s="71" t="str">
        <f t="shared" si="4"/>
        <v/>
      </c>
      <c r="H22" s="71" t="str">
        <f t="shared" si="5"/>
        <v/>
      </c>
      <c r="I22" s="85" t="str">
        <f t="shared" si="2"/>
        <v/>
      </c>
      <c r="J22" s="86" t="str">
        <f t="shared" si="6"/>
        <v/>
      </c>
      <c r="K22" s="59"/>
      <c r="L22" s="70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2"/>
    </row>
    <row r="23" spans="1:145" s="55" customFormat="1" ht="15" x14ac:dyDescent="0.35">
      <c r="A23" s="87"/>
      <c r="B23" s="88"/>
      <c r="C23" s="89"/>
      <c r="D23" s="89"/>
      <c r="E23" s="90">
        <f ca="1">NETWORKDAYS(INT($C$1),INT(D23),_off)*(_fapm-_dapm+_fmat-_dmat)-IF(COUNTIF(_off,INT($C$1))&gt;0,0,MAX(0,MIN(MOD($C$1,1),_fmat)-_dmat)+MAX(0,MIN(MOD($C$1,1),_fapm)-_dapm))-IF(COUNTIF(_off,INT(D23))&gt;0,0,MAX(0,_fmat-MAX(MOD(D23,1),_dmat))+MAX(0,_fapm-MAX(MOD(D23,1),_dapm)))</f>
        <v>-8899.0312499999945</v>
      </c>
      <c r="F23" s="57"/>
      <c r="G23" s="57" t="str">
        <f t="shared" si="4"/>
        <v/>
      </c>
      <c r="H23" s="57" t="str">
        <f t="shared" si="5"/>
        <v/>
      </c>
      <c r="I23" s="91" t="str">
        <f t="shared" si="2"/>
        <v/>
      </c>
      <c r="J23" s="92" t="str">
        <f t="shared" si="6"/>
        <v/>
      </c>
      <c r="L23" s="56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  <c r="EK23" s="57"/>
      <c r="EL23" s="57"/>
      <c r="EM23" s="57"/>
      <c r="EN23" s="57"/>
      <c r="EO23" s="58"/>
    </row>
    <row r="24" spans="1:145" ht="15" x14ac:dyDescent="0.35">
      <c r="A24" s="81"/>
      <c r="B24" s="82"/>
      <c r="C24" s="83"/>
      <c r="D24" s="83"/>
      <c r="E24" s="84">
        <f ca="1">NETWORKDAYS(INT($C$1),INT(D24),_off)*(_fapm-_dapm+_fmat-_dmat)-IF(COUNTIF(_off,INT($C$1))&gt;0,0,MAX(0,MIN(MOD($C$1,1),_fmat)-_dmat)+MAX(0,MIN(MOD($C$1,1),_fapm)-_dapm))-IF(COUNTIF(_off,INT(D24))&gt;0,0,MAX(0,_fmat-MAX(MOD(D24,1),_dmat))+MAX(0,_fapm-MAX(MOD(D24,1),_dapm)))</f>
        <v>-8899.0312499999945</v>
      </c>
      <c r="F24" s="71"/>
      <c r="G24" s="71" t="str">
        <f t="shared" si="4"/>
        <v/>
      </c>
      <c r="H24" s="71" t="str">
        <f t="shared" si="5"/>
        <v/>
      </c>
      <c r="I24" s="85" t="str">
        <f t="shared" si="2"/>
        <v/>
      </c>
      <c r="J24" s="86" t="str">
        <f t="shared" si="6"/>
        <v/>
      </c>
      <c r="K24" s="59"/>
      <c r="L24" s="70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2"/>
    </row>
    <row r="25" spans="1:145" s="55" customFormat="1" ht="15" x14ac:dyDescent="0.35">
      <c r="A25" s="87"/>
      <c r="B25" s="88"/>
      <c r="C25" s="89"/>
      <c r="D25" s="89"/>
      <c r="E25" s="90">
        <f ca="1">NETWORKDAYS(INT($C$1),INT(D25),_off)*(_fapm-_dapm+_fmat-_dmat)-IF(COUNTIF(_off,INT($C$1))&gt;0,0,MAX(0,MIN(MOD($C$1,1),_fmat)-_dmat)+MAX(0,MIN(MOD($C$1,1),_fapm)-_dapm))-IF(COUNTIF(_off,INT(D25))&gt;0,0,MAX(0,_fmat-MAX(MOD(D25,1),_dmat))+MAX(0,_fapm-MAX(MOD(D25,1),_dapm)))</f>
        <v>-8899.0312499999945</v>
      </c>
      <c r="F25" s="57"/>
      <c r="G25" s="57" t="str">
        <f t="shared" si="4"/>
        <v/>
      </c>
      <c r="H25" s="57" t="str">
        <f t="shared" si="5"/>
        <v/>
      </c>
      <c r="I25" s="91" t="str">
        <f t="shared" si="2"/>
        <v/>
      </c>
      <c r="J25" s="92" t="str">
        <f t="shared" si="6"/>
        <v/>
      </c>
      <c r="L25" s="56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8"/>
    </row>
    <row r="26" spans="1:145" ht="15" x14ac:dyDescent="0.35">
      <c r="A26" s="81"/>
      <c r="B26" s="82"/>
      <c r="C26" s="83"/>
      <c r="D26" s="83"/>
      <c r="E26" s="84">
        <f ca="1">NETWORKDAYS(INT($C$1),INT(D26),_off)*(_fapm-_dapm+_fmat-_dmat)-IF(COUNTIF(_off,INT($C$1))&gt;0,0,MAX(0,MIN(MOD($C$1,1),_fmat)-_dmat)+MAX(0,MIN(MOD($C$1,1),_fapm)-_dapm))-IF(COUNTIF(_off,INT(D26))&gt;0,0,MAX(0,_fmat-MAX(MOD(D26,1),_dmat))+MAX(0,_fapm-MAX(MOD(D26,1),_dapm)))</f>
        <v>-8899.0312499999945</v>
      </c>
      <c r="F26" s="71"/>
      <c r="G26" s="71" t="str">
        <f t="shared" si="4"/>
        <v/>
      </c>
      <c r="H26" s="71" t="str">
        <f t="shared" si="5"/>
        <v/>
      </c>
      <c r="I26" s="85" t="str">
        <f t="shared" si="2"/>
        <v/>
      </c>
      <c r="J26" s="86" t="str">
        <f t="shared" si="6"/>
        <v/>
      </c>
      <c r="K26" s="59"/>
      <c r="L26" s="70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2"/>
    </row>
    <row r="27" spans="1:145" s="55" customFormat="1" ht="15" x14ac:dyDescent="0.35">
      <c r="A27" s="87"/>
      <c r="B27" s="88"/>
      <c r="C27" s="89"/>
      <c r="D27" s="89"/>
      <c r="E27" s="90">
        <f ca="1">NETWORKDAYS(INT($C$1),INT(D27),_off)*(_fapm-_dapm+_fmat-_dmat)-IF(COUNTIF(_off,INT($C$1))&gt;0,0,MAX(0,MIN(MOD($C$1,1),_fmat)-_dmat)+MAX(0,MIN(MOD($C$1,1),_fapm)-_dapm))-IF(COUNTIF(_off,INT(D27))&gt;0,0,MAX(0,_fmat-MAX(MOD(D27,1),_dmat))+MAX(0,_fapm-MAX(MOD(D27,1),_dapm)))</f>
        <v>-8899.0312499999945</v>
      </c>
      <c r="F27" s="57"/>
      <c r="G27" s="57" t="str">
        <f t="shared" si="4"/>
        <v/>
      </c>
      <c r="H27" s="57" t="str">
        <f t="shared" si="5"/>
        <v/>
      </c>
      <c r="I27" s="91" t="str">
        <f t="shared" si="2"/>
        <v/>
      </c>
      <c r="J27" s="92" t="str">
        <f t="shared" si="6"/>
        <v/>
      </c>
      <c r="L27" s="56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8"/>
    </row>
    <row r="28" spans="1:145" ht="15" x14ac:dyDescent="0.35">
      <c r="A28" s="81"/>
      <c r="B28" s="82"/>
      <c r="C28" s="83"/>
      <c r="D28" s="83"/>
      <c r="E28" s="84">
        <f ca="1">NETWORKDAYS(INT($C$1),INT(D28),_off)*(_fapm-_dapm+_fmat-_dmat)-IF(COUNTIF(_off,INT($C$1))&gt;0,0,MAX(0,MIN(MOD($C$1,1),_fmat)-_dmat)+MAX(0,MIN(MOD($C$1,1),_fapm)-_dapm))-IF(COUNTIF(_off,INT(D28))&gt;0,0,MAX(0,_fmat-MAX(MOD(D28,1),_dmat))+MAX(0,_fapm-MAX(MOD(D28,1),_dapm)))</f>
        <v>-8899.0312499999945</v>
      </c>
      <c r="F28" s="71"/>
      <c r="G28" s="71" t="str">
        <f t="shared" si="4"/>
        <v/>
      </c>
      <c r="H28" s="71" t="str">
        <f t="shared" si="5"/>
        <v/>
      </c>
      <c r="I28" s="85" t="str">
        <f t="shared" si="2"/>
        <v/>
      </c>
      <c r="J28" s="86" t="str">
        <f t="shared" si="6"/>
        <v/>
      </c>
      <c r="K28" s="59"/>
      <c r="L28" s="70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  <c r="EM28" s="71"/>
      <c r="EN28" s="71"/>
      <c r="EO28" s="72"/>
    </row>
    <row r="29" spans="1:145" s="55" customFormat="1" ht="15" x14ac:dyDescent="0.35">
      <c r="A29" s="87"/>
      <c r="B29" s="88"/>
      <c r="C29" s="89"/>
      <c r="D29" s="89"/>
      <c r="E29" s="90">
        <f ca="1">NETWORKDAYS(INT($C$1),INT(D29),_off)*(_fapm-_dapm+_fmat-_dmat)-IF(COUNTIF(_off,INT($C$1))&gt;0,0,MAX(0,MIN(MOD($C$1,1),_fmat)-_dmat)+MAX(0,MIN(MOD($C$1,1),_fapm)-_dapm))-IF(COUNTIF(_off,INT(D29))&gt;0,0,MAX(0,_fmat-MAX(MOD(D29,1),_dmat))+MAX(0,_fapm-MAX(MOD(D29,1),_dapm)))</f>
        <v>-8899.0312499999945</v>
      </c>
      <c r="F29" s="57"/>
      <c r="G29" s="57" t="str">
        <f t="shared" si="4"/>
        <v/>
      </c>
      <c r="H29" s="57" t="str">
        <f t="shared" si="5"/>
        <v/>
      </c>
      <c r="I29" s="91" t="str">
        <f t="shared" si="2"/>
        <v/>
      </c>
      <c r="J29" s="92" t="str">
        <f t="shared" si="6"/>
        <v/>
      </c>
      <c r="L29" s="56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8"/>
    </row>
    <row r="30" spans="1:145" ht="15" x14ac:dyDescent="0.35">
      <c r="A30" s="81"/>
      <c r="B30" s="82"/>
      <c r="C30" s="83"/>
      <c r="D30" s="83"/>
      <c r="E30" s="84">
        <f ca="1">NETWORKDAYS(INT($C$1),INT(D30),_off)*(_fapm-_dapm+_fmat-_dmat)-IF(COUNTIF(_off,INT($C$1))&gt;0,0,MAX(0,MIN(MOD($C$1,1),_fmat)-_dmat)+MAX(0,MIN(MOD($C$1,1),_fapm)-_dapm))-IF(COUNTIF(_off,INT(D30))&gt;0,0,MAX(0,_fmat-MAX(MOD(D30,1),_dmat))+MAX(0,_fapm-MAX(MOD(D30,1),_dapm)))</f>
        <v>-8899.0312499999945</v>
      </c>
      <c r="F30" s="71"/>
      <c r="G30" s="71" t="str">
        <f t="shared" si="4"/>
        <v/>
      </c>
      <c r="H30" s="71" t="str">
        <f t="shared" si="5"/>
        <v/>
      </c>
      <c r="I30" s="85" t="str">
        <f t="shared" si="2"/>
        <v/>
      </c>
      <c r="J30" s="86" t="str">
        <f t="shared" si="6"/>
        <v/>
      </c>
      <c r="K30" s="59"/>
      <c r="L30" s="70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  <c r="EN30" s="71"/>
      <c r="EO30" s="72"/>
    </row>
    <row r="31" spans="1:145" s="55" customFormat="1" ht="15" x14ac:dyDescent="0.35">
      <c r="A31" s="87"/>
      <c r="B31" s="88"/>
      <c r="C31" s="89"/>
      <c r="D31" s="89"/>
      <c r="E31" s="90">
        <f ca="1">NETWORKDAYS(INT($C$1),INT(D31),_off)*(_fapm-_dapm+_fmat-_dmat)-IF(COUNTIF(_off,INT($C$1))&gt;0,0,MAX(0,MIN(MOD($C$1,1),_fmat)-_dmat)+MAX(0,MIN(MOD($C$1,1),_fapm)-_dapm))-IF(COUNTIF(_off,INT(D31))&gt;0,0,MAX(0,_fmat-MAX(MOD(D31,1),_dmat))+MAX(0,_fapm-MAX(MOD(D31,1),_dapm)))</f>
        <v>-8899.0312499999945</v>
      </c>
      <c r="F31" s="57"/>
      <c r="G31" s="57" t="str">
        <f t="shared" si="4"/>
        <v/>
      </c>
      <c r="H31" s="57" t="str">
        <f t="shared" si="5"/>
        <v/>
      </c>
      <c r="I31" s="91" t="str">
        <f t="shared" si="2"/>
        <v/>
      </c>
      <c r="J31" s="92" t="str">
        <f t="shared" si="6"/>
        <v/>
      </c>
      <c r="L31" s="56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8"/>
    </row>
    <row r="32" spans="1:145" ht="15" x14ac:dyDescent="0.35">
      <c r="A32" s="81"/>
      <c r="B32" s="82"/>
      <c r="C32" s="83"/>
      <c r="D32" s="83"/>
      <c r="E32" s="84">
        <f ca="1">NETWORKDAYS(INT($C$1),INT(D32),_off)*(_fapm-_dapm+_fmat-_dmat)-IF(COUNTIF(_off,INT($C$1))&gt;0,0,MAX(0,MIN(MOD($C$1,1),_fmat)-_dmat)+MAX(0,MIN(MOD($C$1,1),_fapm)-_dapm))-IF(COUNTIF(_off,INT(D32))&gt;0,0,MAX(0,_fmat-MAX(MOD(D32,1),_dmat))+MAX(0,_fapm-MAX(MOD(D32,1),_dapm)))</f>
        <v>-8899.0312499999945</v>
      </c>
      <c r="F32" s="71"/>
      <c r="G32" s="71" t="str">
        <f t="shared" si="4"/>
        <v/>
      </c>
      <c r="H32" s="71" t="str">
        <f t="shared" si="5"/>
        <v/>
      </c>
      <c r="I32" s="85" t="str">
        <f t="shared" si="2"/>
        <v/>
      </c>
      <c r="J32" s="86" t="str">
        <f t="shared" si="6"/>
        <v/>
      </c>
      <c r="K32" s="59"/>
      <c r="L32" s="70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2"/>
    </row>
    <row r="33" spans="1:145" s="55" customFormat="1" ht="15" x14ac:dyDescent="0.35">
      <c r="A33" s="87"/>
      <c r="B33" s="88"/>
      <c r="C33" s="89"/>
      <c r="D33" s="89"/>
      <c r="E33" s="90">
        <f ca="1">NETWORKDAYS(INT($C$1),INT(D33),_off)*(_fapm-_dapm+_fmat-_dmat)-IF(COUNTIF(_off,INT($C$1))&gt;0,0,MAX(0,MIN(MOD($C$1,1),_fmat)-_dmat)+MAX(0,MIN(MOD($C$1,1),_fapm)-_dapm))-IF(COUNTIF(_off,INT(D33))&gt;0,0,MAX(0,_fmat-MAX(MOD(D33,1),_dmat))+MAX(0,_fapm-MAX(MOD(D33,1),_dapm)))</f>
        <v>-8899.0312499999945</v>
      </c>
      <c r="F33" s="57"/>
      <c r="G33" s="57" t="str">
        <f t="shared" si="4"/>
        <v/>
      </c>
      <c r="H33" s="57" t="str">
        <f t="shared" si="5"/>
        <v/>
      </c>
      <c r="I33" s="91" t="str">
        <f t="shared" si="2"/>
        <v/>
      </c>
      <c r="J33" s="92" t="str">
        <f t="shared" si="6"/>
        <v/>
      </c>
      <c r="L33" s="56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8"/>
    </row>
    <row r="34" spans="1:145" ht="15" x14ac:dyDescent="0.35">
      <c r="A34" s="81"/>
      <c r="B34" s="82"/>
      <c r="C34" s="83"/>
      <c r="D34" s="83"/>
      <c r="E34" s="84">
        <f ca="1">NETWORKDAYS(INT($C$1),INT(D34),_off)*(_fapm-_dapm+_fmat-_dmat)-IF(COUNTIF(_off,INT($C$1))&gt;0,0,MAX(0,MIN(MOD($C$1,1),_fmat)-_dmat)+MAX(0,MIN(MOD($C$1,1),_fapm)-_dapm))-IF(COUNTIF(_off,INT(D34))&gt;0,0,MAX(0,_fmat-MAX(MOD(D34,1),_dmat))+MAX(0,_fapm-MAX(MOD(D34,1),_dapm)))</f>
        <v>-8899.0312499999945</v>
      </c>
      <c r="F34" s="71"/>
      <c r="G34" s="71" t="str">
        <f t="shared" si="4"/>
        <v/>
      </c>
      <c r="H34" s="71" t="str">
        <f t="shared" si="5"/>
        <v/>
      </c>
      <c r="I34" s="85" t="str">
        <f t="shared" si="2"/>
        <v/>
      </c>
      <c r="J34" s="86" t="str">
        <f t="shared" si="6"/>
        <v/>
      </c>
      <c r="K34" s="59"/>
      <c r="L34" s="70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71"/>
      <c r="DP34" s="71"/>
      <c r="DQ34" s="71"/>
      <c r="DR34" s="71"/>
      <c r="DS34" s="71"/>
      <c r="DT34" s="71"/>
      <c r="DU34" s="71"/>
      <c r="DV34" s="71"/>
      <c r="DW34" s="71"/>
      <c r="DX34" s="71"/>
      <c r="DY34" s="71"/>
      <c r="DZ34" s="71"/>
      <c r="EA34" s="71"/>
      <c r="EB34" s="71"/>
      <c r="EC34" s="71"/>
      <c r="ED34" s="71"/>
      <c r="EE34" s="71"/>
      <c r="EF34" s="71"/>
      <c r="EG34" s="71"/>
      <c r="EH34" s="71"/>
      <c r="EI34" s="71"/>
      <c r="EJ34" s="71"/>
      <c r="EK34" s="71"/>
      <c r="EL34" s="71"/>
      <c r="EM34" s="71"/>
      <c r="EN34" s="71"/>
      <c r="EO34" s="72"/>
    </row>
    <row r="35" spans="1:145" s="55" customFormat="1" ht="15" x14ac:dyDescent="0.35">
      <c r="A35" s="87"/>
      <c r="B35" s="88"/>
      <c r="C35" s="89"/>
      <c r="D35" s="89"/>
      <c r="E35" s="90">
        <f ca="1">NETWORKDAYS(INT($C$1),INT(D35),_off)*(_fapm-_dapm+_fmat-_dmat)-IF(COUNTIF(_off,INT($C$1))&gt;0,0,MAX(0,MIN(MOD($C$1,1),_fmat)-_dmat)+MAX(0,MIN(MOD($C$1,1),_fapm)-_dapm))-IF(COUNTIF(_off,INT(D35))&gt;0,0,MAX(0,_fmat-MAX(MOD(D35,1),_dmat))+MAX(0,_fapm-MAX(MOD(D35,1),_dapm)))</f>
        <v>-8899.0312499999945</v>
      </c>
      <c r="F35" s="57"/>
      <c r="G35" s="57" t="str">
        <f t="shared" si="4"/>
        <v/>
      </c>
      <c r="H35" s="57" t="str">
        <f t="shared" si="5"/>
        <v/>
      </c>
      <c r="I35" s="91" t="str">
        <f t="shared" ref="I35:I66" si="7">IFERROR(VLOOKUP(A35,Cadence,5,FALSE),"")</f>
        <v/>
      </c>
      <c r="J35" s="92" t="str">
        <f t="shared" si="6"/>
        <v/>
      </c>
      <c r="L35" s="56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7"/>
      <c r="CZ35" s="57"/>
      <c r="DA35" s="57"/>
      <c r="DB35" s="57"/>
      <c r="DC35" s="57"/>
      <c r="DD35" s="57"/>
      <c r="DE35" s="57"/>
      <c r="DF35" s="57"/>
      <c r="DG35" s="57"/>
      <c r="DH35" s="57"/>
      <c r="DI35" s="57"/>
      <c r="DJ35" s="57"/>
      <c r="DK35" s="57"/>
      <c r="DL35" s="57"/>
      <c r="DM35" s="57"/>
      <c r="DN35" s="57"/>
      <c r="DO35" s="57"/>
      <c r="DP35" s="57"/>
      <c r="DQ35" s="57"/>
      <c r="DR35" s="57"/>
      <c r="DS35" s="57"/>
      <c r="DT35" s="57"/>
      <c r="DU35" s="57"/>
      <c r="DV35" s="57"/>
      <c r="DW35" s="57"/>
      <c r="DX35" s="57"/>
      <c r="DY35" s="57"/>
      <c r="DZ35" s="57"/>
      <c r="EA35" s="57"/>
      <c r="EB35" s="57"/>
      <c r="EC35" s="57"/>
      <c r="ED35" s="57"/>
      <c r="EE35" s="57"/>
      <c r="EF35" s="57"/>
      <c r="EG35" s="57"/>
      <c r="EH35" s="57"/>
      <c r="EI35" s="57"/>
      <c r="EJ35" s="57"/>
      <c r="EK35" s="57"/>
      <c r="EL35" s="57"/>
      <c r="EM35" s="57"/>
      <c r="EN35" s="57"/>
      <c r="EO35" s="58"/>
    </row>
    <row r="36" spans="1:145" ht="15" x14ac:dyDescent="0.35">
      <c r="A36" s="81"/>
      <c r="B36" s="82"/>
      <c r="C36" s="83"/>
      <c r="D36" s="83"/>
      <c r="E36" s="84">
        <f ca="1">NETWORKDAYS(INT($C$1),INT(D36),_off)*(_fapm-_dapm+_fmat-_dmat)-IF(COUNTIF(_off,INT($C$1))&gt;0,0,MAX(0,MIN(MOD($C$1,1),_fmat)-_dmat)+MAX(0,MIN(MOD($C$1,1),_fapm)-_dapm))-IF(COUNTIF(_off,INT(D36))&gt;0,0,MAX(0,_fmat-MAX(MOD(D36,1),_dmat))+MAX(0,_fapm-MAX(MOD(D36,1),_dapm)))</f>
        <v>-8899.0312499999945</v>
      </c>
      <c r="F36" s="71"/>
      <c r="G36" s="71" t="str">
        <f t="shared" si="4"/>
        <v/>
      </c>
      <c r="H36" s="71" t="str">
        <f t="shared" si="5"/>
        <v/>
      </c>
      <c r="I36" s="85" t="str">
        <f t="shared" si="7"/>
        <v/>
      </c>
      <c r="J36" s="86" t="str">
        <f t="shared" si="6"/>
        <v/>
      </c>
      <c r="K36" s="59"/>
      <c r="L36" s="70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71"/>
      <c r="CT36" s="71"/>
      <c r="CU36" s="71"/>
      <c r="CV36" s="71"/>
      <c r="CW36" s="71"/>
      <c r="CX36" s="71"/>
      <c r="CY36" s="71"/>
      <c r="CZ36" s="71"/>
      <c r="DA36" s="71"/>
      <c r="DB36" s="71"/>
      <c r="DC36" s="71"/>
      <c r="DD36" s="71"/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71"/>
      <c r="DP36" s="71"/>
      <c r="DQ36" s="71"/>
      <c r="DR36" s="71"/>
      <c r="DS36" s="71"/>
      <c r="DT36" s="71"/>
      <c r="DU36" s="71"/>
      <c r="DV36" s="71"/>
      <c r="DW36" s="71"/>
      <c r="DX36" s="71"/>
      <c r="DY36" s="71"/>
      <c r="DZ36" s="71"/>
      <c r="EA36" s="71"/>
      <c r="EB36" s="71"/>
      <c r="EC36" s="71"/>
      <c r="ED36" s="71"/>
      <c r="EE36" s="71"/>
      <c r="EF36" s="71"/>
      <c r="EG36" s="71"/>
      <c r="EH36" s="71"/>
      <c r="EI36" s="71"/>
      <c r="EJ36" s="71"/>
      <c r="EK36" s="71"/>
      <c r="EL36" s="71"/>
      <c r="EM36" s="71"/>
      <c r="EN36" s="71"/>
      <c r="EO36" s="72"/>
    </row>
    <row r="37" spans="1:145" s="55" customFormat="1" ht="15" x14ac:dyDescent="0.35">
      <c r="A37" s="87"/>
      <c r="B37" s="88"/>
      <c r="C37" s="89"/>
      <c r="D37" s="89"/>
      <c r="E37" s="90">
        <f ca="1">NETWORKDAYS(INT($C$1),INT(D37),_off)*(_fapm-_dapm+_fmat-_dmat)-IF(COUNTIF(_off,INT($C$1))&gt;0,0,MAX(0,MIN(MOD($C$1,1),_fmat)-_dmat)+MAX(0,MIN(MOD($C$1,1),_fapm)-_dapm))-IF(COUNTIF(_off,INT(D37))&gt;0,0,MAX(0,_fmat-MAX(MOD(D37,1),_dmat))+MAX(0,_fapm-MAX(MOD(D37,1),_dapm)))</f>
        <v>-8899.0312499999945</v>
      </c>
      <c r="F37" s="57"/>
      <c r="G37" s="57" t="str">
        <f t="shared" si="4"/>
        <v/>
      </c>
      <c r="H37" s="57" t="str">
        <f t="shared" si="5"/>
        <v/>
      </c>
      <c r="I37" s="91" t="str">
        <f t="shared" si="7"/>
        <v/>
      </c>
      <c r="J37" s="92" t="str">
        <f t="shared" si="6"/>
        <v/>
      </c>
      <c r="L37" s="56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CO37" s="57"/>
      <c r="CP37" s="57"/>
      <c r="CQ37" s="57"/>
      <c r="CR37" s="57"/>
      <c r="CS37" s="57"/>
      <c r="CT37" s="57"/>
      <c r="CU37" s="57"/>
      <c r="CV37" s="57"/>
      <c r="CW37" s="57"/>
      <c r="CX37" s="57"/>
      <c r="CY37" s="57"/>
      <c r="CZ37" s="57"/>
      <c r="DA37" s="57"/>
      <c r="DB37" s="57"/>
      <c r="DC37" s="57"/>
      <c r="DD37" s="57"/>
      <c r="DE37" s="57"/>
      <c r="DF37" s="57"/>
      <c r="DG37" s="57"/>
      <c r="DH37" s="57"/>
      <c r="DI37" s="57"/>
      <c r="DJ37" s="57"/>
      <c r="DK37" s="57"/>
      <c r="DL37" s="57"/>
      <c r="DM37" s="57"/>
      <c r="DN37" s="57"/>
      <c r="DO37" s="57"/>
      <c r="DP37" s="57"/>
      <c r="DQ37" s="57"/>
      <c r="DR37" s="57"/>
      <c r="DS37" s="57"/>
      <c r="DT37" s="57"/>
      <c r="DU37" s="57"/>
      <c r="DV37" s="57"/>
      <c r="DW37" s="57"/>
      <c r="DX37" s="57"/>
      <c r="DY37" s="57"/>
      <c r="DZ37" s="57"/>
      <c r="EA37" s="57"/>
      <c r="EB37" s="57"/>
      <c r="EC37" s="57"/>
      <c r="ED37" s="57"/>
      <c r="EE37" s="57"/>
      <c r="EF37" s="57"/>
      <c r="EG37" s="57"/>
      <c r="EH37" s="57"/>
      <c r="EI37" s="57"/>
      <c r="EJ37" s="57"/>
      <c r="EK37" s="57"/>
      <c r="EL37" s="57"/>
      <c r="EM37" s="57"/>
      <c r="EN37" s="57"/>
      <c r="EO37" s="58"/>
    </row>
    <row r="38" spans="1:145" ht="15" x14ac:dyDescent="0.35">
      <c r="A38" s="81"/>
      <c r="B38" s="82"/>
      <c r="C38" s="83"/>
      <c r="D38" s="83"/>
      <c r="E38" s="84">
        <f ca="1">NETWORKDAYS(INT($C$1),INT(D38),_off)*(_fapm-_dapm+_fmat-_dmat)-IF(COUNTIF(_off,INT($C$1))&gt;0,0,MAX(0,MIN(MOD($C$1,1),_fmat)-_dmat)+MAX(0,MIN(MOD($C$1,1),_fapm)-_dapm))-IF(COUNTIF(_off,INT(D38))&gt;0,0,MAX(0,_fmat-MAX(MOD(D38,1),_dmat))+MAX(0,_fapm-MAX(MOD(D38,1),_dapm)))</f>
        <v>-8899.0312499999945</v>
      </c>
      <c r="F38" s="71"/>
      <c r="G38" s="71" t="str">
        <f t="shared" si="4"/>
        <v/>
      </c>
      <c r="H38" s="71" t="str">
        <f t="shared" si="5"/>
        <v/>
      </c>
      <c r="I38" s="85" t="str">
        <f t="shared" si="7"/>
        <v/>
      </c>
      <c r="J38" s="86" t="str">
        <f t="shared" si="6"/>
        <v/>
      </c>
      <c r="K38" s="59"/>
      <c r="L38" s="70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71"/>
      <c r="DE38" s="71"/>
      <c r="DF38" s="71"/>
      <c r="DG38" s="71"/>
      <c r="DH38" s="71"/>
      <c r="DI38" s="71"/>
      <c r="DJ38" s="71"/>
      <c r="DK38" s="71"/>
      <c r="DL38" s="71"/>
      <c r="DM38" s="71"/>
      <c r="DN38" s="71"/>
      <c r="DO38" s="71"/>
      <c r="DP38" s="71"/>
      <c r="DQ38" s="71"/>
      <c r="DR38" s="71"/>
      <c r="DS38" s="71"/>
      <c r="DT38" s="71"/>
      <c r="DU38" s="71"/>
      <c r="DV38" s="71"/>
      <c r="DW38" s="71"/>
      <c r="DX38" s="71"/>
      <c r="DY38" s="71"/>
      <c r="DZ38" s="71"/>
      <c r="EA38" s="71"/>
      <c r="EB38" s="71"/>
      <c r="EC38" s="71"/>
      <c r="ED38" s="71"/>
      <c r="EE38" s="71"/>
      <c r="EF38" s="71"/>
      <c r="EG38" s="71"/>
      <c r="EH38" s="71"/>
      <c r="EI38" s="71"/>
      <c r="EJ38" s="71"/>
      <c r="EK38" s="71"/>
      <c r="EL38" s="71"/>
      <c r="EM38" s="71"/>
      <c r="EN38" s="71"/>
      <c r="EO38" s="72"/>
    </row>
    <row r="39" spans="1:145" s="55" customFormat="1" ht="15" x14ac:dyDescent="0.35">
      <c r="A39" s="87"/>
      <c r="B39" s="88"/>
      <c r="C39" s="89"/>
      <c r="D39" s="89"/>
      <c r="E39" s="90">
        <f ca="1">NETWORKDAYS(INT($C$1),INT(D39),_off)*(_fapm-_dapm+_fmat-_dmat)-IF(COUNTIF(_off,INT($C$1))&gt;0,0,MAX(0,MIN(MOD($C$1,1),_fmat)-_dmat)+MAX(0,MIN(MOD($C$1,1),_fapm)-_dapm))-IF(COUNTIF(_off,INT(D39))&gt;0,0,MAX(0,_fmat-MAX(MOD(D39,1),_dmat))+MAX(0,_fapm-MAX(MOD(D39,1),_dapm)))</f>
        <v>-8899.0312499999945</v>
      </c>
      <c r="F39" s="57"/>
      <c r="G39" s="57" t="str">
        <f t="shared" si="4"/>
        <v/>
      </c>
      <c r="H39" s="57" t="str">
        <f t="shared" si="5"/>
        <v/>
      </c>
      <c r="I39" s="91" t="str">
        <f t="shared" si="7"/>
        <v/>
      </c>
      <c r="J39" s="92" t="str">
        <f t="shared" si="6"/>
        <v/>
      </c>
      <c r="L39" s="56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57"/>
      <c r="CT39" s="57"/>
      <c r="CU39" s="57"/>
      <c r="CV39" s="57"/>
      <c r="CW39" s="57"/>
      <c r="CX39" s="57"/>
      <c r="CY39" s="57"/>
      <c r="CZ39" s="57"/>
      <c r="DA39" s="57"/>
      <c r="DB39" s="57"/>
      <c r="DC39" s="57"/>
      <c r="DD39" s="57"/>
      <c r="DE39" s="57"/>
      <c r="DF39" s="57"/>
      <c r="DG39" s="57"/>
      <c r="DH39" s="57"/>
      <c r="DI39" s="57"/>
      <c r="DJ39" s="57"/>
      <c r="DK39" s="57"/>
      <c r="DL39" s="57"/>
      <c r="DM39" s="57"/>
      <c r="DN39" s="57"/>
      <c r="DO39" s="57"/>
      <c r="DP39" s="57"/>
      <c r="DQ39" s="57"/>
      <c r="DR39" s="57"/>
      <c r="DS39" s="57"/>
      <c r="DT39" s="57"/>
      <c r="DU39" s="57"/>
      <c r="DV39" s="57"/>
      <c r="DW39" s="57"/>
      <c r="DX39" s="57"/>
      <c r="DY39" s="57"/>
      <c r="DZ39" s="57"/>
      <c r="EA39" s="57"/>
      <c r="EB39" s="57"/>
      <c r="EC39" s="57"/>
      <c r="ED39" s="57"/>
      <c r="EE39" s="57"/>
      <c r="EF39" s="57"/>
      <c r="EG39" s="57"/>
      <c r="EH39" s="57"/>
      <c r="EI39" s="57"/>
      <c r="EJ39" s="57"/>
      <c r="EK39" s="57"/>
      <c r="EL39" s="57"/>
      <c r="EM39" s="57"/>
      <c r="EN39" s="57"/>
      <c r="EO39" s="58"/>
    </row>
    <row r="40" spans="1:145" ht="15" x14ac:dyDescent="0.35">
      <c r="A40" s="81"/>
      <c r="B40" s="82"/>
      <c r="C40" s="83"/>
      <c r="D40" s="83"/>
      <c r="E40" s="84">
        <f ca="1">NETWORKDAYS(INT($C$1),INT(D40),_off)*(_fapm-_dapm+_fmat-_dmat)-IF(COUNTIF(_off,INT($C$1))&gt;0,0,MAX(0,MIN(MOD($C$1,1),_fmat)-_dmat)+MAX(0,MIN(MOD($C$1,1),_fapm)-_dapm))-IF(COUNTIF(_off,INT(D40))&gt;0,0,MAX(0,_fmat-MAX(MOD(D40,1),_dmat))+MAX(0,_fapm-MAX(MOD(D40,1),_dapm)))</f>
        <v>-8899.0312499999945</v>
      </c>
      <c r="F40" s="71"/>
      <c r="G40" s="71" t="str">
        <f t="shared" si="4"/>
        <v/>
      </c>
      <c r="H40" s="71" t="str">
        <f t="shared" si="5"/>
        <v/>
      </c>
      <c r="I40" s="85" t="str">
        <f t="shared" si="7"/>
        <v/>
      </c>
      <c r="J40" s="86" t="str">
        <f t="shared" si="6"/>
        <v/>
      </c>
      <c r="K40" s="59"/>
      <c r="L40" s="70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1"/>
      <c r="CY40" s="71"/>
      <c r="CZ40" s="71"/>
      <c r="DA40" s="71"/>
      <c r="DB40" s="71"/>
      <c r="DC40" s="71"/>
      <c r="DD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  <c r="DQ40" s="71"/>
      <c r="DR40" s="71"/>
      <c r="DS40" s="71"/>
      <c r="DT40" s="71"/>
      <c r="DU40" s="71"/>
      <c r="DV40" s="71"/>
      <c r="DW40" s="71"/>
      <c r="DX40" s="71"/>
      <c r="DY40" s="71"/>
      <c r="DZ40" s="71"/>
      <c r="EA40" s="71"/>
      <c r="EB40" s="71"/>
      <c r="EC40" s="71"/>
      <c r="ED40" s="71"/>
      <c r="EE40" s="71"/>
      <c r="EF40" s="71"/>
      <c r="EG40" s="71"/>
      <c r="EH40" s="71"/>
      <c r="EI40" s="71"/>
      <c r="EJ40" s="71"/>
      <c r="EK40" s="71"/>
      <c r="EL40" s="71"/>
      <c r="EM40" s="71"/>
      <c r="EN40" s="71"/>
      <c r="EO40" s="72"/>
    </row>
    <row r="41" spans="1:145" s="55" customFormat="1" ht="15" x14ac:dyDescent="0.35">
      <c r="A41" s="87"/>
      <c r="B41" s="88"/>
      <c r="C41" s="89"/>
      <c r="D41" s="89"/>
      <c r="E41" s="90">
        <f ca="1">NETWORKDAYS(INT($C$1),INT(D41),_off)*(_fapm-_dapm+_fmat-_dmat)-IF(COUNTIF(_off,INT($C$1))&gt;0,0,MAX(0,MIN(MOD($C$1,1),_fmat)-_dmat)+MAX(0,MIN(MOD($C$1,1),_fapm)-_dapm))-IF(COUNTIF(_off,INT(D41))&gt;0,0,MAX(0,_fmat-MAX(MOD(D41,1),_dmat))+MAX(0,_fapm-MAX(MOD(D41,1),_dapm)))</f>
        <v>-8899.0312499999945</v>
      </c>
      <c r="F41" s="57"/>
      <c r="G41" s="57" t="str">
        <f t="shared" si="4"/>
        <v/>
      </c>
      <c r="H41" s="57" t="str">
        <f t="shared" si="5"/>
        <v/>
      </c>
      <c r="I41" s="91" t="str">
        <f t="shared" si="7"/>
        <v/>
      </c>
      <c r="J41" s="92" t="str">
        <f t="shared" si="6"/>
        <v/>
      </c>
      <c r="L41" s="56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  <c r="CV41" s="57"/>
      <c r="CW41" s="57"/>
      <c r="CX41" s="57"/>
      <c r="CY41" s="57"/>
      <c r="CZ41" s="57"/>
      <c r="DA41" s="57"/>
      <c r="DB41" s="57"/>
      <c r="DC41" s="57"/>
      <c r="DD41" s="57"/>
      <c r="DE41" s="57"/>
      <c r="DF41" s="57"/>
      <c r="DG41" s="57"/>
      <c r="DH41" s="57"/>
      <c r="DI41" s="57"/>
      <c r="DJ41" s="57"/>
      <c r="DK41" s="57"/>
      <c r="DL41" s="57"/>
      <c r="DM41" s="57"/>
      <c r="DN41" s="57"/>
      <c r="DO41" s="57"/>
      <c r="DP41" s="57"/>
      <c r="DQ41" s="57"/>
      <c r="DR41" s="57"/>
      <c r="DS41" s="57"/>
      <c r="DT41" s="57"/>
      <c r="DU41" s="57"/>
      <c r="DV41" s="57"/>
      <c r="DW41" s="57"/>
      <c r="DX41" s="57"/>
      <c r="DY41" s="57"/>
      <c r="DZ41" s="57"/>
      <c r="EA41" s="57"/>
      <c r="EB41" s="57"/>
      <c r="EC41" s="57"/>
      <c r="ED41" s="57"/>
      <c r="EE41" s="57"/>
      <c r="EF41" s="57"/>
      <c r="EG41" s="57"/>
      <c r="EH41" s="57"/>
      <c r="EI41" s="57"/>
      <c r="EJ41" s="57"/>
      <c r="EK41" s="57"/>
      <c r="EL41" s="57"/>
      <c r="EM41" s="57"/>
      <c r="EN41" s="57"/>
      <c r="EO41" s="58"/>
    </row>
    <row r="42" spans="1:145" ht="15" x14ac:dyDescent="0.35">
      <c r="A42" s="81"/>
      <c r="B42" s="82"/>
      <c r="C42" s="83"/>
      <c r="D42" s="83"/>
      <c r="E42" s="84">
        <f ca="1">NETWORKDAYS(INT($C$1),INT(D42),_off)*(_fapm-_dapm+_fmat-_dmat)-IF(COUNTIF(_off,INT($C$1))&gt;0,0,MAX(0,MIN(MOD($C$1,1),_fmat)-_dmat)+MAX(0,MIN(MOD($C$1,1),_fapm)-_dapm))-IF(COUNTIF(_off,INT(D42))&gt;0,0,MAX(0,_fmat-MAX(MOD(D42,1),_dmat))+MAX(0,_fapm-MAX(MOD(D42,1),_dapm)))</f>
        <v>-8899.0312499999945</v>
      </c>
      <c r="F42" s="71"/>
      <c r="G42" s="71" t="str">
        <f t="shared" si="4"/>
        <v/>
      </c>
      <c r="H42" s="71" t="str">
        <f t="shared" si="5"/>
        <v/>
      </c>
      <c r="I42" s="85" t="str">
        <f t="shared" si="7"/>
        <v/>
      </c>
      <c r="J42" s="86" t="str">
        <f t="shared" si="6"/>
        <v/>
      </c>
      <c r="K42" s="59"/>
      <c r="L42" s="70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  <c r="CS42" s="71"/>
      <c r="CT42" s="71"/>
      <c r="CU42" s="71"/>
      <c r="CV42" s="71"/>
      <c r="CW42" s="71"/>
      <c r="CX42" s="71"/>
      <c r="CY42" s="71"/>
      <c r="CZ42" s="71"/>
      <c r="DA42" s="71"/>
      <c r="DB42" s="71"/>
      <c r="DC42" s="71"/>
      <c r="DD42" s="71"/>
      <c r="DE42" s="71"/>
      <c r="DF42" s="71"/>
      <c r="DG42" s="71"/>
      <c r="DH42" s="71"/>
      <c r="DI42" s="71"/>
      <c r="DJ42" s="71"/>
      <c r="DK42" s="71"/>
      <c r="DL42" s="71"/>
      <c r="DM42" s="71"/>
      <c r="DN42" s="71"/>
      <c r="DO42" s="71"/>
      <c r="DP42" s="71"/>
      <c r="DQ42" s="71"/>
      <c r="DR42" s="71"/>
      <c r="DS42" s="71"/>
      <c r="DT42" s="71"/>
      <c r="DU42" s="71"/>
      <c r="DV42" s="71"/>
      <c r="DW42" s="71"/>
      <c r="DX42" s="71"/>
      <c r="DY42" s="71"/>
      <c r="DZ42" s="71"/>
      <c r="EA42" s="71"/>
      <c r="EB42" s="71"/>
      <c r="EC42" s="71"/>
      <c r="ED42" s="71"/>
      <c r="EE42" s="71"/>
      <c r="EF42" s="71"/>
      <c r="EG42" s="71"/>
      <c r="EH42" s="71"/>
      <c r="EI42" s="71"/>
      <c r="EJ42" s="71"/>
      <c r="EK42" s="71"/>
      <c r="EL42" s="71"/>
      <c r="EM42" s="71"/>
      <c r="EN42" s="71"/>
      <c r="EO42" s="72"/>
    </row>
    <row r="43" spans="1:145" s="55" customFormat="1" ht="15" x14ac:dyDescent="0.35">
      <c r="A43" s="87"/>
      <c r="B43" s="88"/>
      <c r="C43" s="89"/>
      <c r="D43" s="89"/>
      <c r="E43" s="90">
        <f ca="1">NETWORKDAYS(INT($C$1),INT(D43),_off)*(_fapm-_dapm+_fmat-_dmat)-IF(COUNTIF(_off,INT($C$1))&gt;0,0,MAX(0,MIN(MOD($C$1,1),_fmat)-_dmat)+MAX(0,MIN(MOD($C$1,1),_fapm)-_dapm))-IF(COUNTIF(_off,INT(D43))&gt;0,0,MAX(0,_fmat-MAX(MOD(D43,1),_dmat))+MAX(0,_fapm-MAX(MOD(D43,1),_dapm)))</f>
        <v>-8899.0312499999945</v>
      </c>
      <c r="F43" s="57"/>
      <c r="G43" s="57" t="str">
        <f t="shared" si="4"/>
        <v/>
      </c>
      <c r="H43" s="57" t="str">
        <f t="shared" si="5"/>
        <v/>
      </c>
      <c r="I43" s="91" t="str">
        <f t="shared" si="7"/>
        <v/>
      </c>
      <c r="J43" s="92" t="str">
        <f t="shared" si="6"/>
        <v/>
      </c>
      <c r="L43" s="56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7"/>
      <c r="DJ43" s="57"/>
      <c r="DK43" s="57"/>
      <c r="DL43" s="57"/>
      <c r="DM43" s="57"/>
      <c r="DN43" s="57"/>
      <c r="DO43" s="57"/>
      <c r="DP43" s="57"/>
      <c r="DQ43" s="57"/>
      <c r="DR43" s="57"/>
      <c r="DS43" s="57"/>
      <c r="DT43" s="57"/>
      <c r="DU43" s="57"/>
      <c r="DV43" s="57"/>
      <c r="DW43" s="57"/>
      <c r="DX43" s="57"/>
      <c r="DY43" s="57"/>
      <c r="DZ43" s="57"/>
      <c r="EA43" s="57"/>
      <c r="EB43" s="57"/>
      <c r="EC43" s="57"/>
      <c r="ED43" s="57"/>
      <c r="EE43" s="57"/>
      <c r="EF43" s="57"/>
      <c r="EG43" s="57"/>
      <c r="EH43" s="57"/>
      <c r="EI43" s="57"/>
      <c r="EJ43" s="57"/>
      <c r="EK43" s="57"/>
      <c r="EL43" s="57"/>
      <c r="EM43" s="57"/>
      <c r="EN43" s="57"/>
      <c r="EO43" s="58"/>
    </row>
    <row r="44" spans="1:145" ht="15" x14ac:dyDescent="0.35">
      <c r="A44" s="81"/>
      <c r="B44" s="82"/>
      <c r="C44" s="83"/>
      <c r="D44" s="83"/>
      <c r="E44" s="84">
        <f ca="1">NETWORKDAYS(INT($C$1),INT(D44),_off)*(_fapm-_dapm+_fmat-_dmat)-IF(COUNTIF(_off,INT($C$1))&gt;0,0,MAX(0,MIN(MOD($C$1,1),_fmat)-_dmat)+MAX(0,MIN(MOD($C$1,1),_fapm)-_dapm))-IF(COUNTIF(_off,INT(D44))&gt;0,0,MAX(0,_fmat-MAX(MOD(D44,1),_dmat))+MAX(0,_fapm-MAX(MOD(D44,1),_dapm)))</f>
        <v>-8899.0312499999945</v>
      </c>
      <c r="F44" s="71"/>
      <c r="G44" s="71" t="str">
        <f t="shared" si="4"/>
        <v/>
      </c>
      <c r="H44" s="71" t="str">
        <f t="shared" si="5"/>
        <v/>
      </c>
      <c r="I44" s="85" t="str">
        <f t="shared" si="7"/>
        <v/>
      </c>
      <c r="J44" s="86" t="str">
        <f t="shared" si="6"/>
        <v/>
      </c>
      <c r="K44" s="59"/>
      <c r="L44" s="70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2"/>
    </row>
    <row r="45" spans="1:145" s="55" customFormat="1" ht="15" x14ac:dyDescent="0.35">
      <c r="A45" s="87"/>
      <c r="B45" s="88"/>
      <c r="C45" s="89"/>
      <c r="D45" s="89"/>
      <c r="E45" s="90">
        <f ca="1">NETWORKDAYS(INT($C$1),INT(D45),_off)*(_fapm-_dapm+_fmat-_dmat)-IF(COUNTIF(_off,INT($C$1))&gt;0,0,MAX(0,MIN(MOD($C$1,1),_fmat)-_dmat)+MAX(0,MIN(MOD($C$1,1),_fapm)-_dapm))-IF(COUNTIF(_off,INT(D45))&gt;0,0,MAX(0,_fmat-MAX(MOD(D45,1),_dmat))+MAX(0,_fapm-MAX(MOD(D45,1),_dapm)))</f>
        <v>-8899.0312499999945</v>
      </c>
      <c r="F45" s="57"/>
      <c r="G45" s="57" t="str">
        <f t="shared" si="4"/>
        <v/>
      </c>
      <c r="H45" s="57" t="str">
        <f t="shared" si="5"/>
        <v/>
      </c>
      <c r="I45" s="91" t="str">
        <f t="shared" si="7"/>
        <v/>
      </c>
      <c r="J45" s="92" t="str">
        <f t="shared" si="6"/>
        <v/>
      </c>
      <c r="L45" s="56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7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7"/>
      <c r="DJ45" s="57"/>
      <c r="DK45" s="57"/>
      <c r="DL45" s="57"/>
      <c r="DM45" s="57"/>
      <c r="DN45" s="57"/>
      <c r="DO45" s="57"/>
      <c r="DP45" s="57"/>
      <c r="DQ45" s="57"/>
      <c r="DR45" s="57"/>
      <c r="DS45" s="57"/>
      <c r="DT45" s="57"/>
      <c r="DU45" s="57"/>
      <c r="DV45" s="57"/>
      <c r="DW45" s="57"/>
      <c r="DX45" s="57"/>
      <c r="DY45" s="57"/>
      <c r="DZ45" s="57"/>
      <c r="EA45" s="57"/>
      <c r="EB45" s="57"/>
      <c r="EC45" s="57"/>
      <c r="ED45" s="57"/>
      <c r="EE45" s="57"/>
      <c r="EF45" s="57"/>
      <c r="EG45" s="57"/>
      <c r="EH45" s="57"/>
      <c r="EI45" s="57"/>
      <c r="EJ45" s="57"/>
      <c r="EK45" s="57"/>
      <c r="EL45" s="57"/>
      <c r="EM45" s="57"/>
      <c r="EN45" s="57"/>
      <c r="EO45" s="58"/>
    </row>
    <row r="46" spans="1:145" ht="15" x14ac:dyDescent="0.35">
      <c r="A46" s="81"/>
      <c r="B46" s="82"/>
      <c r="C46" s="83"/>
      <c r="D46" s="83"/>
      <c r="E46" s="84">
        <f ca="1">NETWORKDAYS(INT($C$1),INT(D46),_off)*(_fapm-_dapm+_fmat-_dmat)-IF(COUNTIF(_off,INT($C$1))&gt;0,0,MAX(0,MIN(MOD($C$1,1),_fmat)-_dmat)+MAX(0,MIN(MOD($C$1,1),_fapm)-_dapm))-IF(COUNTIF(_off,INT(D46))&gt;0,0,MAX(0,_fmat-MAX(MOD(D46,1),_dmat))+MAX(0,_fapm-MAX(MOD(D46,1),_dapm)))</f>
        <v>-8899.0312499999945</v>
      </c>
      <c r="F46" s="71"/>
      <c r="G46" s="71" t="str">
        <f t="shared" si="4"/>
        <v/>
      </c>
      <c r="H46" s="71" t="str">
        <f t="shared" si="5"/>
        <v/>
      </c>
      <c r="I46" s="85" t="str">
        <f t="shared" si="7"/>
        <v/>
      </c>
      <c r="J46" s="86" t="str">
        <f t="shared" si="6"/>
        <v/>
      </c>
      <c r="K46" s="59"/>
      <c r="L46" s="70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  <c r="CI46" s="71"/>
      <c r="CJ46" s="71"/>
      <c r="CK46" s="71"/>
      <c r="CL46" s="71"/>
      <c r="CM46" s="71"/>
      <c r="CN46" s="71"/>
      <c r="CO46" s="71"/>
      <c r="CP46" s="71"/>
      <c r="CQ46" s="71"/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71"/>
      <c r="DC46" s="71"/>
      <c r="DD46" s="71"/>
      <c r="DE46" s="71"/>
      <c r="DF46" s="71"/>
      <c r="DG46" s="71"/>
      <c r="DH46" s="71"/>
      <c r="DI46" s="71"/>
      <c r="DJ46" s="71"/>
      <c r="DK46" s="71"/>
      <c r="DL46" s="71"/>
      <c r="DM46" s="71"/>
      <c r="DN46" s="71"/>
      <c r="DO46" s="71"/>
      <c r="DP46" s="71"/>
      <c r="DQ46" s="71"/>
      <c r="DR46" s="71"/>
      <c r="DS46" s="71"/>
      <c r="DT46" s="71"/>
      <c r="DU46" s="71"/>
      <c r="DV46" s="71"/>
      <c r="DW46" s="71"/>
      <c r="DX46" s="71"/>
      <c r="DY46" s="71"/>
      <c r="DZ46" s="71"/>
      <c r="EA46" s="71"/>
      <c r="EB46" s="71"/>
      <c r="EC46" s="71"/>
      <c r="ED46" s="71"/>
      <c r="EE46" s="71"/>
      <c r="EF46" s="71"/>
      <c r="EG46" s="71"/>
      <c r="EH46" s="71"/>
      <c r="EI46" s="71"/>
      <c r="EJ46" s="71"/>
      <c r="EK46" s="71"/>
      <c r="EL46" s="71"/>
      <c r="EM46" s="71"/>
      <c r="EN46" s="71"/>
      <c r="EO46" s="72"/>
    </row>
    <row r="47" spans="1:145" s="55" customFormat="1" ht="15" x14ac:dyDescent="0.35">
      <c r="A47" s="87"/>
      <c r="B47" s="88"/>
      <c r="C47" s="89"/>
      <c r="D47" s="89"/>
      <c r="E47" s="90">
        <f ca="1">NETWORKDAYS(INT($C$1),INT(D47),_off)*(_fapm-_dapm+_fmat-_dmat)-IF(COUNTIF(_off,INT($C$1))&gt;0,0,MAX(0,MIN(MOD($C$1,1),_fmat)-_dmat)+MAX(0,MIN(MOD($C$1,1),_fapm)-_dapm))-IF(COUNTIF(_off,INT(D47))&gt;0,0,MAX(0,_fmat-MAX(MOD(D47,1),_dmat))+MAX(0,_fapm-MAX(MOD(D47,1),_dapm)))</f>
        <v>-8899.0312499999945</v>
      </c>
      <c r="F47" s="57"/>
      <c r="G47" s="57" t="str">
        <f t="shared" si="4"/>
        <v/>
      </c>
      <c r="H47" s="57" t="str">
        <f t="shared" si="5"/>
        <v/>
      </c>
      <c r="I47" s="91" t="str">
        <f t="shared" si="7"/>
        <v/>
      </c>
      <c r="J47" s="92" t="str">
        <f t="shared" si="6"/>
        <v/>
      </c>
      <c r="L47" s="56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57"/>
      <c r="CT47" s="57"/>
      <c r="CU47" s="57"/>
      <c r="CV47" s="57"/>
      <c r="CW47" s="57"/>
      <c r="CX47" s="57"/>
      <c r="CY47" s="57"/>
      <c r="CZ47" s="57"/>
      <c r="DA47" s="57"/>
      <c r="DB47" s="57"/>
      <c r="DC47" s="57"/>
      <c r="DD47" s="57"/>
      <c r="DE47" s="57"/>
      <c r="DF47" s="57"/>
      <c r="DG47" s="57"/>
      <c r="DH47" s="57"/>
      <c r="DI47" s="57"/>
      <c r="DJ47" s="57"/>
      <c r="DK47" s="57"/>
      <c r="DL47" s="57"/>
      <c r="DM47" s="57"/>
      <c r="DN47" s="57"/>
      <c r="DO47" s="57"/>
      <c r="DP47" s="57"/>
      <c r="DQ47" s="57"/>
      <c r="DR47" s="57"/>
      <c r="DS47" s="57"/>
      <c r="DT47" s="57"/>
      <c r="DU47" s="57"/>
      <c r="DV47" s="57"/>
      <c r="DW47" s="57"/>
      <c r="DX47" s="57"/>
      <c r="DY47" s="57"/>
      <c r="DZ47" s="57"/>
      <c r="EA47" s="57"/>
      <c r="EB47" s="57"/>
      <c r="EC47" s="57"/>
      <c r="ED47" s="57"/>
      <c r="EE47" s="57"/>
      <c r="EF47" s="57"/>
      <c r="EG47" s="57"/>
      <c r="EH47" s="57"/>
      <c r="EI47" s="57"/>
      <c r="EJ47" s="57"/>
      <c r="EK47" s="57"/>
      <c r="EL47" s="57"/>
      <c r="EM47" s="57"/>
      <c r="EN47" s="57"/>
      <c r="EO47" s="58"/>
    </row>
    <row r="48" spans="1:145" ht="15" x14ac:dyDescent="0.35">
      <c r="A48" s="81"/>
      <c r="B48" s="82"/>
      <c r="C48" s="83"/>
      <c r="D48" s="83"/>
      <c r="E48" s="84">
        <f ca="1">NETWORKDAYS(INT($C$1),INT(D48),_off)*(_fapm-_dapm+_fmat-_dmat)-IF(COUNTIF(_off,INT($C$1))&gt;0,0,MAX(0,MIN(MOD($C$1,1),_fmat)-_dmat)+MAX(0,MIN(MOD($C$1,1),_fapm)-_dapm))-IF(COUNTIF(_off,INT(D48))&gt;0,0,MAX(0,_fmat-MAX(MOD(D48,1),_dmat))+MAX(0,_fapm-MAX(MOD(D48,1),_dapm)))</f>
        <v>-8899.0312499999945</v>
      </c>
      <c r="F48" s="71"/>
      <c r="G48" s="71" t="str">
        <f t="shared" si="4"/>
        <v/>
      </c>
      <c r="H48" s="71" t="str">
        <f t="shared" si="5"/>
        <v/>
      </c>
      <c r="I48" s="85" t="str">
        <f t="shared" si="7"/>
        <v/>
      </c>
      <c r="J48" s="86" t="str">
        <f t="shared" si="6"/>
        <v/>
      </c>
      <c r="K48" s="59"/>
      <c r="L48" s="70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2"/>
    </row>
    <row r="49" spans="1:145" s="55" customFormat="1" ht="15" x14ac:dyDescent="0.35">
      <c r="A49" s="87"/>
      <c r="B49" s="88"/>
      <c r="C49" s="89"/>
      <c r="D49" s="89"/>
      <c r="E49" s="90">
        <f ca="1">NETWORKDAYS(INT($C$1),INT(D49),_off)*(_fapm-_dapm+_fmat-_dmat)-IF(COUNTIF(_off,INT($C$1))&gt;0,0,MAX(0,MIN(MOD($C$1,1),_fmat)-_dmat)+MAX(0,MIN(MOD($C$1,1),_fapm)-_dapm))-IF(COUNTIF(_off,INT(D49))&gt;0,0,MAX(0,_fmat-MAX(MOD(D49,1),_dmat))+MAX(0,_fapm-MAX(MOD(D49,1),_dapm)))</f>
        <v>-8899.0312499999945</v>
      </c>
      <c r="F49" s="57"/>
      <c r="G49" s="57" t="str">
        <f t="shared" si="4"/>
        <v/>
      </c>
      <c r="H49" s="57" t="str">
        <f t="shared" si="5"/>
        <v/>
      </c>
      <c r="I49" s="91" t="str">
        <f t="shared" si="7"/>
        <v/>
      </c>
      <c r="J49" s="92" t="str">
        <f t="shared" si="6"/>
        <v/>
      </c>
      <c r="L49" s="56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  <c r="CQ49" s="57"/>
      <c r="CR49" s="57"/>
      <c r="CS49" s="57"/>
      <c r="CT49" s="57"/>
      <c r="CU49" s="57"/>
      <c r="CV49" s="57"/>
      <c r="CW49" s="57"/>
      <c r="CX49" s="57"/>
      <c r="CY49" s="57"/>
      <c r="CZ49" s="57"/>
      <c r="DA49" s="57"/>
      <c r="DB49" s="57"/>
      <c r="DC49" s="57"/>
      <c r="DD49" s="57"/>
      <c r="DE49" s="57"/>
      <c r="DF49" s="57"/>
      <c r="DG49" s="57"/>
      <c r="DH49" s="57"/>
      <c r="DI49" s="57"/>
      <c r="DJ49" s="57"/>
      <c r="DK49" s="57"/>
      <c r="DL49" s="57"/>
      <c r="DM49" s="57"/>
      <c r="DN49" s="57"/>
      <c r="DO49" s="57"/>
      <c r="DP49" s="57"/>
      <c r="DQ49" s="57"/>
      <c r="DR49" s="57"/>
      <c r="DS49" s="57"/>
      <c r="DT49" s="57"/>
      <c r="DU49" s="57"/>
      <c r="DV49" s="57"/>
      <c r="DW49" s="57"/>
      <c r="DX49" s="57"/>
      <c r="DY49" s="57"/>
      <c r="DZ49" s="57"/>
      <c r="EA49" s="57"/>
      <c r="EB49" s="57"/>
      <c r="EC49" s="57"/>
      <c r="ED49" s="57"/>
      <c r="EE49" s="57"/>
      <c r="EF49" s="57"/>
      <c r="EG49" s="57"/>
      <c r="EH49" s="57"/>
      <c r="EI49" s="57"/>
      <c r="EJ49" s="57"/>
      <c r="EK49" s="57"/>
      <c r="EL49" s="57"/>
      <c r="EM49" s="57"/>
      <c r="EN49" s="57"/>
      <c r="EO49" s="58"/>
    </row>
    <row r="50" spans="1:145" ht="15" x14ac:dyDescent="0.35">
      <c r="A50" s="81"/>
      <c r="B50" s="82"/>
      <c r="C50" s="83"/>
      <c r="D50" s="83"/>
      <c r="E50" s="84">
        <f ca="1">NETWORKDAYS(INT($C$1),INT(D50),_off)*(_fapm-_dapm+_fmat-_dmat)-IF(COUNTIF(_off,INT($C$1))&gt;0,0,MAX(0,MIN(MOD($C$1,1),_fmat)-_dmat)+MAX(0,MIN(MOD($C$1,1),_fapm)-_dapm))-IF(COUNTIF(_off,INT(D50))&gt;0,0,MAX(0,_fmat-MAX(MOD(D50,1),_dmat))+MAX(0,_fapm-MAX(MOD(D50,1),_dapm)))</f>
        <v>-8899.0312499999945</v>
      </c>
      <c r="F50" s="71"/>
      <c r="G50" s="71" t="str">
        <f t="shared" si="4"/>
        <v/>
      </c>
      <c r="H50" s="71" t="str">
        <f t="shared" si="5"/>
        <v/>
      </c>
      <c r="I50" s="85" t="str">
        <f t="shared" si="7"/>
        <v/>
      </c>
      <c r="J50" s="86" t="str">
        <f t="shared" si="6"/>
        <v/>
      </c>
      <c r="K50" s="59"/>
      <c r="L50" s="70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2"/>
    </row>
    <row r="51" spans="1:145" s="55" customFormat="1" ht="15" x14ac:dyDescent="0.35">
      <c r="A51" s="87"/>
      <c r="B51" s="88"/>
      <c r="C51" s="89"/>
      <c r="D51" s="89"/>
      <c r="E51" s="90">
        <f ca="1">NETWORKDAYS(INT($C$1),INT(D51),_off)*(_fapm-_dapm+_fmat-_dmat)-IF(COUNTIF(_off,INT($C$1))&gt;0,0,MAX(0,MIN(MOD($C$1,1),_fmat)-_dmat)+MAX(0,MIN(MOD($C$1,1),_fapm)-_dapm))-IF(COUNTIF(_off,INT(D51))&gt;0,0,MAX(0,_fmat-MAX(MOD(D51,1),_dmat))+MAX(0,_fapm-MAX(MOD(D51,1),_dapm)))</f>
        <v>-8899.0312499999945</v>
      </c>
      <c r="F51" s="57"/>
      <c r="G51" s="57" t="str">
        <f t="shared" si="4"/>
        <v/>
      </c>
      <c r="H51" s="57" t="str">
        <f t="shared" si="5"/>
        <v/>
      </c>
      <c r="I51" s="91" t="str">
        <f t="shared" si="7"/>
        <v/>
      </c>
      <c r="J51" s="92" t="str">
        <f t="shared" si="6"/>
        <v/>
      </c>
      <c r="L51" s="56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7"/>
      <c r="BZ51" s="57"/>
      <c r="CA51" s="57"/>
      <c r="CB51" s="57"/>
      <c r="CC51" s="57"/>
      <c r="CD51" s="57"/>
      <c r="CE51" s="57"/>
      <c r="CF51" s="57"/>
      <c r="CG51" s="57"/>
      <c r="CH51" s="57"/>
      <c r="CI51" s="57"/>
      <c r="CJ51" s="57"/>
      <c r="CK51" s="57"/>
      <c r="CL51" s="57"/>
      <c r="CM51" s="57"/>
      <c r="CN51" s="57"/>
      <c r="CO51" s="57"/>
      <c r="CP51" s="57"/>
      <c r="CQ51" s="57"/>
      <c r="CR51" s="57"/>
      <c r="CS51" s="57"/>
      <c r="CT51" s="57"/>
      <c r="CU51" s="57"/>
      <c r="CV51" s="57"/>
      <c r="CW51" s="57"/>
      <c r="CX51" s="57"/>
      <c r="CY51" s="57"/>
      <c r="CZ51" s="57"/>
      <c r="DA51" s="57"/>
      <c r="DB51" s="57"/>
      <c r="DC51" s="57"/>
      <c r="DD51" s="57"/>
      <c r="DE51" s="57"/>
      <c r="DF51" s="57"/>
      <c r="DG51" s="57"/>
      <c r="DH51" s="57"/>
      <c r="DI51" s="57"/>
      <c r="DJ51" s="57"/>
      <c r="DK51" s="57"/>
      <c r="DL51" s="57"/>
      <c r="DM51" s="57"/>
      <c r="DN51" s="57"/>
      <c r="DO51" s="57"/>
      <c r="DP51" s="57"/>
      <c r="DQ51" s="57"/>
      <c r="DR51" s="57"/>
      <c r="DS51" s="57"/>
      <c r="DT51" s="57"/>
      <c r="DU51" s="57"/>
      <c r="DV51" s="57"/>
      <c r="DW51" s="57"/>
      <c r="DX51" s="57"/>
      <c r="DY51" s="57"/>
      <c r="DZ51" s="57"/>
      <c r="EA51" s="57"/>
      <c r="EB51" s="57"/>
      <c r="EC51" s="57"/>
      <c r="ED51" s="57"/>
      <c r="EE51" s="57"/>
      <c r="EF51" s="57"/>
      <c r="EG51" s="57"/>
      <c r="EH51" s="57"/>
      <c r="EI51" s="57"/>
      <c r="EJ51" s="57"/>
      <c r="EK51" s="57"/>
      <c r="EL51" s="57"/>
      <c r="EM51" s="57"/>
      <c r="EN51" s="57"/>
      <c r="EO51" s="58"/>
    </row>
    <row r="52" spans="1:145" ht="15" x14ac:dyDescent="0.35">
      <c r="A52" s="98"/>
      <c r="B52" s="99"/>
      <c r="C52" s="83"/>
      <c r="D52" s="83"/>
      <c r="E52" s="84">
        <f ca="1">NETWORKDAYS(INT($C$1),INT(D52),_off)*(_fapm-_dapm+_fmat-_dmat)-IF(COUNTIF(_off,INT($C$1))&gt;0,0,MAX(0,MIN(MOD($C$1,1),_fmat)-_dmat)+MAX(0,MIN(MOD($C$1,1),_fapm)-_dapm))-IF(COUNTIF(_off,INT(D52))&gt;0,0,MAX(0,_fmat-MAX(MOD(D52,1),_dmat))+MAX(0,_fapm-MAX(MOD(D52,1),_dapm)))</f>
        <v>-8899.0312499999945</v>
      </c>
      <c r="F52" s="71"/>
      <c r="G52" s="71" t="str">
        <f t="shared" si="4"/>
        <v/>
      </c>
      <c r="H52" s="71" t="str">
        <f t="shared" si="5"/>
        <v/>
      </c>
      <c r="I52" s="85" t="str">
        <f t="shared" si="7"/>
        <v/>
      </c>
      <c r="J52" s="86" t="str">
        <f t="shared" si="6"/>
        <v/>
      </c>
      <c r="K52" s="59"/>
      <c r="L52" s="70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2"/>
    </row>
    <row r="53" spans="1:145" s="55" customFormat="1" ht="15" x14ac:dyDescent="0.35">
      <c r="A53" s="100"/>
      <c r="B53" s="101"/>
      <c r="C53" s="89"/>
      <c r="D53" s="89"/>
      <c r="E53" s="90">
        <f ca="1">NETWORKDAYS(INT($C$1),INT(D53),_off)*(_fapm-_dapm+_fmat-_dmat)-IF(COUNTIF(_off,INT($C$1))&gt;0,0,MAX(0,MIN(MOD($C$1,1),_fmat)-_dmat)+MAX(0,MIN(MOD($C$1,1),_fapm)-_dapm))-IF(COUNTIF(_off,INT(D53))&gt;0,0,MAX(0,_fmat-MAX(MOD(D53,1),_dmat))+MAX(0,_fapm-MAX(MOD(D53,1),_dapm)))</f>
        <v>-8899.0312499999945</v>
      </c>
      <c r="F53" s="57"/>
      <c r="G53" s="57" t="str">
        <f t="shared" si="4"/>
        <v/>
      </c>
      <c r="H53" s="57" t="str">
        <f t="shared" si="5"/>
        <v/>
      </c>
      <c r="I53" s="91" t="str">
        <f t="shared" si="7"/>
        <v/>
      </c>
      <c r="J53" s="92" t="str">
        <f t="shared" si="6"/>
        <v/>
      </c>
      <c r="L53" s="56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  <c r="CV53" s="57"/>
      <c r="CW53" s="57"/>
      <c r="CX53" s="57"/>
      <c r="CY53" s="57"/>
      <c r="CZ53" s="57"/>
      <c r="DA53" s="57"/>
      <c r="DB53" s="57"/>
      <c r="DC53" s="57"/>
      <c r="DD53" s="57"/>
      <c r="DE53" s="57"/>
      <c r="DF53" s="57"/>
      <c r="DG53" s="57"/>
      <c r="DH53" s="57"/>
      <c r="DI53" s="57"/>
      <c r="DJ53" s="57"/>
      <c r="DK53" s="57"/>
      <c r="DL53" s="57"/>
      <c r="DM53" s="57"/>
      <c r="DN53" s="57"/>
      <c r="DO53" s="57"/>
      <c r="DP53" s="57"/>
      <c r="DQ53" s="57"/>
      <c r="DR53" s="57"/>
      <c r="DS53" s="57"/>
      <c r="DT53" s="57"/>
      <c r="DU53" s="57"/>
      <c r="DV53" s="57"/>
      <c r="DW53" s="57"/>
      <c r="DX53" s="57"/>
      <c r="DY53" s="57"/>
      <c r="DZ53" s="57"/>
      <c r="EA53" s="57"/>
      <c r="EB53" s="57"/>
      <c r="EC53" s="57"/>
      <c r="ED53" s="57"/>
      <c r="EE53" s="57"/>
      <c r="EF53" s="57"/>
      <c r="EG53" s="57"/>
      <c r="EH53" s="57"/>
      <c r="EI53" s="57"/>
      <c r="EJ53" s="57"/>
      <c r="EK53" s="57"/>
      <c r="EL53" s="57"/>
      <c r="EM53" s="57"/>
      <c r="EN53" s="57"/>
      <c r="EO53" s="58"/>
    </row>
    <row r="54" spans="1:145" ht="15" x14ac:dyDescent="0.35">
      <c r="A54" s="98"/>
      <c r="B54" s="99"/>
      <c r="C54" s="83"/>
      <c r="D54" s="83"/>
      <c r="E54" s="84">
        <f ca="1">NETWORKDAYS(INT($C$1),INT(D54),_off)*(_fapm-_dapm+_fmat-_dmat)-IF(COUNTIF(_off,INT($C$1))&gt;0,0,MAX(0,MIN(MOD($C$1,1),_fmat)-_dmat)+MAX(0,MIN(MOD($C$1,1),_fapm)-_dapm))-IF(COUNTIF(_off,INT(D54))&gt;0,0,MAX(0,_fmat-MAX(MOD(D54,1),_dmat))+MAX(0,_fapm-MAX(MOD(D54,1),_dapm)))</f>
        <v>-8899.0312499999945</v>
      </c>
      <c r="F54" s="71"/>
      <c r="G54" s="71" t="str">
        <f t="shared" si="4"/>
        <v/>
      </c>
      <c r="H54" s="71" t="str">
        <f t="shared" si="5"/>
        <v/>
      </c>
      <c r="I54" s="85" t="str">
        <f t="shared" si="7"/>
        <v/>
      </c>
      <c r="J54" s="86" t="str">
        <f t="shared" si="6"/>
        <v/>
      </c>
      <c r="K54" s="59"/>
      <c r="L54" s="70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2"/>
    </row>
    <row r="55" spans="1:145" s="55" customFormat="1" ht="15" x14ac:dyDescent="0.35">
      <c r="A55" s="100"/>
      <c r="B55" s="101"/>
      <c r="C55" s="89"/>
      <c r="D55" s="89"/>
      <c r="E55" s="90">
        <f ca="1">NETWORKDAYS(INT($C$1),INT(D55),_off)*(_fapm-_dapm+_fmat-_dmat)-IF(COUNTIF(_off,INT($C$1))&gt;0,0,MAX(0,MIN(MOD($C$1,1),_fmat)-_dmat)+MAX(0,MIN(MOD($C$1,1),_fapm)-_dapm))-IF(COUNTIF(_off,INT(D55))&gt;0,0,MAX(0,_fmat-MAX(MOD(D55,1),_dmat))+MAX(0,_fapm-MAX(MOD(D55,1),_dapm)))</f>
        <v>-8899.0312499999945</v>
      </c>
      <c r="F55" s="57"/>
      <c r="G55" s="57" t="str">
        <f t="shared" si="4"/>
        <v/>
      </c>
      <c r="H55" s="57" t="str">
        <f t="shared" si="5"/>
        <v/>
      </c>
      <c r="I55" s="91" t="str">
        <f t="shared" si="7"/>
        <v/>
      </c>
      <c r="J55" s="92" t="str">
        <f t="shared" si="6"/>
        <v/>
      </c>
      <c r="L55" s="56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  <c r="CN55" s="57"/>
      <c r="CO55" s="57"/>
      <c r="CP55" s="57"/>
      <c r="CQ55" s="57"/>
      <c r="CR55" s="57"/>
      <c r="CS55" s="57"/>
      <c r="CT55" s="57"/>
      <c r="CU55" s="57"/>
      <c r="CV55" s="57"/>
      <c r="CW55" s="57"/>
      <c r="CX55" s="57"/>
      <c r="CY55" s="57"/>
      <c r="CZ55" s="57"/>
      <c r="DA55" s="57"/>
      <c r="DB55" s="57"/>
      <c r="DC55" s="57"/>
      <c r="DD55" s="57"/>
      <c r="DE55" s="57"/>
      <c r="DF55" s="57"/>
      <c r="DG55" s="57"/>
      <c r="DH55" s="57"/>
      <c r="DI55" s="57"/>
      <c r="DJ55" s="57"/>
      <c r="DK55" s="57"/>
      <c r="DL55" s="57"/>
      <c r="DM55" s="57"/>
      <c r="DN55" s="57"/>
      <c r="DO55" s="57"/>
      <c r="DP55" s="57"/>
      <c r="DQ55" s="57"/>
      <c r="DR55" s="57"/>
      <c r="DS55" s="57"/>
      <c r="DT55" s="57"/>
      <c r="DU55" s="57"/>
      <c r="DV55" s="57"/>
      <c r="DW55" s="57"/>
      <c r="DX55" s="57"/>
      <c r="DY55" s="57"/>
      <c r="DZ55" s="57"/>
      <c r="EA55" s="57"/>
      <c r="EB55" s="57"/>
      <c r="EC55" s="57"/>
      <c r="ED55" s="57"/>
      <c r="EE55" s="57"/>
      <c r="EF55" s="57"/>
      <c r="EG55" s="57"/>
      <c r="EH55" s="57"/>
      <c r="EI55" s="57"/>
      <c r="EJ55" s="57"/>
      <c r="EK55" s="57"/>
      <c r="EL55" s="57"/>
      <c r="EM55" s="57"/>
      <c r="EN55" s="57"/>
      <c r="EO55" s="58"/>
    </row>
    <row r="56" spans="1:145" ht="15" x14ac:dyDescent="0.35">
      <c r="A56" s="98"/>
      <c r="B56" s="99"/>
      <c r="C56" s="83"/>
      <c r="D56" s="83"/>
      <c r="E56" s="84">
        <f ca="1">NETWORKDAYS(INT($C$1),INT(D56),_off)*(_fapm-_dapm+_fmat-_dmat)-IF(COUNTIF(_off,INT($C$1))&gt;0,0,MAX(0,MIN(MOD($C$1,1),_fmat)-_dmat)+MAX(0,MIN(MOD($C$1,1),_fapm)-_dapm))-IF(COUNTIF(_off,INT(D56))&gt;0,0,MAX(0,_fmat-MAX(MOD(D56,1),_dmat))+MAX(0,_fapm-MAX(MOD(D56,1),_dapm)))</f>
        <v>-8899.0312499999945</v>
      </c>
      <c r="F56" s="71"/>
      <c r="G56" s="71" t="str">
        <f t="shared" si="4"/>
        <v/>
      </c>
      <c r="H56" s="71" t="str">
        <f t="shared" si="5"/>
        <v/>
      </c>
      <c r="I56" s="85" t="str">
        <f t="shared" si="7"/>
        <v/>
      </c>
      <c r="J56" s="86" t="str">
        <f t="shared" si="6"/>
        <v/>
      </c>
      <c r="K56" s="59"/>
      <c r="L56" s="70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  <c r="CI56" s="71"/>
      <c r="CJ56" s="71"/>
      <c r="CK56" s="71"/>
      <c r="CL56" s="71"/>
      <c r="CM56" s="71"/>
      <c r="CN56" s="71"/>
      <c r="CO56" s="71"/>
      <c r="CP56" s="71"/>
      <c r="CQ56" s="71"/>
      <c r="CR56" s="71"/>
      <c r="CS56" s="71"/>
      <c r="CT56" s="71"/>
      <c r="CU56" s="71"/>
      <c r="CV56" s="71"/>
      <c r="CW56" s="71"/>
      <c r="CX56" s="71"/>
      <c r="CY56" s="71"/>
      <c r="CZ56" s="71"/>
      <c r="DA56" s="71"/>
      <c r="DB56" s="71"/>
      <c r="DC56" s="71"/>
      <c r="DD56" s="71"/>
      <c r="DE56" s="71"/>
      <c r="DF56" s="71"/>
      <c r="DG56" s="71"/>
      <c r="DH56" s="71"/>
      <c r="DI56" s="71"/>
      <c r="DJ56" s="71"/>
      <c r="DK56" s="71"/>
      <c r="DL56" s="71"/>
      <c r="DM56" s="71"/>
      <c r="DN56" s="71"/>
      <c r="DO56" s="71"/>
      <c r="DP56" s="71"/>
      <c r="DQ56" s="71"/>
      <c r="DR56" s="71"/>
      <c r="DS56" s="71"/>
      <c r="DT56" s="71"/>
      <c r="DU56" s="71"/>
      <c r="DV56" s="71"/>
      <c r="DW56" s="71"/>
      <c r="DX56" s="71"/>
      <c r="DY56" s="71"/>
      <c r="DZ56" s="71"/>
      <c r="EA56" s="71"/>
      <c r="EB56" s="71"/>
      <c r="EC56" s="71"/>
      <c r="ED56" s="71"/>
      <c r="EE56" s="71"/>
      <c r="EF56" s="71"/>
      <c r="EG56" s="71"/>
      <c r="EH56" s="71"/>
      <c r="EI56" s="71"/>
      <c r="EJ56" s="71"/>
      <c r="EK56" s="71"/>
      <c r="EL56" s="71"/>
      <c r="EM56" s="71"/>
      <c r="EN56" s="71"/>
      <c r="EO56" s="72"/>
    </row>
    <row r="57" spans="1:145" s="55" customFormat="1" ht="15" x14ac:dyDescent="0.35">
      <c r="A57" s="87"/>
      <c r="B57" s="88"/>
      <c r="C57" s="102"/>
      <c r="D57" s="102"/>
      <c r="E57" s="90">
        <f ca="1">NETWORKDAYS(INT($C$1),INT(D57),_off)*(_fapm-_dapm+_fmat-_dmat)-IF(COUNTIF(_off,INT($C$1))&gt;0,0,MAX(0,MIN(MOD($C$1,1),_fmat)-_dmat)+MAX(0,MIN(MOD($C$1,1),_fapm)-_dapm))-IF(COUNTIF(_off,INT(D57))&gt;0,0,MAX(0,_fmat-MAX(MOD(D57,1),_dmat))+MAX(0,_fapm-MAX(MOD(D57,1),_dapm)))</f>
        <v>-8899.0312499999945</v>
      </c>
      <c r="F57" s="57"/>
      <c r="G57" s="57" t="str">
        <f t="shared" si="4"/>
        <v/>
      </c>
      <c r="H57" s="57" t="str">
        <f t="shared" si="5"/>
        <v/>
      </c>
      <c r="I57" s="91" t="str">
        <f t="shared" si="7"/>
        <v/>
      </c>
      <c r="J57" s="92" t="str">
        <f t="shared" si="6"/>
        <v/>
      </c>
      <c r="L57" s="56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  <c r="CY57" s="57"/>
      <c r="CZ57" s="57"/>
      <c r="DA57" s="57"/>
      <c r="DB57" s="57"/>
      <c r="DC57" s="57"/>
      <c r="DD57" s="57"/>
      <c r="DE57" s="57"/>
      <c r="DF57" s="57"/>
      <c r="DG57" s="57"/>
      <c r="DH57" s="57"/>
      <c r="DI57" s="57"/>
      <c r="DJ57" s="57"/>
      <c r="DK57" s="57"/>
      <c r="DL57" s="57"/>
      <c r="DM57" s="57"/>
      <c r="DN57" s="57"/>
      <c r="DO57" s="57"/>
      <c r="DP57" s="57"/>
      <c r="DQ57" s="57"/>
      <c r="DR57" s="57"/>
      <c r="DS57" s="57"/>
      <c r="DT57" s="57"/>
      <c r="DU57" s="57"/>
      <c r="DV57" s="57"/>
      <c r="DW57" s="57"/>
      <c r="DX57" s="57"/>
      <c r="DY57" s="57"/>
      <c r="DZ57" s="57"/>
      <c r="EA57" s="57"/>
      <c r="EB57" s="57"/>
      <c r="EC57" s="57"/>
      <c r="ED57" s="57"/>
      <c r="EE57" s="57"/>
      <c r="EF57" s="57"/>
      <c r="EG57" s="57"/>
      <c r="EH57" s="57"/>
      <c r="EI57" s="57"/>
      <c r="EJ57" s="57"/>
      <c r="EK57" s="57"/>
      <c r="EL57" s="57"/>
      <c r="EM57" s="57"/>
      <c r="EN57" s="57"/>
      <c r="EO57" s="58"/>
    </row>
    <row r="58" spans="1:145" x14ac:dyDescent="0.3">
      <c r="A58" s="103"/>
      <c r="B58" s="104"/>
      <c r="C58" s="105"/>
      <c r="D58" s="105"/>
      <c r="E58" s="84">
        <f ca="1">NETWORKDAYS(INT($C$1),INT(D58),_off)*(_fapm-_dapm+_fmat-_dmat)-IF(COUNTIF(_off,INT($C$1))&gt;0,0,MAX(0,MIN(MOD($C$1,1),_fmat)-_dmat)+MAX(0,MIN(MOD($C$1,1),_fapm)-_dapm))-IF(COUNTIF(_off,INT(D58))&gt;0,0,MAX(0,_fmat-MAX(MOD(D58,1),_dmat))+MAX(0,_fapm-MAX(MOD(D58,1),_dapm)))</f>
        <v>-8899.0312499999945</v>
      </c>
      <c r="F58" s="59"/>
      <c r="G58" s="71" t="str">
        <f t="shared" si="4"/>
        <v/>
      </c>
      <c r="H58" s="71" t="str">
        <f t="shared" si="5"/>
        <v/>
      </c>
      <c r="I58" s="85" t="str">
        <f t="shared" si="7"/>
        <v/>
      </c>
      <c r="J58" s="86" t="str">
        <f t="shared" si="6"/>
        <v/>
      </c>
      <c r="K58" s="59"/>
      <c r="L58" s="70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71"/>
      <c r="DD58" s="71"/>
      <c r="DE58" s="71"/>
      <c r="DF58" s="71"/>
      <c r="DG58" s="71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71"/>
      <c r="DX58" s="71"/>
      <c r="DY58" s="71"/>
      <c r="DZ58" s="71"/>
      <c r="EA58" s="71"/>
      <c r="EB58" s="71"/>
      <c r="EC58" s="71"/>
      <c r="ED58" s="71"/>
      <c r="EE58" s="71"/>
      <c r="EF58" s="71"/>
      <c r="EG58" s="71"/>
      <c r="EH58" s="71"/>
      <c r="EI58" s="71"/>
      <c r="EJ58" s="71"/>
      <c r="EK58" s="71"/>
      <c r="EL58" s="71"/>
      <c r="EM58" s="71"/>
      <c r="EN58" s="71"/>
      <c r="EO58" s="72"/>
    </row>
    <row r="59" spans="1:145" s="55" customFormat="1" x14ac:dyDescent="0.3">
      <c r="A59" s="106"/>
      <c r="B59" s="107"/>
      <c r="C59" s="102"/>
      <c r="D59" s="102"/>
      <c r="E59" s="90">
        <f ca="1">NETWORKDAYS(INT($C$1),INT(D59),_off)*(_fapm-_dapm+_fmat-_dmat)-IF(COUNTIF(_off,INT($C$1))&gt;0,0,MAX(0,MIN(MOD($C$1,1),_fmat)-_dmat)+MAX(0,MIN(MOD($C$1,1),_fapm)-_dapm))-IF(COUNTIF(_off,INT(D59))&gt;0,0,MAX(0,_fmat-MAX(MOD(D59,1),_dmat))+MAX(0,_fapm-MAX(MOD(D59,1),_dapm)))</f>
        <v>-8899.0312499999945</v>
      </c>
      <c r="G59" s="57" t="str">
        <f t="shared" si="4"/>
        <v/>
      </c>
      <c r="H59" s="57" t="str">
        <f t="shared" si="5"/>
        <v/>
      </c>
      <c r="I59" s="91" t="str">
        <f t="shared" si="7"/>
        <v/>
      </c>
      <c r="J59" s="92" t="str">
        <f t="shared" si="6"/>
        <v/>
      </c>
      <c r="L59" s="56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57"/>
      <c r="CT59" s="57"/>
      <c r="CU59" s="57"/>
      <c r="CV59" s="57"/>
      <c r="CW59" s="57"/>
      <c r="CX59" s="57"/>
      <c r="CY59" s="57"/>
      <c r="CZ59" s="57"/>
      <c r="DA59" s="57"/>
      <c r="DB59" s="57"/>
      <c r="DC59" s="57"/>
      <c r="DD59" s="57"/>
      <c r="DE59" s="57"/>
      <c r="DF59" s="57"/>
      <c r="DG59" s="57"/>
      <c r="DH59" s="57"/>
      <c r="DI59" s="57"/>
      <c r="DJ59" s="57"/>
      <c r="DK59" s="57"/>
      <c r="DL59" s="57"/>
      <c r="DM59" s="57"/>
      <c r="DN59" s="57"/>
      <c r="DO59" s="57"/>
      <c r="DP59" s="57"/>
      <c r="DQ59" s="57"/>
      <c r="DR59" s="57"/>
      <c r="DS59" s="57"/>
      <c r="DT59" s="57"/>
      <c r="DU59" s="57"/>
      <c r="DV59" s="57"/>
      <c r="DW59" s="57"/>
      <c r="DX59" s="57"/>
      <c r="DY59" s="57"/>
      <c r="DZ59" s="57"/>
      <c r="EA59" s="57"/>
      <c r="EB59" s="57"/>
      <c r="EC59" s="57"/>
      <c r="ED59" s="57"/>
      <c r="EE59" s="57"/>
      <c r="EF59" s="57"/>
      <c r="EG59" s="57"/>
      <c r="EH59" s="57"/>
      <c r="EI59" s="57"/>
      <c r="EJ59" s="57"/>
      <c r="EK59" s="57"/>
      <c r="EL59" s="57"/>
      <c r="EM59" s="57"/>
      <c r="EN59" s="57"/>
      <c r="EO59" s="58"/>
    </row>
    <row r="60" spans="1:145" x14ac:dyDescent="0.3">
      <c r="A60" s="103"/>
      <c r="B60" s="104"/>
      <c r="C60" s="105"/>
      <c r="D60" s="105"/>
      <c r="E60" s="84">
        <f ca="1">NETWORKDAYS(INT($C$1),INT(D60),_off)*(_fapm-_dapm+_fmat-_dmat)-IF(COUNTIF(_off,INT($C$1))&gt;0,0,MAX(0,MIN(MOD($C$1,1),_fmat)-_dmat)+MAX(0,MIN(MOD($C$1,1),_fapm)-_dapm))-IF(COUNTIF(_off,INT(D60))&gt;0,0,MAX(0,_fmat-MAX(MOD(D60,1),_dmat))+MAX(0,_fapm-MAX(MOD(D60,1),_dapm)))</f>
        <v>-8899.0312499999945</v>
      </c>
      <c r="F60" s="59"/>
      <c r="G60" s="71" t="str">
        <f t="shared" si="4"/>
        <v/>
      </c>
      <c r="H60" s="71" t="str">
        <f t="shared" si="5"/>
        <v/>
      </c>
      <c r="I60" s="85" t="str">
        <f t="shared" si="7"/>
        <v/>
      </c>
      <c r="J60" s="86" t="str">
        <f t="shared" si="6"/>
        <v/>
      </c>
      <c r="K60" s="59"/>
      <c r="L60" s="70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71"/>
      <c r="CE60" s="71"/>
      <c r="CF60" s="71"/>
      <c r="CG60" s="71"/>
      <c r="CH60" s="71"/>
      <c r="CI60" s="71"/>
      <c r="CJ60" s="71"/>
      <c r="CK60" s="71"/>
      <c r="CL60" s="71"/>
      <c r="CM60" s="71"/>
      <c r="CN60" s="71"/>
      <c r="CO60" s="71"/>
      <c r="CP60" s="71"/>
      <c r="CQ60" s="71"/>
      <c r="CR60" s="71"/>
      <c r="CS60" s="71"/>
      <c r="CT60" s="71"/>
      <c r="CU60" s="71"/>
      <c r="CV60" s="71"/>
      <c r="CW60" s="71"/>
      <c r="CX60" s="71"/>
      <c r="CY60" s="71"/>
      <c r="CZ60" s="71"/>
      <c r="DA60" s="71"/>
      <c r="DB60" s="71"/>
      <c r="DC60" s="71"/>
      <c r="DD60" s="71"/>
      <c r="DE60" s="71"/>
      <c r="DF60" s="71"/>
      <c r="DG60" s="71"/>
      <c r="DH60" s="71"/>
      <c r="DI60" s="71"/>
      <c r="DJ60" s="71"/>
      <c r="DK60" s="71"/>
      <c r="DL60" s="71"/>
      <c r="DM60" s="71"/>
      <c r="DN60" s="71"/>
      <c r="DO60" s="71"/>
      <c r="DP60" s="71"/>
      <c r="DQ60" s="71"/>
      <c r="DR60" s="71"/>
      <c r="DS60" s="71"/>
      <c r="DT60" s="71"/>
      <c r="DU60" s="71"/>
      <c r="DV60" s="71"/>
      <c r="DW60" s="71"/>
      <c r="DX60" s="71"/>
      <c r="DY60" s="71"/>
      <c r="DZ60" s="71"/>
      <c r="EA60" s="71"/>
      <c r="EB60" s="71"/>
      <c r="EC60" s="71"/>
      <c r="ED60" s="71"/>
      <c r="EE60" s="71"/>
      <c r="EF60" s="71"/>
      <c r="EG60" s="71"/>
      <c r="EH60" s="71"/>
      <c r="EI60" s="71"/>
      <c r="EJ60" s="71"/>
      <c r="EK60" s="71"/>
      <c r="EL60" s="71"/>
      <c r="EM60" s="71"/>
      <c r="EN60" s="71"/>
      <c r="EO60" s="72"/>
    </row>
    <row r="61" spans="1:145" s="55" customFormat="1" x14ac:dyDescent="0.3">
      <c r="A61" s="106"/>
      <c r="B61" s="107"/>
      <c r="C61" s="102"/>
      <c r="D61" s="102"/>
      <c r="E61" s="90">
        <f ca="1">NETWORKDAYS(INT($C$1),INT(D61),_off)*(_fapm-_dapm+_fmat-_dmat)-IF(COUNTIF(_off,INT($C$1))&gt;0,0,MAX(0,MIN(MOD($C$1,1),_fmat)-_dmat)+MAX(0,MIN(MOD($C$1,1),_fapm)-_dapm))-IF(COUNTIF(_off,INT(D61))&gt;0,0,MAX(0,_fmat-MAX(MOD(D61,1),_dmat))+MAX(0,_fapm-MAX(MOD(D61,1),_dapm)))</f>
        <v>-8899.0312499999945</v>
      </c>
      <c r="G61" s="57" t="str">
        <f t="shared" si="4"/>
        <v/>
      </c>
      <c r="H61" s="57" t="str">
        <f t="shared" si="5"/>
        <v/>
      </c>
      <c r="I61" s="91" t="str">
        <f t="shared" si="7"/>
        <v/>
      </c>
      <c r="J61" s="92" t="str">
        <f t="shared" si="6"/>
        <v/>
      </c>
      <c r="L61" s="56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7"/>
      <c r="BP61" s="57"/>
      <c r="BQ61" s="57"/>
      <c r="BR61" s="57"/>
      <c r="BS61" s="57"/>
      <c r="BT61" s="57"/>
      <c r="BU61" s="57"/>
      <c r="BV61" s="57"/>
      <c r="BW61" s="57"/>
      <c r="BX61" s="57"/>
      <c r="BY61" s="57"/>
      <c r="BZ61" s="57"/>
      <c r="CA61" s="57"/>
      <c r="CB61" s="57"/>
      <c r="CC61" s="57"/>
      <c r="CD61" s="57"/>
      <c r="CE61" s="57"/>
      <c r="CF61" s="57"/>
      <c r="CG61" s="57"/>
      <c r="CH61" s="57"/>
      <c r="CI61" s="57"/>
      <c r="CJ61" s="57"/>
      <c r="CK61" s="57"/>
      <c r="CL61" s="57"/>
      <c r="CM61" s="57"/>
      <c r="CN61" s="57"/>
      <c r="CO61" s="57"/>
      <c r="CP61" s="57"/>
      <c r="CQ61" s="57"/>
      <c r="CR61" s="57"/>
      <c r="CS61" s="57"/>
      <c r="CT61" s="57"/>
      <c r="CU61" s="57"/>
      <c r="CV61" s="57"/>
      <c r="CW61" s="57"/>
      <c r="CX61" s="57"/>
      <c r="CY61" s="57"/>
      <c r="CZ61" s="57"/>
      <c r="DA61" s="57"/>
      <c r="DB61" s="57"/>
      <c r="DC61" s="57"/>
      <c r="DD61" s="57"/>
      <c r="DE61" s="57"/>
      <c r="DF61" s="57"/>
      <c r="DG61" s="57"/>
      <c r="DH61" s="57"/>
      <c r="DI61" s="57"/>
      <c r="DJ61" s="57"/>
      <c r="DK61" s="57"/>
      <c r="DL61" s="57"/>
      <c r="DM61" s="57"/>
      <c r="DN61" s="57"/>
      <c r="DO61" s="57"/>
      <c r="DP61" s="57"/>
      <c r="DQ61" s="57"/>
      <c r="DR61" s="57"/>
      <c r="DS61" s="57"/>
      <c r="DT61" s="57"/>
      <c r="DU61" s="57"/>
      <c r="DV61" s="57"/>
      <c r="DW61" s="57"/>
      <c r="DX61" s="57"/>
      <c r="DY61" s="57"/>
      <c r="DZ61" s="57"/>
      <c r="EA61" s="57"/>
      <c r="EB61" s="57"/>
      <c r="EC61" s="57"/>
      <c r="ED61" s="57"/>
      <c r="EE61" s="57"/>
      <c r="EF61" s="57"/>
      <c r="EG61" s="57"/>
      <c r="EH61" s="57"/>
      <c r="EI61" s="57"/>
      <c r="EJ61" s="57"/>
      <c r="EK61" s="57"/>
      <c r="EL61" s="57"/>
      <c r="EM61" s="57"/>
      <c r="EN61" s="57"/>
      <c r="EO61" s="58"/>
    </row>
    <row r="62" spans="1:145" x14ac:dyDescent="0.3">
      <c r="A62" s="103"/>
      <c r="B62" s="104"/>
      <c r="C62" s="105"/>
      <c r="D62" s="105"/>
      <c r="E62" s="84">
        <f ca="1">NETWORKDAYS(INT($C$1),INT(D62),_off)*(_fapm-_dapm+_fmat-_dmat)-IF(COUNTIF(_off,INT($C$1))&gt;0,0,MAX(0,MIN(MOD($C$1,1),_fmat)-_dmat)+MAX(0,MIN(MOD($C$1,1),_fapm)-_dapm))-IF(COUNTIF(_off,INT(D62))&gt;0,0,MAX(0,_fmat-MAX(MOD(D62,1),_dmat))+MAX(0,_fapm-MAX(MOD(D62,1),_dapm)))</f>
        <v>-8899.0312499999945</v>
      </c>
      <c r="F62" s="59"/>
      <c r="G62" s="71" t="str">
        <f t="shared" si="4"/>
        <v/>
      </c>
      <c r="H62" s="71" t="str">
        <f t="shared" si="5"/>
        <v/>
      </c>
      <c r="I62" s="85" t="str">
        <f t="shared" si="7"/>
        <v/>
      </c>
      <c r="J62" s="86" t="str">
        <f t="shared" si="6"/>
        <v/>
      </c>
      <c r="K62" s="59"/>
      <c r="L62" s="70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1"/>
      <c r="CL62" s="71"/>
      <c r="CM62" s="71"/>
      <c r="CN62" s="71"/>
      <c r="CO62" s="71"/>
      <c r="CP62" s="71"/>
      <c r="CQ62" s="71"/>
      <c r="CR62" s="71"/>
      <c r="CS62" s="71"/>
      <c r="CT62" s="71"/>
      <c r="CU62" s="71"/>
      <c r="CV62" s="71"/>
      <c r="CW62" s="71"/>
      <c r="CX62" s="71"/>
      <c r="CY62" s="71"/>
      <c r="CZ62" s="71"/>
      <c r="DA62" s="71"/>
      <c r="DB62" s="71"/>
      <c r="DC62" s="71"/>
      <c r="DD62" s="71"/>
      <c r="DE62" s="71"/>
      <c r="DF62" s="71"/>
      <c r="DG62" s="71"/>
      <c r="DH62" s="71"/>
      <c r="DI62" s="71"/>
      <c r="DJ62" s="71"/>
      <c r="DK62" s="71"/>
      <c r="DL62" s="71"/>
      <c r="DM62" s="71"/>
      <c r="DN62" s="71"/>
      <c r="DO62" s="71"/>
      <c r="DP62" s="71"/>
      <c r="DQ62" s="71"/>
      <c r="DR62" s="71"/>
      <c r="DS62" s="71"/>
      <c r="DT62" s="71"/>
      <c r="DU62" s="71"/>
      <c r="DV62" s="71"/>
      <c r="DW62" s="71"/>
      <c r="DX62" s="71"/>
      <c r="DY62" s="71"/>
      <c r="DZ62" s="71"/>
      <c r="EA62" s="71"/>
      <c r="EB62" s="71"/>
      <c r="EC62" s="71"/>
      <c r="ED62" s="71"/>
      <c r="EE62" s="71"/>
      <c r="EF62" s="71"/>
      <c r="EG62" s="71"/>
      <c r="EH62" s="71"/>
      <c r="EI62" s="71"/>
      <c r="EJ62" s="71"/>
      <c r="EK62" s="71"/>
      <c r="EL62" s="71"/>
      <c r="EM62" s="71"/>
      <c r="EN62" s="71"/>
      <c r="EO62" s="72"/>
    </row>
    <row r="63" spans="1:145" s="55" customFormat="1" x14ac:dyDescent="0.3">
      <c r="A63" s="106"/>
      <c r="B63" s="107"/>
      <c r="C63" s="102"/>
      <c r="D63" s="102"/>
      <c r="E63" s="90">
        <f ca="1">NETWORKDAYS(INT($C$1),INT(D63),_off)*(_fapm-_dapm+_fmat-_dmat)-IF(COUNTIF(_off,INT($C$1))&gt;0,0,MAX(0,MIN(MOD($C$1,1),_fmat)-_dmat)+MAX(0,MIN(MOD($C$1,1),_fapm)-_dapm))-IF(COUNTIF(_off,INT(D63))&gt;0,0,MAX(0,_fmat-MAX(MOD(D63,1),_dmat))+MAX(0,_fapm-MAX(MOD(D63,1),_dapm)))</f>
        <v>-8899.0312499999945</v>
      </c>
      <c r="G63" s="57" t="str">
        <f t="shared" si="4"/>
        <v/>
      </c>
      <c r="H63" s="57" t="str">
        <f t="shared" si="5"/>
        <v/>
      </c>
      <c r="I63" s="91" t="str">
        <f t="shared" si="7"/>
        <v/>
      </c>
      <c r="J63" s="92" t="str">
        <f t="shared" si="6"/>
        <v/>
      </c>
      <c r="L63" s="56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7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  <c r="CK63" s="57"/>
      <c r="CL63" s="57"/>
      <c r="CM63" s="57"/>
      <c r="CN63" s="57"/>
      <c r="CO63" s="57"/>
      <c r="CP63" s="57"/>
      <c r="CQ63" s="57"/>
      <c r="CR63" s="57"/>
      <c r="CS63" s="57"/>
      <c r="CT63" s="57"/>
      <c r="CU63" s="57"/>
      <c r="CV63" s="57"/>
      <c r="CW63" s="57"/>
      <c r="CX63" s="57"/>
      <c r="CY63" s="57"/>
      <c r="CZ63" s="57"/>
      <c r="DA63" s="57"/>
      <c r="DB63" s="57"/>
      <c r="DC63" s="57"/>
      <c r="DD63" s="57"/>
      <c r="DE63" s="57"/>
      <c r="DF63" s="57"/>
      <c r="DG63" s="57"/>
      <c r="DH63" s="57"/>
      <c r="DI63" s="57"/>
      <c r="DJ63" s="57"/>
      <c r="DK63" s="57"/>
      <c r="DL63" s="57"/>
      <c r="DM63" s="57"/>
      <c r="DN63" s="57"/>
      <c r="DO63" s="57"/>
      <c r="DP63" s="57"/>
      <c r="DQ63" s="57"/>
      <c r="DR63" s="57"/>
      <c r="DS63" s="57"/>
      <c r="DT63" s="57"/>
      <c r="DU63" s="57"/>
      <c r="DV63" s="57"/>
      <c r="DW63" s="57"/>
      <c r="DX63" s="57"/>
      <c r="DY63" s="57"/>
      <c r="DZ63" s="57"/>
      <c r="EA63" s="57"/>
      <c r="EB63" s="57"/>
      <c r="EC63" s="57"/>
      <c r="ED63" s="57"/>
      <c r="EE63" s="57"/>
      <c r="EF63" s="57"/>
      <c r="EG63" s="57"/>
      <c r="EH63" s="57"/>
      <c r="EI63" s="57"/>
      <c r="EJ63" s="57"/>
      <c r="EK63" s="57"/>
      <c r="EL63" s="57"/>
      <c r="EM63" s="57"/>
      <c r="EN63" s="57"/>
      <c r="EO63" s="58"/>
    </row>
    <row r="64" spans="1:145" x14ac:dyDescent="0.3">
      <c r="A64" s="103"/>
      <c r="B64" s="104"/>
      <c r="C64" s="105"/>
      <c r="D64" s="105"/>
      <c r="E64" s="84">
        <f ca="1">NETWORKDAYS(INT($C$1),INT(D64),_off)*(_fapm-_dapm+_fmat-_dmat)-IF(COUNTIF(_off,INT($C$1))&gt;0,0,MAX(0,MIN(MOD($C$1,1),_fmat)-_dmat)+MAX(0,MIN(MOD($C$1,1),_fapm)-_dapm))-IF(COUNTIF(_off,INT(D64))&gt;0,0,MAX(0,_fmat-MAX(MOD(D64,1),_dmat))+MAX(0,_fapm-MAX(MOD(D64,1),_dapm)))</f>
        <v>-8899.0312499999945</v>
      </c>
      <c r="F64" s="59"/>
      <c r="G64" s="71" t="str">
        <f t="shared" si="4"/>
        <v/>
      </c>
      <c r="H64" s="71" t="str">
        <f t="shared" si="5"/>
        <v/>
      </c>
      <c r="I64" s="85" t="str">
        <f t="shared" si="7"/>
        <v/>
      </c>
      <c r="J64" s="86" t="str">
        <f t="shared" si="6"/>
        <v/>
      </c>
      <c r="K64" s="59"/>
      <c r="L64" s="70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1"/>
      <c r="CY64" s="71"/>
      <c r="CZ64" s="71"/>
      <c r="DA64" s="71"/>
      <c r="DB64" s="71"/>
      <c r="DC64" s="71"/>
      <c r="DD64" s="71"/>
      <c r="DE64" s="71"/>
      <c r="DF64" s="71"/>
      <c r="DG64" s="71"/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1"/>
      <c r="DX64" s="71"/>
      <c r="DY64" s="71"/>
      <c r="DZ64" s="71"/>
      <c r="EA64" s="71"/>
      <c r="EB64" s="71"/>
      <c r="EC64" s="71"/>
      <c r="ED64" s="71"/>
      <c r="EE64" s="71"/>
      <c r="EF64" s="71"/>
      <c r="EG64" s="71"/>
      <c r="EH64" s="71"/>
      <c r="EI64" s="71"/>
      <c r="EJ64" s="71"/>
      <c r="EK64" s="71"/>
      <c r="EL64" s="71"/>
      <c r="EM64" s="71"/>
      <c r="EN64" s="71"/>
      <c r="EO64" s="72"/>
    </row>
    <row r="65" spans="1:145" s="55" customFormat="1" x14ac:dyDescent="0.3">
      <c r="A65" s="106"/>
      <c r="B65" s="107"/>
      <c r="C65" s="102"/>
      <c r="D65" s="102"/>
      <c r="E65" s="90">
        <f ca="1">NETWORKDAYS(INT($C$1),INT(D65),_off)*(_fapm-_dapm+_fmat-_dmat)-IF(COUNTIF(_off,INT($C$1))&gt;0,0,MAX(0,MIN(MOD($C$1,1),_fmat)-_dmat)+MAX(0,MIN(MOD($C$1,1),_fapm)-_dapm))-IF(COUNTIF(_off,INT(D65))&gt;0,0,MAX(0,_fmat-MAX(MOD(D65,1),_dmat))+MAX(0,_fapm-MAX(MOD(D65,1),_dapm)))</f>
        <v>-8899.0312499999945</v>
      </c>
      <c r="G65" s="57" t="str">
        <f t="shared" si="4"/>
        <v/>
      </c>
      <c r="H65" s="57" t="str">
        <f t="shared" si="5"/>
        <v/>
      </c>
      <c r="I65" s="91" t="str">
        <f t="shared" si="7"/>
        <v/>
      </c>
      <c r="J65" s="92" t="str">
        <f t="shared" si="6"/>
        <v/>
      </c>
      <c r="L65" s="56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  <c r="BQ65" s="57"/>
      <c r="BR65" s="57"/>
      <c r="BS65" s="57"/>
      <c r="BT65" s="57"/>
      <c r="BU65" s="57"/>
      <c r="BV65" s="57"/>
      <c r="BW65" s="57"/>
      <c r="BX65" s="57"/>
      <c r="BY65" s="57"/>
      <c r="BZ65" s="57"/>
      <c r="CA65" s="57"/>
      <c r="CB65" s="57"/>
      <c r="CC65" s="57"/>
      <c r="CD65" s="57"/>
      <c r="CE65" s="57"/>
      <c r="CF65" s="57"/>
      <c r="CG65" s="57"/>
      <c r="CH65" s="57"/>
      <c r="CI65" s="57"/>
      <c r="CJ65" s="57"/>
      <c r="CK65" s="57"/>
      <c r="CL65" s="57"/>
      <c r="CM65" s="57"/>
      <c r="CN65" s="57"/>
      <c r="CO65" s="57"/>
      <c r="CP65" s="57"/>
      <c r="CQ65" s="57"/>
      <c r="CR65" s="57"/>
      <c r="CS65" s="57"/>
      <c r="CT65" s="57"/>
      <c r="CU65" s="57"/>
      <c r="CV65" s="57"/>
      <c r="CW65" s="57"/>
      <c r="CX65" s="57"/>
      <c r="CY65" s="57"/>
      <c r="CZ65" s="57"/>
      <c r="DA65" s="57"/>
      <c r="DB65" s="57"/>
      <c r="DC65" s="57"/>
      <c r="DD65" s="57"/>
      <c r="DE65" s="57"/>
      <c r="DF65" s="57"/>
      <c r="DG65" s="57"/>
      <c r="DH65" s="57"/>
      <c r="DI65" s="57"/>
      <c r="DJ65" s="57"/>
      <c r="DK65" s="57"/>
      <c r="DL65" s="57"/>
      <c r="DM65" s="57"/>
      <c r="DN65" s="57"/>
      <c r="DO65" s="57"/>
      <c r="DP65" s="57"/>
      <c r="DQ65" s="57"/>
      <c r="DR65" s="57"/>
      <c r="DS65" s="57"/>
      <c r="DT65" s="57"/>
      <c r="DU65" s="57"/>
      <c r="DV65" s="57"/>
      <c r="DW65" s="57"/>
      <c r="DX65" s="57"/>
      <c r="DY65" s="57"/>
      <c r="DZ65" s="57"/>
      <c r="EA65" s="57"/>
      <c r="EB65" s="57"/>
      <c r="EC65" s="57"/>
      <c r="ED65" s="57"/>
      <c r="EE65" s="57"/>
      <c r="EF65" s="57"/>
      <c r="EG65" s="57"/>
      <c r="EH65" s="57"/>
      <c r="EI65" s="57"/>
      <c r="EJ65" s="57"/>
      <c r="EK65" s="57"/>
      <c r="EL65" s="57"/>
      <c r="EM65" s="57"/>
      <c r="EN65" s="57"/>
      <c r="EO65" s="58"/>
    </row>
    <row r="66" spans="1:145" x14ac:dyDescent="0.3">
      <c r="A66" s="103"/>
      <c r="B66" s="104"/>
      <c r="C66" s="105"/>
      <c r="D66" s="105"/>
      <c r="E66" s="84">
        <f ca="1">NETWORKDAYS(INT($C$1),INT(D66),_off)*(_fapm-_dapm+_fmat-_dmat)-IF(COUNTIF(_off,INT($C$1))&gt;0,0,MAX(0,MIN(MOD($C$1,1),_fmat)-_dmat)+MAX(0,MIN(MOD($C$1,1),_fapm)-_dapm))-IF(COUNTIF(_off,INT(D66))&gt;0,0,MAX(0,_fmat-MAX(MOD(D66,1),_dmat))+MAX(0,_fapm-MAX(MOD(D66,1),_dapm)))</f>
        <v>-8899.0312499999945</v>
      </c>
      <c r="F66" s="59"/>
      <c r="G66" s="71" t="str">
        <f t="shared" si="4"/>
        <v/>
      </c>
      <c r="H66" s="71" t="str">
        <f t="shared" si="5"/>
        <v/>
      </c>
      <c r="I66" s="85" t="str">
        <f t="shared" si="7"/>
        <v/>
      </c>
      <c r="J66" s="86" t="str">
        <f t="shared" si="6"/>
        <v/>
      </c>
      <c r="K66" s="59"/>
      <c r="L66" s="70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71"/>
      <c r="DD66" s="71"/>
      <c r="DE66" s="71"/>
      <c r="DF66" s="71"/>
      <c r="DG66" s="71"/>
      <c r="DH66" s="71"/>
      <c r="DI66" s="71"/>
      <c r="DJ66" s="71"/>
      <c r="DK66" s="71"/>
      <c r="DL66" s="71"/>
      <c r="DM66" s="71"/>
      <c r="DN66" s="71"/>
      <c r="DO66" s="71"/>
      <c r="DP66" s="71"/>
      <c r="DQ66" s="71"/>
      <c r="DR66" s="71"/>
      <c r="DS66" s="71"/>
      <c r="DT66" s="71"/>
      <c r="DU66" s="71"/>
      <c r="DV66" s="71"/>
      <c r="DW66" s="71"/>
      <c r="DX66" s="71"/>
      <c r="DY66" s="71"/>
      <c r="DZ66" s="71"/>
      <c r="EA66" s="71"/>
      <c r="EB66" s="71"/>
      <c r="EC66" s="71"/>
      <c r="ED66" s="71"/>
      <c r="EE66" s="71"/>
      <c r="EF66" s="71"/>
      <c r="EG66" s="71"/>
      <c r="EH66" s="71"/>
      <c r="EI66" s="71"/>
      <c r="EJ66" s="71"/>
      <c r="EK66" s="71"/>
      <c r="EL66" s="71"/>
      <c r="EM66" s="71"/>
      <c r="EN66" s="71"/>
      <c r="EO66" s="72"/>
    </row>
    <row r="67" spans="1:145" s="55" customFormat="1" x14ac:dyDescent="0.3">
      <c r="A67" s="106"/>
      <c r="B67" s="107"/>
      <c r="C67" s="102"/>
      <c r="D67" s="102"/>
      <c r="E67" s="90">
        <f ca="1">NETWORKDAYS(INT($C$1),INT(D67),_off)*(_fapm-_dapm+_fmat-_dmat)-IF(COUNTIF(_off,INT($C$1))&gt;0,0,MAX(0,MIN(MOD($C$1,1),_fmat)-_dmat)+MAX(0,MIN(MOD($C$1,1),_fapm)-_dapm))-IF(COUNTIF(_off,INT(D67))&gt;0,0,MAX(0,_fmat-MAX(MOD(D67,1),_dmat))+MAX(0,_fapm-MAX(MOD(D67,1),_dapm)))</f>
        <v>-8899.0312499999945</v>
      </c>
      <c r="G67" s="57" t="str">
        <f t="shared" si="4"/>
        <v/>
      </c>
      <c r="H67" s="57" t="str">
        <f t="shared" si="5"/>
        <v/>
      </c>
      <c r="I67" s="91" t="str">
        <f t="shared" ref="I67:I101" si="8">IFERROR(VLOOKUP(A67,Cadence,5,FALSE),"")</f>
        <v/>
      </c>
      <c r="J67" s="92" t="str">
        <f t="shared" si="6"/>
        <v/>
      </c>
      <c r="L67" s="56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7"/>
      <c r="BP67" s="57"/>
      <c r="BQ67" s="57"/>
      <c r="BR67" s="57"/>
      <c r="BS67" s="57"/>
      <c r="BT67" s="57"/>
      <c r="BU67" s="57"/>
      <c r="BV67" s="57"/>
      <c r="BW67" s="57"/>
      <c r="BX67" s="57"/>
      <c r="BY67" s="57"/>
      <c r="BZ67" s="57"/>
      <c r="CA67" s="57"/>
      <c r="CB67" s="57"/>
      <c r="CC67" s="57"/>
      <c r="CD67" s="57"/>
      <c r="CE67" s="57"/>
      <c r="CF67" s="57"/>
      <c r="CG67" s="57"/>
      <c r="CH67" s="57"/>
      <c r="CI67" s="57"/>
      <c r="CJ67" s="57"/>
      <c r="CK67" s="57"/>
      <c r="CL67" s="57"/>
      <c r="CM67" s="57"/>
      <c r="CN67" s="57"/>
      <c r="CO67" s="57"/>
      <c r="CP67" s="57"/>
      <c r="CQ67" s="57"/>
      <c r="CR67" s="57"/>
      <c r="CS67" s="57"/>
      <c r="CT67" s="57"/>
      <c r="CU67" s="57"/>
      <c r="CV67" s="57"/>
      <c r="CW67" s="57"/>
      <c r="CX67" s="57"/>
      <c r="CY67" s="57"/>
      <c r="CZ67" s="57"/>
      <c r="DA67" s="57"/>
      <c r="DB67" s="57"/>
      <c r="DC67" s="57"/>
      <c r="DD67" s="57"/>
      <c r="DE67" s="57"/>
      <c r="DF67" s="57"/>
      <c r="DG67" s="57"/>
      <c r="DH67" s="57"/>
      <c r="DI67" s="57"/>
      <c r="DJ67" s="57"/>
      <c r="DK67" s="57"/>
      <c r="DL67" s="57"/>
      <c r="DM67" s="57"/>
      <c r="DN67" s="57"/>
      <c r="DO67" s="57"/>
      <c r="DP67" s="57"/>
      <c r="DQ67" s="57"/>
      <c r="DR67" s="57"/>
      <c r="DS67" s="57"/>
      <c r="DT67" s="57"/>
      <c r="DU67" s="57"/>
      <c r="DV67" s="57"/>
      <c r="DW67" s="57"/>
      <c r="DX67" s="57"/>
      <c r="DY67" s="57"/>
      <c r="DZ67" s="57"/>
      <c r="EA67" s="57"/>
      <c r="EB67" s="57"/>
      <c r="EC67" s="57"/>
      <c r="ED67" s="57"/>
      <c r="EE67" s="57"/>
      <c r="EF67" s="57"/>
      <c r="EG67" s="57"/>
      <c r="EH67" s="57"/>
      <c r="EI67" s="57"/>
      <c r="EJ67" s="57"/>
      <c r="EK67" s="57"/>
      <c r="EL67" s="57"/>
      <c r="EM67" s="57"/>
      <c r="EN67" s="57"/>
      <c r="EO67" s="58"/>
    </row>
    <row r="68" spans="1:145" x14ac:dyDescent="0.3">
      <c r="A68" s="103"/>
      <c r="B68" s="104"/>
      <c r="C68" s="105"/>
      <c r="D68" s="105"/>
      <c r="E68" s="84">
        <f ca="1">NETWORKDAYS(INT($C$1),INT(D68),_off)*(_fapm-_dapm+_fmat-_dmat)-IF(COUNTIF(_off,INT($C$1))&gt;0,0,MAX(0,MIN(MOD($C$1,1),_fmat)-_dmat)+MAX(0,MIN(MOD($C$1,1),_fapm)-_dapm))-IF(COUNTIF(_off,INT(D68))&gt;0,0,MAX(0,_fmat-MAX(MOD(D68,1),_dmat))+MAX(0,_fapm-MAX(MOD(D68,1),_dapm)))</f>
        <v>-8899.0312499999945</v>
      </c>
      <c r="F68" s="59"/>
      <c r="G68" s="71" t="str">
        <f t="shared" si="4"/>
        <v/>
      </c>
      <c r="H68" s="71" t="str">
        <f t="shared" si="5"/>
        <v/>
      </c>
      <c r="I68" s="85" t="str">
        <f t="shared" si="8"/>
        <v/>
      </c>
      <c r="J68" s="86" t="str">
        <f t="shared" si="6"/>
        <v/>
      </c>
      <c r="K68" s="59"/>
      <c r="L68" s="70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1"/>
      <c r="CL68" s="71"/>
      <c r="CM68" s="71"/>
      <c r="CN68" s="71"/>
      <c r="CO68" s="71"/>
      <c r="CP68" s="71"/>
      <c r="CQ68" s="71"/>
      <c r="CR68" s="71"/>
      <c r="CS68" s="71"/>
      <c r="CT68" s="71"/>
      <c r="CU68" s="71"/>
      <c r="CV68" s="71"/>
      <c r="CW68" s="71"/>
      <c r="CX68" s="71"/>
      <c r="CY68" s="71"/>
      <c r="CZ68" s="71"/>
      <c r="DA68" s="71"/>
      <c r="DB68" s="71"/>
      <c r="DC68" s="71"/>
      <c r="DD68" s="71"/>
      <c r="DE68" s="71"/>
      <c r="DF68" s="71"/>
      <c r="DG68" s="71"/>
      <c r="DH68" s="71"/>
      <c r="DI68" s="71"/>
      <c r="DJ68" s="71"/>
      <c r="DK68" s="71"/>
      <c r="DL68" s="71"/>
      <c r="DM68" s="71"/>
      <c r="DN68" s="71"/>
      <c r="DO68" s="71"/>
      <c r="DP68" s="71"/>
      <c r="DQ68" s="71"/>
      <c r="DR68" s="71"/>
      <c r="DS68" s="71"/>
      <c r="DT68" s="71"/>
      <c r="DU68" s="71"/>
      <c r="DV68" s="71"/>
      <c r="DW68" s="71"/>
      <c r="DX68" s="71"/>
      <c r="DY68" s="71"/>
      <c r="DZ68" s="71"/>
      <c r="EA68" s="71"/>
      <c r="EB68" s="71"/>
      <c r="EC68" s="71"/>
      <c r="ED68" s="71"/>
      <c r="EE68" s="71"/>
      <c r="EF68" s="71"/>
      <c r="EG68" s="71"/>
      <c r="EH68" s="71"/>
      <c r="EI68" s="71"/>
      <c r="EJ68" s="71"/>
      <c r="EK68" s="71"/>
      <c r="EL68" s="71"/>
      <c r="EM68" s="71"/>
      <c r="EN68" s="71"/>
      <c r="EO68" s="72"/>
    </row>
    <row r="69" spans="1:145" s="55" customFormat="1" x14ac:dyDescent="0.3">
      <c r="A69" s="106"/>
      <c r="B69" s="107"/>
      <c r="C69" s="102"/>
      <c r="D69" s="102"/>
      <c r="E69" s="90">
        <f ca="1">NETWORKDAYS(INT($C$1),INT(D69),_off)*(_fapm-_dapm+_fmat-_dmat)-IF(COUNTIF(_off,INT($C$1))&gt;0,0,MAX(0,MIN(MOD($C$1,1),_fmat)-_dmat)+MAX(0,MIN(MOD($C$1,1),_fapm)-_dapm))-IF(COUNTIF(_off,INT(D69))&gt;0,0,MAX(0,_fmat-MAX(MOD(D69,1),_dmat))+MAX(0,_fapm-MAX(MOD(D69,1),_dapm)))</f>
        <v>-8899.0312499999945</v>
      </c>
      <c r="G69" s="57" t="str">
        <f t="shared" si="4"/>
        <v/>
      </c>
      <c r="H69" s="57" t="str">
        <f t="shared" si="5"/>
        <v/>
      </c>
      <c r="I69" s="91" t="str">
        <f t="shared" si="8"/>
        <v/>
      </c>
      <c r="J69" s="92" t="str">
        <f t="shared" si="6"/>
        <v/>
      </c>
      <c r="L69" s="56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  <c r="BQ69" s="57"/>
      <c r="BR69" s="57"/>
      <c r="BS69" s="57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  <c r="CN69" s="57"/>
      <c r="CO69" s="57"/>
      <c r="CP69" s="57"/>
      <c r="CQ69" s="57"/>
      <c r="CR69" s="57"/>
      <c r="CS69" s="57"/>
      <c r="CT69" s="57"/>
      <c r="CU69" s="57"/>
      <c r="CV69" s="57"/>
      <c r="CW69" s="57"/>
      <c r="CX69" s="57"/>
      <c r="CY69" s="57"/>
      <c r="CZ69" s="57"/>
      <c r="DA69" s="57"/>
      <c r="DB69" s="57"/>
      <c r="DC69" s="57"/>
      <c r="DD69" s="57"/>
      <c r="DE69" s="57"/>
      <c r="DF69" s="57"/>
      <c r="DG69" s="57"/>
      <c r="DH69" s="57"/>
      <c r="DI69" s="57"/>
      <c r="DJ69" s="57"/>
      <c r="DK69" s="57"/>
      <c r="DL69" s="57"/>
      <c r="DM69" s="57"/>
      <c r="DN69" s="57"/>
      <c r="DO69" s="57"/>
      <c r="DP69" s="57"/>
      <c r="DQ69" s="57"/>
      <c r="DR69" s="57"/>
      <c r="DS69" s="57"/>
      <c r="DT69" s="57"/>
      <c r="DU69" s="57"/>
      <c r="DV69" s="57"/>
      <c r="DW69" s="57"/>
      <c r="DX69" s="57"/>
      <c r="DY69" s="57"/>
      <c r="DZ69" s="57"/>
      <c r="EA69" s="57"/>
      <c r="EB69" s="57"/>
      <c r="EC69" s="57"/>
      <c r="ED69" s="57"/>
      <c r="EE69" s="57"/>
      <c r="EF69" s="57"/>
      <c r="EG69" s="57"/>
      <c r="EH69" s="57"/>
      <c r="EI69" s="57"/>
      <c r="EJ69" s="57"/>
      <c r="EK69" s="57"/>
      <c r="EL69" s="57"/>
      <c r="EM69" s="57"/>
      <c r="EN69" s="57"/>
      <c r="EO69" s="58"/>
    </row>
    <row r="70" spans="1:145" x14ac:dyDescent="0.3">
      <c r="A70" s="103"/>
      <c r="B70" s="104"/>
      <c r="C70" s="105"/>
      <c r="D70" s="105"/>
      <c r="E70" s="84">
        <f ca="1">NETWORKDAYS(INT($C$1),INT(D70),_off)*(_fapm-_dapm+_fmat-_dmat)-IF(COUNTIF(_off,INT($C$1))&gt;0,0,MAX(0,MIN(MOD($C$1,1),_fmat)-_dmat)+MAX(0,MIN(MOD($C$1,1),_fapm)-_dapm))-IF(COUNTIF(_off,INT(D70))&gt;0,0,MAX(0,_fmat-MAX(MOD(D70,1),_dmat))+MAX(0,_fapm-MAX(MOD(D70,1),_dapm)))</f>
        <v>-8899.0312499999945</v>
      </c>
      <c r="F70" s="59"/>
      <c r="G70" s="71" t="str">
        <f t="shared" si="4"/>
        <v/>
      </c>
      <c r="H70" s="71" t="str">
        <f t="shared" si="5"/>
        <v/>
      </c>
      <c r="I70" s="85" t="str">
        <f t="shared" si="8"/>
        <v/>
      </c>
      <c r="J70" s="86" t="str">
        <f t="shared" si="6"/>
        <v/>
      </c>
      <c r="K70" s="59"/>
      <c r="L70" s="70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71"/>
      <c r="DD70" s="71"/>
      <c r="DE70" s="71"/>
      <c r="DF70" s="71"/>
      <c r="DG70" s="71"/>
      <c r="DH70" s="71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71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2"/>
    </row>
    <row r="71" spans="1:145" s="55" customFormat="1" x14ac:dyDescent="0.3">
      <c r="A71" s="106"/>
      <c r="B71" s="107"/>
      <c r="C71" s="102"/>
      <c r="D71" s="102"/>
      <c r="E71" s="90">
        <f ca="1">NETWORKDAYS(INT($C$1),INT(D71),_off)*(_fapm-_dapm+_fmat-_dmat)-IF(COUNTIF(_off,INT($C$1))&gt;0,0,MAX(0,MIN(MOD($C$1,1),_fmat)-_dmat)+MAX(0,MIN(MOD($C$1,1),_fapm)-_dapm))-IF(COUNTIF(_off,INT(D71))&gt;0,0,MAX(0,_fmat-MAX(MOD(D71,1),_dmat))+MAX(0,_fapm-MAX(MOD(D71,1),_dapm)))</f>
        <v>-8899.0312499999945</v>
      </c>
      <c r="G71" s="57" t="str">
        <f t="shared" si="4"/>
        <v/>
      </c>
      <c r="H71" s="57" t="str">
        <f t="shared" si="5"/>
        <v/>
      </c>
      <c r="I71" s="91" t="str">
        <f t="shared" si="8"/>
        <v/>
      </c>
      <c r="J71" s="92" t="str">
        <f t="shared" si="6"/>
        <v/>
      </c>
      <c r="L71" s="56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57"/>
      <c r="BT71" s="57"/>
      <c r="BU71" s="57"/>
      <c r="BV71" s="57"/>
      <c r="BW71" s="57"/>
      <c r="BX71" s="57"/>
      <c r="BY71" s="57"/>
      <c r="BZ71" s="57"/>
      <c r="CA71" s="5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57"/>
      <c r="CM71" s="57"/>
      <c r="CN71" s="57"/>
      <c r="CO71" s="57"/>
      <c r="CP71" s="57"/>
      <c r="CQ71" s="57"/>
      <c r="CR71" s="57"/>
      <c r="CS71" s="57"/>
      <c r="CT71" s="57"/>
      <c r="CU71" s="57"/>
      <c r="CV71" s="57"/>
      <c r="CW71" s="57"/>
      <c r="CX71" s="57"/>
      <c r="CY71" s="57"/>
      <c r="CZ71" s="57"/>
      <c r="DA71" s="57"/>
      <c r="DB71" s="57"/>
      <c r="DC71" s="57"/>
      <c r="DD71" s="57"/>
      <c r="DE71" s="57"/>
      <c r="DF71" s="57"/>
      <c r="DG71" s="57"/>
      <c r="DH71" s="57"/>
      <c r="DI71" s="57"/>
      <c r="DJ71" s="57"/>
      <c r="DK71" s="57"/>
      <c r="DL71" s="57"/>
      <c r="DM71" s="57"/>
      <c r="DN71" s="57"/>
      <c r="DO71" s="57"/>
      <c r="DP71" s="57"/>
      <c r="DQ71" s="57"/>
      <c r="DR71" s="57"/>
      <c r="DS71" s="57"/>
      <c r="DT71" s="57"/>
      <c r="DU71" s="57"/>
      <c r="DV71" s="57"/>
      <c r="DW71" s="57"/>
      <c r="DX71" s="57"/>
      <c r="DY71" s="57"/>
      <c r="DZ71" s="57"/>
      <c r="EA71" s="57"/>
      <c r="EB71" s="57"/>
      <c r="EC71" s="57"/>
      <c r="ED71" s="57"/>
      <c r="EE71" s="57"/>
      <c r="EF71" s="57"/>
      <c r="EG71" s="57"/>
      <c r="EH71" s="57"/>
      <c r="EI71" s="57"/>
      <c r="EJ71" s="57"/>
      <c r="EK71" s="57"/>
      <c r="EL71" s="57"/>
      <c r="EM71" s="57"/>
      <c r="EN71" s="57"/>
      <c r="EO71" s="58"/>
    </row>
    <row r="72" spans="1:145" x14ac:dyDescent="0.3">
      <c r="A72" s="103"/>
      <c r="B72" s="104"/>
      <c r="C72" s="105"/>
      <c r="D72" s="105"/>
      <c r="E72" s="84">
        <f ca="1">NETWORKDAYS(INT($C$1),INT(D72),_off)*(_fapm-_dapm+_fmat-_dmat)-IF(COUNTIF(_off,INT($C$1))&gt;0,0,MAX(0,MIN(MOD($C$1,1),_fmat)-_dmat)+MAX(0,MIN(MOD($C$1,1),_fapm)-_dapm))-IF(COUNTIF(_off,INT(D72))&gt;0,0,MAX(0,_fmat-MAX(MOD(D72,1),_dmat))+MAX(0,_fapm-MAX(MOD(D72,1),_dapm)))</f>
        <v>-8899.0312499999945</v>
      </c>
      <c r="F72" s="59"/>
      <c r="G72" s="71" t="str">
        <f t="shared" ref="G72:G100" si="9">IF(ISBLANK(F72),"",SUM(L72:EO72))</f>
        <v/>
      </c>
      <c r="H72" s="71" t="str">
        <f t="shared" ref="H72:H100" si="10">IF(ISBLANK(F72), "",F72-G72)</f>
        <v/>
      </c>
      <c r="I72" s="85" t="str">
        <f t="shared" si="8"/>
        <v/>
      </c>
      <c r="J72" s="86" t="str">
        <f t="shared" si="6"/>
        <v/>
      </c>
      <c r="K72" s="59"/>
      <c r="L72" s="70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71"/>
      <c r="CV72" s="71"/>
      <c r="CW72" s="71"/>
      <c r="CX72" s="71"/>
      <c r="CY72" s="71"/>
      <c r="CZ72" s="71"/>
      <c r="DA72" s="71"/>
      <c r="DB72" s="71"/>
      <c r="DC72" s="71"/>
      <c r="DD72" s="71"/>
      <c r="DE72" s="71"/>
      <c r="DF72" s="71"/>
      <c r="DG72" s="71"/>
      <c r="DH72" s="71"/>
      <c r="DI72" s="71"/>
      <c r="DJ72" s="71"/>
      <c r="DK72" s="71"/>
      <c r="DL72" s="71"/>
      <c r="DM72" s="71"/>
      <c r="DN72" s="71"/>
      <c r="DO72" s="71"/>
      <c r="DP72" s="71"/>
      <c r="DQ72" s="71"/>
      <c r="DR72" s="71"/>
      <c r="DS72" s="71"/>
      <c r="DT72" s="71"/>
      <c r="DU72" s="71"/>
      <c r="DV72" s="71"/>
      <c r="DW72" s="71"/>
      <c r="DX72" s="71"/>
      <c r="DY72" s="71"/>
      <c r="DZ72" s="71"/>
      <c r="EA72" s="71"/>
      <c r="EB72" s="71"/>
      <c r="EC72" s="71"/>
      <c r="ED72" s="71"/>
      <c r="EE72" s="71"/>
      <c r="EF72" s="71"/>
      <c r="EG72" s="71"/>
      <c r="EH72" s="71"/>
      <c r="EI72" s="71"/>
      <c r="EJ72" s="71"/>
      <c r="EK72" s="71"/>
      <c r="EL72" s="71"/>
      <c r="EM72" s="71"/>
      <c r="EN72" s="71"/>
      <c r="EO72" s="72"/>
    </row>
    <row r="73" spans="1:145" s="55" customFormat="1" x14ac:dyDescent="0.3">
      <c r="A73" s="106"/>
      <c r="B73" s="107"/>
      <c r="C73" s="102"/>
      <c r="D73" s="102"/>
      <c r="E73" s="90">
        <f ca="1">NETWORKDAYS(INT($C$1),INT(D73),_off)*(_fapm-_dapm+_fmat-_dmat)-IF(COUNTIF(_off,INT($C$1))&gt;0,0,MAX(0,MIN(MOD($C$1,1),_fmat)-_dmat)+MAX(0,MIN(MOD($C$1,1),_fapm)-_dapm))-IF(COUNTIF(_off,INT(D73))&gt;0,0,MAX(0,_fmat-MAX(MOD(D73,1),_dmat))+MAX(0,_fapm-MAX(MOD(D73,1),_dapm)))</f>
        <v>-8899.0312499999945</v>
      </c>
      <c r="G73" s="57" t="str">
        <f t="shared" si="9"/>
        <v/>
      </c>
      <c r="H73" s="57" t="str">
        <f t="shared" si="10"/>
        <v/>
      </c>
      <c r="I73" s="91" t="str">
        <f t="shared" si="8"/>
        <v/>
      </c>
      <c r="J73" s="92" t="str">
        <f t="shared" ref="J73:J100" si="11">IF(F73=0,"",H73/(E73*24)/I73)</f>
        <v/>
      </c>
      <c r="L73" s="56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  <c r="BQ73" s="57"/>
      <c r="BR73" s="57"/>
      <c r="BS73" s="57"/>
      <c r="BT73" s="57"/>
      <c r="BU73" s="57"/>
      <c r="BV73" s="57"/>
      <c r="BW73" s="57"/>
      <c r="BX73" s="57"/>
      <c r="BY73" s="57"/>
      <c r="BZ73" s="57"/>
      <c r="CA73" s="57"/>
      <c r="CB73" s="57"/>
      <c r="CC73" s="57"/>
      <c r="CD73" s="57"/>
      <c r="CE73" s="57"/>
      <c r="CF73" s="57"/>
      <c r="CG73" s="57"/>
      <c r="CH73" s="57"/>
      <c r="CI73" s="57"/>
      <c r="CJ73" s="57"/>
      <c r="CK73" s="57"/>
      <c r="CL73" s="57"/>
      <c r="CM73" s="57"/>
      <c r="CN73" s="57"/>
      <c r="CO73" s="57"/>
      <c r="CP73" s="57"/>
      <c r="CQ73" s="57"/>
      <c r="CR73" s="57"/>
      <c r="CS73" s="57"/>
      <c r="CT73" s="57"/>
      <c r="CU73" s="57"/>
      <c r="CV73" s="57"/>
      <c r="CW73" s="57"/>
      <c r="CX73" s="57"/>
      <c r="CY73" s="57"/>
      <c r="CZ73" s="57"/>
      <c r="DA73" s="57"/>
      <c r="DB73" s="57"/>
      <c r="DC73" s="57"/>
      <c r="DD73" s="57"/>
      <c r="DE73" s="57"/>
      <c r="DF73" s="57"/>
      <c r="DG73" s="57"/>
      <c r="DH73" s="57"/>
      <c r="DI73" s="57"/>
      <c r="DJ73" s="57"/>
      <c r="DK73" s="57"/>
      <c r="DL73" s="57"/>
      <c r="DM73" s="57"/>
      <c r="DN73" s="57"/>
      <c r="DO73" s="57"/>
      <c r="DP73" s="57"/>
      <c r="DQ73" s="57"/>
      <c r="DR73" s="57"/>
      <c r="DS73" s="57"/>
      <c r="DT73" s="57"/>
      <c r="DU73" s="57"/>
      <c r="DV73" s="57"/>
      <c r="DW73" s="57"/>
      <c r="DX73" s="57"/>
      <c r="DY73" s="57"/>
      <c r="DZ73" s="57"/>
      <c r="EA73" s="57"/>
      <c r="EB73" s="57"/>
      <c r="EC73" s="57"/>
      <c r="ED73" s="57"/>
      <c r="EE73" s="57"/>
      <c r="EF73" s="57"/>
      <c r="EG73" s="57"/>
      <c r="EH73" s="57"/>
      <c r="EI73" s="57"/>
      <c r="EJ73" s="57"/>
      <c r="EK73" s="57"/>
      <c r="EL73" s="57"/>
      <c r="EM73" s="57"/>
      <c r="EN73" s="57"/>
      <c r="EO73" s="58"/>
    </row>
    <row r="74" spans="1:145" x14ac:dyDescent="0.3">
      <c r="A74" s="103"/>
      <c r="B74" s="104"/>
      <c r="C74" s="105"/>
      <c r="D74" s="105"/>
      <c r="E74" s="84">
        <f ca="1">NETWORKDAYS(INT($C$1),INT(D74),_off)*(_fapm-_dapm+_fmat-_dmat)-IF(COUNTIF(_off,INT($C$1))&gt;0,0,MAX(0,MIN(MOD($C$1,1),_fmat)-_dmat)+MAX(0,MIN(MOD($C$1,1),_fapm)-_dapm))-IF(COUNTIF(_off,INT(D74))&gt;0,0,MAX(0,_fmat-MAX(MOD(D74,1),_dmat))+MAX(0,_fapm-MAX(MOD(D74,1),_dapm)))</f>
        <v>-8899.0312499999945</v>
      </c>
      <c r="F74" s="59"/>
      <c r="G74" s="71" t="str">
        <f t="shared" si="9"/>
        <v/>
      </c>
      <c r="H74" s="71" t="str">
        <f t="shared" si="10"/>
        <v/>
      </c>
      <c r="I74" s="85" t="str">
        <f t="shared" si="8"/>
        <v/>
      </c>
      <c r="J74" s="86" t="str">
        <f t="shared" si="11"/>
        <v/>
      </c>
      <c r="K74" s="59"/>
      <c r="L74" s="70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1"/>
      <c r="CL74" s="71"/>
      <c r="CM74" s="71"/>
      <c r="CN74" s="71"/>
      <c r="CO74" s="71"/>
      <c r="CP74" s="71"/>
      <c r="CQ74" s="71"/>
      <c r="CR74" s="71"/>
      <c r="CS74" s="71"/>
      <c r="CT74" s="71"/>
      <c r="CU74" s="71"/>
      <c r="CV74" s="71"/>
      <c r="CW74" s="71"/>
      <c r="CX74" s="71"/>
      <c r="CY74" s="71"/>
      <c r="CZ74" s="71"/>
      <c r="DA74" s="71"/>
      <c r="DB74" s="71"/>
      <c r="DC74" s="71"/>
      <c r="DD74" s="71"/>
      <c r="DE74" s="71"/>
      <c r="DF74" s="71"/>
      <c r="DG74" s="71"/>
      <c r="DH74" s="71"/>
      <c r="DI74" s="71"/>
      <c r="DJ74" s="71"/>
      <c r="DK74" s="71"/>
      <c r="DL74" s="71"/>
      <c r="DM74" s="71"/>
      <c r="DN74" s="71"/>
      <c r="DO74" s="71"/>
      <c r="DP74" s="71"/>
      <c r="DQ74" s="71"/>
      <c r="DR74" s="71"/>
      <c r="DS74" s="71"/>
      <c r="DT74" s="71"/>
      <c r="DU74" s="71"/>
      <c r="DV74" s="71"/>
      <c r="DW74" s="71"/>
      <c r="DX74" s="71"/>
      <c r="DY74" s="71"/>
      <c r="DZ74" s="71"/>
      <c r="EA74" s="71"/>
      <c r="EB74" s="71"/>
      <c r="EC74" s="71"/>
      <c r="ED74" s="71"/>
      <c r="EE74" s="71"/>
      <c r="EF74" s="71"/>
      <c r="EG74" s="71"/>
      <c r="EH74" s="71"/>
      <c r="EI74" s="71"/>
      <c r="EJ74" s="71"/>
      <c r="EK74" s="71"/>
      <c r="EL74" s="71"/>
      <c r="EM74" s="71"/>
      <c r="EN74" s="71"/>
      <c r="EO74" s="72"/>
    </row>
    <row r="75" spans="1:145" s="55" customFormat="1" x14ac:dyDescent="0.3">
      <c r="A75" s="106"/>
      <c r="B75" s="107"/>
      <c r="C75" s="102"/>
      <c r="D75" s="102"/>
      <c r="E75" s="90">
        <f ca="1">NETWORKDAYS(INT($C$1),INT(D75),_off)*(_fapm-_dapm+_fmat-_dmat)-IF(COUNTIF(_off,INT($C$1))&gt;0,0,MAX(0,MIN(MOD($C$1,1),_fmat)-_dmat)+MAX(0,MIN(MOD($C$1,1),_fapm)-_dapm))-IF(COUNTIF(_off,INT(D75))&gt;0,0,MAX(0,_fmat-MAX(MOD(D75,1),_dmat))+MAX(0,_fapm-MAX(MOD(D75,1),_dapm)))</f>
        <v>-8899.0312499999945</v>
      </c>
      <c r="G75" s="57" t="str">
        <f t="shared" si="9"/>
        <v/>
      </c>
      <c r="H75" s="57" t="str">
        <f t="shared" si="10"/>
        <v/>
      </c>
      <c r="I75" s="91" t="str">
        <f t="shared" si="8"/>
        <v/>
      </c>
      <c r="J75" s="92" t="str">
        <f t="shared" si="11"/>
        <v/>
      </c>
      <c r="L75" s="56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  <c r="BJ75" s="57"/>
      <c r="BK75" s="57"/>
      <c r="BL75" s="57"/>
      <c r="BM75" s="57"/>
      <c r="BN75" s="57"/>
      <c r="BO75" s="57"/>
      <c r="BP75" s="57"/>
      <c r="BQ75" s="57"/>
      <c r="BR75" s="57"/>
      <c r="BS75" s="57"/>
      <c r="BT75" s="57"/>
      <c r="BU75" s="57"/>
      <c r="BV75" s="57"/>
      <c r="BW75" s="57"/>
      <c r="BX75" s="57"/>
      <c r="BY75" s="57"/>
      <c r="BZ75" s="57"/>
      <c r="CA75" s="57"/>
      <c r="CB75" s="57"/>
      <c r="CC75" s="57"/>
      <c r="CD75" s="57"/>
      <c r="CE75" s="57"/>
      <c r="CF75" s="57"/>
      <c r="CG75" s="57"/>
      <c r="CH75" s="57"/>
      <c r="CI75" s="57"/>
      <c r="CJ75" s="57"/>
      <c r="CK75" s="57"/>
      <c r="CL75" s="57"/>
      <c r="CM75" s="57"/>
      <c r="CN75" s="57"/>
      <c r="CO75" s="57"/>
      <c r="CP75" s="57"/>
      <c r="CQ75" s="57"/>
      <c r="CR75" s="57"/>
      <c r="CS75" s="57"/>
      <c r="CT75" s="57"/>
      <c r="CU75" s="57"/>
      <c r="CV75" s="57"/>
      <c r="CW75" s="57"/>
      <c r="CX75" s="57"/>
      <c r="CY75" s="57"/>
      <c r="CZ75" s="57"/>
      <c r="DA75" s="57"/>
      <c r="DB75" s="57"/>
      <c r="DC75" s="57"/>
      <c r="DD75" s="57"/>
      <c r="DE75" s="57"/>
      <c r="DF75" s="57"/>
      <c r="DG75" s="57"/>
      <c r="DH75" s="57"/>
      <c r="DI75" s="57"/>
      <c r="DJ75" s="57"/>
      <c r="DK75" s="57"/>
      <c r="DL75" s="57"/>
      <c r="DM75" s="57"/>
      <c r="DN75" s="57"/>
      <c r="DO75" s="57"/>
      <c r="DP75" s="57"/>
      <c r="DQ75" s="57"/>
      <c r="DR75" s="57"/>
      <c r="DS75" s="57"/>
      <c r="DT75" s="57"/>
      <c r="DU75" s="57"/>
      <c r="DV75" s="57"/>
      <c r="DW75" s="57"/>
      <c r="DX75" s="57"/>
      <c r="DY75" s="57"/>
      <c r="DZ75" s="57"/>
      <c r="EA75" s="57"/>
      <c r="EB75" s="57"/>
      <c r="EC75" s="57"/>
      <c r="ED75" s="57"/>
      <c r="EE75" s="57"/>
      <c r="EF75" s="57"/>
      <c r="EG75" s="57"/>
      <c r="EH75" s="57"/>
      <c r="EI75" s="57"/>
      <c r="EJ75" s="57"/>
      <c r="EK75" s="57"/>
      <c r="EL75" s="57"/>
      <c r="EM75" s="57"/>
      <c r="EN75" s="57"/>
      <c r="EO75" s="58"/>
    </row>
    <row r="76" spans="1:145" x14ac:dyDescent="0.3">
      <c r="A76" s="103"/>
      <c r="B76" s="104"/>
      <c r="C76" s="105"/>
      <c r="D76" s="105"/>
      <c r="E76" s="84">
        <f ca="1">NETWORKDAYS(INT($C$1),INT(D76),_off)*(_fapm-_dapm+_fmat-_dmat)-IF(COUNTIF(_off,INT($C$1))&gt;0,0,MAX(0,MIN(MOD($C$1,1),_fmat)-_dmat)+MAX(0,MIN(MOD($C$1,1),_fapm)-_dapm))-IF(COUNTIF(_off,INT(D76))&gt;0,0,MAX(0,_fmat-MAX(MOD(D76,1),_dmat))+MAX(0,_fapm-MAX(MOD(D76,1),_dapm)))</f>
        <v>-8899.0312499999945</v>
      </c>
      <c r="F76" s="59"/>
      <c r="G76" s="71" t="str">
        <f t="shared" si="9"/>
        <v/>
      </c>
      <c r="H76" s="71" t="str">
        <f t="shared" si="10"/>
        <v/>
      </c>
      <c r="I76" s="85" t="str">
        <f t="shared" si="8"/>
        <v/>
      </c>
      <c r="J76" s="86" t="str">
        <f t="shared" si="11"/>
        <v/>
      </c>
      <c r="K76" s="59"/>
      <c r="L76" s="70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  <c r="CS76" s="71"/>
      <c r="CT76" s="71"/>
      <c r="CU76" s="71"/>
      <c r="CV76" s="71"/>
      <c r="CW76" s="71"/>
      <c r="CX76" s="71"/>
      <c r="CY76" s="71"/>
      <c r="CZ76" s="71"/>
      <c r="DA76" s="71"/>
      <c r="DB76" s="71"/>
      <c r="DC76" s="71"/>
      <c r="DD76" s="71"/>
      <c r="DE76" s="71"/>
      <c r="DF76" s="71"/>
      <c r="DG76" s="71"/>
      <c r="DH76" s="71"/>
      <c r="DI76" s="71"/>
      <c r="DJ76" s="71"/>
      <c r="DK76" s="71"/>
      <c r="DL76" s="71"/>
      <c r="DM76" s="71"/>
      <c r="DN76" s="71"/>
      <c r="DO76" s="71"/>
      <c r="DP76" s="71"/>
      <c r="DQ76" s="71"/>
      <c r="DR76" s="71"/>
      <c r="DS76" s="71"/>
      <c r="DT76" s="71"/>
      <c r="DU76" s="71"/>
      <c r="DV76" s="71"/>
      <c r="DW76" s="71"/>
      <c r="DX76" s="71"/>
      <c r="DY76" s="71"/>
      <c r="DZ76" s="71"/>
      <c r="EA76" s="71"/>
      <c r="EB76" s="71"/>
      <c r="EC76" s="71"/>
      <c r="ED76" s="71"/>
      <c r="EE76" s="71"/>
      <c r="EF76" s="71"/>
      <c r="EG76" s="71"/>
      <c r="EH76" s="71"/>
      <c r="EI76" s="71"/>
      <c r="EJ76" s="71"/>
      <c r="EK76" s="71"/>
      <c r="EL76" s="71"/>
      <c r="EM76" s="71"/>
      <c r="EN76" s="71"/>
      <c r="EO76" s="72"/>
    </row>
    <row r="77" spans="1:145" s="55" customFormat="1" x14ac:dyDescent="0.3">
      <c r="A77" s="106"/>
      <c r="B77" s="107"/>
      <c r="C77" s="102"/>
      <c r="D77" s="102"/>
      <c r="E77" s="90">
        <f ca="1">NETWORKDAYS(INT($C$1),INT(D77),_off)*(_fapm-_dapm+_fmat-_dmat)-IF(COUNTIF(_off,INT($C$1))&gt;0,0,MAX(0,MIN(MOD($C$1,1),_fmat)-_dmat)+MAX(0,MIN(MOD($C$1,1),_fapm)-_dapm))-IF(COUNTIF(_off,INT(D77))&gt;0,0,MAX(0,_fmat-MAX(MOD(D77,1),_dmat))+MAX(0,_fapm-MAX(MOD(D77,1),_dapm)))</f>
        <v>-8899.0312499999945</v>
      </c>
      <c r="G77" s="57" t="str">
        <f t="shared" si="9"/>
        <v/>
      </c>
      <c r="H77" s="57" t="str">
        <f t="shared" si="10"/>
        <v/>
      </c>
      <c r="I77" s="91" t="str">
        <f t="shared" si="8"/>
        <v/>
      </c>
      <c r="J77" s="92" t="str">
        <f t="shared" si="11"/>
        <v/>
      </c>
      <c r="L77" s="56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  <c r="CP77" s="57"/>
      <c r="CQ77" s="57"/>
      <c r="CR77" s="57"/>
      <c r="CS77" s="57"/>
      <c r="CT77" s="57"/>
      <c r="CU77" s="57"/>
      <c r="CV77" s="57"/>
      <c r="CW77" s="57"/>
      <c r="CX77" s="57"/>
      <c r="CY77" s="57"/>
      <c r="CZ77" s="57"/>
      <c r="DA77" s="57"/>
      <c r="DB77" s="57"/>
      <c r="DC77" s="57"/>
      <c r="DD77" s="57"/>
      <c r="DE77" s="57"/>
      <c r="DF77" s="57"/>
      <c r="DG77" s="57"/>
      <c r="DH77" s="57"/>
      <c r="DI77" s="57"/>
      <c r="DJ77" s="57"/>
      <c r="DK77" s="57"/>
      <c r="DL77" s="57"/>
      <c r="DM77" s="57"/>
      <c r="DN77" s="57"/>
      <c r="DO77" s="57"/>
      <c r="DP77" s="57"/>
      <c r="DQ77" s="57"/>
      <c r="DR77" s="57"/>
      <c r="DS77" s="57"/>
      <c r="DT77" s="57"/>
      <c r="DU77" s="57"/>
      <c r="DV77" s="57"/>
      <c r="DW77" s="57"/>
      <c r="DX77" s="57"/>
      <c r="DY77" s="57"/>
      <c r="DZ77" s="57"/>
      <c r="EA77" s="57"/>
      <c r="EB77" s="57"/>
      <c r="EC77" s="57"/>
      <c r="ED77" s="57"/>
      <c r="EE77" s="57"/>
      <c r="EF77" s="57"/>
      <c r="EG77" s="57"/>
      <c r="EH77" s="57"/>
      <c r="EI77" s="57"/>
      <c r="EJ77" s="57"/>
      <c r="EK77" s="57"/>
      <c r="EL77" s="57"/>
      <c r="EM77" s="57"/>
      <c r="EN77" s="57"/>
      <c r="EO77" s="58"/>
    </row>
    <row r="78" spans="1:145" x14ac:dyDescent="0.3">
      <c r="A78" s="103"/>
      <c r="B78" s="104"/>
      <c r="C78" s="105"/>
      <c r="D78" s="105"/>
      <c r="E78" s="84">
        <f ca="1">NETWORKDAYS(INT($C$1),INT(D78),_off)*(_fapm-_dapm+_fmat-_dmat)-IF(COUNTIF(_off,INT($C$1))&gt;0,0,MAX(0,MIN(MOD($C$1,1),_fmat)-_dmat)+MAX(0,MIN(MOD($C$1,1),_fapm)-_dapm))-IF(COUNTIF(_off,INT(D78))&gt;0,0,MAX(0,_fmat-MAX(MOD(D78,1),_dmat))+MAX(0,_fapm-MAX(MOD(D78,1),_dapm)))</f>
        <v>-8899.0312499999945</v>
      </c>
      <c r="F78" s="59"/>
      <c r="G78" s="71" t="str">
        <f t="shared" si="9"/>
        <v/>
      </c>
      <c r="H78" s="71" t="str">
        <f t="shared" si="10"/>
        <v/>
      </c>
      <c r="I78" s="85" t="str">
        <f t="shared" si="8"/>
        <v/>
      </c>
      <c r="J78" s="86" t="str">
        <f t="shared" si="11"/>
        <v/>
      </c>
      <c r="K78" s="59"/>
      <c r="L78" s="70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71"/>
      <c r="CR78" s="71"/>
      <c r="CS78" s="71"/>
      <c r="CT78" s="71"/>
      <c r="CU78" s="71"/>
      <c r="CV78" s="71"/>
      <c r="CW78" s="71"/>
      <c r="CX78" s="71"/>
      <c r="CY78" s="71"/>
      <c r="CZ78" s="71"/>
      <c r="DA78" s="71"/>
      <c r="DB78" s="71"/>
      <c r="DC78" s="71"/>
      <c r="DD78" s="71"/>
      <c r="DE78" s="71"/>
      <c r="DF78" s="71"/>
      <c r="DG78" s="71"/>
      <c r="DH78" s="71"/>
      <c r="DI78" s="71"/>
      <c r="DJ78" s="71"/>
      <c r="DK78" s="71"/>
      <c r="DL78" s="71"/>
      <c r="DM78" s="71"/>
      <c r="DN78" s="71"/>
      <c r="DO78" s="71"/>
      <c r="DP78" s="71"/>
      <c r="DQ78" s="71"/>
      <c r="DR78" s="71"/>
      <c r="DS78" s="71"/>
      <c r="DT78" s="71"/>
      <c r="DU78" s="71"/>
      <c r="DV78" s="71"/>
      <c r="DW78" s="71"/>
      <c r="DX78" s="71"/>
      <c r="DY78" s="71"/>
      <c r="DZ78" s="71"/>
      <c r="EA78" s="71"/>
      <c r="EB78" s="71"/>
      <c r="EC78" s="71"/>
      <c r="ED78" s="71"/>
      <c r="EE78" s="71"/>
      <c r="EF78" s="71"/>
      <c r="EG78" s="71"/>
      <c r="EH78" s="71"/>
      <c r="EI78" s="71"/>
      <c r="EJ78" s="71"/>
      <c r="EK78" s="71"/>
      <c r="EL78" s="71"/>
      <c r="EM78" s="71"/>
      <c r="EN78" s="71"/>
      <c r="EO78" s="72"/>
    </row>
    <row r="79" spans="1:145" s="55" customFormat="1" x14ac:dyDescent="0.3">
      <c r="A79" s="106"/>
      <c r="B79" s="107"/>
      <c r="C79" s="102"/>
      <c r="D79" s="102"/>
      <c r="E79" s="90">
        <f ca="1">NETWORKDAYS(INT($C$1),INT(D79),_off)*(_fapm-_dapm+_fmat-_dmat)-IF(COUNTIF(_off,INT($C$1))&gt;0,0,MAX(0,MIN(MOD($C$1,1),_fmat)-_dmat)+MAX(0,MIN(MOD($C$1,1),_fapm)-_dapm))-IF(COUNTIF(_off,INT(D79))&gt;0,0,MAX(0,_fmat-MAX(MOD(D79,1),_dmat))+MAX(0,_fapm-MAX(MOD(D79,1),_dapm)))</f>
        <v>-8899.0312499999945</v>
      </c>
      <c r="G79" s="57" t="str">
        <f t="shared" si="9"/>
        <v/>
      </c>
      <c r="H79" s="57" t="str">
        <f t="shared" si="10"/>
        <v/>
      </c>
      <c r="I79" s="91" t="str">
        <f t="shared" si="8"/>
        <v/>
      </c>
      <c r="J79" s="92" t="str">
        <f t="shared" si="11"/>
        <v/>
      </c>
      <c r="L79" s="56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7"/>
      <c r="DJ79" s="57"/>
      <c r="DK79" s="57"/>
      <c r="DL79" s="57"/>
      <c r="DM79" s="57"/>
      <c r="DN79" s="57"/>
      <c r="DO79" s="57"/>
      <c r="DP79" s="57"/>
      <c r="DQ79" s="57"/>
      <c r="DR79" s="57"/>
      <c r="DS79" s="57"/>
      <c r="DT79" s="57"/>
      <c r="DU79" s="57"/>
      <c r="DV79" s="57"/>
      <c r="DW79" s="57"/>
      <c r="DX79" s="57"/>
      <c r="DY79" s="57"/>
      <c r="DZ79" s="57"/>
      <c r="EA79" s="57"/>
      <c r="EB79" s="57"/>
      <c r="EC79" s="57"/>
      <c r="ED79" s="57"/>
      <c r="EE79" s="57"/>
      <c r="EF79" s="57"/>
      <c r="EG79" s="57"/>
      <c r="EH79" s="57"/>
      <c r="EI79" s="57"/>
      <c r="EJ79" s="57"/>
      <c r="EK79" s="57"/>
      <c r="EL79" s="57"/>
      <c r="EM79" s="57"/>
      <c r="EN79" s="57"/>
      <c r="EO79" s="58"/>
    </row>
    <row r="80" spans="1:145" x14ac:dyDescent="0.3">
      <c r="A80" s="103"/>
      <c r="B80" s="104"/>
      <c r="C80" s="105"/>
      <c r="D80" s="105"/>
      <c r="E80" s="84">
        <f ca="1">NETWORKDAYS(INT($C$1),INT(D80),_off)*(_fapm-_dapm+_fmat-_dmat)-IF(COUNTIF(_off,INT($C$1))&gt;0,0,MAX(0,MIN(MOD($C$1,1),_fmat)-_dmat)+MAX(0,MIN(MOD($C$1,1),_fapm)-_dapm))-IF(COUNTIF(_off,INT(D80))&gt;0,0,MAX(0,_fmat-MAX(MOD(D80,1),_dmat))+MAX(0,_fapm-MAX(MOD(D80,1),_dapm)))</f>
        <v>-8899.0312499999945</v>
      </c>
      <c r="F80" s="59"/>
      <c r="G80" s="71" t="str">
        <f t="shared" si="9"/>
        <v/>
      </c>
      <c r="H80" s="71" t="str">
        <f t="shared" si="10"/>
        <v/>
      </c>
      <c r="I80" s="85" t="str">
        <f t="shared" si="8"/>
        <v/>
      </c>
      <c r="J80" s="86" t="str">
        <f t="shared" si="11"/>
        <v/>
      </c>
      <c r="K80" s="59"/>
      <c r="L80" s="70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1"/>
      <c r="CZ80" s="71"/>
      <c r="DA80" s="71"/>
      <c r="DB80" s="71"/>
      <c r="DC80" s="71"/>
      <c r="DD80" s="71"/>
      <c r="DE80" s="71"/>
      <c r="DF80" s="71"/>
      <c r="DG80" s="71"/>
      <c r="DH80" s="71"/>
      <c r="DI80" s="71"/>
      <c r="DJ80" s="71"/>
      <c r="DK80" s="71"/>
      <c r="DL80" s="71"/>
      <c r="DM80" s="71"/>
      <c r="DN80" s="71"/>
      <c r="DO80" s="71"/>
      <c r="DP80" s="71"/>
      <c r="DQ80" s="71"/>
      <c r="DR80" s="71"/>
      <c r="DS80" s="71"/>
      <c r="DT80" s="71"/>
      <c r="DU80" s="71"/>
      <c r="DV80" s="71"/>
      <c r="DW80" s="71"/>
      <c r="DX80" s="71"/>
      <c r="DY80" s="71"/>
      <c r="DZ80" s="71"/>
      <c r="EA80" s="71"/>
      <c r="EB80" s="71"/>
      <c r="EC80" s="71"/>
      <c r="ED80" s="71"/>
      <c r="EE80" s="71"/>
      <c r="EF80" s="71"/>
      <c r="EG80" s="71"/>
      <c r="EH80" s="71"/>
      <c r="EI80" s="71"/>
      <c r="EJ80" s="71"/>
      <c r="EK80" s="71"/>
      <c r="EL80" s="71"/>
      <c r="EM80" s="71"/>
      <c r="EN80" s="71"/>
      <c r="EO80" s="72"/>
    </row>
    <row r="81" spans="1:145" s="55" customFormat="1" x14ac:dyDescent="0.3">
      <c r="A81" s="106"/>
      <c r="B81" s="107"/>
      <c r="C81" s="102"/>
      <c r="D81" s="102"/>
      <c r="E81" s="90">
        <f ca="1">NETWORKDAYS(INT($C$1),INT(D81),_off)*(_fapm-_dapm+_fmat-_dmat)-IF(COUNTIF(_off,INT($C$1))&gt;0,0,MAX(0,MIN(MOD($C$1,1),_fmat)-_dmat)+MAX(0,MIN(MOD($C$1,1),_fapm)-_dapm))-IF(COUNTIF(_off,INT(D81))&gt;0,0,MAX(0,_fmat-MAX(MOD(D81,1),_dmat))+MAX(0,_fapm-MAX(MOD(D81,1),_dapm)))</f>
        <v>-8899.0312499999945</v>
      </c>
      <c r="G81" s="57" t="str">
        <f t="shared" si="9"/>
        <v/>
      </c>
      <c r="H81" s="57" t="str">
        <f t="shared" si="10"/>
        <v/>
      </c>
      <c r="I81" s="91" t="str">
        <f t="shared" si="8"/>
        <v/>
      </c>
      <c r="J81" s="92" t="str">
        <f t="shared" si="11"/>
        <v/>
      </c>
      <c r="L81" s="56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  <c r="BJ81" s="57"/>
      <c r="BK81" s="57"/>
      <c r="BL81" s="57"/>
      <c r="BM81" s="57"/>
      <c r="BN81" s="57"/>
      <c r="BO81" s="57"/>
      <c r="BP81" s="57"/>
      <c r="BQ81" s="57"/>
      <c r="BR81" s="57"/>
      <c r="BS81" s="57"/>
      <c r="BT81" s="57"/>
      <c r="BU81" s="57"/>
      <c r="BV81" s="57"/>
      <c r="BW81" s="57"/>
      <c r="BX81" s="57"/>
      <c r="BY81" s="57"/>
      <c r="BZ81" s="57"/>
      <c r="CA81" s="57"/>
      <c r="CB81" s="57"/>
      <c r="CC81" s="57"/>
      <c r="CD81" s="57"/>
      <c r="CE81" s="57"/>
      <c r="CF81" s="57"/>
      <c r="CG81" s="57"/>
      <c r="CH81" s="57"/>
      <c r="CI81" s="57"/>
      <c r="CJ81" s="57"/>
      <c r="CK81" s="57"/>
      <c r="CL81" s="57"/>
      <c r="CM81" s="57"/>
      <c r="CN81" s="57"/>
      <c r="CO81" s="57"/>
      <c r="CP81" s="57"/>
      <c r="CQ81" s="57"/>
      <c r="CR81" s="57"/>
      <c r="CS81" s="57"/>
      <c r="CT81" s="57"/>
      <c r="CU81" s="57"/>
      <c r="CV81" s="57"/>
      <c r="CW81" s="57"/>
      <c r="CX81" s="57"/>
      <c r="CY81" s="57"/>
      <c r="CZ81" s="57"/>
      <c r="DA81" s="57"/>
      <c r="DB81" s="57"/>
      <c r="DC81" s="57"/>
      <c r="DD81" s="57"/>
      <c r="DE81" s="57"/>
      <c r="DF81" s="57"/>
      <c r="DG81" s="57"/>
      <c r="DH81" s="57"/>
      <c r="DI81" s="57"/>
      <c r="DJ81" s="57"/>
      <c r="DK81" s="57"/>
      <c r="DL81" s="57"/>
      <c r="DM81" s="57"/>
      <c r="DN81" s="57"/>
      <c r="DO81" s="57"/>
      <c r="DP81" s="57"/>
      <c r="DQ81" s="57"/>
      <c r="DR81" s="57"/>
      <c r="DS81" s="57"/>
      <c r="DT81" s="57"/>
      <c r="DU81" s="57"/>
      <c r="DV81" s="57"/>
      <c r="DW81" s="57"/>
      <c r="DX81" s="57"/>
      <c r="DY81" s="57"/>
      <c r="DZ81" s="57"/>
      <c r="EA81" s="57"/>
      <c r="EB81" s="57"/>
      <c r="EC81" s="57"/>
      <c r="ED81" s="57"/>
      <c r="EE81" s="57"/>
      <c r="EF81" s="57"/>
      <c r="EG81" s="57"/>
      <c r="EH81" s="57"/>
      <c r="EI81" s="57"/>
      <c r="EJ81" s="57"/>
      <c r="EK81" s="57"/>
      <c r="EL81" s="57"/>
      <c r="EM81" s="57"/>
      <c r="EN81" s="57"/>
      <c r="EO81" s="58"/>
    </row>
    <row r="82" spans="1:145" x14ac:dyDescent="0.3">
      <c r="A82" s="103"/>
      <c r="B82" s="104"/>
      <c r="C82" s="105"/>
      <c r="D82" s="105"/>
      <c r="E82" s="84">
        <f ca="1">NETWORKDAYS(INT($C$1),INT(D82),_off)*(_fapm-_dapm+_fmat-_dmat)-IF(COUNTIF(_off,INT($C$1))&gt;0,0,MAX(0,MIN(MOD($C$1,1),_fmat)-_dmat)+MAX(0,MIN(MOD($C$1,1),_fapm)-_dapm))-IF(COUNTIF(_off,INT(D82))&gt;0,0,MAX(0,_fmat-MAX(MOD(D82,1),_dmat))+MAX(0,_fapm-MAX(MOD(D82,1),_dapm)))</f>
        <v>-8899.0312499999945</v>
      </c>
      <c r="F82" s="59"/>
      <c r="G82" s="71" t="str">
        <f t="shared" si="9"/>
        <v/>
      </c>
      <c r="H82" s="71" t="str">
        <f t="shared" si="10"/>
        <v/>
      </c>
      <c r="I82" s="85" t="str">
        <f t="shared" si="8"/>
        <v/>
      </c>
      <c r="J82" s="86" t="str">
        <f t="shared" si="11"/>
        <v/>
      </c>
      <c r="K82" s="59"/>
      <c r="L82" s="70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1"/>
      <c r="CY82" s="71"/>
      <c r="CZ82" s="71"/>
      <c r="DA82" s="71"/>
      <c r="DB82" s="71"/>
      <c r="DC82" s="71"/>
      <c r="DD82" s="71"/>
      <c r="DE82" s="71"/>
      <c r="DF82" s="71"/>
      <c r="DG82" s="71"/>
      <c r="DH82" s="71"/>
      <c r="DI82" s="71"/>
      <c r="DJ82" s="71"/>
      <c r="DK82" s="71"/>
      <c r="DL82" s="71"/>
      <c r="DM82" s="71"/>
      <c r="DN82" s="71"/>
      <c r="DO82" s="71"/>
      <c r="DP82" s="71"/>
      <c r="DQ82" s="71"/>
      <c r="DR82" s="71"/>
      <c r="DS82" s="71"/>
      <c r="DT82" s="71"/>
      <c r="DU82" s="71"/>
      <c r="DV82" s="71"/>
      <c r="DW82" s="71"/>
      <c r="DX82" s="71"/>
      <c r="DY82" s="71"/>
      <c r="DZ82" s="71"/>
      <c r="EA82" s="71"/>
      <c r="EB82" s="71"/>
      <c r="EC82" s="71"/>
      <c r="ED82" s="71"/>
      <c r="EE82" s="71"/>
      <c r="EF82" s="71"/>
      <c r="EG82" s="71"/>
      <c r="EH82" s="71"/>
      <c r="EI82" s="71"/>
      <c r="EJ82" s="71"/>
      <c r="EK82" s="71"/>
      <c r="EL82" s="71"/>
      <c r="EM82" s="71"/>
      <c r="EN82" s="71"/>
      <c r="EO82" s="72"/>
    </row>
    <row r="83" spans="1:145" s="55" customFormat="1" x14ac:dyDescent="0.3">
      <c r="A83" s="106"/>
      <c r="B83" s="107"/>
      <c r="C83" s="102"/>
      <c r="D83" s="102"/>
      <c r="E83" s="90">
        <f ca="1">NETWORKDAYS(INT($C$1),INT(D83),_off)*(_fapm-_dapm+_fmat-_dmat)-IF(COUNTIF(_off,INT($C$1))&gt;0,0,MAX(0,MIN(MOD($C$1,1),_fmat)-_dmat)+MAX(0,MIN(MOD($C$1,1),_fapm)-_dapm))-IF(COUNTIF(_off,INT(D83))&gt;0,0,MAX(0,_fmat-MAX(MOD(D83,1),_dmat))+MAX(0,_fapm-MAX(MOD(D83,1),_dapm)))</f>
        <v>-8899.0312499999945</v>
      </c>
      <c r="G83" s="57" t="str">
        <f t="shared" si="9"/>
        <v/>
      </c>
      <c r="H83" s="57" t="str">
        <f t="shared" si="10"/>
        <v/>
      </c>
      <c r="I83" s="91" t="str">
        <f t="shared" si="8"/>
        <v/>
      </c>
      <c r="J83" s="92" t="str">
        <f t="shared" si="11"/>
        <v/>
      </c>
      <c r="L83" s="56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57"/>
      <c r="BT83" s="57"/>
      <c r="BU83" s="57"/>
      <c r="BV83" s="57"/>
      <c r="BW83" s="57"/>
      <c r="BX83" s="57"/>
      <c r="BY83" s="57"/>
      <c r="BZ83" s="57"/>
      <c r="CA83" s="57"/>
      <c r="CB83" s="57"/>
      <c r="CC83" s="57"/>
      <c r="CD83" s="57"/>
      <c r="CE83" s="57"/>
      <c r="CF83" s="57"/>
      <c r="CG83" s="57"/>
      <c r="CH83" s="57"/>
      <c r="CI83" s="57"/>
      <c r="CJ83" s="57"/>
      <c r="CK83" s="57"/>
      <c r="CL83" s="57"/>
      <c r="CM83" s="57"/>
      <c r="CN83" s="57"/>
      <c r="CO83" s="57"/>
      <c r="CP83" s="57"/>
      <c r="CQ83" s="57"/>
      <c r="CR83" s="57"/>
      <c r="CS83" s="57"/>
      <c r="CT83" s="57"/>
      <c r="CU83" s="57"/>
      <c r="CV83" s="57"/>
      <c r="CW83" s="57"/>
      <c r="CX83" s="57"/>
      <c r="CY83" s="57"/>
      <c r="CZ83" s="57"/>
      <c r="DA83" s="57"/>
      <c r="DB83" s="57"/>
      <c r="DC83" s="57"/>
      <c r="DD83" s="57"/>
      <c r="DE83" s="57"/>
      <c r="DF83" s="57"/>
      <c r="DG83" s="57"/>
      <c r="DH83" s="57"/>
      <c r="DI83" s="57"/>
      <c r="DJ83" s="57"/>
      <c r="DK83" s="57"/>
      <c r="DL83" s="57"/>
      <c r="DM83" s="57"/>
      <c r="DN83" s="57"/>
      <c r="DO83" s="57"/>
      <c r="DP83" s="57"/>
      <c r="DQ83" s="57"/>
      <c r="DR83" s="57"/>
      <c r="DS83" s="57"/>
      <c r="DT83" s="57"/>
      <c r="DU83" s="57"/>
      <c r="DV83" s="57"/>
      <c r="DW83" s="57"/>
      <c r="DX83" s="57"/>
      <c r="DY83" s="57"/>
      <c r="DZ83" s="57"/>
      <c r="EA83" s="57"/>
      <c r="EB83" s="57"/>
      <c r="EC83" s="57"/>
      <c r="ED83" s="57"/>
      <c r="EE83" s="57"/>
      <c r="EF83" s="57"/>
      <c r="EG83" s="57"/>
      <c r="EH83" s="57"/>
      <c r="EI83" s="57"/>
      <c r="EJ83" s="57"/>
      <c r="EK83" s="57"/>
      <c r="EL83" s="57"/>
      <c r="EM83" s="57"/>
      <c r="EN83" s="57"/>
      <c r="EO83" s="58"/>
    </row>
    <row r="84" spans="1:145" x14ac:dyDescent="0.3">
      <c r="A84" s="103"/>
      <c r="B84" s="104"/>
      <c r="C84" s="105"/>
      <c r="D84" s="105"/>
      <c r="E84" s="84">
        <f ca="1">NETWORKDAYS(INT($C$1),INT(D84),_off)*(_fapm-_dapm+_fmat-_dmat)-IF(COUNTIF(_off,INT($C$1))&gt;0,0,MAX(0,MIN(MOD($C$1,1),_fmat)-_dmat)+MAX(0,MIN(MOD($C$1,1),_fapm)-_dapm))-IF(COUNTIF(_off,INT(D84))&gt;0,0,MAX(0,_fmat-MAX(MOD(D84,1),_dmat))+MAX(0,_fapm-MAX(MOD(D84,1),_dapm)))</f>
        <v>-8899.0312499999945</v>
      </c>
      <c r="F84" s="59"/>
      <c r="G84" s="71" t="str">
        <f t="shared" si="9"/>
        <v/>
      </c>
      <c r="H84" s="71" t="str">
        <f t="shared" si="10"/>
        <v/>
      </c>
      <c r="I84" s="85" t="str">
        <f t="shared" si="8"/>
        <v/>
      </c>
      <c r="J84" s="86" t="str">
        <f t="shared" si="11"/>
        <v/>
      </c>
      <c r="K84" s="59"/>
      <c r="L84" s="70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1"/>
      <c r="CL84" s="71"/>
      <c r="CM84" s="71"/>
      <c r="CN84" s="71"/>
      <c r="CO84" s="71"/>
      <c r="CP84" s="71"/>
      <c r="CQ84" s="71"/>
      <c r="CR84" s="71"/>
      <c r="CS84" s="71"/>
      <c r="CT84" s="71"/>
      <c r="CU84" s="71"/>
      <c r="CV84" s="71"/>
      <c r="CW84" s="71"/>
      <c r="CX84" s="71"/>
      <c r="CY84" s="71"/>
      <c r="CZ84" s="71"/>
      <c r="DA84" s="71"/>
      <c r="DB84" s="71"/>
      <c r="DC84" s="71"/>
      <c r="DD84" s="71"/>
      <c r="DE84" s="71"/>
      <c r="DF84" s="71"/>
      <c r="DG84" s="71"/>
      <c r="DH84" s="71"/>
      <c r="DI84" s="71"/>
      <c r="DJ84" s="71"/>
      <c r="DK84" s="71"/>
      <c r="DL84" s="71"/>
      <c r="DM84" s="71"/>
      <c r="DN84" s="71"/>
      <c r="DO84" s="71"/>
      <c r="DP84" s="71"/>
      <c r="DQ84" s="71"/>
      <c r="DR84" s="71"/>
      <c r="DS84" s="71"/>
      <c r="DT84" s="71"/>
      <c r="DU84" s="71"/>
      <c r="DV84" s="71"/>
      <c r="DW84" s="71"/>
      <c r="DX84" s="71"/>
      <c r="DY84" s="71"/>
      <c r="DZ84" s="71"/>
      <c r="EA84" s="71"/>
      <c r="EB84" s="71"/>
      <c r="EC84" s="71"/>
      <c r="ED84" s="71"/>
      <c r="EE84" s="71"/>
      <c r="EF84" s="71"/>
      <c r="EG84" s="71"/>
      <c r="EH84" s="71"/>
      <c r="EI84" s="71"/>
      <c r="EJ84" s="71"/>
      <c r="EK84" s="71"/>
      <c r="EL84" s="71"/>
      <c r="EM84" s="71"/>
      <c r="EN84" s="71"/>
      <c r="EO84" s="72"/>
    </row>
    <row r="85" spans="1:145" s="55" customFormat="1" x14ac:dyDescent="0.3">
      <c r="A85" s="106"/>
      <c r="B85" s="107"/>
      <c r="C85" s="102"/>
      <c r="D85" s="102"/>
      <c r="E85" s="90">
        <f ca="1">NETWORKDAYS(INT($C$1),INT(D85),_off)*(_fapm-_dapm+_fmat-_dmat)-IF(COUNTIF(_off,INT($C$1))&gt;0,0,MAX(0,MIN(MOD($C$1,1),_fmat)-_dmat)+MAX(0,MIN(MOD($C$1,1),_fapm)-_dapm))-IF(COUNTIF(_off,INT(D85))&gt;0,0,MAX(0,_fmat-MAX(MOD(D85,1),_dmat))+MAX(0,_fapm-MAX(MOD(D85,1),_dapm)))</f>
        <v>-8899.0312499999945</v>
      </c>
      <c r="G85" s="57" t="str">
        <f t="shared" si="9"/>
        <v/>
      </c>
      <c r="H85" s="57" t="str">
        <f t="shared" si="10"/>
        <v/>
      </c>
      <c r="I85" s="91" t="str">
        <f t="shared" si="8"/>
        <v/>
      </c>
      <c r="J85" s="92" t="str">
        <f t="shared" si="11"/>
        <v/>
      </c>
      <c r="L85" s="56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  <c r="BL85" s="57"/>
      <c r="BM85" s="57"/>
      <c r="BN85" s="57"/>
      <c r="BO85" s="57"/>
      <c r="BP85" s="57"/>
      <c r="BQ85" s="57"/>
      <c r="BR85" s="57"/>
      <c r="BS85" s="57"/>
      <c r="BT85" s="57"/>
      <c r="BU85" s="57"/>
      <c r="BV85" s="57"/>
      <c r="BW85" s="57"/>
      <c r="BX85" s="57"/>
      <c r="BY85" s="57"/>
      <c r="BZ85" s="57"/>
      <c r="CA85" s="57"/>
      <c r="CB85" s="57"/>
      <c r="CC85" s="57"/>
      <c r="CD85" s="57"/>
      <c r="CE85" s="57"/>
      <c r="CF85" s="57"/>
      <c r="CG85" s="57"/>
      <c r="CH85" s="57"/>
      <c r="CI85" s="57"/>
      <c r="CJ85" s="57"/>
      <c r="CK85" s="57"/>
      <c r="CL85" s="57"/>
      <c r="CM85" s="57"/>
      <c r="CN85" s="57"/>
      <c r="CO85" s="57"/>
      <c r="CP85" s="57"/>
      <c r="CQ85" s="57"/>
      <c r="CR85" s="57"/>
      <c r="CS85" s="57"/>
      <c r="CT85" s="57"/>
      <c r="CU85" s="57"/>
      <c r="CV85" s="57"/>
      <c r="CW85" s="57"/>
      <c r="CX85" s="57"/>
      <c r="CY85" s="57"/>
      <c r="CZ85" s="57"/>
      <c r="DA85" s="57"/>
      <c r="DB85" s="57"/>
      <c r="DC85" s="57"/>
      <c r="DD85" s="57"/>
      <c r="DE85" s="57"/>
      <c r="DF85" s="57"/>
      <c r="DG85" s="57"/>
      <c r="DH85" s="57"/>
      <c r="DI85" s="57"/>
      <c r="DJ85" s="57"/>
      <c r="DK85" s="57"/>
      <c r="DL85" s="57"/>
      <c r="DM85" s="57"/>
      <c r="DN85" s="57"/>
      <c r="DO85" s="57"/>
      <c r="DP85" s="57"/>
      <c r="DQ85" s="57"/>
      <c r="DR85" s="57"/>
      <c r="DS85" s="57"/>
      <c r="DT85" s="57"/>
      <c r="DU85" s="57"/>
      <c r="DV85" s="57"/>
      <c r="DW85" s="57"/>
      <c r="DX85" s="57"/>
      <c r="DY85" s="57"/>
      <c r="DZ85" s="57"/>
      <c r="EA85" s="57"/>
      <c r="EB85" s="57"/>
      <c r="EC85" s="57"/>
      <c r="ED85" s="57"/>
      <c r="EE85" s="57"/>
      <c r="EF85" s="57"/>
      <c r="EG85" s="57"/>
      <c r="EH85" s="57"/>
      <c r="EI85" s="57"/>
      <c r="EJ85" s="57"/>
      <c r="EK85" s="57"/>
      <c r="EL85" s="57"/>
      <c r="EM85" s="57"/>
      <c r="EN85" s="57"/>
      <c r="EO85" s="58"/>
    </row>
    <row r="86" spans="1:145" x14ac:dyDescent="0.3">
      <c r="A86" s="103"/>
      <c r="B86" s="104"/>
      <c r="C86" s="105"/>
      <c r="D86" s="105"/>
      <c r="E86" s="84">
        <f ca="1">NETWORKDAYS(INT($C$1),INT(D86),_off)*(_fapm-_dapm+_fmat-_dmat)-IF(COUNTIF(_off,INT($C$1))&gt;0,0,MAX(0,MIN(MOD($C$1,1),_fmat)-_dmat)+MAX(0,MIN(MOD($C$1,1),_fapm)-_dapm))-IF(COUNTIF(_off,INT(D86))&gt;0,0,MAX(0,_fmat-MAX(MOD(D86,1),_dmat))+MAX(0,_fapm-MAX(MOD(D86,1),_dapm)))</f>
        <v>-8899.0312499999945</v>
      </c>
      <c r="F86" s="59"/>
      <c r="G86" s="71" t="str">
        <f t="shared" si="9"/>
        <v/>
      </c>
      <c r="H86" s="71" t="str">
        <f t="shared" si="10"/>
        <v/>
      </c>
      <c r="I86" s="85" t="str">
        <f t="shared" si="8"/>
        <v/>
      </c>
      <c r="J86" s="86" t="str">
        <f t="shared" si="11"/>
        <v/>
      </c>
      <c r="K86" s="59"/>
      <c r="L86" s="70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1"/>
      <c r="CL86" s="71"/>
      <c r="CM86" s="71"/>
      <c r="CN86" s="71"/>
      <c r="CO86" s="71"/>
      <c r="CP86" s="71"/>
      <c r="CQ86" s="71"/>
      <c r="CR86" s="71"/>
      <c r="CS86" s="71"/>
      <c r="CT86" s="71"/>
      <c r="CU86" s="71"/>
      <c r="CV86" s="71"/>
      <c r="CW86" s="71"/>
      <c r="CX86" s="71"/>
      <c r="CY86" s="71"/>
      <c r="CZ86" s="71"/>
      <c r="DA86" s="71"/>
      <c r="DB86" s="71"/>
      <c r="DC86" s="71"/>
      <c r="DD86" s="71"/>
      <c r="DE86" s="71"/>
      <c r="DF86" s="71"/>
      <c r="DG86" s="71"/>
      <c r="DH86" s="71"/>
      <c r="DI86" s="71"/>
      <c r="DJ86" s="71"/>
      <c r="DK86" s="71"/>
      <c r="DL86" s="71"/>
      <c r="DM86" s="71"/>
      <c r="DN86" s="71"/>
      <c r="DO86" s="71"/>
      <c r="DP86" s="71"/>
      <c r="DQ86" s="71"/>
      <c r="DR86" s="71"/>
      <c r="DS86" s="71"/>
      <c r="DT86" s="71"/>
      <c r="DU86" s="71"/>
      <c r="DV86" s="71"/>
      <c r="DW86" s="71"/>
      <c r="DX86" s="71"/>
      <c r="DY86" s="71"/>
      <c r="DZ86" s="71"/>
      <c r="EA86" s="71"/>
      <c r="EB86" s="71"/>
      <c r="EC86" s="71"/>
      <c r="ED86" s="71"/>
      <c r="EE86" s="71"/>
      <c r="EF86" s="71"/>
      <c r="EG86" s="71"/>
      <c r="EH86" s="71"/>
      <c r="EI86" s="71"/>
      <c r="EJ86" s="71"/>
      <c r="EK86" s="71"/>
      <c r="EL86" s="71"/>
      <c r="EM86" s="71"/>
      <c r="EN86" s="71"/>
      <c r="EO86" s="72"/>
    </row>
    <row r="87" spans="1:145" s="55" customFormat="1" x14ac:dyDescent="0.3">
      <c r="A87" s="106"/>
      <c r="B87" s="107"/>
      <c r="C87" s="102"/>
      <c r="D87" s="102"/>
      <c r="E87" s="90">
        <f ca="1">NETWORKDAYS(INT($C$1),INT(D87),_off)*(_fapm-_dapm+_fmat-_dmat)-IF(COUNTIF(_off,INT($C$1))&gt;0,0,MAX(0,MIN(MOD($C$1,1),_fmat)-_dmat)+MAX(0,MIN(MOD($C$1,1),_fapm)-_dapm))-IF(COUNTIF(_off,INT(D87))&gt;0,0,MAX(0,_fmat-MAX(MOD(D87,1),_dmat))+MAX(0,_fapm-MAX(MOD(D87,1),_dapm)))</f>
        <v>-8899.0312499999945</v>
      </c>
      <c r="G87" s="57" t="str">
        <f t="shared" si="9"/>
        <v/>
      </c>
      <c r="H87" s="57" t="str">
        <f t="shared" si="10"/>
        <v/>
      </c>
      <c r="I87" s="91" t="str">
        <f t="shared" si="8"/>
        <v/>
      </c>
      <c r="J87" s="92" t="str">
        <f t="shared" si="11"/>
        <v/>
      </c>
      <c r="L87" s="56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  <c r="BJ87" s="57"/>
      <c r="BK87" s="57"/>
      <c r="BL87" s="57"/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57"/>
      <c r="CE87" s="57"/>
      <c r="CF87" s="57"/>
      <c r="CG87" s="57"/>
      <c r="CH87" s="57"/>
      <c r="CI87" s="57"/>
      <c r="CJ87" s="57"/>
      <c r="CK87" s="57"/>
      <c r="CL87" s="57"/>
      <c r="CM87" s="57"/>
      <c r="CN87" s="57"/>
      <c r="CO87" s="57"/>
      <c r="CP87" s="57"/>
      <c r="CQ87" s="57"/>
      <c r="CR87" s="57"/>
      <c r="CS87" s="57"/>
      <c r="CT87" s="57"/>
      <c r="CU87" s="57"/>
      <c r="CV87" s="57"/>
      <c r="CW87" s="57"/>
      <c r="CX87" s="57"/>
      <c r="CY87" s="57"/>
      <c r="CZ87" s="57"/>
      <c r="DA87" s="57"/>
      <c r="DB87" s="57"/>
      <c r="DC87" s="57"/>
      <c r="DD87" s="57"/>
      <c r="DE87" s="57"/>
      <c r="DF87" s="57"/>
      <c r="DG87" s="57"/>
      <c r="DH87" s="57"/>
      <c r="DI87" s="57"/>
      <c r="DJ87" s="57"/>
      <c r="DK87" s="57"/>
      <c r="DL87" s="57"/>
      <c r="DM87" s="57"/>
      <c r="DN87" s="57"/>
      <c r="DO87" s="57"/>
      <c r="DP87" s="57"/>
      <c r="DQ87" s="57"/>
      <c r="DR87" s="57"/>
      <c r="DS87" s="57"/>
      <c r="DT87" s="57"/>
      <c r="DU87" s="57"/>
      <c r="DV87" s="57"/>
      <c r="DW87" s="57"/>
      <c r="DX87" s="57"/>
      <c r="DY87" s="57"/>
      <c r="DZ87" s="57"/>
      <c r="EA87" s="57"/>
      <c r="EB87" s="57"/>
      <c r="EC87" s="57"/>
      <c r="ED87" s="57"/>
      <c r="EE87" s="57"/>
      <c r="EF87" s="57"/>
      <c r="EG87" s="57"/>
      <c r="EH87" s="57"/>
      <c r="EI87" s="57"/>
      <c r="EJ87" s="57"/>
      <c r="EK87" s="57"/>
      <c r="EL87" s="57"/>
      <c r="EM87" s="57"/>
      <c r="EN87" s="57"/>
      <c r="EO87" s="58"/>
    </row>
    <row r="88" spans="1:145" x14ac:dyDescent="0.3">
      <c r="A88" s="103"/>
      <c r="B88" s="104"/>
      <c r="C88" s="105"/>
      <c r="D88" s="105"/>
      <c r="E88" s="84">
        <f ca="1">NETWORKDAYS(INT($C$1),INT(D88),_off)*(_fapm-_dapm+_fmat-_dmat)-IF(COUNTIF(_off,INT($C$1))&gt;0,0,MAX(0,MIN(MOD($C$1,1),_fmat)-_dmat)+MAX(0,MIN(MOD($C$1,1),_fapm)-_dapm))-IF(COUNTIF(_off,INT(D88))&gt;0,0,MAX(0,_fmat-MAX(MOD(D88,1),_dmat))+MAX(0,_fapm-MAX(MOD(D88,1),_dapm)))</f>
        <v>-8899.0312499999945</v>
      </c>
      <c r="F88" s="59"/>
      <c r="G88" s="71" t="str">
        <f t="shared" si="9"/>
        <v/>
      </c>
      <c r="H88" s="71" t="str">
        <f t="shared" si="10"/>
        <v/>
      </c>
      <c r="I88" s="85" t="str">
        <f t="shared" si="8"/>
        <v/>
      </c>
      <c r="J88" s="86" t="str">
        <f t="shared" si="11"/>
        <v/>
      </c>
      <c r="K88" s="59"/>
      <c r="L88" s="70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1"/>
      <c r="CL88" s="71"/>
      <c r="CM88" s="71"/>
      <c r="CN88" s="71"/>
      <c r="CO88" s="71"/>
      <c r="CP88" s="71"/>
      <c r="CQ88" s="71"/>
      <c r="CR88" s="71"/>
      <c r="CS88" s="71"/>
      <c r="CT88" s="71"/>
      <c r="CU88" s="71"/>
      <c r="CV88" s="71"/>
      <c r="CW88" s="71"/>
      <c r="CX88" s="71"/>
      <c r="CY88" s="71"/>
      <c r="CZ88" s="71"/>
      <c r="DA88" s="71"/>
      <c r="DB88" s="71"/>
      <c r="DC88" s="71"/>
      <c r="DD88" s="71"/>
      <c r="DE88" s="71"/>
      <c r="DF88" s="71"/>
      <c r="DG88" s="71"/>
      <c r="DH88" s="71"/>
      <c r="DI88" s="71"/>
      <c r="DJ88" s="71"/>
      <c r="DK88" s="71"/>
      <c r="DL88" s="71"/>
      <c r="DM88" s="71"/>
      <c r="DN88" s="71"/>
      <c r="DO88" s="71"/>
      <c r="DP88" s="71"/>
      <c r="DQ88" s="71"/>
      <c r="DR88" s="71"/>
      <c r="DS88" s="71"/>
      <c r="DT88" s="71"/>
      <c r="DU88" s="71"/>
      <c r="DV88" s="71"/>
      <c r="DW88" s="71"/>
      <c r="DX88" s="71"/>
      <c r="DY88" s="71"/>
      <c r="DZ88" s="71"/>
      <c r="EA88" s="71"/>
      <c r="EB88" s="71"/>
      <c r="EC88" s="71"/>
      <c r="ED88" s="71"/>
      <c r="EE88" s="71"/>
      <c r="EF88" s="71"/>
      <c r="EG88" s="71"/>
      <c r="EH88" s="71"/>
      <c r="EI88" s="71"/>
      <c r="EJ88" s="71"/>
      <c r="EK88" s="71"/>
      <c r="EL88" s="71"/>
      <c r="EM88" s="71"/>
      <c r="EN88" s="71"/>
      <c r="EO88" s="72"/>
    </row>
    <row r="89" spans="1:145" s="55" customFormat="1" x14ac:dyDescent="0.3">
      <c r="A89" s="106"/>
      <c r="B89" s="107"/>
      <c r="C89" s="102"/>
      <c r="D89" s="102"/>
      <c r="E89" s="90">
        <f ca="1">NETWORKDAYS(INT($C$1),INT(D89),_off)*(_fapm-_dapm+_fmat-_dmat)-IF(COUNTIF(_off,INT($C$1))&gt;0,0,MAX(0,MIN(MOD($C$1,1),_fmat)-_dmat)+MAX(0,MIN(MOD($C$1,1),_fapm)-_dapm))-IF(COUNTIF(_off,INT(D89))&gt;0,0,MAX(0,_fmat-MAX(MOD(D89,1),_dmat))+MAX(0,_fapm-MAX(MOD(D89,1),_dapm)))</f>
        <v>-8899.0312499999945</v>
      </c>
      <c r="G89" s="57" t="str">
        <f t="shared" si="9"/>
        <v/>
      </c>
      <c r="H89" s="57" t="str">
        <f t="shared" si="10"/>
        <v/>
      </c>
      <c r="I89" s="91" t="str">
        <f t="shared" si="8"/>
        <v/>
      </c>
      <c r="J89" s="92" t="str">
        <f t="shared" si="11"/>
        <v/>
      </c>
      <c r="L89" s="56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  <c r="BJ89" s="57"/>
      <c r="BK89" s="57"/>
      <c r="BL89" s="57"/>
      <c r="BM89" s="57"/>
      <c r="BN89" s="57"/>
      <c r="BO89" s="57"/>
      <c r="BP89" s="57"/>
      <c r="BQ89" s="57"/>
      <c r="BR89" s="57"/>
      <c r="BS89" s="57"/>
      <c r="BT89" s="57"/>
      <c r="BU89" s="57"/>
      <c r="BV89" s="57"/>
      <c r="BW89" s="57"/>
      <c r="BX89" s="57"/>
      <c r="BY89" s="57"/>
      <c r="BZ89" s="57"/>
      <c r="CA89" s="57"/>
      <c r="CB89" s="57"/>
      <c r="CC89" s="57"/>
      <c r="CD89" s="57"/>
      <c r="CE89" s="57"/>
      <c r="CF89" s="57"/>
      <c r="CG89" s="57"/>
      <c r="CH89" s="57"/>
      <c r="CI89" s="57"/>
      <c r="CJ89" s="57"/>
      <c r="CK89" s="57"/>
      <c r="CL89" s="57"/>
      <c r="CM89" s="57"/>
      <c r="CN89" s="57"/>
      <c r="CO89" s="57"/>
      <c r="CP89" s="57"/>
      <c r="CQ89" s="57"/>
      <c r="CR89" s="57"/>
      <c r="CS89" s="57"/>
      <c r="CT89" s="57"/>
      <c r="CU89" s="57"/>
      <c r="CV89" s="57"/>
      <c r="CW89" s="57"/>
      <c r="CX89" s="57"/>
      <c r="CY89" s="57"/>
      <c r="CZ89" s="57"/>
      <c r="DA89" s="57"/>
      <c r="DB89" s="57"/>
      <c r="DC89" s="57"/>
      <c r="DD89" s="57"/>
      <c r="DE89" s="57"/>
      <c r="DF89" s="57"/>
      <c r="DG89" s="57"/>
      <c r="DH89" s="57"/>
      <c r="DI89" s="57"/>
      <c r="DJ89" s="57"/>
      <c r="DK89" s="57"/>
      <c r="DL89" s="57"/>
      <c r="DM89" s="57"/>
      <c r="DN89" s="57"/>
      <c r="DO89" s="57"/>
      <c r="DP89" s="57"/>
      <c r="DQ89" s="57"/>
      <c r="DR89" s="57"/>
      <c r="DS89" s="57"/>
      <c r="DT89" s="57"/>
      <c r="DU89" s="57"/>
      <c r="DV89" s="57"/>
      <c r="DW89" s="57"/>
      <c r="DX89" s="57"/>
      <c r="DY89" s="57"/>
      <c r="DZ89" s="57"/>
      <c r="EA89" s="57"/>
      <c r="EB89" s="57"/>
      <c r="EC89" s="57"/>
      <c r="ED89" s="57"/>
      <c r="EE89" s="57"/>
      <c r="EF89" s="57"/>
      <c r="EG89" s="57"/>
      <c r="EH89" s="57"/>
      <c r="EI89" s="57"/>
      <c r="EJ89" s="57"/>
      <c r="EK89" s="57"/>
      <c r="EL89" s="57"/>
      <c r="EM89" s="57"/>
      <c r="EN89" s="57"/>
      <c r="EO89" s="58"/>
    </row>
    <row r="90" spans="1:145" x14ac:dyDescent="0.3">
      <c r="A90" s="103"/>
      <c r="B90" s="104"/>
      <c r="C90" s="105"/>
      <c r="D90" s="105"/>
      <c r="E90" s="84">
        <f ca="1">NETWORKDAYS(INT($C$1),INT(D90),_off)*(_fapm-_dapm+_fmat-_dmat)-IF(COUNTIF(_off,INT($C$1))&gt;0,0,MAX(0,MIN(MOD($C$1,1),_fmat)-_dmat)+MAX(0,MIN(MOD($C$1,1),_fapm)-_dapm))-IF(COUNTIF(_off,INT(D90))&gt;0,0,MAX(0,_fmat-MAX(MOD(D90,1),_dmat))+MAX(0,_fapm-MAX(MOD(D90,1),_dapm)))</f>
        <v>-8899.0312499999945</v>
      </c>
      <c r="F90" s="59"/>
      <c r="G90" s="71" t="str">
        <f t="shared" si="9"/>
        <v/>
      </c>
      <c r="H90" s="71" t="str">
        <f t="shared" si="10"/>
        <v/>
      </c>
      <c r="I90" s="85" t="str">
        <f t="shared" si="8"/>
        <v/>
      </c>
      <c r="J90" s="86" t="str">
        <f t="shared" si="11"/>
        <v/>
      </c>
      <c r="K90" s="59"/>
      <c r="L90" s="70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1"/>
      <c r="CL90" s="71"/>
      <c r="CM90" s="71"/>
      <c r="CN90" s="71"/>
      <c r="CO90" s="71"/>
      <c r="CP90" s="71"/>
      <c r="CQ90" s="71"/>
      <c r="CR90" s="71"/>
      <c r="CS90" s="71"/>
      <c r="CT90" s="71"/>
      <c r="CU90" s="71"/>
      <c r="CV90" s="71"/>
      <c r="CW90" s="71"/>
      <c r="CX90" s="71"/>
      <c r="CY90" s="71"/>
      <c r="CZ90" s="71"/>
      <c r="DA90" s="71"/>
      <c r="DB90" s="71"/>
      <c r="DC90" s="71"/>
      <c r="DD90" s="71"/>
      <c r="DE90" s="71"/>
      <c r="DF90" s="71"/>
      <c r="DG90" s="71"/>
      <c r="DH90" s="71"/>
      <c r="DI90" s="71"/>
      <c r="DJ90" s="71"/>
      <c r="DK90" s="71"/>
      <c r="DL90" s="71"/>
      <c r="DM90" s="71"/>
      <c r="DN90" s="71"/>
      <c r="DO90" s="71"/>
      <c r="DP90" s="71"/>
      <c r="DQ90" s="71"/>
      <c r="DR90" s="71"/>
      <c r="DS90" s="71"/>
      <c r="DT90" s="71"/>
      <c r="DU90" s="71"/>
      <c r="DV90" s="71"/>
      <c r="DW90" s="71"/>
      <c r="DX90" s="71"/>
      <c r="DY90" s="71"/>
      <c r="DZ90" s="71"/>
      <c r="EA90" s="71"/>
      <c r="EB90" s="71"/>
      <c r="EC90" s="71"/>
      <c r="ED90" s="71"/>
      <c r="EE90" s="71"/>
      <c r="EF90" s="71"/>
      <c r="EG90" s="71"/>
      <c r="EH90" s="71"/>
      <c r="EI90" s="71"/>
      <c r="EJ90" s="71"/>
      <c r="EK90" s="71"/>
      <c r="EL90" s="71"/>
      <c r="EM90" s="71"/>
      <c r="EN90" s="71"/>
      <c r="EO90" s="72"/>
    </row>
    <row r="91" spans="1:145" s="55" customFormat="1" x14ac:dyDescent="0.3">
      <c r="A91" s="106"/>
      <c r="B91" s="107"/>
      <c r="C91" s="102"/>
      <c r="D91" s="102"/>
      <c r="E91" s="90">
        <f ca="1">NETWORKDAYS(INT($C$1),INT(D91),_off)*(_fapm-_dapm+_fmat-_dmat)-IF(COUNTIF(_off,INT($C$1))&gt;0,0,MAX(0,MIN(MOD($C$1,1),_fmat)-_dmat)+MAX(0,MIN(MOD($C$1,1),_fapm)-_dapm))-IF(COUNTIF(_off,INT(D91))&gt;0,0,MAX(0,_fmat-MAX(MOD(D91,1),_dmat))+MAX(0,_fapm-MAX(MOD(D91,1),_dapm)))</f>
        <v>-8899.0312499999945</v>
      </c>
      <c r="G91" s="57" t="str">
        <f t="shared" si="9"/>
        <v/>
      </c>
      <c r="H91" s="57" t="str">
        <f t="shared" si="10"/>
        <v/>
      </c>
      <c r="I91" s="91" t="str">
        <f t="shared" si="8"/>
        <v/>
      </c>
      <c r="J91" s="92" t="str">
        <f t="shared" si="11"/>
        <v/>
      </c>
      <c r="L91" s="56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57"/>
      <c r="BT91" s="57"/>
      <c r="BU91" s="57"/>
      <c r="BV91" s="57"/>
      <c r="BW91" s="57"/>
      <c r="BX91" s="57"/>
      <c r="BY91" s="57"/>
      <c r="BZ91" s="57"/>
      <c r="CA91" s="57"/>
      <c r="CB91" s="57"/>
      <c r="CC91" s="57"/>
      <c r="CD91" s="57"/>
      <c r="CE91" s="57"/>
      <c r="CF91" s="57"/>
      <c r="CG91" s="57"/>
      <c r="CH91" s="57"/>
      <c r="CI91" s="57"/>
      <c r="CJ91" s="57"/>
      <c r="CK91" s="57"/>
      <c r="CL91" s="57"/>
      <c r="CM91" s="57"/>
      <c r="CN91" s="57"/>
      <c r="CO91" s="57"/>
      <c r="CP91" s="57"/>
      <c r="CQ91" s="57"/>
      <c r="CR91" s="57"/>
      <c r="CS91" s="57"/>
      <c r="CT91" s="57"/>
      <c r="CU91" s="57"/>
      <c r="CV91" s="57"/>
      <c r="CW91" s="57"/>
      <c r="CX91" s="57"/>
      <c r="CY91" s="57"/>
      <c r="CZ91" s="57"/>
      <c r="DA91" s="57"/>
      <c r="DB91" s="57"/>
      <c r="DC91" s="57"/>
      <c r="DD91" s="57"/>
      <c r="DE91" s="57"/>
      <c r="DF91" s="57"/>
      <c r="DG91" s="57"/>
      <c r="DH91" s="57"/>
      <c r="DI91" s="57"/>
      <c r="DJ91" s="57"/>
      <c r="DK91" s="57"/>
      <c r="DL91" s="57"/>
      <c r="DM91" s="57"/>
      <c r="DN91" s="57"/>
      <c r="DO91" s="57"/>
      <c r="DP91" s="57"/>
      <c r="DQ91" s="57"/>
      <c r="DR91" s="57"/>
      <c r="DS91" s="57"/>
      <c r="DT91" s="57"/>
      <c r="DU91" s="57"/>
      <c r="DV91" s="57"/>
      <c r="DW91" s="57"/>
      <c r="DX91" s="57"/>
      <c r="DY91" s="57"/>
      <c r="DZ91" s="57"/>
      <c r="EA91" s="57"/>
      <c r="EB91" s="57"/>
      <c r="EC91" s="57"/>
      <c r="ED91" s="57"/>
      <c r="EE91" s="57"/>
      <c r="EF91" s="57"/>
      <c r="EG91" s="57"/>
      <c r="EH91" s="57"/>
      <c r="EI91" s="57"/>
      <c r="EJ91" s="57"/>
      <c r="EK91" s="57"/>
      <c r="EL91" s="57"/>
      <c r="EM91" s="57"/>
      <c r="EN91" s="57"/>
      <c r="EO91" s="58"/>
    </row>
    <row r="92" spans="1:145" x14ac:dyDescent="0.3">
      <c r="A92" s="103"/>
      <c r="B92" s="104"/>
      <c r="C92" s="105"/>
      <c r="D92" s="105"/>
      <c r="E92" s="84">
        <f ca="1">NETWORKDAYS(INT($C$1),INT(D92),_off)*(_fapm-_dapm+_fmat-_dmat)-IF(COUNTIF(_off,INT($C$1))&gt;0,0,MAX(0,MIN(MOD($C$1,1),_fmat)-_dmat)+MAX(0,MIN(MOD($C$1,1),_fapm)-_dapm))-IF(COUNTIF(_off,INT(D92))&gt;0,0,MAX(0,_fmat-MAX(MOD(D92,1),_dmat))+MAX(0,_fapm-MAX(MOD(D92,1),_dapm)))</f>
        <v>-8899.0312499999945</v>
      </c>
      <c r="F92" s="59"/>
      <c r="G92" s="71" t="str">
        <f t="shared" si="9"/>
        <v/>
      </c>
      <c r="H92" s="71" t="str">
        <f t="shared" si="10"/>
        <v/>
      </c>
      <c r="I92" s="85" t="str">
        <f t="shared" si="8"/>
        <v/>
      </c>
      <c r="J92" s="86" t="str">
        <f t="shared" si="11"/>
        <v/>
      </c>
      <c r="K92" s="59"/>
      <c r="L92" s="70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1"/>
      <c r="CL92" s="71"/>
      <c r="CM92" s="71"/>
      <c r="CN92" s="71"/>
      <c r="CO92" s="71"/>
      <c r="CP92" s="71"/>
      <c r="CQ92" s="71"/>
      <c r="CR92" s="71"/>
      <c r="CS92" s="71"/>
      <c r="CT92" s="71"/>
      <c r="CU92" s="71"/>
      <c r="CV92" s="71"/>
      <c r="CW92" s="71"/>
      <c r="CX92" s="71"/>
      <c r="CY92" s="71"/>
      <c r="CZ92" s="71"/>
      <c r="DA92" s="71"/>
      <c r="DB92" s="71"/>
      <c r="DC92" s="71"/>
      <c r="DD92" s="71"/>
      <c r="DE92" s="71"/>
      <c r="DF92" s="71"/>
      <c r="DG92" s="71"/>
      <c r="DH92" s="71"/>
      <c r="DI92" s="71"/>
      <c r="DJ92" s="71"/>
      <c r="DK92" s="71"/>
      <c r="DL92" s="71"/>
      <c r="DM92" s="71"/>
      <c r="DN92" s="71"/>
      <c r="DO92" s="71"/>
      <c r="DP92" s="71"/>
      <c r="DQ92" s="71"/>
      <c r="DR92" s="71"/>
      <c r="DS92" s="71"/>
      <c r="DT92" s="71"/>
      <c r="DU92" s="71"/>
      <c r="DV92" s="71"/>
      <c r="DW92" s="71"/>
      <c r="DX92" s="71"/>
      <c r="DY92" s="71"/>
      <c r="DZ92" s="71"/>
      <c r="EA92" s="71"/>
      <c r="EB92" s="71"/>
      <c r="EC92" s="71"/>
      <c r="ED92" s="71"/>
      <c r="EE92" s="71"/>
      <c r="EF92" s="71"/>
      <c r="EG92" s="71"/>
      <c r="EH92" s="71"/>
      <c r="EI92" s="71"/>
      <c r="EJ92" s="71"/>
      <c r="EK92" s="71"/>
      <c r="EL92" s="71"/>
      <c r="EM92" s="71"/>
      <c r="EN92" s="71"/>
      <c r="EO92" s="72"/>
    </row>
    <row r="93" spans="1:145" s="55" customFormat="1" x14ac:dyDescent="0.3">
      <c r="A93" s="106"/>
      <c r="B93" s="107"/>
      <c r="C93" s="102"/>
      <c r="D93" s="102"/>
      <c r="E93" s="90">
        <f ca="1">NETWORKDAYS(INT($C$1),INT(D93),_off)*(_fapm-_dapm+_fmat-_dmat)-IF(COUNTIF(_off,INT($C$1))&gt;0,0,MAX(0,MIN(MOD($C$1,1),_fmat)-_dmat)+MAX(0,MIN(MOD($C$1,1),_fapm)-_dapm))-IF(COUNTIF(_off,INT(D93))&gt;0,0,MAX(0,_fmat-MAX(MOD(D93,1),_dmat))+MAX(0,_fapm-MAX(MOD(D93,1),_dapm)))</f>
        <v>-8899.0312499999945</v>
      </c>
      <c r="G93" s="57" t="str">
        <f t="shared" si="9"/>
        <v/>
      </c>
      <c r="H93" s="57" t="str">
        <f t="shared" si="10"/>
        <v/>
      </c>
      <c r="I93" s="91" t="str">
        <f t="shared" si="8"/>
        <v/>
      </c>
      <c r="J93" s="92" t="str">
        <f t="shared" si="11"/>
        <v/>
      </c>
      <c r="L93" s="56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7"/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  <c r="CF93" s="57"/>
      <c r="CG93" s="57"/>
      <c r="CH93" s="57"/>
      <c r="CI93" s="57"/>
      <c r="CJ93" s="57"/>
      <c r="CK93" s="57"/>
      <c r="CL93" s="57"/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  <c r="CY93" s="57"/>
      <c r="CZ93" s="57"/>
      <c r="DA93" s="57"/>
      <c r="DB93" s="57"/>
      <c r="DC93" s="57"/>
      <c r="DD93" s="57"/>
      <c r="DE93" s="57"/>
      <c r="DF93" s="57"/>
      <c r="DG93" s="57"/>
      <c r="DH93" s="57"/>
      <c r="DI93" s="57"/>
      <c r="DJ93" s="57"/>
      <c r="DK93" s="57"/>
      <c r="DL93" s="57"/>
      <c r="DM93" s="57"/>
      <c r="DN93" s="57"/>
      <c r="DO93" s="57"/>
      <c r="DP93" s="57"/>
      <c r="DQ93" s="57"/>
      <c r="DR93" s="57"/>
      <c r="DS93" s="57"/>
      <c r="DT93" s="57"/>
      <c r="DU93" s="57"/>
      <c r="DV93" s="57"/>
      <c r="DW93" s="57"/>
      <c r="DX93" s="57"/>
      <c r="DY93" s="57"/>
      <c r="DZ93" s="57"/>
      <c r="EA93" s="57"/>
      <c r="EB93" s="57"/>
      <c r="EC93" s="57"/>
      <c r="ED93" s="57"/>
      <c r="EE93" s="57"/>
      <c r="EF93" s="57"/>
      <c r="EG93" s="57"/>
      <c r="EH93" s="57"/>
      <c r="EI93" s="57"/>
      <c r="EJ93" s="57"/>
      <c r="EK93" s="57"/>
      <c r="EL93" s="57"/>
      <c r="EM93" s="57"/>
      <c r="EN93" s="57"/>
      <c r="EO93" s="58"/>
    </row>
    <row r="94" spans="1:145" x14ac:dyDescent="0.3">
      <c r="A94" s="103"/>
      <c r="B94" s="104"/>
      <c r="C94" s="105"/>
      <c r="D94" s="105"/>
      <c r="E94" s="84">
        <f ca="1">NETWORKDAYS(INT($C$1),INT(D94),_off)*(_fapm-_dapm+_fmat-_dmat)-IF(COUNTIF(_off,INT($C$1))&gt;0,0,MAX(0,MIN(MOD($C$1,1),_fmat)-_dmat)+MAX(0,MIN(MOD($C$1,1),_fapm)-_dapm))-IF(COUNTIF(_off,INT(D94))&gt;0,0,MAX(0,_fmat-MAX(MOD(D94,1),_dmat))+MAX(0,_fapm-MAX(MOD(D94,1),_dapm)))</f>
        <v>-8899.0312499999945</v>
      </c>
      <c r="F94" s="59"/>
      <c r="G94" s="71" t="str">
        <f t="shared" si="9"/>
        <v/>
      </c>
      <c r="H94" s="71" t="str">
        <f t="shared" si="10"/>
        <v/>
      </c>
      <c r="I94" s="85" t="str">
        <f t="shared" si="8"/>
        <v/>
      </c>
      <c r="J94" s="86" t="str">
        <f t="shared" si="11"/>
        <v/>
      </c>
      <c r="K94" s="59"/>
      <c r="L94" s="70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/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/>
      <c r="EL94" s="71"/>
      <c r="EM94" s="71"/>
      <c r="EN94" s="71"/>
      <c r="EO94" s="72"/>
    </row>
    <row r="95" spans="1:145" s="55" customFormat="1" x14ac:dyDescent="0.3">
      <c r="A95" s="106"/>
      <c r="B95" s="107"/>
      <c r="C95" s="102"/>
      <c r="D95" s="102"/>
      <c r="E95" s="90">
        <f ca="1">NETWORKDAYS(INT($C$1),INT(D95),_off)*(_fapm-_dapm+_fmat-_dmat)-IF(COUNTIF(_off,INT($C$1))&gt;0,0,MAX(0,MIN(MOD($C$1,1),_fmat)-_dmat)+MAX(0,MIN(MOD($C$1,1),_fapm)-_dapm))-IF(COUNTIF(_off,INT(D95))&gt;0,0,MAX(0,_fmat-MAX(MOD(D95,1),_dmat))+MAX(0,_fapm-MAX(MOD(D95,1),_dapm)))</f>
        <v>-8899.0312499999945</v>
      </c>
      <c r="G95" s="57" t="str">
        <f t="shared" si="9"/>
        <v/>
      </c>
      <c r="H95" s="57" t="str">
        <f t="shared" si="10"/>
        <v/>
      </c>
      <c r="I95" s="91" t="str">
        <f t="shared" si="8"/>
        <v/>
      </c>
      <c r="J95" s="92" t="str">
        <f t="shared" si="11"/>
        <v/>
      </c>
      <c r="L95" s="56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7"/>
      <c r="BI95" s="57"/>
      <c r="BJ95" s="57"/>
      <c r="BK95" s="57"/>
      <c r="BL95" s="57"/>
      <c r="BM95" s="57"/>
      <c r="BN95" s="57"/>
      <c r="BO95" s="57"/>
      <c r="BP95" s="57"/>
      <c r="BQ95" s="57"/>
      <c r="BR95" s="57"/>
      <c r="BS95" s="57"/>
      <c r="BT95" s="57"/>
      <c r="BU95" s="57"/>
      <c r="BV95" s="57"/>
      <c r="BW95" s="57"/>
      <c r="BX95" s="57"/>
      <c r="BY95" s="57"/>
      <c r="BZ95" s="57"/>
      <c r="CA95" s="57"/>
      <c r="CB95" s="57"/>
      <c r="CC95" s="57"/>
      <c r="CD95" s="57"/>
      <c r="CE95" s="57"/>
      <c r="CF95" s="57"/>
      <c r="CG95" s="57"/>
      <c r="CH95" s="57"/>
      <c r="CI95" s="57"/>
      <c r="CJ95" s="57"/>
      <c r="CK95" s="57"/>
      <c r="CL95" s="57"/>
      <c r="CM95" s="57"/>
      <c r="CN95" s="57"/>
      <c r="CO95" s="57"/>
      <c r="CP95" s="57"/>
      <c r="CQ95" s="57"/>
      <c r="CR95" s="57"/>
      <c r="CS95" s="57"/>
      <c r="CT95" s="57"/>
      <c r="CU95" s="57"/>
      <c r="CV95" s="57"/>
      <c r="CW95" s="57"/>
      <c r="CX95" s="57"/>
      <c r="CY95" s="57"/>
      <c r="CZ95" s="57"/>
      <c r="DA95" s="57"/>
      <c r="DB95" s="57"/>
      <c r="DC95" s="57"/>
      <c r="DD95" s="57"/>
      <c r="DE95" s="57"/>
      <c r="DF95" s="57"/>
      <c r="DG95" s="57"/>
      <c r="DH95" s="57"/>
      <c r="DI95" s="57"/>
      <c r="DJ95" s="57"/>
      <c r="DK95" s="57"/>
      <c r="DL95" s="57"/>
      <c r="DM95" s="57"/>
      <c r="DN95" s="57"/>
      <c r="DO95" s="57"/>
      <c r="DP95" s="57"/>
      <c r="DQ95" s="57"/>
      <c r="DR95" s="57"/>
      <c r="DS95" s="57"/>
      <c r="DT95" s="57"/>
      <c r="DU95" s="57"/>
      <c r="DV95" s="57"/>
      <c r="DW95" s="57"/>
      <c r="DX95" s="57"/>
      <c r="DY95" s="57"/>
      <c r="DZ95" s="57"/>
      <c r="EA95" s="57"/>
      <c r="EB95" s="57"/>
      <c r="EC95" s="57"/>
      <c r="ED95" s="57"/>
      <c r="EE95" s="57"/>
      <c r="EF95" s="57"/>
      <c r="EG95" s="57"/>
      <c r="EH95" s="57"/>
      <c r="EI95" s="57"/>
      <c r="EJ95" s="57"/>
      <c r="EK95" s="57"/>
      <c r="EL95" s="57"/>
      <c r="EM95" s="57"/>
      <c r="EN95" s="57"/>
      <c r="EO95" s="58"/>
    </row>
    <row r="96" spans="1:145" x14ac:dyDescent="0.3">
      <c r="A96" s="103"/>
      <c r="B96" s="104"/>
      <c r="C96" s="105"/>
      <c r="D96" s="105"/>
      <c r="E96" s="84">
        <f ca="1">NETWORKDAYS(INT($C$1),INT(D96),_off)*(_fapm-_dapm+_fmat-_dmat)-IF(COUNTIF(_off,INT($C$1))&gt;0,0,MAX(0,MIN(MOD($C$1,1),_fmat)-_dmat)+MAX(0,MIN(MOD($C$1,1),_fapm)-_dapm))-IF(COUNTIF(_off,INT(D96))&gt;0,0,MAX(0,_fmat-MAX(MOD(D96,1),_dmat))+MAX(0,_fapm-MAX(MOD(D96,1),_dapm)))</f>
        <v>-8899.0312499999945</v>
      </c>
      <c r="F96" s="59"/>
      <c r="G96" s="71" t="str">
        <f t="shared" si="9"/>
        <v/>
      </c>
      <c r="H96" s="71" t="str">
        <f t="shared" si="10"/>
        <v/>
      </c>
      <c r="I96" s="85" t="str">
        <f t="shared" si="8"/>
        <v/>
      </c>
      <c r="J96" s="86" t="str">
        <f t="shared" si="11"/>
        <v/>
      </c>
      <c r="K96" s="59"/>
      <c r="L96" s="70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71"/>
      <c r="CT96" s="71"/>
      <c r="CU96" s="71"/>
      <c r="CV96" s="71"/>
      <c r="CW96" s="71"/>
      <c r="CX96" s="71"/>
      <c r="CY96" s="71"/>
      <c r="CZ96" s="71"/>
      <c r="DA96" s="71"/>
      <c r="DB96" s="71"/>
      <c r="DC96" s="71"/>
      <c r="DD96" s="71"/>
      <c r="DE96" s="71"/>
      <c r="DF96" s="71"/>
      <c r="DG96" s="71"/>
      <c r="DH96" s="71"/>
      <c r="DI96" s="71"/>
      <c r="DJ96" s="71"/>
      <c r="DK96" s="71"/>
      <c r="DL96" s="71"/>
      <c r="DM96" s="71"/>
      <c r="DN96" s="71"/>
      <c r="DO96" s="71"/>
      <c r="DP96" s="71"/>
      <c r="DQ96" s="71"/>
      <c r="DR96" s="71"/>
      <c r="DS96" s="71"/>
      <c r="DT96" s="71"/>
      <c r="DU96" s="71"/>
      <c r="DV96" s="71"/>
      <c r="DW96" s="71"/>
      <c r="DX96" s="71"/>
      <c r="DY96" s="71"/>
      <c r="DZ96" s="71"/>
      <c r="EA96" s="71"/>
      <c r="EB96" s="71"/>
      <c r="EC96" s="71"/>
      <c r="ED96" s="71"/>
      <c r="EE96" s="71"/>
      <c r="EF96" s="71"/>
      <c r="EG96" s="71"/>
      <c r="EH96" s="71"/>
      <c r="EI96" s="71"/>
      <c r="EJ96" s="71"/>
      <c r="EK96" s="71"/>
      <c r="EL96" s="71"/>
      <c r="EM96" s="71"/>
      <c r="EN96" s="71"/>
      <c r="EO96" s="72"/>
    </row>
    <row r="97" spans="1:145" s="55" customFormat="1" x14ac:dyDescent="0.3">
      <c r="A97" s="106"/>
      <c r="B97" s="107"/>
      <c r="C97" s="102"/>
      <c r="D97" s="102"/>
      <c r="E97" s="90">
        <f ca="1">NETWORKDAYS(INT($C$1),INT(D97),_off)*(_fapm-_dapm+_fmat-_dmat)-IF(COUNTIF(_off,INT($C$1))&gt;0,0,MAX(0,MIN(MOD($C$1,1),_fmat)-_dmat)+MAX(0,MIN(MOD($C$1,1),_fapm)-_dapm))-IF(COUNTIF(_off,INT(D97))&gt;0,0,MAX(0,_fmat-MAX(MOD(D97,1),_dmat))+MAX(0,_fapm-MAX(MOD(D97,1),_dapm)))</f>
        <v>-8899.0312499999945</v>
      </c>
      <c r="G97" s="57" t="str">
        <f t="shared" si="9"/>
        <v/>
      </c>
      <c r="H97" s="57" t="str">
        <f t="shared" si="10"/>
        <v/>
      </c>
      <c r="I97" s="91" t="str">
        <f t="shared" si="8"/>
        <v/>
      </c>
      <c r="J97" s="92" t="str">
        <f t="shared" si="11"/>
        <v/>
      </c>
      <c r="L97" s="56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  <c r="CY97" s="57"/>
      <c r="CZ97" s="57"/>
      <c r="DA97" s="57"/>
      <c r="DB97" s="57"/>
      <c r="DC97" s="57"/>
      <c r="DD97" s="57"/>
      <c r="DE97" s="57"/>
      <c r="DF97" s="57"/>
      <c r="DG97" s="57"/>
      <c r="DH97" s="57"/>
      <c r="DI97" s="57"/>
      <c r="DJ97" s="57"/>
      <c r="DK97" s="57"/>
      <c r="DL97" s="57"/>
      <c r="DM97" s="57"/>
      <c r="DN97" s="57"/>
      <c r="DO97" s="57"/>
      <c r="DP97" s="57"/>
      <c r="DQ97" s="57"/>
      <c r="DR97" s="57"/>
      <c r="DS97" s="57"/>
      <c r="DT97" s="57"/>
      <c r="DU97" s="57"/>
      <c r="DV97" s="57"/>
      <c r="DW97" s="57"/>
      <c r="DX97" s="57"/>
      <c r="DY97" s="57"/>
      <c r="DZ97" s="57"/>
      <c r="EA97" s="57"/>
      <c r="EB97" s="57"/>
      <c r="EC97" s="57"/>
      <c r="ED97" s="57"/>
      <c r="EE97" s="57"/>
      <c r="EF97" s="57"/>
      <c r="EG97" s="57"/>
      <c r="EH97" s="57"/>
      <c r="EI97" s="57"/>
      <c r="EJ97" s="57"/>
      <c r="EK97" s="57"/>
      <c r="EL97" s="57"/>
      <c r="EM97" s="57"/>
      <c r="EN97" s="57"/>
      <c r="EO97" s="58"/>
    </row>
    <row r="98" spans="1:145" x14ac:dyDescent="0.3">
      <c r="A98" s="103"/>
      <c r="B98" s="104"/>
      <c r="C98" s="105"/>
      <c r="D98" s="105"/>
      <c r="E98" s="84">
        <f ca="1">NETWORKDAYS(INT($C$1),INT(D98),_off)*(_fapm-_dapm+_fmat-_dmat)-IF(COUNTIF(_off,INT($C$1))&gt;0,0,MAX(0,MIN(MOD($C$1,1),_fmat)-_dmat)+MAX(0,MIN(MOD($C$1,1),_fapm)-_dapm))-IF(COUNTIF(_off,INT(D98))&gt;0,0,MAX(0,_fmat-MAX(MOD(D98,1),_dmat))+MAX(0,_fapm-MAX(MOD(D98,1),_dapm)))</f>
        <v>-8899.0312499999945</v>
      </c>
      <c r="F98" s="59"/>
      <c r="G98" s="71" t="str">
        <f t="shared" si="9"/>
        <v/>
      </c>
      <c r="H98" s="71" t="str">
        <f t="shared" si="10"/>
        <v/>
      </c>
      <c r="I98" s="85" t="str">
        <f t="shared" si="8"/>
        <v/>
      </c>
      <c r="J98" s="86" t="str">
        <f t="shared" si="11"/>
        <v/>
      </c>
      <c r="K98" s="59"/>
      <c r="L98" s="70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  <c r="CA98" s="71"/>
      <c r="CB98" s="71"/>
      <c r="CC98" s="71"/>
      <c r="CD98" s="71"/>
      <c r="CE98" s="71"/>
      <c r="CF98" s="71"/>
      <c r="CG98" s="71"/>
      <c r="CH98" s="71"/>
      <c r="CI98" s="71"/>
      <c r="CJ98" s="71"/>
      <c r="CK98" s="71"/>
      <c r="CL98" s="71"/>
      <c r="CM98" s="71"/>
      <c r="CN98" s="71"/>
      <c r="CO98" s="71"/>
      <c r="CP98" s="71"/>
      <c r="CQ98" s="71"/>
      <c r="CR98" s="71"/>
      <c r="CS98" s="71"/>
      <c r="CT98" s="71"/>
      <c r="CU98" s="71"/>
      <c r="CV98" s="71"/>
      <c r="CW98" s="71"/>
      <c r="CX98" s="71"/>
      <c r="CY98" s="71"/>
      <c r="CZ98" s="71"/>
      <c r="DA98" s="71"/>
      <c r="DB98" s="71"/>
      <c r="DC98" s="71"/>
      <c r="DD98" s="71"/>
      <c r="DE98" s="71"/>
      <c r="DF98" s="71"/>
      <c r="DG98" s="71"/>
      <c r="DH98" s="71"/>
      <c r="DI98" s="71"/>
      <c r="DJ98" s="71"/>
      <c r="DK98" s="71"/>
      <c r="DL98" s="71"/>
      <c r="DM98" s="71"/>
      <c r="DN98" s="71"/>
      <c r="DO98" s="71"/>
      <c r="DP98" s="71"/>
      <c r="DQ98" s="71"/>
      <c r="DR98" s="71"/>
      <c r="DS98" s="71"/>
      <c r="DT98" s="71"/>
      <c r="DU98" s="71"/>
      <c r="DV98" s="71"/>
      <c r="DW98" s="71"/>
      <c r="DX98" s="71"/>
      <c r="DY98" s="71"/>
      <c r="DZ98" s="71"/>
      <c r="EA98" s="71"/>
      <c r="EB98" s="71"/>
      <c r="EC98" s="71"/>
      <c r="ED98" s="71"/>
      <c r="EE98" s="71"/>
      <c r="EF98" s="71"/>
      <c r="EG98" s="71"/>
      <c r="EH98" s="71"/>
      <c r="EI98" s="71"/>
      <c r="EJ98" s="71"/>
      <c r="EK98" s="71"/>
      <c r="EL98" s="71"/>
      <c r="EM98" s="71"/>
      <c r="EN98" s="71"/>
      <c r="EO98" s="72"/>
    </row>
    <row r="99" spans="1:145" s="55" customFormat="1" x14ac:dyDescent="0.3">
      <c r="A99" s="106"/>
      <c r="B99" s="107"/>
      <c r="C99" s="102"/>
      <c r="D99" s="102"/>
      <c r="E99" s="90">
        <f ca="1">NETWORKDAYS(INT($C$1),INT(D99),_off)*(_fapm-_dapm+_fmat-_dmat)-IF(COUNTIF(_off,INT($C$1))&gt;0,0,MAX(0,MIN(MOD($C$1,1),_fmat)-_dmat)+MAX(0,MIN(MOD($C$1,1),_fapm)-_dapm))-IF(COUNTIF(_off,INT(D99))&gt;0,0,MAX(0,_fmat-MAX(MOD(D99,1),_dmat))+MAX(0,_fapm-MAX(MOD(D99,1),_dapm)))</f>
        <v>-8899.0312499999945</v>
      </c>
      <c r="G99" s="57" t="str">
        <f t="shared" si="9"/>
        <v/>
      </c>
      <c r="H99" s="57" t="str">
        <f t="shared" si="10"/>
        <v/>
      </c>
      <c r="I99" s="91" t="str">
        <f t="shared" si="8"/>
        <v/>
      </c>
      <c r="J99" s="92" t="str">
        <f t="shared" si="11"/>
        <v/>
      </c>
      <c r="L99" s="56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  <c r="CV99" s="57"/>
      <c r="CW99" s="57"/>
      <c r="CX99" s="57"/>
      <c r="CY99" s="57"/>
      <c r="CZ99" s="57"/>
      <c r="DA99" s="57"/>
      <c r="DB99" s="57"/>
      <c r="DC99" s="57"/>
      <c r="DD99" s="57"/>
      <c r="DE99" s="57"/>
      <c r="DF99" s="57"/>
      <c r="DG99" s="57"/>
      <c r="DH99" s="57"/>
      <c r="DI99" s="57"/>
      <c r="DJ99" s="57"/>
      <c r="DK99" s="57"/>
      <c r="DL99" s="57"/>
      <c r="DM99" s="57"/>
      <c r="DN99" s="57"/>
      <c r="DO99" s="57"/>
      <c r="DP99" s="57"/>
      <c r="DQ99" s="57"/>
      <c r="DR99" s="57"/>
      <c r="DS99" s="57"/>
      <c r="DT99" s="57"/>
      <c r="DU99" s="57"/>
      <c r="DV99" s="57"/>
      <c r="DW99" s="57"/>
      <c r="DX99" s="57"/>
      <c r="DY99" s="57"/>
      <c r="DZ99" s="57"/>
      <c r="EA99" s="57"/>
      <c r="EB99" s="57"/>
      <c r="EC99" s="57"/>
      <c r="ED99" s="57"/>
      <c r="EE99" s="57"/>
      <c r="EF99" s="57"/>
      <c r="EG99" s="57"/>
      <c r="EH99" s="57"/>
      <c r="EI99" s="57"/>
      <c r="EJ99" s="57"/>
      <c r="EK99" s="57"/>
      <c r="EL99" s="57"/>
      <c r="EM99" s="57"/>
      <c r="EN99" s="57"/>
      <c r="EO99" s="58"/>
    </row>
    <row r="100" spans="1:145" ht="15" thickBot="1" x14ac:dyDescent="0.35">
      <c r="A100" s="108"/>
      <c r="B100" s="109"/>
      <c r="C100" s="110"/>
      <c r="D100" s="110"/>
      <c r="E100" s="111">
        <f ca="1">NETWORKDAYS(INT($C$1),INT(D100),_off)*(_fapm-_dapm+_fmat-_dmat)-IF(COUNTIF(_off,INT($C$1))&gt;0,0,MAX(0,MIN(MOD($C$1,1),_fmat)-_dmat)+MAX(0,MIN(MOD($C$1,1),_fapm)-_dapm))-IF(COUNTIF(_off,INT(D100))&gt;0,0,MAX(0,_fmat-MAX(MOD(D100,1),_dmat))+MAX(0,_fapm-MAX(MOD(D100,1),_dapm)))</f>
        <v>-8899.0312499999945</v>
      </c>
      <c r="F100" s="112"/>
      <c r="G100" s="113" t="str">
        <f t="shared" si="9"/>
        <v/>
      </c>
      <c r="H100" s="113" t="str">
        <f t="shared" si="10"/>
        <v/>
      </c>
      <c r="I100" s="114" t="str">
        <f t="shared" si="8"/>
        <v/>
      </c>
      <c r="J100" s="115" t="str">
        <f t="shared" si="11"/>
        <v/>
      </c>
      <c r="K100" s="59"/>
      <c r="L100" s="70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  <c r="CY100" s="71"/>
      <c r="CZ100" s="71"/>
      <c r="DA100" s="71"/>
      <c r="DB100" s="71"/>
      <c r="DC100" s="71"/>
      <c r="DD100" s="71"/>
      <c r="DE100" s="71"/>
      <c r="DF100" s="71"/>
      <c r="DG100" s="71"/>
      <c r="DH100" s="71"/>
      <c r="DI100" s="71"/>
      <c r="DJ100" s="71"/>
      <c r="DK100" s="71"/>
      <c r="DL100" s="71"/>
      <c r="DM100" s="71"/>
      <c r="DN100" s="71"/>
      <c r="DO100" s="71"/>
      <c r="DP100" s="71"/>
      <c r="DQ100" s="71"/>
      <c r="DR100" s="71"/>
      <c r="DS100" s="71"/>
      <c r="DT100" s="71"/>
      <c r="DU100" s="71"/>
      <c r="DV100" s="71"/>
      <c r="DW100" s="71"/>
      <c r="DX100" s="71"/>
      <c r="DY100" s="71"/>
      <c r="DZ100" s="71"/>
      <c r="EA100" s="71"/>
      <c r="EB100" s="71"/>
      <c r="EC100" s="71"/>
      <c r="ED100" s="71"/>
      <c r="EE100" s="71"/>
      <c r="EF100" s="71"/>
      <c r="EG100" s="71"/>
      <c r="EH100" s="71"/>
      <c r="EI100" s="71"/>
      <c r="EJ100" s="71"/>
      <c r="EK100" s="71"/>
      <c r="EL100" s="71"/>
      <c r="EM100" s="71"/>
      <c r="EN100" s="71"/>
      <c r="EO100" s="72"/>
    </row>
    <row r="101" spans="1:145" x14ac:dyDescent="0.3">
      <c r="H101" s="25" t="str">
        <f t="shared" ref="H101" si="12">IF(ISBLANK(A101), "",F101-G101)</f>
        <v/>
      </c>
      <c r="I101" s="26" t="str">
        <f t="shared" si="8"/>
        <v/>
      </c>
      <c r="J101" s="46" t="str">
        <f t="shared" ref="J101" si="13">IF(ISBLANK(A101),"",H101/(E101*24)/I101)</f>
        <v/>
      </c>
      <c r="K101" s="59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  <c r="CF101" s="47"/>
      <c r="CG101" s="47"/>
      <c r="CH101" s="47"/>
      <c r="CI101" s="47"/>
      <c r="CJ101" s="47"/>
      <c r="CK101" s="47"/>
      <c r="CL101" s="47"/>
      <c r="CM101" s="47"/>
      <c r="CN101" s="47"/>
      <c r="CO101" s="47"/>
      <c r="CP101" s="47"/>
      <c r="CQ101" s="47"/>
      <c r="CR101" s="47"/>
      <c r="CS101" s="47"/>
      <c r="CT101" s="47"/>
      <c r="CU101" s="47"/>
      <c r="CV101" s="47"/>
      <c r="CW101" s="47"/>
      <c r="CX101" s="47"/>
      <c r="CY101" s="47"/>
      <c r="CZ101" s="47"/>
      <c r="DA101" s="47"/>
      <c r="DB101" s="47"/>
      <c r="DC101" s="47"/>
      <c r="DD101" s="47"/>
      <c r="DE101" s="47"/>
      <c r="DF101" s="47"/>
      <c r="DG101" s="47"/>
      <c r="DH101" s="47"/>
      <c r="DI101" s="47"/>
      <c r="DJ101" s="47"/>
      <c r="DK101" s="47"/>
      <c r="DL101" s="47"/>
      <c r="DM101" s="47"/>
      <c r="DN101" s="47"/>
      <c r="DO101" s="47"/>
      <c r="DP101" s="47"/>
      <c r="DQ101" s="47"/>
      <c r="DR101" s="47"/>
      <c r="DS101" s="47"/>
      <c r="DT101" s="47"/>
      <c r="DU101" s="47"/>
      <c r="DV101" s="47"/>
      <c r="DW101" s="47"/>
      <c r="DX101" s="47"/>
      <c r="DY101" s="47"/>
      <c r="DZ101" s="47"/>
      <c r="EA101" s="47"/>
      <c r="EB101" s="47"/>
      <c r="EC101" s="47"/>
      <c r="ED101" s="47"/>
      <c r="EE101" s="47"/>
      <c r="EF101" s="47"/>
      <c r="EG101" s="47"/>
      <c r="EH101" s="47"/>
      <c r="EI101" s="47"/>
      <c r="EJ101" s="47"/>
      <c r="EK101" s="47"/>
      <c r="EL101" s="47"/>
      <c r="EM101" s="47"/>
      <c r="EN101" s="47"/>
      <c r="EO101" s="47"/>
    </row>
  </sheetData>
  <sortState xmlns:xlrd2="http://schemas.microsoft.com/office/spreadsheetml/2017/richdata2" ref="A3:EO18">
    <sortCondition ref="A3:A18"/>
  </sortState>
  <dataValidations count="1">
    <dataValidation type="list" allowBlank="1" showInputMessage="1" showErrorMessage="1" sqref="A1:A1048576" xr:uid="{850E7150-BA39-4061-A5BF-3EFBE70EEE00}">
      <formula1>INDIRECT("tabpresta[prestation]")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56"/>
  <sheetViews>
    <sheetView workbookViewId="0">
      <selection activeCell="D2" sqref="D2:K3"/>
    </sheetView>
  </sheetViews>
  <sheetFormatPr baseColWidth="10" defaultColWidth="12.6640625" defaultRowHeight="14.4" x14ac:dyDescent="0.3"/>
  <cols>
    <col min="1" max="16384" width="12.6640625" style="2"/>
  </cols>
  <sheetData>
    <row r="1" spans="1:11" ht="57.6" x14ac:dyDescent="0.3">
      <c r="A1" s="1" t="s">
        <v>1</v>
      </c>
      <c r="B1" s="1" t="s">
        <v>2</v>
      </c>
      <c r="C1" s="1" t="s">
        <v>3</v>
      </c>
      <c r="D1" s="1" t="s">
        <v>4</v>
      </c>
      <c r="E1" s="8" t="s">
        <v>7</v>
      </c>
      <c r="F1" s="8" t="s">
        <v>5</v>
      </c>
      <c r="G1" s="8" t="s">
        <v>6</v>
      </c>
      <c r="H1" s="8" t="s">
        <v>8</v>
      </c>
      <c r="I1" s="8" t="s">
        <v>9</v>
      </c>
      <c r="J1" s="8" t="s">
        <v>10</v>
      </c>
    </row>
    <row r="2" spans="1:11" ht="15" x14ac:dyDescent="0.35">
      <c r="A2" s="3" t="s">
        <v>0</v>
      </c>
      <c r="B2" s="4">
        <v>44195.354166666664</v>
      </c>
      <c r="C2" s="4">
        <v>44204.6875</v>
      </c>
      <c r="D2" s="5">
        <f>INT(B2)</f>
        <v>44195</v>
      </c>
      <c r="E2" s="9">
        <f>MOD(B2,1)</f>
        <v>0.35416666666424135</v>
      </c>
      <c r="F2" s="5">
        <f>INT(C2)</f>
        <v>44204</v>
      </c>
      <c r="G2" s="9">
        <f>MOD(C2,1)</f>
        <v>0.6875</v>
      </c>
      <c r="H2" s="2">
        <f>NETWORKDAYS(D2,F2,_off)</f>
        <v>7</v>
      </c>
      <c r="I2" s="9">
        <f>MAX(0,MIN(E2,_fmat)-_dmat)+MAX(0,MIN(E2,_fapm)-_dapm)</f>
        <v>0</v>
      </c>
      <c r="J2" s="9">
        <f>MAX(0,_fmat-MAX(G2,_dmat))+MAX(0,_fapm-MAX(G2,_dapm))</f>
        <v>0</v>
      </c>
      <c r="K2" s="10">
        <f>H2*(_fapm-_dapm+_fmat-_dmat)-I2-J2</f>
        <v>1.9687499999999989</v>
      </c>
    </row>
    <row r="3" spans="1:11" ht="15" x14ac:dyDescent="0.35">
      <c r="A3" s="3"/>
      <c r="B3" s="11">
        <v>44195.354166666664</v>
      </c>
      <c r="C3" s="11">
        <v>44198.6875</v>
      </c>
      <c r="D3" s="5">
        <f>INT(B3)</f>
        <v>44195</v>
      </c>
      <c r="E3" s="9">
        <f>MOD(B3,1)</f>
        <v>0.35416666666424135</v>
      </c>
      <c r="F3" s="5">
        <f>INT(C3)</f>
        <v>44198</v>
      </c>
      <c r="G3" s="9">
        <f>MOD(C3,1)</f>
        <v>0.6875</v>
      </c>
      <c r="H3" s="2">
        <f>NETWORKDAYS(D3,F3,_off)</f>
        <v>2</v>
      </c>
      <c r="I3" s="9">
        <f>MAX(0,MIN(E3,_fmat)-_dmat)+MAX(0,MIN(E3,_fapm)-_dapm)</f>
        <v>0</v>
      </c>
      <c r="J3" s="9">
        <f>MAX(0,_fmat-MAX(G3,_dmat))+MAX(0,_fapm-MAX(G3,_dapm))</f>
        <v>0</v>
      </c>
      <c r="K3" s="10">
        <f>H3*(_fapm-_dapm+_fmat-_dmat)-I3-J3</f>
        <v>0.56249999999999967</v>
      </c>
    </row>
    <row r="4" spans="1:11" ht="15" x14ac:dyDescent="0.35">
      <c r="A4" s="3"/>
      <c r="B4" s="5"/>
      <c r="C4" s="5"/>
      <c r="D4" s="5"/>
    </row>
    <row r="5" spans="1:11" ht="15" x14ac:dyDescent="0.35">
      <c r="A5" s="3"/>
      <c r="B5" s="5"/>
      <c r="C5" s="5"/>
      <c r="D5" s="5"/>
    </row>
    <row r="6" spans="1:11" ht="15" x14ac:dyDescent="0.35">
      <c r="A6" s="3"/>
      <c r="B6" s="5"/>
      <c r="C6" s="5"/>
      <c r="D6" s="5"/>
    </row>
    <row r="7" spans="1:11" ht="15" x14ac:dyDescent="0.35">
      <c r="A7" s="3"/>
      <c r="B7" s="5"/>
      <c r="C7" s="5"/>
      <c r="D7" s="5"/>
    </row>
    <row r="8" spans="1:11" ht="15" x14ac:dyDescent="0.35">
      <c r="A8" s="3"/>
      <c r="B8" s="5"/>
      <c r="C8" s="5"/>
      <c r="D8" s="5"/>
    </row>
    <row r="9" spans="1:11" ht="15" x14ac:dyDescent="0.35">
      <c r="A9" s="3"/>
      <c r="B9" s="5"/>
      <c r="C9" s="5"/>
      <c r="D9" s="5"/>
    </row>
    <row r="10" spans="1:11" ht="15" x14ac:dyDescent="0.35">
      <c r="A10" s="3"/>
      <c r="B10" s="5"/>
      <c r="C10" s="5"/>
      <c r="D10" s="5"/>
    </row>
    <row r="11" spans="1:11" ht="15" x14ac:dyDescent="0.35">
      <c r="A11" s="3"/>
      <c r="B11" s="5"/>
      <c r="C11" s="5"/>
      <c r="D11" s="5"/>
    </row>
    <row r="12" spans="1:11" ht="15" x14ac:dyDescent="0.35">
      <c r="A12" s="3"/>
      <c r="B12" s="5"/>
      <c r="C12" s="5"/>
      <c r="D12" s="5"/>
    </row>
    <row r="13" spans="1:11" ht="15" x14ac:dyDescent="0.35">
      <c r="A13" s="3"/>
      <c r="B13" s="5"/>
      <c r="C13" s="5"/>
      <c r="D13" s="5"/>
    </row>
    <row r="14" spans="1:11" ht="15" x14ac:dyDescent="0.35">
      <c r="A14" s="3"/>
      <c r="B14" s="5"/>
      <c r="C14" s="5"/>
      <c r="D14" s="5"/>
    </row>
    <row r="15" spans="1:11" ht="15" x14ac:dyDescent="0.35">
      <c r="A15" s="3"/>
      <c r="B15" s="5"/>
      <c r="C15" s="5"/>
      <c r="D15" s="5"/>
    </row>
    <row r="16" spans="1:11" ht="15" x14ac:dyDescent="0.35">
      <c r="A16" s="3"/>
      <c r="B16" s="5"/>
      <c r="C16" s="5"/>
      <c r="D16" s="5"/>
    </row>
    <row r="17" spans="1:4" ht="15" x14ac:dyDescent="0.35">
      <c r="A17" s="3"/>
      <c r="B17" s="5"/>
      <c r="C17" s="5"/>
      <c r="D17" s="5"/>
    </row>
    <row r="18" spans="1:4" ht="15" x14ac:dyDescent="0.35">
      <c r="A18" s="3"/>
      <c r="B18" s="5"/>
      <c r="C18" s="5"/>
      <c r="D18" s="5"/>
    </row>
    <row r="19" spans="1:4" ht="15" x14ac:dyDescent="0.35">
      <c r="A19" s="3"/>
      <c r="B19" s="5"/>
      <c r="C19" s="5"/>
      <c r="D19" s="5"/>
    </row>
    <row r="20" spans="1:4" ht="15" x14ac:dyDescent="0.35">
      <c r="A20" s="3"/>
      <c r="B20" s="5"/>
      <c r="C20" s="5"/>
      <c r="D20" s="5"/>
    </row>
    <row r="21" spans="1:4" ht="15" x14ac:dyDescent="0.35">
      <c r="A21" s="3"/>
      <c r="B21" s="5"/>
      <c r="C21" s="5"/>
      <c r="D21" s="5"/>
    </row>
    <row r="22" spans="1:4" ht="15" x14ac:dyDescent="0.35">
      <c r="A22" s="3"/>
      <c r="B22" s="5"/>
      <c r="C22" s="5"/>
      <c r="D22" s="5"/>
    </row>
    <row r="23" spans="1:4" ht="15" x14ac:dyDescent="0.35">
      <c r="A23" s="3"/>
      <c r="B23" s="5"/>
      <c r="C23" s="5"/>
      <c r="D23" s="5"/>
    </row>
    <row r="24" spans="1:4" ht="15" x14ac:dyDescent="0.35">
      <c r="A24" s="3"/>
      <c r="B24" s="5"/>
      <c r="C24" s="5"/>
      <c r="D24" s="5"/>
    </row>
    <row r="25" spans="1:4" ht="15" x14ac:dyDescent="0.35">
      <c r="A25" s="3"/>
      <c r="B25" s="5"/>
      <c r="C25" s="5"/>
      <c r="D25" s="5"/>
    </row>
    <row r="26" spans="1:4" ht="15" x14ac:dyDescent="0.35">
      <c r="A26" s="3"/>
      <c r="B26" s="5"/>
      <c r="C26" s="5"/>
      <c r="D26" s="5"/>
    </row>
    <row r="27" spans="1:4" ht="15" x14ac:dyDescent="0.35">
      <c r="A27" s="3"/>
      <c r="B27" s="5"/>
      <c r="C27" s="5"/>
      <c r="D27" s="5"/>
    </row>
    <row r="28" spans="1:4" ht="15" x14ac:dyDescent="0.35">
      <c r="A28" s="3"/>
      <c r="B28" s="5"/>
      <c r="C28" s="5"/>
      <c r="D28" s="5"/>
    </row>
    <row r="29" spans="1:4" ht="15" x14ac:dyDescent="0.35">
      <c r="A29" s="3"/>
      <c r="B29" s="5"/>
      <c r="C29" s="5"/>
      <c r="D29" s="5"/>
    </row>
    <row r="30" spans="1:4" ht="15" x14ac:dyDescent="0.35">
      <c r="A30" s="3"/>
      <c r="B30" s="5"/>
      <c r="C30" s="5"/>
      <c r="D30" s="5"/>
    </row>
    <row r="31" spans="1:4" ht="15" x14ac:dyDescent="0.35">
      <c r="A31" s="3"/>
      <c r="B31" s="5"/>
      <c r="C31" s="5"/>
      <c r="D31" s="5"/>
    </row>
    <row r="32" spans="1:4" ht="15" x14ac:dyDescent="0.35">
      <c r="A32" s="3"/>
      <c r="B32" s="5"/>
      <c r="C32" s="5"/>
      <c r="D32" s="5"/>
    </row>
    <row r="33" spans="1:4" ht="15" x14ac:dyDescent="0.35">
      <c r="A33" s="3"/>
      <c r="B33" s="5"/>
      <c r="C33" s="5"/>
      <c r="D33" s="5"/>
    </row>
    <row r="34" spans="1:4" ht="15" x14ac:dyDescent="0.35">
      <c r="A34" s="3"/>
      <c r="B34" s="5"/>
      <c r="C34" s="5"/>
      <c r="D34" s="5"/>
    </row>
    <row r="35" spans="1:4" ht="15" x14ac:dyDescent="0.35">
      <c r="A35" s="3"/>
      <c r="B35" s="5"/>
      <c r="C35" s="5"/>
      <c r="D35" s="5"/>
    </row>
    <row r="36" spans="1:4" ht="15" x14ac:dyDescent="0.35">
      <c r="A36" s="3"/>
      <c r="B36" s="5"/>
      <c r="C36" s="5"/>
      <c r="D36" s="5"/>
    </row>
    <row r="37" spans="1:4" ht="15" x14ac:dyDescent="0.35">
      <c r="A37" s="3"/>
      <c r="B37" s="5"/>
      <c r="C37" s="5"/>
      <c r="D37" s="5"/>
    </row>
    <row r="38" spans="1:4" ht="15" x14ac:dyDescent="0.35">
      <c r="A38" s="3"/>
      <c r="B38" s="5"/>
      <c r="C38" s="5"/>
      <c r="D38" s="5"/>
    </row>
    <row r="39" spans="1:4" ht="15" x14ac:dyDescent="0.35">
      <c r="A39" s="3"/>
      <c r="B39" s="5"/>
      <c r="C39" s="5"/>
      <c r="D39" s="5"/>
    </row>
    <row r="40" spans="1:4" ht="15" x14ac:dyDescent="0.35">
      <c r="A40" s="3"/>
      <c r="B40" s="5"/>
      <c r="C40" s="5"/>
      <c r="D40" s="5"/>
    </row>
    <row r="41" spans="1:4" ht="15" x14ac:dyDescent="0.35">
      <c r="A41" s="3"/>
      <c r="B41" s="5"/>
      <c r="C41" s="5"/>
      <c r="D41" s="5"/>
    </row>
    <row r="42" spans="1:4" ht="15" x14ac:dyDescent="0.35">
      <c r="A42" s="3"/>
      <c r="B42" s="5"/>
      <c r="C42" s="5"/>
      <c r="D42" s="5"/>
    </row>
    <row r="43" spans="1:4" ht="15" x14ac:dyDescent="0.35">
      <c r="A43" s="3"/>
      <c r="B43" s="5"/>
      <c r="C43" s="5"/>
      <c r="D43" s="5"/>
    </row>
    <row r="44" spans="1:4" ht="15" x14ac:dyDescent="0.35">
      <c r="A44" s="3"/>
      <c r="B44" s="5"/>
      <c r="C44" s="5"/>
      <c r="D44" s="5"/>
    </row>
    <row r="45" spans="1:4" ht="15" x14ac:dyDescent="0.35">
      <c r="A45" s="3"/>
      <c r="B45" s="5"/>
      <c r="C45" s="5"/>
      <c r="D45" s="5"/>
    </row>
    <row r="46" spans="1:4" ht="15" x14ac:dyDescent="0.35">
      <c r="A46" s="3"/>
      <c r="B46" s="5"/>
      <c r="C46" s="5"/>
      <c r="D46" s="5"/>
    </row>
    <row r="47" spans="1:4" ht="15" x14ac:dyDescent="0.35">
      <c r="A47" s="3"/>
      <c r="B47" s="5"/>
      <c r="C47" s="5"/>
      <c r="D47" s="5"/>
    </row>
    <row r="48" spans="1:4" ht="15" x14ac:dyDescent="0.35">
      <c r="A48" s="3"/>
      <c r="B48" s="5"/>
      <c r="C48" s="5"/>
      <c r="D48" s="5"/>
    </row>
    <row r="49" spans="1:4" ht="15" x14ac:dyDescent="0.35">
      <c r="A49" s="3"/>
      <c r="B49" s="5"/>
      <c r="C49" s="5"/>
      <c r="D49" s="5"/>
    </row>
    <row r="50" spans="1:4" ht="15" x14ac:dyDescent="0.35">
      <c r="A50" s="3"/>
      <c r="B50" s="5"/>
      <c r="C50" s="5"/>
      <c r="D50" s="5"/>
    </row>
    <row r="51" spans="1:4" ht="15" x14ac:dyDescent="0.35">
      <c r="A51" s="6"/>
      <c r="B51" s="5"/>
      <c r="C51" s="5"/>
      <c r="D51" s="5"/>
    </row>
    <row r="52" spans="1:4" ht="15" x14ac:dyDescent="0.35">
      <c r="A52" s="6"/>
      <c r="B52" s="5"/>
      <c r="C52" s="5"/>
      <c r="D52" s="5"/>
    </row>
    <row r="53" spans="1:4" ht="15" x14ac:dyDescent="0.35">
      <c r="A53" s="6"/>
      <c r="B53" s="5"/>
      <c r="C53" s="5"/>
      <c r="D53" s="5"/>
    </row>
    <row r="54" spans="1:4" ht="15" x14ac:dyDescent="0.35">
      <c r="A54" s="6"/>
      <c r="B54" s="5"/>
      <c r="C54" s="5"/>
      <c r="D54" s="5"/>
    </row>
    <row r="55" spans="1:4" ht="15" x14ac:dyDescent="0.35">
      <c r="A55" s="6"/>
      <c r="B55" s="5"/>
      <c r="C55" s="5"/>
      <c r="D55" s="5"/>
    </row>
    <row r="56" spans="1:4" ht="15" x14ac:dyDescent="0.35">
      <c r="A56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33"/>
  <sheetViews>
    <sheetView workbookViewId="0">
      <selection activeCell="C3" sqref="C3"/>
    </sheetView>
  </sheetViews>
  <sheetFormatPr baseColWidth="10" defaultRowHeight="14.4" x14ac:dyDescent="0.3"/>
  <cols>
    <col min="4" max="4" width="13.109375" customWidth="1"/>
  </cols>
  <sheetData>
    <row r="1" spans="1:16" x14ac:dyDescent="0.3">
      <c r="A1" s="29" t="s">
        <v>37</v>
      </c>
      <c r="B1" s="30"/>
      <c r="C1" s="31"/>
      <c r="H1" s="28" t="s">
        <v>59</v>
      </c>
    </row>
    <row r="2" spans="1:16" x14ac:dyDescent="0.3">
      <c r="A2" s="32" t="s">
        <v>14</v>
      </c>
      <c r="B2" s="9">
        <v>0.35416666666666669</v>
      </c>
      <c r="C2" s="33"/>
      <c r="H2" s="68" t="str">
        <f>A12</f>
        <v>Beertender</v>
      </c>
      <c r="I2" s="30"/>
      <c r="J2" s="30"/>
      <c r="K2" s="31"/>
      <c r="M2" s="68" t="str">
        <f>A20</f>
        <v>Sedis montage etui</v>
      </c>
      <c r="N2" s="30"/>
      <c r="O2" s="30"/>
      <c r="P2" s="31"/>
    </row>
    <row r="3" spans="1:16" ht="15" x14ac:dyDescent="0.3">
      <c r="A3" s="32" t="s">
        <v>15</v>
      </c>
      <c r="B3" s="9">
        <v>0.47569444444444442</v>
      </c>
      <c r="C3" s="34">
        <f>B3-B2</f>
        <v>0.12152777777777773</v>
      </c>
      <c r="H3" s="62" t="s">
        <v>60</v>
      </c>
      <c r="I3" s="25" t="s">
        <v>13</v>
      </c>
      <c r="J3" s="25" t="s">
        <v>57</v>
      </c>
      <c r="K3" s="66" t="s">
        <v>58</v>
      </c>
      <c r="M3" s="62" t="s">
        <v>61</v>
      </c>
      <c r="N3" s="25" t="s">
        <v>13</v>
      </c>
      <c r="O3" s="25" t="s">
        <v>57</v>
      </c>
      <c r="P3" s="66" t="s">
        <v>58</v>
      </c>
    </row>
    <row r="4" spans="1:16" ht="15" x14ac:dyDescent="0.3">
      <c r="A4" s="32" t="s">
        <v>16</v>
      </c>
      <c r="B4" s="9">
        <v>0.52083333333333337</v>
      </c>
      <c r="C4" s="33"/>
      <c r="H4" s="63">
        <v>12</v>
      </c>
      <c r="I4" s="64">
        <v>1</v>
      </c>
      <c r="J4" s="64">
        <v>1</v>
      </c>
      <c r="K4" s="67">
        <f>H4/(J4*I4)</f>
        <v>12</v>
      </c>
      <c r="M4" s="63">
        <v>60</v>
      </c>
      <c r="N4" s="64">
        <v>1</v>
      </c>
      <c r="O4" s="64">
        <v>1</v>
      </c>
      <c r="P4" s="67">
        <f>M4/(O4*N4)</f>
        <v>60</v>
      </c>
    </row>
    <row r="5" spans="1:16" ht="15" x14ac:dyDescent="0.3">
      <c r="A5" s="35" t="s">
        <v>17</v>
      </c>
      <c r="B5" s="36">
        <v>0.68055555555555547</v>
      </c>
      <c r="C5" s="37">
        <f>B5-B4</f>
        <v>0.1597222222222221</v>
      </c>
    </row>
    <row r="6" spans="1:16" x14ac:dyDescent="0.3">
      <c r="H6" s="68" t="str">
        <f>A13</f>
        <v>Découpe pliage 150 et 300 (Box)</v>
      </c>
      <c r="I6" s="30"/>
      <c r="J6" s="30"/>
      <c r="K6" s="31"/>
      <c r="M6" s="68" t="str">
        <f>A21</f>
        <v>Simonin Classeur jaune</v>
      </c>
      <c r="N6" s="30"/>
      <c r="O6" s="30"/>
      <c r="P6" s="31"/>
    </row>
    <row r="7" spans="1:16" x14ac:dyDescent="0.3">
      <c r="H7" s="62" t="s">
        <v>61</v>
      </c>
      <c r="I7" s="25" t="s">
        <v>13</v>
      </c>
      <c r="J7" s="25" t="s">
        <v>57</v>
      </c>
      <c r="K7" s="66" t="s">
        <v>58</v>
      </c>
      <c r="M7" s="62" t="s">
        <v>61</v>
      </c>
      <c r="N7" s="25" t="s">
        <v>13</v>
      </c>
      <c r="O7" s="25" t="s">
        <v>57</v>
      </c>
      <c r="P7" s="66" t="s">
        <v>58</v>
      </c>
    </row>
    <row r="8" spans="1:16" x14ac:dyDescent="0.3">
      <c r="A8" s="28" t="s">
        <v>38</v>
      </c>
      <c r="B8" s="38"/>
      <c r="C8" s="38"/>
      <c r="D8" s="38"/>
      <c r="H8" s="63">
        <v>1</v>
      </c>
      <c r="I8" s="64">
        <v>8</v>
      </c>
      <c r="J8" s="64">
        <v>25</v>
      </c>
      <c r="K8" s="67">
        <f>H8/(J8*I8)</f>
        <v>5.0000000000000001E-3</v>
      </c>
      <c r="M8" s="63">
        <v>15</v>
      </c>
      <c r="N8" s="64">
        <v>1</v>
      </c>
      <c r="O8" s="64">
        <v>1</v>
      </c>
      <c r="P8" s="67">
        <f>M8/(O8*N8)</f>
        <v>15</v>
      </c>
    </row>
    <row r="9" spans="1:16" x14ac:dyDescent="0.3">
      <c r="A9" s="28"/>
      <c r="B9" s="38"/>
      <c r="C9" s="38"/>
      <c r="D9" s="38"/>
    </row>
    <row r="10" spans="1:16" ht="28.2" customHeight="1" x14ac:dyDescent="0.3">
      <c r="A10" s="40" t="s">
        <v>1</v>
      </c>
      <c r="B10" s="40" t="s">
        <v>47</v>
      </c>
      <c r="C10" s="44" t="s">
        <v>48</v>
      </c>
      <c r="D10" s="40" t="s">
        <v>49</v>
      </c>
      <c r="E10" s="40" t="s">
        <v>40</v>
      </c>
      <c r="F10" s="2"/>
    </row>
    <row r="11" spans="1:16" x14ac:dyDescent="0.3">
      <c r="A11" s="39"/>
      <c r="B11" s="43"/>
      <c r="C11" s="43"/>
      <c r="D11" s="43"/>
      <c r="E11" s="43"/>
      <c r="F11" s="2"/>
      <c r="H11" s="68" t="str">
        <f>A14</f>
        <v>Découpe pliage 150 et 300 (Box) avec Agent de prod</v>
      </c>
      <c r="I11" s="30"/>
      <c r="J11" s="30"/>
      <c r="K11" s="31"/>
      <c r="M11" s="68" t="str">
        <f>A22</f>
        <v>Simonin Classeur noir</v>
      </c>
      <c r="N11" s="30"/>
      <c r="O11" s="30"/>
      <c r="P11" s="31"/>
    </row>
    <row r="12" spans="1:16" x14ac:dyDescent="0.3">
      <c r="A12" s="42" t="s">
        <v>0</v>
      </c>
      <c r="B12" s="43"/>
      <c r="C12" s="2"/>
      <c r="D12" s="43"/>
      <c r="E12" s="45">
        <f>K4</f>
        <v>12</v>
      </c>
      <c r="F12" s="2"/>
      <c r="H12" s="62" t="s">
        <v>61</v>
      </c>
      <c r="I12" s="25" t="s">
        <v>13</v>
      </c>
      <c r="J12" s="25" t="s">
        <v>57</v>
      </c>
      <c r="K12" s="66" t="s">
        <v>58</v>
      </c>
      <c r="M12" s="62" t="s">
        <v>61</v>
      </c>
      <c r="N12" s="25" t="s">
        <v>13</v>
      </c>
      <c r="O12" s="25" t="s">
        <v>57</v>
      </c>
      <c r="P12" s="66" t="s">
        <v>58</v>
      </c>
    </row>
    <row r="13" spans="1:16" x14ac:dyDescent="0.3">
      <c r="A13" s="39" t="s">
        <v>44</v>
      </c>
      <c r="B13" s="43"/>
      <c r="C13" s="2"/>
      <c r="D13" s="43"/>
      <c r="E13" s="45">
        <f>K8</f>
        <v>5.0000000000000001E-3</v>
      </c>
      <c r="F13" s="2"/>
      <c r="H13" s="63">
        <v>1</v>
      </c>
      <c r="I13" s="64">
        <v>4</v>
      </c>
      <c r="J13" s="64">
        <v>15</v>
      </c>
      <c r="K13" s="67">
        <f>H13/(J13*I13)</f>
        <v>1.6666666666666666E-2</v>
      </c>
      <c r="M13" s="63">
        <v>18</v>
      </c>
      <c r="N13" s="64">
        <v>2</v>
      </c>
      <c r="O13" s="64">
        <v>1</v>
      </c>
      <c r="P13" s="67">
        <f>M13/(O13*N13)</f>
        <v>9</v>
      </c>
    </row>
    <row r="14" spans="1:16" x14ac:dyDescent="0.3">
      <c r="A14" s="39" t="s">
        <v>51</v>
      </c>
      <c r="B14" s="43"/>
      <c r="C14" s="43"/>
      <c r="D14" s="43"/>
      <c r="E14" s="45">
        <f>K13</f>
        <v>1.6666666666666666E-2</v>
      </c>
      <c r="F14" s="2"/>
    </row>
    <row r="15" spans="1:16" x14ac:dyDescent="0.3">
      <c r="A15" s="39" t="s">
        <v>52</v>
      </c>
      <c r="B15" s="43"/>
      <c r="C15" s="43"/>
      <c r="D15" s="43"/>
      <c r="E15" s="45">
        <f>K17</f>
        <v>1.6666666666666666E-2</v>
      </c>
      <c r="F15" s="2"/>
      <c r="H15" s="68" t="str">
        <f>tabpresta[[#This Row],[Prestation]]</f>
        <v>Découpe pliage simili cuir 50cm (Box) avec Agent de prod</v>
      </c>
      <c r="I15" s="30"/>
      <c r="J15" s="30"/>
      <c r="K15" s="31"/>
      <c r="M15" s="68" t="str">
        <f>A23</f>
        <v>Simonin Classeur rouge</v>
      </c>
      <c r="N15" s="30"/>
      <c r="O15" s="30"/>
      <c r="P15" s="31"/>
    </row>
    <row r="16" spans="1:16" x14ac:dyDescent="0.3">
      <c r="A16" s="39" t="s">
        <v>50</v>
      </c>
      <c r="B16" s="43"/>
      <c r="C16" s="43"/>
      <c r="D16" s="43"/>
      <c r="E16" s="45">
        <f>K21</f>
        <v>1.282051282051282E-2</v>
      </c>
      <c r="F16" s="2"/>
      <c r="H16" s="62" t="s">
        <v>61</v>
      </c>
      <c r="I16" s="25" t="s">
        <v>13</v>
      </c>
      <c r="J16" s="25" t="s">
        <v>57</v>
      </c>
      <c r="K16" s="66" t="s">
        <v>58</v>
      </c>
      <c r="M16" s="62" t="s">
        <v>61</v>
      </c>
      <c r="N16" s="25" t="s">
        <v>13</v>
      </c>
      <c r="O16" s="25" t="s">
        <v>57</v>
      </c>
      <c r="P16" s="66" t="s">
        <v>58</v>
      </c>
    </row>
    <row r="17" spans="1:16" x14ac:dyDescent="0.3">
      <c r="A17" s="42" t="s">
        <v>33</v>
      </c>
      <c r="B17" s="43"/>
      <c r="C17" s="2"/>
      <c r="D17" s="43"/>
      <c r="E17" s="45">
        <f>K25</f>
        <v>26</v>
      </c>
      <c r="F17" s="2"/>
      <c r="H17" s="63">
        <v>1</v>
      </c>
      <c r="I17" s="64">
        <v>2</v>
      </c>
      <c r="J17" s="64">
        <v>30</v>
      </c>
      <c r="K17" s="67">
        <f>H17/(J17*I17)</f>
        <v>1.6666666666666666E-2</v>
      </c>
      <c r="M17" s="63">
        <v>6</v>
      </c>
      <c r="N17" s="64">
        <v>2</v>
      </c>
      <c r="O17" s="64">
        <v>1</v>
      </c>
      <c r="P17" s="67">
        <f>M17/(O17*N17)</f>
        <v>3</v>
      </c>
    </row>
    <row r="18" spans="1:16" x14ac:dyDescent="0.3">
      <c r="A18" s="42" t="s">
        <v>39</v>
      </c>
      <c r="B18" s="43"/>
      <c r="C18" s="2"/>
      <c r="D18" s="43"/>
      <c r="E18" s="45">
        <f>K29</f>
        <v>14</v>
      </c>
      <c r="F18" s="2"/>
    </row>
    <row r="19" spans="1:16" x14ac:dyDescent="0.3">
      <c r="A19" s="39" t="s">
        <v>45</v>
      </c>
      <c r="B19" s="43"/>
      <c r="C19" s="43"/>
      <c r="D19" s="2"/>
      <c r="E19" s="25">
        <f>K33</f>
        <v>20</v>
      </c>
      <c r="F19" s="2"/>
      <c r="H19" s="68" t="str">
        <f>A16</f>
        <v>Découpe pliage simili cuir 50cm (Box)</v>
      </c>
      <c r="I19" s="30"/>
      <c r="J19" s="30"/>
      <c r="K19" s="31"/>
    </row>
    <row r="20" spans="1:16" x14ac:dyDescent="0.3">
      <c r="A20" s="39" t="s">
        <v>46</v>
      </c>
      <c r="B20" s="43"/>
      <c r="C20" s="43"/>
      <c r="D20" s="2"/>
      <c r="E20" s="25">
        <f>P4</f>
        <v>60</v>
      </c>
      <c r="F20" s="2"/>
      <c r="H20" s="62" t="s">
        <v>61</v>
      </c>
      <c r="I20" s="25" t="s">
        <v>13</v>
      </c>
      <c r="J20" s="25" t="s">
        <v>57</v>
      </c>
      <c r="K20" s="66" t="s">
        <v>58</v>
      </c>
    </row>
    <row r="21" spans="1:16" x14ac:dyDescent="0.3">
      <c r="A21" s="42" t="s">
        <v>41</v>
      </c>
      <c r="B21" s="43"/>
      <c r="C21" s="2"/>
      <c r="D21" s="43"/>
      <c r="E21" s="45">
        <f>P8</f>
        <v>15</v>
      </c>
      <c r="F21" s="2"/>
      <c r="H21" s="63">
        <v>1</v>
      </c>
      <c r="I21" s="64">
        <v>2</v>
      </c>
      <c r="J21" s="64">
        <v>39</v>
      </c>
      <c r="K21" s="67">
        <f>H21/(J21*I21)</f>
        <v>1.282051282051282E-2</v>
      </c>
    </row>
    <row r="22" spans="1:16" x14ac:dyDescent="0.3">
      <c r="A22" s="42" t="s">
        <v>43</v>
      </c>
      <c r="B22" s="43"/>
      <c r="C22" s="2"/>
      <c r="D22" s="43"/>
      <c r="E22" s="45">
        <f>P13</f>
        <v>9</v>
      </c>
      <c r="F22" s="2"/>
    </row>
    <row r="23" spans="1:16" x14ac:dyDescent="0.3">
      <c r="A23" s="42" t="s">
        <v>42</v>
      </c>
      <c r="B23" s="43"/>
      <c r="C23" s="2"/>
      <c r="D23" s="43"/>
      <c r="E23" s="45">
        <f>P17</f>
        <v>3</v>
      </c>
      <c r="H23" s="68" t="str">
        <f>A17</f>
        <v>Labo Santé</v>
      </c>
      <c r="I23" s="30"/>
      <c r="J23" s="30"/>
      <c r="K23" s="31"/>
    </row>
    <row r="24" spans="1:16" x14ac:dyDescent="0.3">
      <c r="H24" s="62" t="s">
        <v>61</v>
      </c>
      <c r="I24" s="25" t="s">
        <v>13</v>
      </c>
      <c r="J24" s="25" t="s">
        <v>57</v>
      </c>
      <c r="K24" s="66" t="s">
        <v>58</v>
      </c>
      <c r="N24">
        <f>M17+N17</f>
        <v>8</v>
      </c>
    </row>
    <row r="25" spans="1:16" x14ac:dyDescent="0.3">
      <c r="H25" s="63">
        <v>26</v>
      </c>
      <c r="I25" s="64">
        <v>1</v>
      </c>
      <c r="J25" s="64">
        <v>1</v>
      </c>
      <c r="K25" s="67">
        <f>H25/(J25*I25)</f>
        <v>26</v>
      </c>
    </row>
    <row r="27" spans="1:16" x14ac:dyDescent="0.3">
      <c r="H27" s="68" t="str">
        <f>A18</f>
        <v>Sac Grand besancon</v>
      </c>
      <c r="I27" s="30"/>
      <c r="J27" s="30"/>
      <c r="K27" s="31"/>
    </row>
    <row r="28" spans="1:16" x14ac:dyDescent="0.3">
      <c r="H28" s="62" t="s">
        <v>61</v>
      </c>
      <c r="I28" s="25" t="s">
        <v>13</v>
      </c>
      <c r="J28" s="25" t="s">
        <v>57</v>
      </c>
      <c r="K28" s="66" t="s">
        <v>58</v>
      </c>
    </row>
    <row r="29" spans="1:16" x14ac:dyDescent="0.3">
      <c r="H29" s="63">
        <v>14</v>
      </c>
      <c r="I29" s="64">
        <v>1</v>
      </c>
      <c r="J29" s="64">
        <v>1</v>
      </c>
      <c r="K29" s="67">
        <f>H29/(J29*I29)</f>
        <v>14</v>
      </c>
    </row>
    <row r="31" spans="1:16" x14ac:dyDescent="0.3">
      <c r="H31" s="65" t="str">
        <f>A19</f>
        <v>Sedis Ensachage</v>
      </c>
      <c r="I31" s="30"/>
      <c r="J31" s="30"/>
      <c r="K31" s="31"/>
    </row>
    <row r="32" spans="1:16" x14ac:dyDescent="0.3">
      <c r="H32" s="62" t="s">
        <v>61</v>
      </c>
      <c r="I32" s="25" t="s">
        <v>13</v>
      </c>
      <c r="J32" s="25" t="s">
        <v>57</v>
      </c>
      <c r="K32" s="66" t="s">
        <v>58</v>
      </c>
    </row>
    <row r="33" spans="8:11" x14ac:dyDescent="0.3">
      <c r="H33" s="63">
        <v>20</v>
      </c>
      <c r="I33" s="64">
        <v>1</v>
      </c>
      <c r="J33" s="64">
        <v>1</v>
      </c>
      <c r="K33" s="67">
        <f>H33/(J33*I33)</f>
        <v>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D42"/>
  <sheetViews>
    <sheetView workbookViewId="0">
      <selection activeCell="D3" sqref="D3:D23"/>
    </sheetView>
  </sheetViews>
  <sheetFormatPr baseColWidth="10" defaultColWidth="11.44140625" defaultRowHeight="14.4" x14ac:dyDescent="0.3"/>
  <cols>
    <col min="1" max="1" width="11.5546875" style="16" customWidth="1"/>
    <col min="2" max="2" width="17.6640625" style="16" customWidth="1"/>
    <col min="3" max="4" width="19.6640625" style="16" customWidth="1"/>
    <col min="5" max="16384" width="11.44140625" style="16"/>
  </cols>
  <sheetData>
    <row r="1" spans="1:4" s="14" customFormat="1" ht="15" thickBot="1" x14ac:dyDescent="0.35">
      <c r="A1" s="12">
        <v>2020</v>
      </c>
      <c r="B1" s="13" t="s">
        <v>19</v>
      </c>
      <c r="C1" s="13" t="s">
        <v>18</v>
      </c>
      <c r="D1" s="13" t="s">
        <v>32</v>
      </c>
    </row>
    <row r="2" spans="1:4" x14ac:dyDescent="0.3">
      <c r="A2" s="15"/>
      <c r="B2" s="15" t="s">
        <v>20</v>
      </c>
      <c r="C2" s="17">
        <f>DATE(A1,1,1)</f>
        <v>43831</v>
      </c>
      <c r="D2" s="27">
        <v>44538</v>
      </c>
    </row>
    <row r="3" spans="1:4" x14ac:dyDescent="0.3">
      <c r="A3" s="15"/>
      <c r="B3" s="15" t="s">
        <v>21</v>
      </c>
      <c r="C3" s="18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43933</v>
      </c>
      <c r="D3" s="118">
        <v>44408</v>
      </c>
    </row>
    <row r="4" spans="1:4" x14ac:dyDescent="0.3">
      <c r="A4" s="15"/>
      <c r="B4" s="15" t="s">
        <v>22</v>
      </c>
      <c r="C4" s="18">
        <f>C3+1</f>
        <v>43934</v>
      </c>
      <c r="D4" s="118">
        <v>44409</v>
      </c>
    </row>
    <row r="5" spans="1:4" x14ac:dyDescent="0.3">
      <c r="A5" s="15"/>
      <c r="B5" s="15" t="s">
        <v>23</v>
      </c>
      <c r="C5" s="18">
        <f>DATE(A1,5,1)</f>
        <v>43952</v>
      </c>
      <c r="D5" s="118">
        <v>44410</v>
      </c>
    </row>
    <row r="6" spans="1:4" x14ac:dyDescent="0.3">
      <c r="A6" s="15"/>
      <c r="B6" s="15" t="s">
        <v>24</v>
      </c>
      <c r="C6" s="18">
        <f>DATE(A1,5,8)</f>
        <v>43959</v>
      </c>
      <c r="D6" s="118">
        <v>44411</v>
      </c>
    </row>
    <row r="7" spans="1:4" x14ac:dyDescent="0.3">
      <c r="A7" s="15"/>
      <c r="B7" s="15" t="s">
        <v>25</v>
      </c>
      <c r="C7" s="18">
        <f>C3+39</f>
        <v>43972</v>
      </c>
      <c r="D7" s="118">
        <v>44412</v>
      </c>
    </row>
    <row r="8" spans="1:4" x14ac:dyDescent="0.3">
      <c r="A8" s="15"/>
      <c r="B8" s="15" t="s">
        <v>26</v>
      </c>
      <c r="C8" s="18">
        <f>C3+50</f>
        <v>43983</v>
      </c>
      <c r="D8" s="118">
        <v>44413</v>
      </c>
    </row>
    <row r="9" spans="1:4" x14ac:dyDescent="0.3">
      <c r="A9" s="15"/>
      <c r="B9" s="15" t="s">
        <v>27</v>
      </c>
      <c r="C9" s="18">
        <f>DATE(A1,7,14)</f>
        <v>44026</v>
      </c>
      <c r="D9" s="118">
        <v>44414</v>
      </c>
    </row>
    <row r="10" spans="1:4" x14ac:dyDescent="0.3">
      <c r="A10" s="15"/>
      <c r="B10" s="15" t="s">
        <v>28</v>
      </c>
      <c r="C10" s="18">
        <f>DATE(A1,8,15)</f>
        <v>44058</v>
      </c>
      <c r="D10" s="118">
        <v>44415</v>
      </c>
    </row>
    <row r="11" spans="1:4" x14ac:dyDescent="0.3">
      <c r="A11" s="15"/>
      <c r="B11" s="15" t="s">
        <v>29</v>
      </c>
      <c r="C11" s="18">
        <f>DATE(A1,11,1)</f>
        <v>44136</v>
      </c>
      <c r="D11" s="118">
        <v>44416</v>
      </c>
    </row>
    <row r="12" spans="1:4" x14ac:dyDescent="0.3">
      <c r="A12" s="15"/>
      <c r="B12" s="15" t="s">
        <v>30</v>
      </c>
      <c r="C12" s="18">
        <f>DATE(A1,11,11)</f>
        <v>44146</v>
      </c>
      <c r="D12" s="118">
        <v>44417</v>
      </c>
    </row>
    <row r="13" spans="1:4" x14ac:dyDescent="0.3">
      <c r="A13" s="15"/>
      <c r="B13" s="15" t="s">
        <v>31</v>
      </c>
      <c r="C13" s="18">
        <f>DATE(A1,12,25)</f>
        <v>44190</v>
      </c>
      <c r="D13" s="118">
        <v>44418</v>
      </c>
    </row>
    <row r="14" spans="1:4" x14ac:dyDescent="0.3">
      <c r="A14" s="15"/>
      <c r="B14" s="15"/>
      <c r="C14" s="20"/>
      <c r="D14" s="118">
        <v>44419</v>
      </c>
    </row>
    <row r="15" spans="1:4" x14ac:dyDescent="0.3">
      <c r="A15" s="12">
        <f>A1+1</f>
        <v>2021</v>
      </c>
      <c r="B15" s="13" t="s">
        <v>19</v>
      </c>
      <c r="C15" s="21"/>
      <c r="D15" s="118">
        <v>44420</v>
      </c>
    </row>
    <row r="16" spans="1:4" x14ac:dyDescent="0.3">
      <c r="A16" s="15"/>
      <c r="B16" s="15" t="s">
        <v>20</v>
      </c>
      <c r="C16" s="18">
        <f>DATE(A15,1,1)</f>
        <v>44197</v>
      </c>
      <c r="D16" s="118">
        <v>44421</v>
      </c>
    </row>
    <row r="17" spans="1:4" x14ac:dyDescent="0.3">
      <c r="A17" s="15"/>
      <c r="B17" s="15" t="s">
        <v>21</v>
      </c>
      <c r="C17" s="18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44290</v>
      </c>
      <c r="D17" s="118">
        <v>44422</v>
      </c>
    </row>
    <row r="18" spans="1:4" x14ac:dyDescent="0.3">
      <c r="A18" s="15"/>
      <c r="B18" s="15" t="s">
        <v>22</v>
      </c>
      <c r="C18" s="18">
        <f>C17+1</f>
        <v>44291</v>
      </c>
      <c r="D18" s="118">
        <v>44423</v>
      </c>
    </row>
    <row r="19" spans="1:4" x14ac:dyDescent="0.3">
      <c r="A19" s="15"/>
      <c r="B19" s="15" t="s">
        <v>23</v>
      </c>
      <c r="C19" s="18">
        <f>DATE(A15,5,1)</f>
        <v>44317</v>
      </c>
      <c r="D19" s="118">
        <v>44424</v>
      </c>
    </row>
    <row r="20" spans="1:4" x14ac:dyDescent="0.3">
      <c r="A20" s="15"/>
      <c r="B20" s="15" t="s">
        <v>24</v>
      </c>
      <c r="C20" s="18">
        <f>DATE(A15,5,8)</f>
        <v>44324</v>
      </c>
      <c r="D20" s="118">
        <v>44425</v>
      </c>
    </row>
    <row r="21" spans="1:4" x14ac:dyDescent="0.3">
      <c r="A21" s="15"/>
      <c r="B21" s="15" t="s">
        <v>25</v>
      </c>
      <c r="C21" s="18">
        <f>C17+39</f>
        <v>44329</v>
      </c>
      <c r="D21" s="118">
        <v>44426</v>
      </c>
    </row>
    <row r="22" spans="1:4" x14ac:dyDescent="0.3">
      <c r="A22" s="15"/>
      <c r="B22" s="15" t="s">
        <v>26</v>
      </c>
      <c r="C22" s="18">
        <f>C17+50</f>
        <v>44340</v>
      </c>
      <c r="D22" s="118">
        <v>44427</v>
      </c>
    </row>
    <row r="23" spans="1:4" x14ac:dyDescent="0.3">
      <c r="A23" s="15"/>
      <c r="B23" s="15" t="s">
        <v>27</v>
      </c>
      <c r="C23" s="18">
        <f>DATE(A15,7,14)</f>
        <v>44391</v>
      </c>
      <c r="D23" s="118">
        <v>44428</v>
      </c>
    </row>
    <row r="24" spans="1:4" x14ac:dyDescent="0.3">
      <c r="A24" s="15"/>
      <c r="B24" s="15" t="s">
        <v>28</v>
      </c>
      <c r="C24" s="18">
        <f>DATE(A15,8,15)</f>
        <v>44423</v>
      </c>
      <c r="D24" s="19"/>
    </row>
    <row r="25" spans="1:4" x14ac:dyDescent="0.3">
      <c r="A25" s="15"/>
      <c r="B25" s="15" t="s">
        <v>29</v>
      </c>
      <c r="C25" s="18">
        <f>DATE(A15,11,1)</f>
        <v>44501</v>
      </c>
      <c r="D25" s="19"/>
    </row>
    <row r="26" spans="1:4" x14ac:dyDescent="0.3">
      <c r="A26" s="15"/>
      <c r="B26" s="15" t="s">
        <v>30</v>
      </c>
      <c r="C26" s="18">
        <f>DATE(A15,11,11)</f>
        <v>44511</v>
      </c>
      <c r="D26" s="19"/>
    </row>
    <row r="27" spans="1:4" x14ac:dyDescent="0.3">
      <c r="A27" s="15"/>
      <c r="B27" s="15" t="s">
        <v>31</v>
      </c>
      <c r="C27" s="18">
        <f>DATE(A15,12,25)</f>
        <v>44555</v>
      </c>
      <c r="D27" s="19"/>
    </row>
    <row r="28" spans="1:4" x14ac:dyDescent="0.3">
      <c r="A28" s="15"/>
      <c r="B28" s="15"/>
      <c r="C28" s="20"/>
      <c r="D28" s="19"/>
    </row>
    <row r="29" spans="1:4" x14ac:dyDescent="0.3">
      <c r="A29" s="12">
        <f>A15+1</f>
        <v>2022</v>
      </c>
      <c r="B29" s="13" t="s">
        <v>19</v>
      </c>
      <c r="C29" s="21"/>
      <c r="D29" s="22"/>
    </row>
    <row r="30" spans="1:4" x14ac:dyDescent="0.3">
      <c r="A30" s="15"/>
      <c r="B30" s="15" t="s">
        <v>20</v>
      </c>
      <c r="C30" s="18">
        <f>DATE(A29,1,1)</f>
        <v>44562</v>
      </c>
      <c r="D30" s="19"/>
    </row>
    <row r="31" spans="1:4" x14ac:dyDescent="0.3">
      <c r="A31" s="15"/>
      <c r="B31" s="15" t="s">
        <v>21</v>
      </c>
      <c r="C31" s="18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44668</v>
      </c>
      <c r="D31" s="19"/>
    </row>
    <row r="32" spans="1:4" x14ac:dyDescent="0.3">
      <c r="A32" s="15"/>
      <c r="B32" s="15" t="s">
        <v>22</v>
      </c>
      <c r="C32" s="18">
        <f>C31+1</f>
        <v>44669</v>
      </c>
      <c r="D32" s="19"/>
    </row>
    <row r="33" spans="1:4" x14ac:dyDescent="0.3">
      <c r="A33" s="15"/>
      <c r="B33" s="15" t="s">
        <v>23</v>
      </c>
      <c r="C33" s="18">
        <f>DATE(A29,5,1)</f>
        <v>44682</v>
      </c>
      <c r="D33" s="19"/>
    </row>
    <row r="34" spans="1:4" x14ac:dyDescent="0.3">
      <c r="A34" s="15"/>
      <c r="B34" s="15" t="s">
        <v>24</v>
      </c>
      <c r="C34" s="18">
        <f>DATE(A29,5,8)</f>
        <v>44689</v>
      </c>
      <c r="D34" s="19"/>
    </row>
    <row r="35" spans="1:4" x14ac:dyDescent="0.3">
      <c r="A35" s="15"/>
      <c r="B35" s="15" t="s">
        <v>25</v>
      </c>
      <c r="C35" s="18">
        <f>C31+39</f>
        <v>44707</v>
      </c>
      <c r="D35" s="19"/>
    </row>
    <row r="36" spans="1:4" x14ac:dyDescent="0.3">
      <c r="A36" s="15"/>
      <c r="B36" s="15" t="s">
        <v>26</v>
      </c>
      <c r="C36" s="18">
        <f>C31+50</f>
        <v>44718</v>
      </c>
      <c r="D36" s="19"/>
    </row>
    <row r="37" spans="1:4" x14ac:dyDescent="0.3">
      <c r="A37" s="15"/>
      <c r="B37" s="15" t="s">
        <v>27</v>
      </c>
      <c r="C37" s="18">
        <f>DATE(A29,7,14)</f>
        <v>44756</v>
      </c>
      <c r="D37" s="19"/>
    </row>
    <row r="38" spans="1:4" x14ac:dyDescent="0.3">
      <c r="A38" s="15"/>
      <c r="B38" s="15" t="s">
        <v>28</v>
      </c>
      <c r="C38" s="18">
        <f>DATE(A29,8,15)</f>
        <v>44788</v>
      </c>
      <c r="D38" s="19"/>
    </row>
    <row r="39" spans="1:4" x14ac:dyDescent="0.3">
      <c r="A39" s="15"/>
      <c r="B39" s="15" t="s">
        <v>29</v>
      </c>
      <c r="C39" s="18">
        <f>DATE(A29,11,1)</f>
        <v>44866</v>
      </c>
      <c r="D39" s="19"/>
    </row>
    <row r="40" spans="1:4" x14ac:dyDescent="0.3">
      <c r="A40" s="15"/>
      <c r="B40" s="15" t="s">
        <v>30</v>
      </c>
      <c r="C40" s="18">
        <f>DATE(A29,11,11)</f>
        <v>44876</v>
      </c>
      <c r="D40" s="19"/>
    </row>
    <row r="41" spans="1:4" x14ac:dyDescent="0.3">
      <c r="A41" s="15"/>
      <c r="B41" s="15" t="s">
        <v>31</v>
      </c>
      <c r="C41" s="18">
        <f>DATE(A29,12,25)</f>
        <v>44920</v>
      </c>
      <c r="D41" s="19"/>
    </row>
    <row r="42" spans="1:4" ht="15" thickBot="1" x14ac:dyDescent="0.35">
      <c r="A42" s="15"/>
      <c r="B42" s="15"/>
      <c r="C42" s="23"/>
      <c r="D42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Données</vt:lpstr>
      <vt:lpstr>Calcul détaillé</vt:lpstr>
      <vt:lpstr>Paramètres</vt:lpstr>
      <vt:lpstr>Jours férié fermeture</vt:lpstr>
      <vt:lpstr>_dapm</vt:lpstr>
      <vt:lpstr>_dmat</vt:lpstr>
      <vt:lpstr>_fapm</vt:lpstr>
      <vt:lpstr>_fmat</vt:lpstr>
      <vt:lpstr>_off</vt:lpstr>
      <vt:lpstr>Cadence</vt:lpstr>
    </vt:vector>
  </TitlesOfParts>
  <Company>Syngenta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Syngenta</dc:creator>
  <cp:lastModifiedBy>Gv</cp:lastModifiedBy>
  <dcterms:created xsi:type="dcterms:W3CDTF">2014-01-09T15:37:44Z</dcterms:created>
  <dcterms:modified xsi:type="dcterms:W3CDTF">2021-04-26T03:24:04Z</dcterms:modified>
</cp:coreProperties>
</file>