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01"/>
  <workbookPr showInkAnnotation="0"/>
  <mc:AlternateContent xmlns:mc="http://schemas.openxmlformats.org/markup-compatibility/2006">
    <mc:Choice Requires="x15">
      <x15ac:absPath xmlns:x15ac="http://schemas.microsoft.com/office/spreadsheetml/2010/11/ac" url="C:\Users\X170816\Desktop\"/>
    </mc:Choice>
  </mc:AlternateContent>
  <bookViews>
    <workbookView xWindow="0" yWindow="0" windowWidth="38400" windowHeight="15600" tabRatio="500"/>
  </bookViews>
  <sheets>
    <sheet name="Fiche de paie" sheetId="1" r:id="rId1"/>
    <sheet name="Calculette" sheetId="2" r:id="rId2"/>
    <sheet name="J_Factu" sheetId="4" r:id="rId3"/>
  </sheets>
  <definedNames>
    <definedName name="Férié">J_Factu!$B$1:$K$5</definedName>
  </definedNames>
  <calcPr calcId="171027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0" i="2" l="1"/>
  <c r="C24" i="2" s="1"/>
  <c r="C21" i="2"/>
  <c r="C27" i="2"/>
  <c r="C28" i="2" s="1"/>
  <c r="C6" i="2"/>
  <c r="C5" i="4"/>
  <c r="D5" i="4"/>
  <c r="E5" i="4"/>
  <c r="F5" i="4"/>
  <c r="G5" i="4"/>
  <c r="H5" i="4"/>
  <c r="I5" i="4"/>
  <c r="J5" i="4"/>
  <c r="K5" i="4"/>
  <c r="B5" i="4"/>
  <c r="C3" i="2"/>
  <c r="C5" i="2" s="1"/>
  <c r="D37" i="1" l="1"/>
  <c r="J5" i="1"/>
  <c r="J3" i="1"/>
  <c r="I3" i="1"/>
  <c r="E3" i="1"/>
  <c r="B5" i="1" s="1"/>
  <c r="D36" i="1"/>
  <c r="G26" i="1"/>
  <c r="G6" i="1"/>
  <c r="B18" i="1" l="1"/>
  <c r="G18" i="1" s="1"/>
  <c r="B27" i="1"/>
  <c r="G27" i="1" s="1"/>
  <c r="B10" i="1"/>
  <c r="G10" i="1" s="1"/>
  <c r="B29" i="1"/>
  <c r="D29" i="1" s="1"/>
  <c r="K3" i="1"/>
  <c r="G5" i="1"/>
  <c r="D5" i="1"/>
  <c r="B24" i="1"/>
  <c r="G24" i="1" s="1"/>
  <c r="B31" i="1"/>
  <c r="D31" i="1" s="1"/>
  <c r="B16" i="1"/>
  <c r="B13" i="1"/>
  <c r="B7" i="1" l="1"/>
  <c r="B20" i="1" s="1"/>
  <c r="G20" i="1" s="1"/>
  <c r="L3" i="1"/>
  <c r="D16" i="1"/>
  <c r="G16" i="1"/>
  <c r="D13" i="1"/>
  <c r="G13" i="1"/>
  <c r="G7" i="1" l="1"/>
  <c r="B14" i="1"/>
  <c r="D14" i="1" s="1"/>
  <c r="D20" i="1"/>
  <c r="B12" i="1"/>
  <c r="G12" i="1" s="1"/>
  <c r="B22" i="1"/>
  <c r="G22" i="1" s="1"/>
  <c r="B8" i="1"/>
  <c r="D12" i="1" l="1"/>
  <c r="G14" i="1"/>
  <c r="B23" i="1"/>
  <c r="D8" i="1"/>
  <c r="G8" i="1"/>
  <c r="B21" i="1"/>
  <c r="D21" i="1" s="1"/>
  <c r="B15" i="1"/>
  <c r="G21" i="1" l="1"/>
  <c r="G15" i="1"/>
  <c r="D15" i="1"/>
  <c r="G23" i="1"/>
  <c r="D23" i="1"/>
  <c r="G32" i="1" l="1"/>
  <c r="C4" i="2" s="1"/>
  <c r="C7" i="2" l="1"/>
  <c r="C10" i="2" s="1"/>
  <c r="C11" i="2" s="1"/>
  <c r="D22" i="1"/>
  <c r="D32" i="1" s="1"/>
  <c r="D35" i="1" s="1"/>
  <c r="D38" i="1" s="1"/>
  <c r="C12" i="2" l="1"/>
  <c r="C13" i="2" s="1"/>
  <c r="C14" i="2" s="1"/>
</calcChain>
</file>

<file path=xl/sharedStrings.xml><?xml version="1.0" encoding="utf-8"?>
<sst xmlns="http://schemas.openxmlformats.org/spreadsheetml/2006/main" count="78" uniqueCount="59">
  <si>
    <t>RUBRIQUES</t>
  </si>
  <si>
    <t>QUANTITE/BASE</t>
  </si>
  <si>
    <t>TAUX</t>
  </si>
  <si>
    <t>A DEDUIRE</t>
  </si>
  <si>
    <t>A PAYER</t>
  </si>
  <si>
    <t>MONTANT</t>
  </si>
  <si>
    <t>CHARGE PATRONALE</t>
  </si>
  <si>
    <t>SALAIRE DE BASE</t>
  </si>
  <si>
    <t>SANTE</t>
  </si>
  <si>
    <t>Sécurité Sociale - Maladie Maternité Invalidité Décès</t>
  </si>
  <si>
    <t>Complémentaire santé</t>
  </si>
  <si>
    <t>ACCIDENT DU TRAVAIL - MALADIE PROFESSIONNELLES</t>
  </si>
  <si>
    <t>Accident du travail et Maladie Professionnelles</t>
  </si>
  <si>
    <t>RETRAITE</t>
  </si>
  <si>
    <t>Sécurité Sociale Plafonnée</t>
  </si>
  <si>
    <t>Sécurité Sociale Déplafonée</t>
  </si>
  <si>
    <t>Complémentaire Tranche A</t>
  </si>
  <si>
    <t>Complémentaire Tranche B</t>
  </si>
  <si>
    <t>Contribution Exceptionnelle Temporaire</t>
  </si>
  <si>
    <t>FAMILLE-SECURITE SOCIALE</t>
  </si>
  <si>
    <t>Famille-Sécurité Sociale</t>
  </si>
  <si>
    <t>ASSURANCE CHOMAGE</t>
  </si>
  <si>
    <t>APEC</t>
  </si>
  <si>
    <t>Chomage</t>
  </si>
  <si>
    <t>Autres contributions dues par l'employeur</t>
  </si>
  <si>
    <t>AUTRES CONTRIBUTIONS DUES PAR L'EMPLOYEUR</t>
  </si>
  <si>
    <t>CSG NON IMPOSABLES A L'IMPOT SUR LE REVENU</t>
  </si>
  <si>
    <t>CSG/CRDS IMPOSABLES A L'IMPOT SUR LE REVENU</t>
  </si>
  <si>
    <t>TOTAL COTISATION ET CONTRIBUTIONS</t>
  </si>
  <si>
    <t>CSG non imposables à l'impot sur le revenu</t>
  </si>
  <si>
    <t>CSG/CRDS imposables à l'impot sur le revenu</t>
  </si>
  <si>
    <t>NET IMPOSABLE</t>
  </si>
  <si>
    <t>NET PAYE</t>
  </si>
  <si>
    <t xml:space="preserve">Remboursement navigo </t>
  </si>
  <si>
    <t>Panier repas 5 euros par jours travaillés</t>
  </si>
  <si>
    <t xml:space="preserve">TOTAL </t>
  </si>
  <si>
    <t>Salaire annuel brut du salarié</t>
  </si>
  <si>
    <t>Charges patronales</t>
  </si>
  <si>
    <t>Nombre de jours facturables par an</t>
  </si>
  <si>
    <t>Année</t>
  </si>
  <si>
    <t>Prix de revient journalier (HT)</t>
  </si>
  <si>
    <t>PV</t>
  </si>
  <si>
    <t>Frais de structure</t>
  </si>
  <si>
    <t>Marge brute journalière</t>
  </si>
  <si>
    <t>PV Client</t>
  </si>
  <si>
    <t>PV Confrère</t>
  </si>
  <si>
    <t>Cout</t>
  </si>
  <si>
    <t>Marge souhaité (en %)</t>
  </si>
  <si>
    <t>Marge Brut journalière</t>
  </si>
  <si>
    <t>Nombre de jour ouvré</t>
  </si>
  <si>
    <t>Nombre de jours fériés</t>
  </si>
  <si>
    <t>Nombre de jours congés</t>
  </si>
  <si>
    <t>Nombre de jours travaillés</t>
  </si>
  <si>
    <t>Coef</t>
  </si>
  <si>
    <t xml:space="preserve">TJM Possible </t>
  </si>
  <si>
    <t>Salaire Annuel possible</t>
  </si>
  <si>
    <t>Grille TJM Client</t>
  </si>
  <si>
    <t>Marge</t>
  </si>
  <si>
    <t>TJM Client Marge déduite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</si>
</sst>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0.0000"/>
    <numFmt numFmtId="165" formatCode="#,##0.00\ &quot;€&quot;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Up">
        <bgColor theme="4" tint="-0.249977111117893"/>
      </patternFill>
    </fill>
    <fill>
      <patternFill patternType="lightUp"/>
    </fill>
    <fill>
      <patternFill patternType="lightUp">
        <bgColor theme="0" tint="-0.249977111117893"/>
      </patternFill>
    </fill>
    <fill>
      <patternFill patternType="lightUp">
        <bgColor theme="9"/>
      </patternFill>
    </fill>
  </fills>
  <borders count="5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/>
      <right style="dotted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/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dashed">
        <color indexed="64"/>
      </top>
      <bottom/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6">
    <xf numFmtId="0" fontId="0" fillId="0" borderId="0" xfId="0"/>
    <xf numFmtId="165" fontId="0" fillId="0" borderId="0" xfId="0" applyNumberFormat="1"/>
    <xf numFmtId="0" fontId="0" fillId="0" borderId="2" xfId="0" applyBorder="1"/>
    <xf numFmtId="9" fontId="0" fillId="0" borderId="7" xfId="0" applyNumberFormat="1" applyBorder="1"/>
    <xf numFmtId="44" fontId="0" fillId="0" borderId="8" xfId="1" applyFont="1" applyBorder="1"/>
    <xf numFmtId="0" fontId="0" fillId="0" borderId="9" xfId="0" applyBorder="1"/>
    <xf numFmtId="44" fontId="0" fillId="4" borderId="3" xfId="1" applyFont="1" applyFill="1" applyBorder="1"/>
    <xf numFmtId="44" fontId="0" fillId="4" borderId="5" xfId="1" applyFont="1" applyFill="1" applyBorder="1"/>
    <xf numFmtId="44" fontId="0" fillId="5" borderId="4" xfId="0" applyNumberFormat="1" applyFill="1" applyBorder="1"/>
    <xf numFmtId="44" fontId="0" fillId="6" borderId="6" xfId="0" applyNumberFormat="1" applyFill="1" applyBorder="1"/>
    <xf numFmtId="44" fontId="0" fillId="0" borderId="0" xfId="0" applyNumberFormat="1"/>
    <xf numFmtId="165" fontId="0" fillId="0" borderId="10" xfId="0" applyNumberFormat="1" applyBorder="1"/>
    <xf numFmtId="0" fontId="0" fillId="0" borderId="10" xfId="0" applyBorder="1"/>
    <xf numFmtId="165" fontId="0" fillId="2" borderId="10" xfId="0" applyNumberFormat="1" applyFill="1" applyBorder="1"/>
    <xf numFmtId="165" fontId="0" fillId="0" borderId="6" xfId="0" applyNumberFormat="1" applyBorder="1"/>
    <xf numFmtId="0" fontId="3" fillId="7" borderId="11" xfId="0" applyFont="1" applyFill="1" applyBorder="1" applyAlignment="1">
      <alignment horizontal="center"/>
    </xf>
    <xf numFmtId="0" fontId="3" fillId="7" borderId="12" xfId="0" applyFont="1" applyFill="1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3" xfId="0" applyFill="1" applyBorder="1"/>
    <xf numFmtId="0" fontId="0" fillId="0" borderId="15" xfId="0" applyBorder="1"/>
    <xf numFmtId="0" fontId="3" fillId="7" borderId="16" xfId="0" applyFont="1" applyFill="1" applyBorder="1" applyAlignment="1">
      <alignment horizontal="center"/>
    </xf>
    <xf numFmtId="165" fontId="0" fillId="0" borderId="14" xfId="0" applyNumberFormat="1" applyBorder="1"/>
    <xf numFmtId="165" fontId="0" fillId="2" borderId="14" xfId="0" applyNumberFormat="1" applyFill="1" applyBorder="1"/>
    <xf numFmtId="165" fontId="0" fillId="3" borderId="14" xfId="0" applyNumberFormat="1" applyFill="1" applyBorder="1"/>
    <xf numFmtId="165" fontId="0" fillId="0" borderId="14" xfId="0" applyNumberFormat="1" applyFill="1" applyBorder="1"/>
    <xf numFmtId="165" fontId="2" fillId="2" borderId="14" xfId="0" applyNumberFormat="1" applyFont="1" applyFill="1" applyBorder="1"/>
    <xf numFmtId="44" fontId="0" fillId="0" borderId="14" xfId="1" applyFont="1" applyBorder="1"/>
    <xf numFmtId="165" fontId="2" fillId="0" borderId="14" xfId="0" applyNumberFormat="1" applyFont="1" applyBorder="1"/>
    <xf numFmtId="165" fontId="0" fillId="0" borderId="17" xfId="0" applyNumberFormat="1" applyBorder="1"/>
    <xf numFmtId="165" fontId="0" fillId="0" borderId="18" xfId="0" applyNumberFormat="1" applyBorder="1"/>
    <xf numFmtId="165" fontId="0" fillId="9" borderId="16" xfId="0" applyNumberFormat="1" applyFill="1" applyBorder="1"/>
    <xf numFmtId="165" fontId="0" fillId="9" borderId="3" xfId="0" applyNumberFormat="1" applyFill="1" applyBorder="1"/>
    <xf numFmtId="44" fontId="2" fillId="9" borderId="16" xfId="1" applyFont="1" applyFill="1" applyBorder="1"/>
    <xf numFmtId="10" fontId="0" fillId="5" borderId="1" xfId="2" applyNumberFormat="1" applyFont="1" applyFill="1" applyBorder="1"/>
    <xf numFmtId="10" fontId="0" fillId="4" borderId="2" xfId="2" applyNumberFormat="1" applyFont="1" applyFill="1" applyBorder="1"/>
    <xf numFmtId="0" fontId="0" fillId="9" borderId="17" xfId="0" applyFill="1" applyBorder="1"/>
    <xf numFmtId="44" fontId="2" fillId="9" borderId="17" xfId="0" applyNumberFormat="1" applyFont="1" applyFill="1" applyBorder="1"/>
    <xf numFmtId="0" fontId="0" fillId="9" borderId="6" xfId="0" applyFill="1" applyBorder="1"/>
    <xf numFmtId="164" fontId="0" fillId="0" borderId="14" xfId="0" applyNumberFormat="1" applyBorder="1" applyAlignment="1">
      <alignment horizontal="center"/>
    </xf>
    <xf numFmtId="164" fontId="0" fillId="2" borderId="14" xfId="0" applyNumberFormat="1" applyFill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9" borderId="16" xfId="0" applyNumberForma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2" fillId="2" borderId="13" xfId="0" applyFont="1" applyFill="1" applyBorder="1"/>
    <xf numFmtId="0" fontId="2" fillId="9" borderId="12" xfId="0" applyFont="1" applyFill="1" applyBorder="1"/>
    <xf numFmtId="0" fontId="2" fillId="9" borderId="15" xfId="0" applyFont="1" applyFill="1" applyBorder="1"/>
    <xf numFmtId="164" fontId="0" fillId="3" borderId="14" xfId="0" applyNumberFormat="1" applyFill="1" applyBorder="1" applyAlignment="1">
      <alignment horizontal="center"/>
    </xf>
    <xf numFmtId="164" fontId="0" fillId="8" borderId="14" xfId="0" applyNumberForma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0" fontId="0" fillId="0" borderId="0" xfId="0" applyNumberFormat="1" applyAlignment="1">
      <alignment horizontal="center" vertical="center"/>
    </xf>
    <xf numFmtId="44" fontId="0" fillId="10" borderId="1" xfId="1" applyFont="1" applyFill="1" applyBorder="1"/>
    <xf numFmtId="0" fontId="0" fillId="0" borderId="4" xfId="0" applyBorder="1"/>
    <xf numFmtId="0" fontId="0" fillId="0" borderId="19" xfId="0" applyBorder="1"/>
    <xf numFmtId="0" fontId="2" fillId="12" borderId="21" xfId="0" applyFont="1" applyFill="1" applyBorder="1" applyAlignment="1">
      <alignment horizontal="center"/>
    </xf>
    <xf numFmtId="0" fontId="2" fillId="12" borderId="11" xfId="0" applyFont="1" applyFill="1" applyBorder="1" applyAlignment="1">
      <alignment horizontal="center"/>
    </xf>
    <xf numFmtId="0" fontId="0" fillId="0" borderId="0" xfId="0" applyBorder="1"/>
    <xf numFmtId="0" fontId="0" fillId="0" borderId="5" xfId="0" applyBorder="1"/>
    <xf numFmtId="0" fontId="2" fillId="12" borderId="22" xfId="0" applyFont="1" applyFill="1" applyBorder="1" applyAlignment="1">
      <alignment horizontal="center"/>
    </xf>
    <xf numFmtId="0" fontId="0" fillId="0" borderId="23" xfId="0" applyBorder="1"/>
    <xf numFmtId="0" fontId="3" fillId="11" borderId="21" xfId="0" applyFont="1" applyFill="1" applyBorder="1" applyAlignment="1">
      <alignment horizontal="center"/>
    </xf>
    <xf numFmtId="0" fontId="3" fillId="11" borderId="22" xfId="0" applyFont="1" applyFill="1" applyBorder="1" applyAlignment="1">
      <alignment horizontal="center"/>
    </xf>
    <xf numFmtId="0" fontId="3" fillId="11" borderId="11" xfId="0" applyFont="1" applyFill="1" applyBorder="1" applyAlignment="1">
      <alignment horizontal="center"/>
    </xf>
    <xf numFmtId="0" fontId="0" fillId="0" borderId="1" xfId="0" applyBorder="1"/>
    <xf numFmtId="0" fontId="0" fillId="0" borderId="27" xfId="0" applyBorder="1"/>
    <xf numFmtId="0" fontId="0" fillId="0" borderId="28" xfId="0" applyBorder="1"/>
    <xf numFmtId="10" fontId="0" fillId="0" borderId="28" xfId="2" applyNumberFormat="1" applyFont="1" applyBorder="1"/>
    <xf numFmtId="0" fontId="0" fillId="0" borderId="44" xfId="0" applyBorder="1"/>
    <xf numFmtId="0" fontId="2" fillId="0" borderId="45" xfId="0" applyFont="1" applyBorder="1"/>
    <xf numFmtId="0" fontId="2" fillId="0" borderId="46" xfId="0" applyFont="1" applyBorder="1"/>
    <xf numFmtId="0" fontId="2" fillId="0" borderId="47" xfId="0" applyFont="1" applyBorder="1"/>
    <xf numFmtId="0" fontId="0" fillId="0" borderId="37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5" xfId="0" applyFont="1" applyBorder="1" applyAlignment="1">
      <alignment horizontal="center"/>
    </xf>
    <xf numFmtId="0" fontId="2" fillId="0" borderId="36" xfId="0" applyFont="1" applyBorder="1" applyAlignment="1">
      <alignment horizontal="center"/>
    </xf>
    <xf numFmtId="0" fontId="0" fillId="0" borderId="48" xfId="0" applyBorder="1"/>
    <xf numFmtId="0" fontId="0" fillId="0" borderId="49" xfId="0" applyBorder="1"/>
    <xf numFmtId="0" fontId="0" fillId="0" borderId="7" xfId="0" applyBorder="1" applyAlignment="1">
      <alignment horizontal="center"/>
    </xf>
    <xf numFmtId="44" fontId="0" fillId="13" borderId="50" xfId="1" applyFont="1" applyFill="1" applyBorder="1"/>
    <xf numFmtId="44" fontId="0" fillId="13" borderId="51" xfId="1" applyFont="1" applyFill="1" applyBorder="1"/>
    <xf numFmtId="0" fontId="0" fillId="13" borderId="31" xfId="0" applyFill="1" applyBorder="1" applyAlignment="1">
      <alignment horizontal="center"/>
    </xf>
    <xf numFmtId="44" fontId="0" fillId="13" borderId="30" xfId="1" applyFont="1" applyFill="1" applyBorder="1"/>
    <xf numFmtId="9" fontId="0" fillId="0" borderId="8" xfId="2" applyFont="1" applyBorder="1" applyAlignment="1">
      <alignment horizontal="center"/>
    </xf>
    <xf numFmtId="44" fontId="0" fillId="13" borderId="7" xfId="0" applyNumberFormat="1" applyFill="1" applyBorder="1"/>
    <xf numFmtId="44" fontId="0" fillId="13" borderId="31" xfId="0" applyNumberFormat="1" applyFill="1" applyBorder="1"/>
    <xf numFmtId="44" fontId="0" fillId="13" borderId="51" xfId="0" applyNumberFormat="1" applyFill="1" applyBorder="1"/>
    <xf numFmtId="10" fontId="0" fillId="13" borderId="8" xfId="2" applyNumberFormat="1" applyFont="1" applyFill="1" applyBorder="1" applyAlignment="1">
      <alignment horizontal="center"/>
    </xf>
    <xf numFmtId="0" fontId="3" fillId="14" borderId="21" xfId="0" applyFont="1" applyFill="1" applyBorder="1" applyAlignment="1">
      <alignment horizontal="center"/>
    </xf>
    <xf numFmtId="0" fontId="3" fillId="14" borderId="22" xfId="0" applyFont="1" applyFill="1" applyBorder="1" applyAlignment="1">
      <alignment horizontal="center"/>
    </xf>
    <xf numFmtId="0" fontId="3" fillId="14" borderId="11" xfId="0" applyFont="1" applyFill="1" applyBorder="1" applyAlignment="1">
      <alignment horizontal="center"/>
    </xf>
    <xf numFmtId="0" fontId="0" fillId="15" borderId="1" xfId="0" applyFill="1" applyBorder="1"/>
    <xf numFmtId="0" fontId="0" fillId="15" borderId="2" xfId="0" applyFill="1" applyBorder="1"/>
    <xf numFmtId="0" fontId="0" fillId="15" borderId="3" xfId="0" applyFill="1" applyBorder="1" applyAlignment="1">
      <alignment horizontal="center"/>
    </xf>
    <xf numFmtId="0" fontId="0" fillId="15" borderId="27" xfId="0" applyFill="1" applyBorder="1"/>
    <xf numFmtId="0" fontId="0" fillId="15" borderId="28" xfId="0" applyFill="1" applyBorder="1"/>
    <xf numFmtId="44" fontId="0" fillId="16" borderId="29" xfId="1" applyFont="1" applyFill="1" applyBorder="1"/>
    <xf numFmtId="0" fontId="0" fillId="15" borderId="19" xfId="0" applyFill="1" applyBorder="1"/>
    <xf numFmtId="0" fontId="0" fillId="15" borderId="23" xfId="0" applyFill="1" applyBorder="1"/>
    <xf numFmtId="44" fontId="0" fillId="16" borderId="20" xfId="1" applyFont="1" applyFill="1" applyBorder="1"/>
    <xf numFmtId="10" fontId="0" fillId="15" borderId="28" xfId="2" applyNumberFormat="1" applyFont="1" applyFill="1" applyBorder="1"/>
    <xf numFmtId="0" fontId="0" fillId="15" borderId="9" xfId="0" applyFill="1" applyBorder="1"/>
    <xf numFmtId="0" fontId="0" fillId="15" borderId="0" xfId="0" applyFill="1" applyBorder="1"/>
    <xf numFmtId="0" fontId="0" fillId="16" borderId="10" xfId="0" applyFill="1" applyBorder="1" applyAlignment="1">
      <alignment horizontal="center"/>
    </xf>
    <xf numFmtId="9" fontId="0" fillId="15" borderId="10" xfId="2" applyFont="1" applyFill="1" applyBorder="1" applyAlignment="1">
      <alignment horizontal="center"/>
    </xf>
    <xf numFmtId="0" fontId="0" fillId="15" borderId="24" xfId="0" applyFill="1" applyBorder="1"/>
    <xf numFmtId="0" fontId="0" fillId="15" borderId="25" xfId="0" applyFill="1" applyBorder="1"/>
    <xf numFmtId="44" fontId="0" fillId="16" borderId="26" xfId="1" applyFont="1" applyFill="1" applyBorder="1"/>
    <xf numFmtId="0" fontId="2" fillId="17" borderId="21" xfId="0" applyFont="1" applyFill="1" applyBorder="1" applyAlignment="1">
      <alignment horizontal="center"/>
    </xf>
    <xf numFmtId="0" fontId="2" fillId="17" borderId="22" xfId="0" applyFont="1" applyFill="1" applyBorder="1" applyAlignment="1">
      <alignment horizontal="center"/>
    </xf>
    <xf numFmtId="0" fontId="2" fillId="17" borderId="11" xfId="0" applyFont="1" applyFill="1" applyBorder="1" applyAlignment="1">
      <alignment horizontal="center"/>
    </xf>
    <xf numFmtId="44" fontId="0" fillId="15" borderId="10" xfId="0" applyNumberFormat="1" applyFill="1" applyBorder="1"/>
    <xf numFmtId="44" fontId="0" fillId="16" borderId="10" xfId="0" applyNumberFormat="1" applyFill="1" applyBorder="1"/>
    <xf numFmtId="44" fontId="0" fillId="16" borderId="20" xfId="0" applyNumberFormat="1" applyFill="1" applyBorder="1"/>
    <xf numFmtId="0" fontId="0" fillId="15" borderId="4" xfId="0" applyFill="1" applyBorder="1"/>
    <xf numFmtId="0" fontId="0" fillId="15" borderId="5" xfId="0" applyFill="1" applyBorder="1"/>
    <xf numFmtId="10" fontId="0" fillId="16" borderId="6" xfId="2" applyNumberFormat="1" applyFont="1" applyFill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zoomScale="70" zoomScaleNormal="70" zoomScalePageLayoutView="150" workbookViewId="0">
      <selection activeCell="K19" sqref="K19"/>
    </sheetView>
  </sheetViews>
  <sheetFormatPr baseColWidth="10" defaultRowHeight="15.75" x14ac:dyDescent="0.25"/>
  <cols>
    <col min="1" max="1" width="47.625" bestFit="1" customWidth="1"/>
    <col min="2" max="2" width="15" bestFit="1" customWidth="1"/>
    <col min="3" max="3" width="8.125" bestFit="1" customWidth="1"/>
    <col min="4" max="4" width="11" bestFit="1" customWidth="1"/>
    <col min="5" max="5" width="10" bestFit="1" customWidth="1"/>
    <col min="6" max="6" width="8.125" bestFit="1" customWidth="1"/>
    <col min="7" max="7" width="10" bestFit="1" customWidth="1"/>
    <col min="8" max="8" width="1.375" customWidth="1"/>
    <col min="10" max="10" width="13.125" bestFit="1" customWidth="1"/>
    <col min="11" max="11" width="12.125" bestFit="1" customWidth="1"/>
    <col min="12" max="12" width="11.375" bestFit="1" customWidth="1"/>
  </cols>
  <sheetData>
    <row r="1" spans="1:12" ht="16.5" thickBot="1" x14ac:dyDescent="0.3">
      <c r="A1" s="53">
        <v>80000</v>
      </c>
      <c r="B1" s="2"/>
      <c r="C1" s="2"/>
      <c r="D1" s="2"/>
      <c r="E1" s="2"/>
      <c r="F1" s="50" t="s">
        <v>6</v>
      </c>
      <c r="G1" s="51"/>
    </row>
    <row r="2" spans="1:12" ht="16.5" thickBot="1" x14ac:dyDescent="0.3">
      <c r="A2" s="16" t="s">
        <v>0</v>
      </c>
      <c r="B2" s="21" t="s">
        <v>1</v>
      </c>
      <c r="C2" s="21" t="s">
        <v>2</v>
      </c>
      <c r="D2" s="21" t="s">
        <v>3</v>
      </c>
      <c r="E2" s="21" t="s">
        <v>4</v>
      </c>
      <c r="F2" s="21" t="s">
        <v>2</v>
      </c>
      <c r="G2" s="15" t="s">
        <v>5</v>
      </c>
      <c r="I2" s="34">
        <v>0.02</v>
      </c>
      <c r="J2" s="35">
        <v>0.06</v>
      </c>
      <c r="K2" s="6">
        <v>39732</v>
      </c>
      <c r="L2" s="5"/>
    </row>
    <row r="3" spans="1:12" ht="16.5" thickBot="1" x14ac:dyDescent="0.3">
      <c r="A3" s="17" t="s">
        <v>7</v>
      </c>
      <c r="B3" s="22"/>
      <c r="C3" s="39"/>
      <c r="D3" s="22"/>
      <c r="E3" s="28">
        <f>A1/12</f>
        <v>6666.666666666667</v>
      </c>
      <c r="F3" s="39"/>
      <c r="G3" s="30"/>
      <c r="I3" s="8">
        <f>A1*I2</f>
        <v>1600</v>
      </c>
      <c r="J3" s="7">
        <f>K2*J2</f>
        <v>2383.92</v>
      </c>
      <c r="K3" s="9">
        <f>I3+J3</f>
        <v>3983.92</v>
      </c>
      <c r="L3" s="10">
        <f>J5-K3</f>
        <v>783.92000000000007</v>
      </c>
    </row>
    <row r="4" spans="1:12" x14ac:dyDescent="0.25">
      <c r="A4" s="45" t="s">
        <v>8</v>
      </c>
      <c r="B4" s="23"/>
      <c r="C4" s="40"/>
      <c r="D4" s="23"/>
      <c r="E4" s="23"/>
      <c r="F4" s="40"/>
      <c r="G4" s="13"/>
      <c r="J4" s="3">
        <v>0.12</v>
      </c>
    </row>
    <row r="5" spans="1:12" ht="16.5" thickBot="1" x14ac:dyDescent="0.3">
      <c r="A5" s="17" t="s">
        <v>9</v>
      </c>
      <c r="B5" s="22">
        <f>E3</f>
        <v>6666.666666666667</v>
      </c>
      <c r="C5" s="49">
        <v>0.75</v>
      </c>
      <c r="D5" s="22">
        <f>(B5*C5)/100</f>
        <v>50</v>
      </c>
      <c r="E5" s="22"/>
      <c r="F5" s="39">
        <v>12.89</v>
      </c>
      <c r="G5" s="11">
        <f>(B5*F5)/100</f>
        <v>859.33333333333348</v>
      </c>
      <c r="I5">
        <v>0.75</v>
      </c>
      <c r="J5" s="4">
        <f>J4*K2</f>
        <v>4767.84</v>
      </c>
    </row>
    <row r="6" spans="1:12" x14ac:dyDescent="0.25">
      <c r="A6" s="17" t="s">
        <v>10</v>
      </c>
      <c r="B6" s="22"/>
      <c r="C6" s="39"/>
      <c r="D6" s="22">
        <v>21.25</v>
      </c>
      <c r="E6" s="22"/>
      <c r="F6" s="39"/>
      <c r="G6" s="11">
        <f>D6</f>
        <v>21.25</v>
      </c>
    </row>
    <row r="7" spans="1:12" x14ac:dyDescent="0.25">
      <c r="A7" s="17" t="s">
        <v>10</v>
      </c>
      <c r="B7" s="24">
        <f>K3</f>
        <v>3983.92</v>
      </c>
      <c r="C7" s="39"/>
      <c r="D7" s="22"/>
      <c r="E7" s="22"/>
      <c r="F7" s="39">
        <v>1.5</v>
      </c>
      <c r="G7" s="11">
        <f>(B7*F7)/100</f>
        <v>59.758800000000001</v>
      </c>
    </row>
    <row r="8" spans="1:12" x14ac:dyDescent="0.25">
      <c r="A8" s="17" t="s">
        <v>10</v>
      </c>
      <c r="B8" s="25">
        <f>B5-B7</f>
        <v>2682.7466666666669</v>
      </c>
      <c r="C8" s="39">
        <v>0.71</v>
      </c>
      <c r="D8" s="22">
        <f>(B8*C8)/100</f>
        <v>19.047501333333333</v>
      </c>
      <c r="E8" s="22"/>
      <c r="F8" s="39">
        <v>0.71</v>
      </c>
      <c r="G8" s="11">
        <f>(B8*F8)/100</f>
        <v>19.047501333333333</v>
      </c>
    </row>
    <row r="9" spans="1:12" x14ac:dyDescent="0.25">
      <c r="A9" s="45" t="s">
        <v>11</v>
      </c>
      <c r="B9" s="23"/>
      <c r="C9" s="40"/>
      <c r="D9" s="23"/>
      <c r="E9" s="23"/>
      <c r="F9" s="40"/>
      <c r="G9" s="13"/>
    </row>
    <row r="10" spans="1:12" x14ac:dyDescent="0.25">
      <c r="A10" s="17" t="s">
        <v>12</v>
      </c>
      <c r="B10" s="22">
        <f>E3</f>
        <v>6666.666666666667</v>
      </c>
      <c r="C10" s="39"/>
      <c r="D10" s="22"/>
      <c r="E10" s="22"/>
      <c r="F10" s="39">
        <v>1</v>
      </c>
      <c r="G10" s="11">
        <f>(B10*F10)/100</f>
        <v>66.666666666666671</v>
      </c>
    </row>
    <row r="11" spans="1:12" x14ac:dyDescent="0.25">
      <c r="A11" s="45" t="s">
        <v>13</v>
      </c>
      <c r="B11" s="23"/>
      <c r="C11" s="40"/>
      <c r="D11" s="23"/>
      <c r="E11" s="23"/>
      <c r="F11" s="40"/>
      <c r="G11" s="13"/>
    </row>
    <row r="12" spans="1:12" x14ac:dyDescent="0.25">
      <c r="A12" s="17" t="s">
        <v>14</v>
      </c>
      <c r="B12" s="25">
        <f>B7</f>
        <v>3983.92</v>
      </c>
      <c r="C12" s="39">
        <v>6.9</v>
      </c>
      <c r="D12" s="22">
        <f>(B12*C12)/100</f>
        <v>274.89048000000003</v>
      </c>
      <c r="E12" s="22"/>
      <c r="F12" s="39">
        <v>8.5500000000000007</v>
      </c>
      <c r="G12" s="11">
        <f>(B12*F12)/100</f>
        <v>340.62516000000005</v>
      </c>
    </row>
    <row r="13" spans="1:12" x14ac:dyDescent="0.25">
      <c r="A13" s="17" t="s">
        <v>15</v>
      </c>
      <c r="B13" s="22">
        <f>E3</f>
        <v>6666.666666666667</v>
      </c>
      <c r="C13" s="39">
        <v>0.4</v>
      </c>
      <c r="D13" s="22">
        <f t="shared" ref="D13:D31" si="0">(B13*C13)/100</f>
        <v>26.666666666666671</v>
      </c>
      <c r="E13" s="22"/>
      <c r="F13" s="39">
        <v>1.9</v>
      </c>
      <c r="G13" s="11">
        <f t="shared" ref="G13:G27" si="1">(B13*F13)/100</f>
        <v>126.66666666666666</v>
      </c>
    </row>
    <row r="14" spans="1:12" x14ac:dyDescent="0.25">
      <c r="A14" s="17" t="s">
        <v>16</v>
      </c>
      <c r="B14" s="25">
        <f>B7</f>
        <v>3983.92</v>
      </c>
      <c r="C14" s="39">
        <v>3.9</v>
      </c>
      <c r="D14" s="22">
        <f t="shared" si="0"/>
        <v>155.37288000000001</v>
      </c>
      <c r="E14" s="22"/>
      <c r="F14" s="39">
        <v>5.85</v>
      </c>
      <c r="G14" s="11">
        <f t="shared" si="1"/>
        <v>233.05932000000001</v>
      </c>
    </row>
    <row r="15" spans="1:12" x14ac:dyDescent="0.25">
      <c r="A15" s="17" t="s">
        <v>17</v>
      </c>
      <c r="B15" s="25">
        <f>B8</f>
        <v>2682.7466666666669</v>
      </c>
      <c r="C15" s="39">
        <v>8.6999999999999993</v>
      </c>
      <c r="D15" s="22">
        <f t="shared" si="0"/>
        <v>233.39896000000002</v>
      </c>
      <c r="E15" s="22"/>
      <c r="F15" s="39">
        <v>14.05</v>
      </c>
      <c r="G15" s="11">
        <f t="shared" si="1"/>
        <v>376.92590666666672</v>
      </c>
    </row>
    <row r="16" spans="1:12" x14ac:dyDescent="0.25">
      <c r="A16" s="17" t="s">
        <v>18</v>
      </c>
      <c r="B16" s="22">
        <f>E3</f>
        <v>6666.666666666667</v>
      </c>
      <c r="C16" s="39">
        <v>0.13</v>
      </c>
      <c r="D16" s="22">
        <f t="shared" si="0"/>
        <v>8.6666666666666679</v>
      </c>
      <c r="E16" s="22"/>
      <c r="F16" s="39">
        <v>0.22</v>
      </c>
      <c r="G16" s="11">
        <f t="shared" si="1"/>
        <v>14.666666666666668</v>
      </c>
    </row>
    <row r="17" spans="1:10" x14ac:dyDescent="0.25">
      <c r="A17" s="45" t="s">
        <v>19</v>
      </c>
      <c r="B17" s="23"/>
      <c r="C17" s="40"/>
      <c r="D17" s="23"/>
      <c r="E17" s="23"/>
      <c r="F17" s="40"/>
      <c r="G17" s="13"/>
    </row>
    <row r="18" spans="1:10" x14ac:dyDescent="0.25">
      <c r="A18" s="17" t="s">
        <v>20</v>
      </c>
      <c r="B18" s="22">
        <f>E3</f>
        <v>6666.666666666667</v>
      </c>
      <c r="C18" s="39"/>
      <c r="D18" s="22"/>
      <c r="E18" s="22"/>
      <c r="F18" s="39">
        <v>3.45</v>
      </c>
      <c r="G18" s="11">
        <f t="shared" si="1"/>
        <v>230.00000000000003</v>
      </c>
    </row>
    <row r="19" spans="1:10" x14ac:dyDescent="0.25">
      <c r="A19" s="45" t="s">
        <v>21</v>
      </c>
      <c r="B19" s="23"/>
      <c r="C19" s="40"/>
      <c r="D19" s="23"/>
      <c r="E19" s="23"/>
      <c r="F19" s="40"/>
      <c r="G19" s="13"/>
    </row>
    <row r="20" spans="1:10" x14ac:dyDescent="0.25">
      <c r="A20" s="17" t="s">
        <v>22</v>
      </c>
      <c r="B20" s="25">
        <f>B7</f>
        <v>3983.92</v>
      </c>
      <c r="C20" s="39">
        <v>2.4E-2</v>
      </c>
      <c r="D20" s="22">
        <f t="shared" si="0"/>
        <v>0.95614080000000001</v>
      </c>
      <c r="E20" s="22"/>
      <c r="F20" s="39">
        <v>3.5999999999999997E-2</v>
      </c>
      <c r="G20" s="11">
        <f t="shared" si="1"/>
        <v>1.4342112</v>
      </c>
    </row>
    <row r="21" spans="1:10" x14ac:dyDescent="0.25">
      <c r="A21" s="19" t="s">
        <v>22</v>
      </c>
      <c r="B21" s="25">
        <f>B8</f>
        <v>2682.7466666666669</v>
      </c>
      <c r="C21" s="39">
        <v>2.4E-2</v>
      </c>
      <c r="D21" s="22">
        <f t="shared" si="0"/>
        <v>0.64385920000000008</v>
      </c>
      <c r="E21" s="22"/>
      <c r="F21" s="39">
        <v>3.5999999999999997E-2</v>
      </c>
      <c r="G21" s="11">
        <f t="shared" si="1"/>
        <v>0.9657888</v>
      </c>
    </row>
    <row r="22" spans="1:10" x14ac:dyDescent="0.25">
      <c r="A22" s="19" t="s">
        <v>23</v>
      </c>
      <c r="B22" s="25">
        <f>B7</f>
        <v>3983.92</v>
      </c>
      <c r="C22" s="49">
        <v>2.4</v>
      </c>
      <c r="D22" s="22">
        <f t="shared" si="0"/>
        <v>95.614080000000001</v>
      </c>
      <c r="E22" s="22"/>
      <c r="F22" s="39">
        <v>4</v>
      </c>
      <c r="G22" s="11">
        <f t="shared" si="1"/>
        <v>159.35679999999999</v>
      </c>
      <c r="J22" s="52">
        <v>1.4500000000000001E-2</v>
      </c>
    </row>
    <row r="23" spans="1:10" x14ac:dyDescent="0.25">
      <c r="A23" s="19" t="s">
        <v>23</v>
      </c>
      <c r="B23" s="25">
        <f>B8</f>
        <v>2682.7466666666669</v>
      </c>
      <c r="C23" s="49">
        <v>2</v>
      </c>
      <c r="D23" s="22">
        <f t="shared" si="0"/>
        <v>53.654933333333339</v>
      </c>
      <c r="E23" s="22"/>
      <c r="F23" s="39">
        <v>4</v>
      </c>
      <c r="G23" s="11">
        <f t="shared" si="1"/>
        <v>107.30986666666668</v>
      </c>
      <c r="J23" s="52"/>
    </row>
    <row r="24" spans="1:10" x14ac:dyDescent="0.25">
      <c r="A24" s="19" t="s">
        <v>23</v>
      </c>
      <c r="B24" s="22">
        <f>E3</f>
        <v>6666.666666666667</v>
      </c>
      <c r="C24" s="39"/>
      <c r="D24" s="22"/>
      <c r="E24" s="22"/>
      <c r="F24" s="39">
        <v>0.2</v>
      </c>
      <c r="G24" s="11">
        <f t="shared" si="1"/>
        <v>13.333333333333336</v>
      </c>
    </row>
    <row r="25" spans="1:10" x14ac:dyDescent="0.25">
      <c r="A25" s="45" t="s">
        <v>25</v>
      </c>
      <c r="B25" s="23"/>
      <c r="C25" s="40"/>
      <c r="D25" s="23"/>
      <c r="E25" s="23"/>
      <c r="F25" s="40"/>
      <c r="G25" s="13"/>
    </row>
    <row r="26" spans="1:10" x14ac:dyDescent="0.25">
      <c r="A26" s="19" t="s">
        <v>24</v>
      </c>
      <c r="B26" s="24">
        <v>79.36</v>
      </c>
      <c r="C26" s="39"/>
      <c r="D26" s="22"/>
      <c r="E26" s="22"/>
      <c r="F26" s="39">
        <v>8</v>
      </c>
      <c r="G26" s="11">
        <f t="shared" si="1"/>
        <v>6.3487999999999998</v>
      </c>
    </row>
    <row r="27" spans="1:10" x14ac:dyDescent="0.25">
      <c r="A27" s="19" t="s">
        <v>24</v>
      </c>
      <c r="B27" s="22">
        <f>E3</f>
        <v>6666.666666666667</v>
      </c>
      <c r="C27" s="39"/>
      <c r="D27" s="22"/>
      <c r="E27" s="22"/>
      <c r="F27" s="39">
        <v>5.4560000000000004</v>
      </c>
      <c r="G27" s="11">
        <f t="shared" si="1"/>
        <v>363.73333333333335</v>
      </c>
    </row>
    <row r="28" spans="1:10" x14ac:dyDescent="0.25">
      <c r="A28" s="45" t="s">
        <v>26</v>
      </c>
      <c r="B28" s="23"/>
      <c r="C28" s="40"/>
      <c r="D28" s="23"/>
      <c r="E28" s="23"/>
      <c r="F28" s="40"/>
      <c r="G28" s="13"/>
    </row>
    <row r="29" spans="1:10" x14ac:dyDescent="0.25">
      <c r="A29" s="19" t="s">
        <v>29</v>
      </c>
      <c r="B29" s="24">
        <f>E3</f>
        <v>6666.666666666667</v>
      </c>
      <c r="C29" s="48">
        <v>5.0999999999999996</v>
      </c>
      <c r="D29" s="22">
        <f t="shared" si="0"/>
        <v>340</v>
      </c>
      <c r="E29" s="22"/>
      <c r="F29" s="39"/>
      <c r="G29" s="11"/>
      <c r="I29">
        <v>5.0999999999999996</v>
      </c>
    </row>
    <row r="30" spans="1:10" x14ac:dyDescent="0.25">
      <c r="A30" s="45" t="s">
        <v>27</v>
      </c>
      <c r="B30" s="23"/>
      <c r="C30" s="40"/>
      <c r="D30" s="23"/>
      <c r="E30" s="23"/>
      <c r="F30" s="40"/>
      <c r="G30" s="13"/>
    </row>
    <row r="31" spans="1:10" x14ac:dyDescent="0.25">
      <c r="A31" s="17" t="s">
        <v>30</v>
      </c>
      <c r="B31" s="24">
        <f>E3</f>
        <v>6666.666666666667</v>
      </c>
      <c r="C31" s="48">
        <v>2.9</v>
      </c>
      <c r="D31" s="22">
        <f t="shared" si="0"/>
        <v>193.33333333333331</v>
      </c>
      <c r="E31" s="22"/>
      <c r="F31" s="39"/>
      <c r="G31" s="11"/>
      <c r="I31">
        <v>2.9</v>
      </c>
    </row>
    <row r="32" spans="1:10" x14ac:dyDescent="0.25">
      <c r="A32" s="45" t="s">
        <v>28</v>
      </c>
      <c r="B32" s="23"/>
      <c r="C32" s="40"/>
      <c r="D32" s="26">
        <f>SUM(D3:D31)</f>
        <v>1473.4955013333331</v>
      </c>
      <c r="E32" s="23"/>
      <c r="F32" s="40"/>
      <c r="G32" s="13">
        <f>SUM(G3:G31)</f>
        <v>3000.4821546666672</v>
      </c>
    </row>
    <row r="33" spans="1:7" ht="16.5" thickBot="1" x14ac:dyDescent="0.3">
      <c r="A33" s="20" t="s">
        <v>31</v>
      </c>
      <c r="B33" s="29"/>
      <c r="C33" s="41"/>
      <c r="D33" s="29"/>
      <c r="E33" s="29"/>
      <c r="F33" s="41"/>
      <c r="G33" s="14"/>
    </row>
    <row r="34" spans="1:7" ht="16.5" thickBot="1" x14ac:dyDescent="0.3">
      <c r="A34" s="18"/>
      <c r="B34" s="22"/>
      <c r="C34" s="39"/>
      <c r="D34" s="22"/>
      <c r="E34" s="22"/>
      <c r="F34" s="39"/>
      <c r="G34" s="1"/>
    </row>
    <row r="35" spans="1:7" x14ac:dyDescent="0.25">
      <c r="A35" s="46" t="s">
        <v>32</v>
      </c>
      <c r="B35" s="31"/>
      <c r="C35" s="42"/>
      <c r="D35" s="33">
        <f>E3-D32</f>
        <v>5193.1711653333341</v>
      </c>
      <c r="E35" s="31"/>
      <c r="F35" s="42"/>
      <c r="G35" s="32"/>
    </row>
    <row r="36" spans="1:7" x14ac:dyDescent="0.25">
      <c r="A36" s="17" t="s">
        <v>33</v>
      </c>
      <c r="B36" s="18"/>
      <c r="C36" s="43"/>
      <c r="D36" s="27">
        <f>75.2/2</f>
        <v>37.6</v>
      </c>
      <c r="E36" s="22"/>
      <c r="F36" s="43"/>
      <c r="G36" s="11"/>
    </row>
    <row r="37" spans="1:7" x14ac:dyDescent="0.25">
      <c r="A37" s="17" t="s">
        <v>34</v>
      </c>
      <c r="B37" s="27">
        <v>5</v>
      </c>
      <c r="C37" s="39">
        <v>20</v>
      </c>
      <c r="D37" s="27">
        <f>B37*C37</f>
        <v>100</v>
      </c>
      <c r="E37" s="18"/>
      <c r="F37" s="43"/>
      <c r="G37" s="12"/>
    </row>
    <row r="38" spans="1:7" ht="16.5" thickBot="1" x14ac:dyDescent="0.3">
      <c r="A38" s="47" t="s">
        <v>35</v>
      </c>
      <c r="B38" s="36"/>
      <c r="C38" s="36"/>
      <c r="D38" s="37">
        <f>SUM(D35:D37)</f>
        <v>5330.7711653333345</v>
      </c>
      <c r="E38" s="36"/>
      <c r="F38" s="44"/>
      <c r="G38" s="38"/>
    </row>
  </sheetData>
  <mergeCells count="2">
    <mergeCell ref="F1:G1"/>
    <mergeCell ref="J22:J23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0"/>
  <sheetViews>
    <sheetView zoomScale="90" zoomScaleNormal="90" workbookViewId="0">
      <selection activeCell="E12" sqref="E12"/>
    </sheetView>
  </sheetViews>
  <sheetFormatPr baseColWidth="10" defaultRowHeight="15.75" x14ac:dyDescent="0.25"/>
  <cols>
    <col min="1" max="1" width="29.875" bestFit="1" customWidth="1"/>
    <col min="2" max="2" width="6.125" customWidth="1"/>
    <col min="3" max="3" width="12.625" bestFit="1" customWidth="1"/>
    <col min="4" max="4" width="2.625" customWidth="1"/>
    <col min="5" max="5" width="22" bestFit="1" customWidth="1"/>
    <col min="6" max="6" width="5.875" bestFit="1" customWidth="1"/>
    <col min="7" max="7" width="12.625" bestFit="1" customWidth="1"/>
    <col min="9" max="9" width="12.625" bestFit="1" customWidth="1"/>
  </cols>
  <sheetData>
    <row r="1" spans="1:9" ht="16.5" thickBot="1" x14ac:dyDescent="0.3">
      <c r="A1" s="62" t="s">
        <v>46</v>
      </c>
      <c r="B1" s="63"/>
      <c r="C1" s="64"/>
    </row>
    <row r="2" spans="1:9" x14ac:dyDescent="0.25">
      <c r="A2" s="65" t="s">
        <v>39</v>
      </c>
      <c r="B2" s="2"/>
      <c r="C2" s="87">
        <v>2018</v>
      </c>
      <c r="E2" t="s">
        <v>56</v>
      </c>
    </row>
    <row r="3" spans="1:9" x14ac:dyDescent="0.25">
      <c r="A3" s="66" t="s">
        <v>36</v>
      </c>
      <c r="B3" s="67"/>
      <c r="C3" s="88">
        <f>'Fiche de paie'!A1</f>
        <v>80000</v>
      </c>
      <c r="E3" t="s">
        <v>57</v>
      </c>
      <c r="I3" s="10"/>
    </row>
    <row r="4" spans="1:9" x14ac:dyDescent="0.25">
      <c r="A4" s="55" t="s">
        <v>37</v>
      </c>
      <c r="B4" s="61"/>
      <c r="C4" s="89">
        <f>'Fiche de paie'!G32*12</f>
        <v>36005.785856000002</v>
      </c>
      <c r="E4" t="s">
        <v>58</v>
      </c>
    </row>
    <row r="5" spans="1:9" x14ac:dyDescent="0.25">
      <c r="A5" s="66" t="s">
        <v>42</v>
      </c>
      <c r="B5" s="68">
        <v>5.0000000000000001E-3</v>
      </c>
      <c r="C5" s="88">
        <f>B5*C3</f>
        <v>400</v>
      </c>
    </row>
    <row r="6" spans="1:9" x14ac:dyDescent="0.25">
      <c r="A6" s="5" t="s">
        <v>38</v>
      </c>
      <c r="B6" s="58"/>
      <c r="C6" s="90">
        <f>HLOOKUP(C2,Férié,5,0)</f>
        <v>216</v>
      </c>
    </row>
    <row r="7" spans="1:9" x14ac:dyDescent="0.25">
      <c r="A7" s="85" t="s">
        <v>40</v>
      </c>
      <c r="B7" s="86"/>
      <c r="C7" s="91">
        <f>(C3+C4+C5)/C6</f>
        <v>538.91567525925927</v>
      </c>
      <c r="D7" s="10"/>
    </row>
    <row r="8" spans="1:9" ht="16.5" thickBot="1" x14ac:dyDescent="0.3">
      <c r="A8" s="5" t="s">
        <v>47</v>
      </c>
      <c r="B8" s="58"/>
      <c r="C8" s="92">
        <v>0.3</v>
      </c>
      <c r="D8" s="10"/>
    </row>
    <row r="9" spans="1:9" ht="16.5" thickBot="1" x14ac:dyDescent="0.3">
      <c r="A9" s="56" t="s">
        <v>41</v>
      </c>
      <c r="B9" s="60"/>
      <c r="C9" s="57"/>
    </row>
    <row r="10" spans="1:9" x14ac:dyDescent="0.25">
      <c r="A10" s="5" t="s">
        <v>44</v>
      </c>
      <c r="B10" s="58"/>
      <c r="C10" s="93">
        <f>C7*(1+C8)</f>
        <v>700.59037783703707</v>
      </c>
      <c r="D10" s="10"/>
    </row>
    <row r="11" spans="1:9" x14ac:dyDescent="0.25">
      <c r="A11" s="5" t="s">
        <v>43</v>
      </c>
      <c r="B11" s="58"/>
      <c r="C11" s="94">
        <f>C10-C7</f>
        <v>161.67470257777779</v>
      </c>
    </row>
    <row r="12" spans="1:9" x14ac:dyDescent="0.25">
      <c r="A12" s="55" t="s">
        <v>45</v>
      </c>
      <c r="B12" s="61"/>
      <c r="C12" s="95">
        <f>C7+(C11/2)</f>
        <v>619.75302654814823</v>
      </c>
    </row>
    <row r="13" spans="1:9" x14ac:dyDescent="0.25">
      <c r="A13" s="5" t="s">
        <v>48</v>
      </c>
      <c r="B13" s="58"/>
      <c r="C13" s="94">
        <f>C12-C7</f>
        <v>80.837351288888954</v>
      </c>
    </row>
    <row r="14" spans="1:9" ht="16.5" thickBot="1" x14ac:dyDescent="0.3">
      <c r="A14" s="54" t="s">
        <v>48</v>
      </c>
      <c r="B14" s="59"/>
      <c r="C14" s="96">
        <f>(C13/C7)</f>
        <v>0.15000000000000011</v>
      </c>
    </row>
    <row r="16" spans="1:9" ht="16.5" thickBot="1" x14ac:dyDescent="0.3"/>
    <row r="17" spans="1:3" ht="16.5" thickBot="1" x14ac:dyDescent="0.3">
      <c r="A17" s="97" t="s">
        <v>46</v>
      </c>
      <c r="B17" s="98"/>
      <c r="C17" s="99"/>
    </row>
    <row r="18" spans="1:3" x14ac:dyDescent="0.25">
      <c r="A18" s="100" t="s">
        <v>39</v>
      </c>
      <c r="B18" s="101"/>
      <c r="C18" s="102">
        <v>2018</v>
      </c>
    </row>
    <row r="19" spans="1:3" x14ac:dyDescent="0.25">
      <c r="A19" s="103" t="s">
        <v>36</v>
      </c>
      <c r="B19" s="104"/>
      <c r="C19" s="105">
        <v>103680</v>
      </c>
    </row>
    <row r="20" spans="1:3" x14ac:dyDescent="0.25">
      <c r="A20" s="106" t="s">
        <v>53</v>
      </c>
      <c r="B20" s="107">
        <v>1.5</v>
      </c>
      <c r="C20" s="108">
        <f>C19/B20</f>
        <v>69120</v>
      </c>
    </row>
    <row r="21" spans="1:3" x14ac:dyDescent="0.25">
      <c r="A21" s="103" t="s">
        <v>42</v>
      </c>
      <c r="B21" s="109">
        <v>5.0000000000000001E-3</v>
      </c>
      <c r="C21" s="105">
        <f>C19*B21</f>
        <v>518.4</v>
      </c>
    </row>
    <row r="22" spans="1:3" x14ac:dyDescent="0.25">
      <c r="A22" s="110" t="s">
        <v>38</v>
      </c>
      <c r="B22" s="111"/>
      <c r="C22" s="112">
        <v>216</v>
      </c>
    </row>
    <row r="23" spans="1:3" x14ac:dyDescent="0.25">
      <c r="A23" s="110" t="s">
        <v>47</v>
      </c>
      <c r="B23" s="111"/>
      <c r="C23" s="113">
        <v>0.2</v>
      </c>
    </row>
    <row r="24" spans="1:3" ht="16.5" thickBot="1" x14ac:dyDescent="0.3">
      <c r="A24" s="114" t="s">
        <v>40</v>
      </c>
      <c r="B24" s="115"/>
      <c r="C24" s="116">
        <f>SUM(C19:C21)/C22</f>
        <v>802.4</v>
      </c>
    </row>
    <row r="25" spans="1:3" ht="16.5" thickBot="1" x14ac:dyDescent="0.3">
      <c r="A25" s="117" t="s">
        <v>41</v>
      </c>
      <c r="B25" s="118"/>
      <c r="C25" s="119"/>
    </row>
    <row r="26" spans="1:3" x14ac:dyDescent="0.25">
      <c r="A26" s="110" t="s">
        <v>44</v>
      </c>
      <c r="B26" s="111"/>
      <c r="C26" s="120">
        <v>600</v>
      </c>
    </row>
    <row r="27" spans="1:3" x14ac:dyDescent="0.25">
      <c r="A27" s="110" t="s">
        <v>54</v>
      </c>
      <c r="B27" s="111"/>
      <c r="C27" s="121">
        <f>C26*(1-C23)</f>
        <v>480</v>
      </c>
    </row>
    <row r="28" spans="1:3" x14ac:dyDescent="0.25">
      <c r="A28" s="106" t="s">
        <v>55</v>
      </c>
      <c r="B28" s="107"/>
      <c r="C28" s="122">
        <f>C27*C22</f>
        <v>103680</v>
      </c>
    </row>
    <row r="29" spans="1:3" x14ac:dyDescent="0.25">
      <c r="A29" s="110" t="s">
        <v>48</v>
      </c>
      <c r="B29" s="111"/>
      <c r="C29" s="121"/>
    </row>
    <row r="30" spans="1:3" ht="16.5" thickBot="1" x14ac:dyDescent="0.3">
      <c r="A30" s="123" t="s">
        <v>48</v>
      </c>
      <c r="B30" s="124"/>
      <c r="C30" s="125"/>
    </row>
  </sheetData>
  <mergeCells count="4">
    <mergeCell ref="A9:C9"/>
    <mergeCell ref="A1:C1"/>
    <mergeCell ref="A17:C17"/>
    <mergeCell ref="A25:C2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workbookViewId="0">
      <selection activeCell="B21" sqref="B21"/>
    </sheetView>
  </sheetViews>
  <sheetFormatPr baseColWidth="10" defaultRowHeight="15.75" x14ac:dyDescent="0.25"/>
  <cols>
    <col min="1" max="1" width="23.75" bestFit="1" customWidth="1"/>
  </cols>
  <sheetData>
    <row r="1" spans="1:11" ht="16.5" thickBot="1" x14ac:dyDescent="0.3">
      <c r="A1" s="69"/>
      <c r="B1" s="82">
        <v>2018</v>
      </c>
      <c r="C1" s="83">
        <v>2019</v>
      </c>
      <c r="D1" s="83">
        <v>2020</v>
      </c>
      <c r="E1" s="83">
        <v>2021</v>
      </c>
      <c r="F1" s="83">
        <v>2022</v>
      </c>
      <c r="G1" s="83">
        <v>2023</v>
      </c>
      <c r="H1" s="83">
        <v>2024</v>
      </c>
      <c r="I1" s="83">
        <v>2025</v>
      </c>
      <c r="J1" s="83">
        <v>2026</v>
      </c>
      <c r="K1" s="84">
        <v>2027</v>
      </c>
    </row>
    <row r="2" spans="1:11" x14ac:dyDescent="0.25">
      <c r="A2" s="70" t="s">
        <v>49</v>
      </c>
      <c r="B2" s="73">
        <v>252</v>
      </c>
      <c r="C2" s="74">
        <v>252</v>
      </c>
      <c r="D2" s="74">
        <v>252</v>
      </c>
      <c r="E2" s="74">
        <v>252</v>
      </c>
      <c r="F2" s="74">
        <v>252</v>
      </c>
      <c r="G2" s="74">
        <v>252</v>
      </c>
      <c r="H2" s="74">
        <v>252</v>
      </c>
      <c r="I2" s="74">
        <v>252</v>
      </c>
      <c r="J2" s="74">
        <v>252</v>
      </c>
      <c r="K2" s="75">
        <v>252</v>
      </c>
    </row>
    <row r="3" spans="1:11" x14ac:dyDescent="0.25">
      <c r="A3" s="71" t="s">
        <v>50</v>
      </c>
      <c r="B3" s="76">
        <v>-11</v>
      </c>
      <c r="C3" s="77">
        <v>-11</v>
      </c>
      <c r="D3" s="77">
        <v>-11</v>
      </c>
      <c r="E3" s="77">
        <v>-11</v>
      </c>
      <c r="F3" s="77">
        <v>-11</v>
      </c>
      <c r="G3" s="77">
        <v>-11</v>
      </c>
      <c r="H3" s="77">
        <v>-11</v>
      </c>
      <c r="I3" s="77">
        <v>-11</v>
      </c>
      <c r="J3" s="77">
        <v>-11</v>
      </c>
      <c r="K3" s="78">
        <v>-11</v>
      </c>
    </row>
    <row r="4" spans="1:11" x14ac:dyDescent="0.25">
      <c r="A4" s="71" t="s">
        <v>51</v>
      </c>
      <c r="B4" s="76">
        <v>-25</v>
      </c>
      <c r="C4" s="77">
        <v>-25</v>
      </c>
      <c r="D4" s="77">
        <v>-25</v>
      </c>
      <c r="E4" s="77">
        <v>-25</v>
      </c>
      <c r="F4" s="77">
        <v>-25</v>
      </c>
      <c r="G4" s="77">
        <v>-25</v>
      </c>
      <c r="H4" s="77">
        <v>-25</v>
      </c>
      <c r="I4" s="77">
        <v>-25</v>
      </c>
      <c r="J4" s="77">
        <v>-25</v>
      </c>
      <c r="K4" s="78">
        <v>-25</v>
      </c>
    </row>
    <row r="5" spans="1:11" ht="16.5" thickBot="1" x14ac:dyDescent="0.3">
      <c r="A5" s="72" t="s">
        <v>52</v>
      </c>
      <c r="B5" s="79">
        <f>SUM(B2:B4)</f>
        <v>216</v>
      </c>
      <c r="C5" s="80">
        <f t="shared" ref="C5:K5" si="0">SUM(C2:C4)</f>
        <v>216</v>
      </c>
      <c r="D5" s="80">
        <f t="shared" si="0"/>
        <v>216</v>
      </c>
      <c r="E5" s="80">
        <f t="shared" si="0"/>
        <v>216</v>
      </c>
      <c r="F5" s="80">
        <f t="shared" si="0"/>
        <v>216</v>
      </c>
      <c r="G5" s="80">
        <f t="shared" si="0"/>
        <v>216</v>
      </c>
      <c r="H5" s="80">
        <f t="shared" si="0"/>
        <v>216</v>
      </c>
      <c r="I5" s="80">
        <f t="shared" si="0"/>
        <v>216</v>
      </c>
      <c r="J5" s="80">
        <f t="shared" si="0"/>
        <v>216</v>
      </c>
      <c r="K5" s="81">
        <f t="shared" si="0"/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Fiche de paie</vt:lpstr>
      <vt:lpstr>Calculette</vt:lpstr>
      <vt:lpstr>J_Factu</vt:lpstr>
      <vt:lpstr>Férié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2018-01-06T20:37:00Z</dcterms:created>
  <dcterms:modified xsi:type="dcterms:W3CDTF">2018-01-19T15:22:18Z</dcterms:modified>
</cp:coreProperties>
</file>