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60" yWindow="2685" windowWidth="16290" windowHeight="8610" activeTab="5"/>
  </bookViews>
  <sheets>
    <sheet name="Tableau semaine" sheetId="10" r:id="rId1"/>
    <sheet name="Projet" sheetId="33" r:id="rId2"/>
    <sheet name="Saisie" sheetId="18" r:id="rId3"/>
    <sheet name="horaires d'équipe" sheetId="8" r:id="rId4"/>
    <sheet name="horaires journée" sheetId="12" r:id="rId5"/>
    <sheet name="BD" sheetId="39" r:id="rId6"/>
    <sheet name="Feuil8" sheetId="41" r:id="rId7"/>
  </sheets>
  <externalReferences>
    <externalReference r:id="rId8"/>
    <externalReference r:id="rId9"/>
    <externalReference r:id="rId10"/>
  </externalReferences>
  <definedNames>
    <definedName name="aa">Scheduled_Payment+Extra_Payment</definedName>
    <definedName name="Agence">OFFSET([1]Saisie!$B$3,,,COUNTA([1]Saisie!$B$1:$B$65536)-1)</definedName>
    <definedName name="An" localSheetId="1">Projet!$A$1</definedName>
    <definedName name="An" localSheetId="2">'[2]Tableau semaine'!$A$1</definedName>
    <definedName name="An">'Tableau semaine'!$A$1</definedName>
    <definedName name="Base">[3]Répertoire!$A$2:$M$1000</definedName>
    <definedName name="BDAll">OFFSET(BD!$A$1,,,COUNTA(BD!$A:$A),COUNTA(BD!$1:$1))</definedName>
    <definedName name="BDiD">OFFSET(BD!$A$1,1,,COUNTA(BD!$A:$A)-1)</definedName>
    <definedName name="BDPs">OFFSET(BDiD,,1)</definedName>
    <definedName name="Beg_Bal">#REF!</definedName>
    <definedName name="ColonneInterimaire">[1]Saisie!$C$1:$C$65536</definedName>
    <definedName name="Data">#REF!</definedName>
    <definedName name="Date">OFFSET([1]Saisie!$E$3,,,COUNTA([1]Saisie!$B$1:$B$65536)-1)</definedName>
    <definedName name="dd" localSheetId="1">DATE(YEAR([0]!Loan_Start),MONTH([0]!Loan_Start)+Payment_Number,DAY([0]!Loan_Start))</definedName>
    <definedName name="dd">DATE(YEAR([0]!Loan_Start),MONTH([0]!Loan_Start)+Payment_Number,DAY([0]!Loan_Start))</definedName>
    <definedName name="End_Bal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Interimaire">OFFSET([1]Saisie!$C$3,,,COUNTA([1]Saisie!$B$1:$B$65536)-1)</definedName>
    <definedName name="Last_Row" localSheetId="2">IF(Saisie!Values_Entered,Header_Row+Saisie!Number_of_Payments,Header_Row)</definedName>
    <definedName name="Last_Row">IF(Values_Entered,Header_Row+Number_of_Payments,Header_Row)</definedName>
    <definedName name="ListePostes">[1]Donnees!$H$2:$H$5</definedName>
    <definedName name="Loan_Amount">#REF!</definedName>
    <definedName name="Loan_Start">#REF!</definedName>
    <definedName name="Loan_Years">#REF!</definedName>
    <definedName name="Nom" localSheetId="2">BD!$C$1:$C$5</definedName>
    <definedName name="Num_Pmt_Per_Year">#REF!</definedName>
    <definedName name="Number_of_Payments" localSheetId="2">MATCH(0.01,End_Bal,-1)+1</definedName>
    <definedName name="Number_of_Payments">MATCH(0.01,End_Bal,-1)+1</definedName>
    <definedName name="Pause">OFFSET([1]Saisie!$K$3,,,COUNTA([1]Saisie!$B$1:$B$65536)-1)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2">DATE(YEAR(Loan_Start),MONTH(Loan_Start)+Payment_Number,DAY(Loan_Start))</definedName>
    <definedName name="Payment_Date">DATE(YEAR(Loan_Start),MONTH(Loan_Start)+Payment_Number,DAY(Loan_Start))</definedName>
    <definedName name="Plage_TCD">OFFSET(#REF!,,,COUNTIF(#REF!,"&gt;&lt;0"),20)</definedName>
    <definedName name="Poste">OFFSET([1]Saisie!$D$3,,,COUNTA([1]Saisie!$B$1:$B$65536)-1)</definedName>
    <definedName name="Princ">#REF!</definedName>
    <definedName name="Print_Area_Reset" localSheetId="2">OFFSET(Full_Print,0,0,Saisie!Last_Row)</definedName>
    <definedName name="Print_Area_Reset">OFFSET(Full_Print,0,0,Last_Row)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maine">OFFSET([1]Saisie!$G$3,,,COUNTA([1]Saisie!$B$1:$B$65536)-1)</definedName>
    <definedName name="TempsEffectif">OFFSET([1]Saisie!$L$3,,,COUNTA([1]Saisie!$B$1:$B$65536)-1)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>Scheduled_Payment+Extra_Payment</definedName>
    <definedName name="Values_Entered" localSheetId="2">IF(Loan_Amount*Interest_Rate*Loan_Years*Loan_Start&gt;0,1,0)</definedName>
    <definedName name="Values_Entered">IF(Loan_Amount*Interest_Rate*Loan_Years*Loan_Start&gt;0,1,0)</definedName>
    <definedName name="WsSPs">OFFSET(Saisie!$A$1,1,,COUNTA(Saisie!$A:$A)-1)</definedName>
    <definedName name="_xlnm.Print_Area" localSheetId="3">'horaires d''équipe'!$A$1:$N$74</definedName>
    <definedName name="_xlnm.Print_Area" localSheetId="4">'horaires journée'!$A$1:$Q$74</definedName>
  </definedNames>
  <calcPr calcId="145621"/>
</workbook>
</file>

<file path=xl/calcChain.xml><?xml version="1.0" encoding="utf-8"?>
<calcChain xmlns="http://schemas.openxmlformats.org/spreadsheetml/2006/main">
  <c r="P2" i="18" l="1"/>
  <c r="P75" i="18"/>
  <c r="O75" i="18"/>
  <c r="J75" i="18"/>
  <c r="K75" i="18"/>
  <c r="G75" i="18"/>
  <c r="F75" i="18"/>
  <c r="F7" i="12"/>
  <c r="I7" i="12"/>
  <c r="L7" i="12"/>
  <c r="F8" i="12"/>
  <c r="M8" i="12" s="1"/>
  <c r="I8" i="12"/>
  <c r="L8" i="12"/>
  <c r="F9" i="12"/>
  <c r="M9" i="12" s="1"/>
  <c r="I9" i="12"/>
  <c r="L9" i="12"/>
  <c r="F10" i="12"/>
  <c r="M10" i="12" s="1"/>
  <c r="I10" i="12"/>
  <c r="L10" i="12"/>
  <c r="F11" i="12"/>
  <c r="M11" i="12" s="1"/>
  <c r="I11" i="12"/>
  <c r="L11" i="12"/>
  <c r="F13" i="12"/>
  <c r="F17" i="12"/>
  <c r="I17" i="12"/>
  <c r="L17" i="12"/>
  <c r="M17" i="12" s="1"/>
  <c r="F18" i="12"/>
  <c r="I18" i="12"/>
  <c r="L18" i="12"/>
  <c r="M18" i="12" s="1"/>
  <c r="F19" i="12"/>
  <c r="I19" i="12"/>
  <c r="L19" i="12"/>
  <c r="M19" i="12" s="1"/>
  <c r="F20" i="12"/>
  <c r="I20" i="12"/>
  <c r="L20" i="12"/>
  <c r="M20" i="12" s="1"/>
  <c r="F21" i="12"/>
  <c r="I21" i="12"/>
  <c r="L21" i="12"/>
  <c r="M21" i="12" s="1"/>
  <c r="F27" i="12"/>
  <c r="F33" i="12" s="1"/>
  <c r="I27" i="12"/>
  <c r="L27" i="12"/>
  <c r="F28" i="12"/>
  <c r="I28" i="12"/>
  <c r="L28" i="12"/>
  <c r="M28" i="12"/>
  <c r="F29" i="12"/>
  <c r="I29" i="12"/>
  <c r="L29" i="12"/>
  <c r="M29" i="12"/>
  <c r="F30" i="12"/>
  <c r="I30" i="12"/>
  <c r="L30" i="12"/>
  <c r="M30" i="12"/>
  <c r="F31" i="12"/>
  <c r="I31" i="12"/>
  <c r="L31" i="12"/>
  <c r="M31" i="12"/>
  <c r="F37" i="12"/>
  <c r="M37" i="12"/>
  <c r="I37" i="12"/>
  <c r="L37" i="12"/>
  <c r="F38" i="12"/>
  <c r="M38" i="12"/>
  <c r="I38" i="12"/>
  <c r="L38" i="12"/>
  <c r="F39" i="12"/>
  <c r="M39" i="12"/>
  <c r="I39" i="12"/>
  <c r="L39" i="12"/>
  <c r="F40" i="12"/>
  <c r="M40" i="12"/>
  <c r="I40" i="12"/>
  <c r="L40" i="12"/>
  <c r="F41" i="12"/>
  <c r="M41" i="12" s="1"/>
  <c r="I41" i="12"/>
  <c r="L41" i="12"/>
  <c r="L43" i="12"/>
  <c r="F47" i="12"/>
  <c r="I47" i="12"/>
  <c r="L47" i="12"/>
  <c r="F48" i="12"/>
  <c r="M48" i="12" s="1"/>
  <c r="I48" i="12"/>
  <c r="L48" i="12"/>
  <c r="F49" i="12"/>
  <c r="M49" i="12" s="1"/>
  <c r="I49" i="12"/>
  <c r="L49" i="12"/>
  <c r="F50" i="12"/>
  <c r="M50" i="12" s="1"/>
  <c r="I50" i="12"/>
  <c r="L50" i="12"/>
  <c r="F51" i="12"/>
  <c r="M51" i="12" s="1"/>
  <c r="I51" i="12"/>
  <c r="L51" i="12"/>
  <c r="F53" i="12"/>
  <c r="F7" i="8"/>
  <c r="H7" i="8"/>
  <c r="F8" i="8"/>
  <c r="F9" i="8"/>
  <c r="H9" i="8" s="1"/>
  <c r="F10" i="8"/>
  <c r="H10" i="8" s="1"/>
  <c r="F11" i="8"/>
  <c r="H11" i="8" s="1"/>
  <c r="H12" i="8"/>
  <c r="G13" i="8"/>
  <c r="G14" i="8"/>
  <c r="F17" i="8"/>
  <c r="H17" i="8"/>
  <c r="F18" i="8"/>
  <c r="H18" i="8"/>
  <c r="F19" i="8"/>
  <c r="H19" i="8"/>
  <c r="F20" i="8"/>
  <c r="H20" i="8"/>
  <c r="F21" i="8"/>
  <c r="H21" i="8"/>
  <c r="H22" i="8"/>
  <c r="F23" i="8"/>
  <c r="G23" i="8"/>
  <c r="G24" i="8"/>
  <c r="F27" i="8"/>
  <c r="F28" i="8"/>
  <c r="H28" i="8" s="1"/>
  <c r="F29" i="8"/>
  <c r="H29" i="8" s="1"/>
  <c r="F30" i="8"/>
  <c r="H30" i="8" s="1"/>
  <c r="F31" i="8"/>
  <c r="H31" i="8" s="1"/>
  <c r="H32" i="8"/>
  <c r="G33" i="8"/>
  <c r="G34" i="8"/>
  <c r="F37" i="8"/>
  <c r="H37" i="8"/>
  <c r="H43" i="8" s="1"/>
  <c r="F38" i="8"/>
  <c r="H38" i="8"/>
  <c r="F39" i="8"/>
  <c r="H39" i="8"/>
  <c r="F40" i="8"/>
  <c r="H40" i="8"/>
  <c r="F41" i="8"/>
  <c r="H41" i="8"/>
  <c r="H42" i="8"/>
  <c r="G43" i="8"/>
  <c r="G44" i="8" s="1"/>
  <c r="F47" i="8"/>
  <c r="H47" i="8"/>
  <c r="F48" i="8"/>
  <c r="F49" i="8"/>
  <c r="H49" i="8" s="1"/>
  <c r="F50" i="8"/>
  <c r="H50" i="8" s="1"/>
  <c r="F51" i="8"/>
  <c r="H51" i="8" s="1"/>
  <c r="H52" i="8"/>
  <c r="G53" i="8"/>
  <c r="F57" i="8"/>
  <c r="H57" i="8" s="1"/>
  <c r="F58" i="8"/>
  <c r="H58" i="8" s="1"/>
  <c r="F59" i="8"/>
  <c r="H59" i="8" s="1"/>
  <c r="F60" i="8"/>
  <c r="H60" i="8" s="1"/>
  <c r="F61" i="8"/>
  <c r="H61" i="8" s="1"/>
  <c r="H62" i="8"/>
  <c r="G63" i="8"/>
  <c r="G64" i="8"/>
  <c r="F2" i="18"/>
  <c r="G2" i="18"/>
  <c r="J2" i="18"/>
  <c r="K2" i="18" s="1"/>
  <c r="L2" i="18" s="1"/>
  <c r="O2" i="18"/>
  <c r="F3" i="18"/>
  <c r="G3" i="18"/>
  <c r="J3" i="18"/>
  <c r="K3" i="18" s="1"/>
  <c r="O3" i="18"/>
  <c r="P3" i="18"/>
  <c r="F4" i="18"/>
  <c r="G4" i="18"/>
  <c r="J4" i="18"/>
  <c r="O4" i="18"/>
  <c r="P4" i="18"/>
  <c r="F5" i="18"/>
  <c r="G5" i="18"/>
  <c r="J5" i="18"/>
  <c r="O5" i="18"/>
  <c r="P5" i="18"/>
  <c r="F6" i="18"/>
  <c r="G6" i="18"/>
  <c r="J6" i="18"/>
  <c r="O6" i="18"/>
  <c r="P6" i="18"/>
  <c r="F7" i="18"/>
  <c r="G7" i="18"/>
  <c r="J7" i="18"/>
  <c r="K7" i="18" s="1"/>
  <c r="O7" i="18"/>
  <c r="P7" i="18"/>
  <c r="F8" i="18"/>
  <c r="G8" i="18"/>
  <c r="J8" i="18"/>
  <c r="O8" i="18"/>
  <c r="P8" i="18"/>
  <c r="F9" i="18"/>
  <c r="G9" i="18"/>
  <c r="J9" i="18"/>
  <c r="K9" i="18"/>
  <c r="O9" i="18"/>
  <c r="P9" i="18"/>
  <c r="F10" i="18"/>
  <c r="G10" i="18"/>
  <c r="J10" i="18"/>
  <c r="K10" i="18" s="1"/>
  <c r="O10" i="18"/>
  <c r="P10" i="18"/>
  <c r="F11" i="18"/>
  <c r="G11" i="18"/>
  <c r="J11" i="18"/>
  <c r="K11" i="18" s="1"/>
  <c r="O11" i="18"/>
  <c r="P11" i="18"/>
  <c r="F12" i="18"/>
  <c r="G12" i="18"/>
  <c r="J12" i="18"/>
  <c r="O12" i="18"/>
  <c r="P12" i="18"/>
  <c r="F13" i="18"/>
  <c r="G13" i="18"/>
  <c r="J13" i="18"/>
  <c r="K13" i="18"/>
  <c r="L13" i="18" s="1"/>
  <c r="O13" i="18"/>
  <c r="P13" i="18"/>
  <c r="F14" i="18"/>
  <c r="G14" i="18"/>
  <c r="J14" i="18"/>
  <c r="K14" i="18"/>
  <c r="L14" i="18"/>
  <c r="O14" i="18"/>
  <c r="P14" i="18"/>
  <c r="F15" i="18"/>
  <c r="G15" i="18"/>
  <c r="J15" i="18"/>
  <c r="K15" i="18" s="1"/>
  <c r="O15" i="18"/>
  <c r="P15" i="18"/>
  <c r="F16" i="18"/>
  <c r="G16" i="18"/>
  <c r="J16" i="18"/>
  <c r="O16" i="18"/>
  <c r="P16" i="18"/>
  <c r="F17" i="18"/>
  <c r="G17" i="18"/>
  <c r="J17" i="18"/>
  <c r="O17" i="18"/>
  <c r="P17" i="18"/>
  <c r="F18" i="18"/>
  <c r="G18" i="18"/>
  <c r="J18" i="18"/>
  <c r="K18" i="18"/>
  <c r="L18" i="18" s="1"/>
  <c r="O18" i="18"/>
  <c r="P18" i="18"/>
  <c r="F19" i="18"/>
  <c r="G19" i="18"/>
  <c r="J19" i="18"/>
  <c r="K19" i="18"/>
  <c r="O19" i="18"/>
  <c r="P19" i="18"/>
  <c r="F20" i="18"/>
  <c r="G20" i="18"/>
  <c r="J20" i="18"/>
  <c r="O20" i="18"/>
  <c r="P20" i="18"/>
  <c r="F21" i="18"/>
  <c r="G21" i="18"/>
  <c r="J21" i="18"/>
  <c r="K21" i="18" s="1"/>
  <c r="O21" i="18"/>
  <c r="P21" i="18"/>
  <c r="F22" i="18"/>
  <c r="G22" i="18"/>
  <c r="J22" i="18"/>
  <c r="O22" i="18"/>
  <c r="P22" i="18"/>
  <c r="F23" i="18"/>
  <c r="G23" i="18"/>
  <c r="J23" i="18"/>
  <c r="K23" i="18"/>
  <c r="O23" i="18"/>
  <c r="P23" i="18"/>
  <c r="F24" i="18"/>
  <c r="G24" i="18"/>
  <c r="J24" i="18"/>
  <c r="O24" i="18"/>
  <c r="P24" i="18"/>
  <c r="F25" i="18"/>
  <c r="G25" i="18"/>
  <c r="J25" i="18"/>
  <c r="K25" i="18"/>
  <c r="L25" i="18"/>
  <c r="O25" i="18"/>
  <c r="P25" i="18"/>
  <c r="F26" i="18"/>
  <c r="G26" i="18"/>
  <c r="J26" i="18"/>
  <c r="K26" i="18" s="1"/>
  <c r="O26" i="18"/>
  <c r="P26" i="18"/>
  <c r="F27" i="18"/>
  <c r="G27" i="18"/>
  <c r="J27" i="18"/>
  <c r="K27" i="18" s="1"/>
  <c r="O27" i="18"/>
  <c r="P27" i="18"/>
  <c r="F28" i="18"/>
  <c r="G28" i="18"/>
  <c r="J28" i="18"/>
  <c r="O28" i="18"/>
  <c r="P28" i="18"/>
  <c r="F29" i="18"/>
  <c r="G29" i="18"/>
  <c r="J29" i="18"/>
  <c r="O29" i="18"/>
  <c r="P29" i="18"/>
  <c r="F30" i="18"/>
  <c r="G30" i="18"/>
  <c r="J30" i="18"/>
  <c r="O30" i="18"/>
  <c r="P30" i="18"/>
  <c r="F31" i="18"/>
  <c r="G31" i="18"/>
  <c r="J31" i="18"/>
  <c r="O31" i="18"/>
  <c r="P31" i="18"/>
  <c r="F32" i="18"/>
  <c r="G32" i="18"/>
  <c r="J32" i="18"/>
  <c r="O32" i="18"/>
  <c r="P32" i="18"/>
  <c r="F33" i="18"/>
  <c r="G33" i="18"/>
  <c r="J33" i="18"/>
  <c r="K33" i="18"/>
  <c r="L33" i="18" s="1"/>
  <c r="O33" i="18"/>
  <c r="P33" i="18"/>
  <c r="F34" i="18"/>
  <c r="G34" i="18"/>
  <c r="J34" i="18"/>
  <c r="K34" i="18" s="1"/>
  <c r="L34" i="18" s="1"/>
  <c r="O34" i="18"/>
  <c r="P34" i="18"/>
  <c r="F35" i="18"/>
  <c r="G35" i="18"/>
  <c r="J35" i="18"/>
  <c r="K35" i="18" s="1"/>
  <c r="O35" i="18"/>
  <c r="P35" i="18"/>
  <c r="F36" i="18"/>
  <c r="G36" i="18"/>
  <c r="J36" i="18"/>
  <c r="O36" i="18"/>
  <c r="P36" i="18"/>
  <c r="F37" i="18"/>
  <c r="G37" i="18"/>
  <c r="J37" i="18"/>
  <c r="O37" i="18"/>
  <c r="P37" i="18"/>
  <c r="F38" i="18"/>
  <c r="G38" i="18"/>
  <c r="J38" i="18"/>
  <c r="O38" i="18"/>
  <c r="P38" i="18"/>
  <c r="F39" i="18"/>
  <c r="G39" i="18"/>
  <c r="J39" i="18"/>
  <c r="K39" i="18" s="1"/>
  <c r="L39" i="18" s="1"/>
  <c r="O39" i="18"/>
  <c r="P39" i="18"/>
  <c r="F40" i="18"/>
  <c r="G40" i="18"/>
  <c r="J40" i="18"/>
  <c r="K40" i="18" s="1"/>
  <c r="O40" i="18"/>
  <c r="P40" i="18"/>
  <c r="E41" i="18"/>
  <c r="P41" i="18" s="1"/>
  <c r="F41" i="18"/>
  <c r="G41" i="18"/>
  <c r="J41" i="18"/>
  <c r="K41" i="18" s="1"/>
  <c r="L41" i="18" s="1"/>
  <c r="O41" i="18"/>
  <c r="E42" i="18"/>
  <c r="P42" i="18" s="1"/>
  <c r="F42" i="18"/>
  <c r="G42" i="18"/>
  <c r="J42" i="18"/>
  <c r="K42" i="18" s="1"/>
  <c r="L42" i="18" s="1"/>
  <c r="O42" i="18"/>
  <c r="E43" i="18"/>
  <c r="P43" i="18" s="1"/>
  <c r="F43" i="18"/>
  <c r="G43" i="18"/>
  <c r="J43" i="18"/>
  <c r="K43" i="18" s="1"/>
  <c r="L43" i="18" s="1"/>
  <c r="O43" i="18"/>
  <c r="E44" i="18"/>
  <c r="P44" i="18" s="1"/>
  <c r="F44" i="18"/>
  <c r="G44" i="18"/>
  <c r="J44" i="18"/>
  <c r="K44" i="18" s="1"/>
  <c r="L44" i="18" s="1"/>
  <c r="O44" i="18"/>
  <c r="E45" i="18"/>
  <c r="P45" i="18" s="1"/>
  <c r="F45" i="18"/>
  <c r="G45" i="18"/>
  <c r="J45" i="18"/>
  <c r="K45" i="18" s="1"/>
  <c r="L45" i="18" s="1"/>
  <c r="O45" i="18"/>
  <c r="E46" i="18"/>
  <c r="P46" i="18" s="1"/>
  <c r="F46" i="18"/>
  <c r="G46" i="18"/>
  <c r="J46" i="18"/>
  <c r="K46" i="18" s="1"/>
  <c r="L46" i="18" s="1"/>
  <c r="O46" i="18"/>
  <c r="E47" i="18"/>
  <c r="P47" i="18" s="1"/>
  <c r="F47" i="18"/>
  <c r="G47" i="18"/>
  <c r="J47" i="18"/>
  <c r="K47" i="18" s="1"/>
  <c r="L47" i="18" s="1"/>
  <c r="O47" i="18"/>
  <c r="E48" i="18"/>
  <c r="P48" i="18" s="1"/>
  <c r="F48" i="18"/>
  <c r="G48" i="18"/>
  <c r="J48" i="18"/>
  <c r="K48" i="18" s="1"/>
  <c r="L48" i="18" s="1"/>
  <c r="O48" i="18"/>
  <c r="E49" i="18"/>
  <c r="P49" i="18" s="1"/>
  <c r="F49" i="18"/>
  <c r="G49" i="18"/>
  <c r="J49" i="18"/>
  <c r="K49" i="18" s="1"/>
  <c r="L49" i="18" s="1"/>
  <c r="O49" i="18"/>
  <c r="E50" i="18"/>
  <c r="P50" i="18" s="1"/>
  <c r="F50" i="18"/>
  <c r="G50" i="18"/>
  <c r="J50" i="18"/>
  <c r="K50" i="18" s="1"/>
  <c r="L50" i="18" s="1"/>
  <c r="O50" i="18"/>
  <c r="E51" i="18"/>
  <c r="P51" i="18" s="1"/>
  <c r="F51" i="18"/>
  <c r="G51" i="18"/>
  <c r="J51" i="18"/>
  <c r="K51" i="18" s="1"/>
  <c r="L51" i="18" s="1"/>
  <c r="O51" i="18"/>
  <c r="E52" i="18"/>
  <c r="P52" i="18" s="1"/>
  <c r="F52" i="18"/>
  <c r="G52" i="18"/>
  <c r="J52" i="18"/>
  <c r="K52" i="18" s="1"/>
  <c r="L52" i="18" s="1"/>
  <c r="O52" i="18"/>
  <c r="E53" i="18"/>
  <c r="P53" i="18" s="1"/>
  <c r="F53" i="18"/>
  <c r="G53" i="18"/>
  <c r="J53" i="18"/>
  <c r="K53" i="18" s="1"/>
  <c r="L53" i="18" s="1"/>
  <c r="O53" i="18"/>
  <c r="E54" i="18"/>
  <c r="F54" i="18" s="1"/>
  <c r="G54" i="18"/>
  <c r="J54" i="18"/>
  <c r="K54" i="18" s="1"/>
  <c r="O54" i="18"/>
  <c r="P54" i="18"/>
  <c r="E55" i="18"/>
  <c r="F55" i="18" s="1"/>
  <c r="G55" i="18"/>
  <c r="J55" i="18"/>
  <c r="O55" i="18"/>
  <c r="E56" i="18"/>
  <c r="P56" i="18" s="1"/>
  <c r="J56" i="18"/>
  <c r="J57" i="18"/>
  <c r="J58" i="18"/>
  <c r="J59" i="18"/>
  <c r="J60" i="18"/>
  <c r="J61" i="18"/>
  <c r="J62" i="18"/>
  <c r="K62" i="18" s="1"/>
  <c r="L62" i="18" s="1"/>
  <c r="J63" i="18"/>
  <c r="K63" i="18" s="1"/>
  <c r="F64" i="18"/>
  <c r="G64" i="18"/>
  <c r="J64" i="18"/>
  <c r="O64" i="18"/>
  <c r="P64" i="18"/>
  <c r="E65" i="18"/>
  <c r="F65" i="18" s="1"/>
  <c r="J65" i="18"/>
  <c r="O65" i="18"/>
  <c r="J66" i="18"/>
  <c r="F67" i="18"/>
  <c r="G67" i="18"/>
  <c r="J67" i="18"/>
  <c r="K67" i="18"/>
  <c r="O67" i="18"/>
  <c r="P67" i="18"/>
  <c r="F68" i="18"/>
  <c r="G68" i="18"/>
  <c r="J68" i="18"/>
  <c r="O68" i="18"/>
  <c r="P68" i="18"/>
  <c r="F69" i="18"/>
  <c r="G69" i="18"/>
  <c r="J69" i="18"/>
  <c r="L69" i="18" s="1"/>
  <c r="K69" i="18"/>
  <c r="O69" i="18"/>
  <c r="P69" i="18"/>
  <c r="F70" i="18"/>
  <c r="G70" i="18"/>
  <c r="J70" i="18"/>
  <c r="O70" i="18"/>
  <c r="P70" i="18"/>
  <c r="F71" i="18"/>
  <c r="G71" i="18"/>
  <c r="J71" i="18"/>
  <c r="O71" i="18"/>
  <c r="P71" i="18"/>
  <c r="F72" i="18"/>
  <c r="G72" i="18"/>
  <c r="J72" i="18"/>
  <c r="K72" i="18" s="1"/>
  <c r="O72" i="18"/>
  <c r="P72" i="18"/>
  <c r="F73" i="18"/>
  <c r="G73" i="18"/>
  <c r="J73" i="18"/>
  <c r="O73" i="18"/>
  <c r="P73" i="18"/>
  <c r="F74" i="18"/>
  <c r="G74" i="18"/>
  <c r="J74" i="18"/>
  <c r="O74" i="18"/>
  <c r="P74" i="18"/>
  <c r="D8" i="33"/>
  <c r="E8" i="33" s="1"/>
  <c r="F8" i="33"/>
  <c r="G8" i="33"/>
  <c r="H8" i="33" s="1"/>
  <c r="I8" i="33" s="1"/>
  <c r="J8" i="33"/>
  <c r="D11" i="33" s="1"/>
  <c r="E11" i="33" s="1"/>
  <c r="F11" i="33" s="1"/>
  <c r="G11" i="33" s="1"/>
  <c r="H11" i="33" s="1"/>
  <c r="I11" i="33" s="1"/>
  <c r="J11" i="33" s="1"/>
  <c r="D14" i="33" s="1"/>
  <c r="E14" i="33" s="1"/>
  <c r="F14" i="33" s="1"/>
  <c r="G14" i="33" s="1"/>
  <c r="H14" i="33" s="1"/>
  <c r="I14" i="33" s="1"/>
  <c r="J14" i="33" s="1"/>
  <c r="D17" i="33" s="1"/>
  <c r="E17" i="33" s="1"/>
  <c r="F17" i="33" s="1"/>
  <c r="G17" i="33" s="1"/>
  <c r="H17" i="33" s="1"/>
  <c r="I17" i="33" s="1"/>
  <c r="J17" i="33" s="1"/>
  <c r="D20" i="33" s="1"/>
  <c r="E20" i="33" s="1"/>
  <c r="F20" i="33" s="1"/>
  <c r="G20" i="33" s="1"/>
  <c r="H20" i="33" s="1"/>
  <c r="I20" i="33" s="1"/>
  <c r="J20" i="33" s="1"/>
  <c r="D23" i="33" s="1"/>
  <c r="E23" i="33" s="1"/>
  <c r="F23" i="33" s="1"/>
  <c r="G23" i="33" s="1"/>
  <c r="H23" i="33" s="1"/>
  <c r="I23" i="33" s="1"/>
  <c r="J23" i="33" s="1"/>
  <c r="K9" i="33"/>
  <c r="L9" i="33"/>
  <c r="L7" i="33" s="1"/>
  <c r="K10" i="33"/>
  <c r="K12" i="33"/>
  <c r="L12" i="33"/>
  <c r="K13" i="33"/>
  <c r="K15" i="33"/>
  <c r="L15" i="33"/>
  <c r="M15" i="33"/>
  <c r="K16" i="33"/>
  <c r="K18" i="33"/>
  <c r="L18" i="33"/>
  <c r="M18" i="33"/>
  <c r="N18" i="33" s="1"/>
  <c r="K19" i="33"/>
  <c r="K21" i="33"/>
  <c r="L21" i="33"/>
  <c r="M21" i="33"/>
  <c r="N21" i="33"/>
  <c r="K22" i="33"/>
  <c r="K24" i="33"/>
  <c r="L24" i="33"/>
  <c r="K25" i="33"/>
  <c r="D2" i="10"/>
  <c r="F2" i="10" s="1"/>
  <c r="K9" i="10"/>
  <c r="K10" i="10"/>
  <c r="K11" i="10"/>
  <c r="L11" i="10" s="1"/>
  <c r="K12" i="10"/>
  <c r="K13" i="10"/>
  <c r="L13" i="10" s="1"/>
  <c r="K14" i="10"/>
  <c r="K15" i="10"/>
  <c r="K16" i="10"/>
  <c r="L72" i="18"/>
  <c r="K73" i="18"/>
  <c r="L73" i="18"/>
  <c r="K71" i="18"/>
  <c r="L71" i="18" s="1"/>
  <c r="K70" i="18"/>
  <c r="L70" i="18" s="1"/>
  <c r="L30" i="18"/>
  <c r="K31" i="18"/>
  <c r="L31" i="18" s="1"/>
  <c r="K30" i="18"/>
  <c r="K29" i="18"/>
  <c r="L29" i="18" s="1"/>
  <c r="K28" i="18"/>
  <c r="L28" i="18" s="1"/>
  <c r="K6" i="18"/>
  <c r="L6" i="18" s="1"/>
  <c r="K5" i="18"/>
  <c r="L5" i="18" s="1"/>
  <c r="L75" i="18"/>
  <c r="K61" i="18"/>
  <c r="L61" i="18" s="1"/>
  <c r="K37" i="18"/>
  <c r="L37" i="18" s="1"/>
  <c r="M15" i="10"/>
  <c r="N15" i="10" s="1"/>
  <c r="L15" i="10"/>
  <c r="M13" i="10"/>
  <c r="N13" i="10" s="1"/>
  <c r="K7" i="33"/>
  <c r="D8" i="10"/>
  <c r="E8" i="10" s="1"/>
  <c r="F8" i="10" s="1"/>
  <c r="G8" i="10" s="1"/>
  <c r="H8" i="10" s="1"/>
  <c r="I8" i="10" s="1"/>
  <c r="J8" i="10" s="1"/>
  <c r="M12" i="33"/>
  <c r="K36" i="18"/>
  <c r="L36" i="18"/>
  <c r="K24" i="18"/>
  <c r="L24" i="18" s="1"/>
  <c r="K16" i="18"/>
  <c r="L16" i="18"/>
  <c r="N15" i="33"/>
  <c r="M9" i="33"/>
  <c r="F56" i="18"/>
  <c r="G56" i="18"/>
  <c r="O56" i="18"/>
  <c r="H48" i="8"/>
  <c r="H53" i="8" s="1"/>
  <c r="F53" i="8"/>
  <c r="H23" i="8"/>
  <c r="H8" i="8"/>
  <c r="H13" i="8" s="1"/>
  <c r="F13" i="8"/>
  <c r="M27" i="12"/>
  <c r="M33" i="12" s="1"/>
  <c r="L33" i="12"/>
  <c r="M23" i="12"/>
  <c r="I43" i="8"/>
  <c r="I44" i="8"/>
  <c r="J43" i="8"/>
  <c r="K43" i="8"/>
  <c r="K4" i="18"/>
  <c r="L4" i="18" s="1"/>
  <c r="K74" i="18"/>
  <c r="L74" i="18"/>
  <c r="L67" i="18"/>
  <c r="K64" i="18"/>
  <c r="L64" i="18" s="1"/>
  <c r="K38" i="18"/>
  <c r="L38" i="18" s="1"/>
  <c r="K32" i="18"/>
  <c r="L32" i="18" s="1"/>
  <c r="K20" i="18"/>
  <c r="L20" i="18" s="1"/>
  <c r="K12" i="18"/>
  <c r="L12" i="18" s="1"/>
  <c r="H27" i="8"/>
  <c r="H33" i="8" s="1"/>
  <c r="F33" i="8"/>
  <c r="M47" i="12"/>
  <c r="M53" i="12" s="1"/>
  <c r="L53" i="12"/>
  <c r="M43" i="12"/>
  <c r="F23" i="12"/>
  <c r="K65" i="18"/>
  <c r="L65" i="18" s="1"/>
  <c r="G67" i="8"/>
  <c r="G66" i="8" s="1"/>
  <c r="M7" i="12"/>
  <c r="M13" i="12" s="1"/>
  <c r="L13" i="12"/>
  <c r="K66" i="18"/>
  <c r="L66" i="18" s="1"/>
  <c r="K60" i="18"/>
  <c r="L60" i="18" s="1"/>
  <c r="K59" i="18"/>
  <c r="L59" i="18" s="1"/>
  <c r="K58" i="18"/>
  <c r="L58" i="18"/>
  <c r="K57" i="18"/>
  <c r="L57" i="18" s="1"/>
  <c r="K56" i="18"/>
  <c r="L56" i="18"/>
  <c r="F43" i="12"/>
  <c r="L35" i="18"/>
  <c r="L27" i="18"/>
  <c r="L23" i="18"/>
  <c r="L19" i="18"/>
  <c r="L15" i="18"/>
  <c r="L11" i="18"/>
  <c r="L9" i="18"/>
  <c r="L3" i="18"/>
  <c r="F63" i="8"/>
  <c r="F43" i="8"/>
  <c r="P23" i="12"/>
  <c r="N23" i="12"/>
  <c r="O23" i="12"/>
  <c r="K23" i="8"/>
  <c r="I23" i="8"/>
  <c r="I24" i="8" s="1"/>
  <c r="J23" i="8"/>
  <c r="N9" i="33"/>
  <c r="P43" i="12"/>
  <c r="N43" i="12"/>
  <c r="O43" i="12"/>
  <c r="P13" i="12" l="1"/>
  <c r="N13" i="12"/>
  <c r="O13" i="12"/>
  <c r="N33" i="12"/>
  <c r="P33" i="12"/>
  <c r="O33" i="12"/>
  <c r="N53" i="12"/>
  <c r="O53" i="12"/>
  <c r="P53" i="12"/>
  <c r="K13" i="8"/>
  <c r="I13" i="8"/>
  <c r="I14" i="8" s="1"/>
  <c r="J13" i="8"/>
  <c r="K33" i="8"/>
  <c r="I33" i="8"/>
  <c r="I34" i="8" s="1"/>
  <c r="J33" i="8"/>
  <c r="J53" i="8"/>
  <c r="K53" i="8"/>
  <c r="I53" i="8"/>
  <c r="M7" i="33"/>
  <c r="M11" i="10"/>
  <c r="N11" i="10" s="1"/>
  <c r="L9" i="10"/>
  <c r="K7" i="10"/>
  <c r="M9" i="10"/>
  <c r="M7" i="10" s="1"/>
  <c r="K68" i="18"/>
  <c r="L68" i="18"/>
  <c r="M24" i="33"/>
  <c r="N24" i="33"/>
  <c r="N12" i="33"/>
  <c r="N7" i="33" s="1"/>
  <c r="L55" i="18"/>
  <c r="H63" i="8"/>
  <c r="K22" i="18"/>
  <c r="L22" i="18" s="1"/>
  <c r="K17" i="18"/>
  <c r="L17" i="18" s="1"/>
  <c r="K8" i="18"/>
  <c r="L8" i="18" s="1"/>
  <c r="L23" i="12"/>
  <c r="K55" i="18"/>
  <c r="E66" i="18"/>
  <c r="G65" i="18"/>
  <c r="L63" i="18"/>
  <c r="E57" i="18"/>
  <c r="P55" i="18"/>
  <c r="L54" i="18"/>
  <c r="L40" i="18"/>
  <c r="L26" i="18"/>
  <c r="L21" i="18"/>
  <c r="L10" i="18"/>
  <c r="L7" i="18"/>
  <c r="P65" i="18"/>
  <c r="J66" i="8" l="1"/>
  <c r="E58" i="18"/>
  <c r="P57" i="18"/>
  <c r="G57" i="18"/>
  <c r="O57" i="18"/>
  <c r="F57" i="18"/>
  <c r="I67" i="8"/>
  <c r="I66" i="8" s="1"/>
  <c r="O66" i="12"/>
  <c r="I63" i="8"/>
  <c r="I64" i="8" s="1"/>
  <c r="J63" i="8"/>
  <c r="K63" i="8"/>
  <c r="K66" i="8" s="1"/>
  <c r="N9" i="10"/>
  <c r="N7" i="10" s="1"/>
  <c r="L7" i="10"/>
  <c r="O66" i="18"/>
  <c r="F66" i="18"/>
  <c r="P66" i="18"/>
  <c r="G66" i="18"/>
  <c r="P66" i="12"/>
  <c r="P58" i="18" l="1"/>
  <c r="E59" i="18"/>
  <c r="F58" i="18"/>
  <c r="G58" i="18"/>
  <c r="O58" i="18"/>
  <c r="P59" i="18" l="1"/>
  <c r="E60" i="18"/>
  <c r="F59" i="18"/>
  <c r="G59" i="18"/>
  <c r="O59" i="18"/>
  <c r="P60" i="18" l="1"/>
  <c r="E61" i="18"/>
  <c r="O60" i="18"/>
  <c r="F60" i="18"/>
  <c r="G60" i="18"/>
  <c r="F61" i="18" l="1"/>
  <c r="G61" i="18"/>
  <c r="E62" i="18"/>
  <c r="O61" i="18"/>
  <c r="P61" i="18"/>
  <c r="F62" i="18" l="1"/>
  <c r="O62" i="18"/>
  <c r="P62" i="18"/>
  <c r="G62" i="18"/>
  <c r="E63" i="18"/>
  <c r="O63" i="18" l="1"/>
  <c r="P63" i="18"/>
  <c r="G63" i="18"/>
  <c r="F63" i="18"/>
</calcChain>
</file>

<file path=xl/sharedStrings.xml><?xml version="1.0" encoding="utf-8"?>
<sst xmlns="http://schemas.openxmlformats.org/spreadsheetml/2006/main" count="484" uniqueCount="91">
  <si>
    <t>Date</t>
  </si>
  <si>
    <t>Jour</t>
  </si>
  <si>
    <t>Semaine</t>
  </si>
  <si>
    <t>Heure début</t>
  </si>
  <si>
    <t>Heure   fin</t>
  </si>
  <si>
    <t>Poste</t>
  </si>
  <si>
    <t xml:space="preserve">Nom </t>
  </si>
  <si>
    <t>Peintre Industriel</t>
  </si>
  <si>
    <t>Temps de présence</t>
  </si>
  <si>
    <t>Temps de pause</t>
  </si>
  <si>
    <t>Temps de Travail Effectif</t>
  </si>
  <si>
    <t>Panier</t>
  </si>
  <si>
    <t>Mois</t>
  </si>
  <si>
    <t>Année</t>
  </si>
  <si>
    <t>Semaine N° :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</si>
  <si>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</si>
  <si>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</si>
  <si>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</si>
  <si>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</si>
  <si>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</si>
  <si>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</si>
  <si>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</si>
  <si>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</si>
  <si>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</si>
  <si>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</si>
  <si>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TOTAL</t>
  </si>
  <si>
    <t>H Normales</t>
  </si>
  <si>
    <t>HS 25 %</t>
  </si>
  <si>
    <t>HS 50 %</t>
  </si>
  <si>
    <t>Signature salariés</t>
  </si>
  <si>
    <t>Prénom</t>
  </si>
  <si>
    <t>SEMAINE 9</t>
  </si>
  <si>
    <t>Heures de présence</t>
  </si>
  <si>
    <t>dont Temps de pause</t>
  </si>
  <si>
    <t>Temps de travail effectif</t>
  </si>
  <si>
    <t>Heures normales</t>
  </si>
  <si>
    <t>Heures supplémentaires 25%</t>
  </si>
  <si>
    <t>Heures supplémentaires 50%</t>
  </si>
  <si>
    <t>SEMAINE 10</t>
  </si>
  <si>
    <t>SEMAINE 11</t>
  </si>
  <si>
    <t>SEMAINE 12</t>
  </si>
  <si>
    <t>SEMAINE 13</t>
  </si>
  <si>
    <t>SIGNATURE DIRECTION</t>
  </si>
  <si>
    <t>SIGNATURE SALARIE</t>
  </si>
  <si>
    <t>Mickaël</t>
  </si>
  <si>
    <t>Pseudo</t>
  </si>
  <si>
    <t>MB</t>
  </si>
  <si>
    <t>DUPONT</t>
  </si>
  <si>
    <t>Motif absence</t>
  </si>
  <si>
    <t>Motif de l'absence</t>
  </si>
  <si>
    <t>Salaire</t>
  </si>
  <si>
    <t>PRENOM</t>
  </si>
  <si>
    <t>DURAND</t>
  </si>
  <si>
    <t>Céline</t>
  </si>
  <si>
    <t>Opérateur de production</t>
  </si>
  <si>
    <t>mon besoin :</t>
  </si>
  <si>
    <t>1- dans mon onglet 'Saisie' : ma base de données</t>
  </si>
  <si>
    <t xml:space="preserve">1èr souhait : je choisis la semaine, et j'ai le détail automatiquement du pointage de chaque personne </t>
  </si>
  <si>
    <t>2ème souhait : je choisi le nom du salarié et le mois et j'ai le détail de son pointage</t>
  </si>
  <si>
    <t xml:space="preserve"> Temps de pause</t>
  </si>
  <si>
    <t>Alain</t>
  </si>
  <si>
    <t>Prénom :</t>
  </si>
  <si>
    <t>NOM :</t>
  </si>
  <si>
    <r>
      <rPr>
        <b/>
        <i/>
        <u/>
        <sz val="11"/>
        <rFont val="Arial"/>
        <family val="2"/>
      </rPr>
      <t>Premier</t>
    </r>
    <r>
      <rPr>
        <b/>
        <sz val="11"/>
        <rFont val="Arial"/>
        <family val="2"/>
      </rPr>
      <t xml:space="preserve"> </t>
    </r>
    <r>
      <rPr>
        <b/>
        <sz val="8"/>
        <rFont val="Arial"/>
        <family val="2"/>
      </rPr>
      <t xml:space="preserve">jour du mois : </t>
    </r>
  </si>
  <si>
    <t>Nom</t>
  </si>
  <si>
    <t>PALTA</t>
  </si>
  <si>
    <t>ZEYNEL</t>
  </si>
  <si>
    <t>Opx</t>
  </si>
  <si>
    <t>YAKISAN</t>
  </si>
  <si>
    <t>IBRAHIM</t>
  </si>
  <si>
    <t>ULUS</t>
  </si>
  <si>
    <t>YUSUF</t>
  </si>
  <si>
    <t>CUMA</t>
  </si>
  <si>
    <t>YILMAZ</t>
  </si>
  <si>
    <t>MEHMET</t>
  </si>
  <si>
    <t>CEMAL</t>
  </si>
  <si>
    <t>Caisse</t>
  </si>
  <si>
    <t>Manager</t>
  </si>
  <si>
    <t>Directeur</t>
  </si>
  <si>
    <t>AAA</t>
  </si>
  <si>
    <t>AAB</t>
  </si>
  <si>
    <t>AAC</t>
  </si>
  <si>
    <t>AAD</t>
  </si>
  <si>
    <t>AAE</t>
  </si>
  <si>
    <t>AAF</t>
  </si>
  <si>
    <t>iD</t>
  </si>
  <si>
    <t/>
  </si>
  <si>
    <t>AAG</t>
  </si>
  <si>
    <t>KJFHDFG</t>
  </si>
  <si>
    <t>GFKLJGLJHH</t>
  </si>
  <si>
    <t>Telephone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</si>
</sst>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dddd"/>
    <numFmt numFmtId="165" formatCode="[$-40C]mmm\-yy;@"/>
    <numFmt numFmtId="166" formatCode="[=0]&quot;&quot;;General"/>
    <numFmt numFmtId="167" formatCode="dd/mm/yy;@"/>
    <numFmt numFmtId="168" formatCode="_(&quot;$&quot;* #,##0.00_);_(&quot;$&quot;* \(#,##0.00\);_(&quot;$&quot;* &quot;-&quot;??_);_(@_)"/>
    <numFmt numFmtId="169" formatCode="hh:mm;@"/>
    <numFmt numFmtId="170" formatCode="ddd\ dd\-mmm\-yyyy"/>
    <numFmt numFmtId="171" formatCode="\R000"/>
    <numFmt numFmtId="172" formatCode="0#&quot; &quot;##&quot; &quot;##&quot; &quot;##&quot; &quot;##"/>
    <numFmt numFmtId="173" formatCode="00&quot; &quot;00&quot; &quot;00&quot; &quot;00&quot; &quot;00"/>
  </numFmts>
  <fonts count="46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2"/>
      <color indexed="8"/>
      <name val="MS Sans Serif"/>
      <family val="2"/>
    </font>
    <font>
      <sz val="12"/>
      <color indexed="9"/>
      <name val="MS Sans Serif"/>
      <family val="2"/>
    </font>
    <font>
      <sz val="12"/>
      <color indexed="10"/>
      <name val="MS Sans Serif"/>
      <family val="2"/>
    </font>
    <font>
      <b/>
      <sz val="12"/>
      <color indexed="52"/>
      <name val="MS Sans Serif"/>
      <family val="2"/>
    </font>
    <font>
      <sz val="12"/>
      <color indexed="52"/>
      <name val="MS Sans Serif"/>
      <family val="2"/>
    </font>
    <font>
      <sz val="12"/>
      <color indexed="62"/>
      <name val="MS Sans Serif"/>
      <family val="2"/>
    </font>
    <font>
      <sz val="12"/>
      <color indexed="20"/>
      <name val="MS Sans Serif"/>
      <family val="2"/>
    </font>
    <font>
      <sz val="12"/>
      <color indexed="60"/>
      <name val="MS Sans Serif"/>
      <family val="2"/>
    </font>
    <font>
      <sz val="12"/>
      <color indexed="17"/>
      <name val="MS Sans Serif"/>
      <family val="2"/>
    </font>
    <font>
      <b/>
      <sz val="12"/>
      <color indexed="63"/>
      <name val="MS Sans Serif"/>
      <family val="2"/>
    </font>
    <font>
      <i/>
      <sz val="12"/>
      <color indexed="23"/>
      <name val="MS Sans Serif"/>
      <family val="2"/>
    </font>
    <font>
      <b/>
      <sz val="18"/>
      <color indexed="56"/>
      <name val="Cambria"/>
      <family val="2"/>
    </font>
    <font>
      <b/>
      <sz val="15"/>
      <color indexed="56"/>
      <name val="MS Sans Serif"/>
      <family val="2"/>
    </font>
    <font>
      <b/>
      <sz val="13"/>
      <color indexed="56"/>
      <name val="MS Sans Serif"/>
      <family val="2"/>
    </font>
    <font>
      <b/>
      <sz val="11"/>
      <color indexed="56"/>
      <name val="MS Sans Serif"/>
      <family val="2"/>
    </font>
    <font>
      <b/>
      <sz val="12"/>
      <color indexed="8"/>
      <name val="MS Sans Serif"/>
      <family val="2"/>
    </font>
    <font>
      <b/>
      <sz val="12"/>
      <color indexed="9"/>
      <name val="MS Sans Serif"/>
      <family val="2"/>
    </font>
    <font>
      <sz val="10"/>
      <name val="Book Antiqua"/>
      <family val="1"/>
    </font>
    <font>
      <sz val="12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name val="Book Antiqua"/>
      <family val="1"/>
    </font>
    <font>
      <sz val="10"/>
      <name val="Book Antiqua"/>
      <family val="1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i/>
      <u/>
      <sz val="11"/>
      <name val="Arial"/>
      <family val="2"/>
    </font>
    <font>
      <sz val="8"/>
      <color rgb="FFFF0000"/>
      <name val="Arial"/>
      <family val="2"/>
    </font>
    <font>
      <sz val="8"/>
      <color rgb="FF0070C0"/>
      <name val="Arial"/>
      <family val="2"/>
    </font>
    <font>
      <sz val="8"/>
      <color theme="4"/>
      <name val="Arial"/>
      <family val="2"/>
    </font>
    <font>
      <sz val="8"/>
      <color rgb="FF00B050"/>
      <name val="Arial"/>
      <family val="2"/>
    </font>
    <font>
      <b/>
      <sz val="10"/>
      <color rgb="FFFFFF00"/>
      <name val="Arial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0" borderId="1" applyNumberFormat="0" applyAlignment="0" applyProtection="0"/>
    <xf numFmtId="0" fontId="15" fillId="0" borderId="2" applyNumberFormat="0" applyFill="0" applyAlignment="0" applyProtection="0"/>
    <xf numFmtId="0" fontId="16" fillId="7" borderId="1" applyNumberFormat="0" applyAlignment="0" applyProtection="0"/>
    <xf numFmtId="44" fontId="1" fillId="0" borderId="0" applyFont="0" applyFill="0" applyBorder="0" applyAlignment="0" applyProtection="0"/>
    <xf numFmtId="0" fontId="17" fillId="3" borderId="0" applyNumberFormat="0" applyBorder="0" applyAlignment="0" applyProtection="0"/>
    <xf numFmtId="44" fontId="1" fillId="0" borderId="0" applyFont="0" applyFill="0" applyBorder="0" applyAlignment="0" applyProtection="0"/>
    <xf numFmtId="0" fontId="18" fillId="21" borderId="0" applyNumberFormat="0" applyBorder="0" applyAlignment="0" applyProtection="0"/>
    <xf numFmtId="0" fontId="7" fillId="0" borderId="0"/>
    <xf numFmtId="0" fontId="28" fillId="0" borderId="0"/>
    <xf numFmtId="0" fontId="1" fillId="0" borderId="0"/>
    <xf numFmtId="0" fontId="7" fillId="0" borderId="0"/>
    <xf numFmtId="0" fontId="19" fillId="4" borderId="0" applyNumberFormat="0" applyBorder="0" applyAlignment="0" applyProtection="0"/>
    <xf numFmtId="0" fontId="20" fillId="20" borderId="3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7" applyNumberFormat="0" applyFill="0" applyAlignment="0" applyProtection="0"/>
    <xf numFmtId="0" fontId="27" fillId="22" borderId="8" applyNumberFormat="0" applyAlignment="0" applyProtection="0"/>
    <xf numFmtId="168" fontId="1" fillId="0" borderId="0" applyFont="0" applyFill="0" applyBorder="0" applyAlignment="0" applyProtection="0"/>
  </cellStyleXfs>
  <cellXfs count="295">
    <xf numFmtId="0" fontId="0" fillId="0" borderId="0" xfId="0"/>
    <xf numFmtId="20" fontId="5" fillId="23" borderId="9" xfId="35" applyNumberFormat="1" applyFont="1" applyFill="1" applyBorder="1" applyAlignment="1"/>
    <xf numFmtId="20" fontId="5" fillId="23" borderId="0" xfId="35" applyNumberFormat="1" applyFont="1" applyFill="1" applyBorder="1" applyAlignment="1"/>
    <xf numFmtId="0" fontId="1" fillId="0" borderId="0" xfId="35" applyFill="1" applyBorder="1"/>
    <xf numFmtId="0" fontId="5" fillId="0" borderId="0" xfId="33" applyFont="1" applyFill="1" applyBorder="1" applyAlignment="1" applyProtection="1">
      <alignment horizontal="center" vertical="center"/>
    </xf>
    <xf numFmtId="0" fontId="2" fillId="0" borderId="0" xfId="33" applyFont="1" applyFill="1" applyBorder="1" applyAlignment="1" applyProtection="1">
      <alignment vertical="center"/>
    </xf>
    <xf numFmtId="2" fontId="2" fillId="0" borderId="0" xfId="33" applyNumberFormat="1" applyFont="1" applyFill="1" applyBorder="1" applyAlignment="1" applyProtection="1">
      <alignment vertical="center"/>
    </xf>
    <xf numFmtId="0" fontId="2" fillId="0" borderId="0" xfId="33" applyFont="1" applyFill="1" applyBorder="1" applyAlignment="1" applyProtection="1">
      <alignment horizontal="center" vertical="center"/>
    </xf>
    <xf numFmtId="9" fontId="2" fillId="0" borderId="0" xfId="33" applyNumberFormat="1" applyFont="1" applyFill="1" applyBorder="1" applyAlignment="1" applyProtection="1">
      <alignment vertical="center"/>
    </xf>
    <xf numFmtId="0" fontId="7" fillId="24" borderId="10" xfId="33" applyFont="1" applyFill="1" applyBorder="1" applyAlignment="1" applyProtection="1">
      <alignment horizontal="center" vertical="center"/>
    </xf>
    <xf numFmtId="0" fontId="8" fillId="23" borderId="10" xfId="33" applyFont="1" applyFill="1" applyBorder="1" applyAlignment="1" applyProtection="1">
      <alignment horizontal="center" vertical="center"/>
      <protection locked="0"/>
    </xf>
    <xf numFmtId="16" fontId="7" fillId="24" borderId="10" xfId="33" applyNumberFormat="1" applyFont="1" applyFill="1" applyBorder="1" applyAlignment="1" applyProtection="1">
      <alignment horizontal="center" vertical="center"/>
    </xf>
    <xf numFmtId="0" fontId="9" fillId="0" borderId="0" xfId="33" applyFont="1" applyFill="1" applyBorder="1" applyAlignment="1" applyProtection="1">
      <alignment vertical="center"/>
    </xf>
    <xf numFmtId="16" fontId="2" fillId="0" borderId="0" xfId="33" applyNumberFormat="1" applyFont="1" applyFill="1" applyBorder="1" applyAlignment="1" applyProtection="1">
      <alignment vertical="center"/>
    </xf>
    <xf numFmtId="20" fontId="2" fillId="0" borderId="0" xfId="33" applyNumberFormat="1" applyFont="1" applyAlignment="1" applyProtection="1">
      <alignment vertical="center"/>
    </xf>
    <xf numFmtId="20" fontId="2" fillId="0" borderId="0" xfId="33" applyNumberFormat="1" applyFont="1" applyFill="1" applyBorder="1" applyAlignment="1" applyProtection="1">
      <alignment vertical="center"/>
    </xf>
    <xf numFmtId="0" fontId="10" fillId="0" borderId="0" xfId="33" applyFont="1" applyFill="1" applyBorder="1" applyAlignment="1" applyProtection="1">
      <alignment vertical="center"/>
    </xf>
    <xf numFmtId="2" fontId="3" fillId="0" borderId="0" xfId="33" applyNumberFormat="1" applyFont="1" applyFill="1" applyBorder="1" applyAlignment="1" applyProtection="1">
      <alignment horizontal="center" vertical="center"/>
    </xf>
    <xf numFmtId="0" fontId="2" fillId="0" borderId="0" xfId="33" applyFont="1" applyAlignment="1" applyProtection="1">
      <alignment vertical="center"/>
    </xf>
    <xf numFmtId="0" fontId="2" fillId="0" borderId="11" xfId="33" applyFont="1" applyBorder="1" applyAlignment="1" applyProtection="1">
      <alignment horizontal="center" vertical="center"/>
    </xf>
    <xf numFmtId="0" fontId="2" fillId="0" borderId="12" xfId="33" applyFont="1" applyBorder="1" applyAlignment="1" applyProtection="1">
      <alignment horizontal="center" vertical="center"/>
    </xf>
    <xf numFmtId="0" fontId="2" fillId="0" borderId="13" xfId="33" applyFont="1" applyBorder="1" applyAlignment="1" applyProtection="1">
      <alignment horizontal="center" vertical="center"/>
    </xf>
    <xf numFmtId="2" fontId="8" fillId="0" borderId="11" xfId="33" applyNumberFormat="1" applyFont="1" applyFill="1" applyBorder="1" applyAlignment="1" applyProtection="1">
      <alignment horizontal="center" vertical="center"/>
    </xf>
    <xf numFmtId="0" fontId="2" fillId="25" borderId="11" xfId="33" applyFont="1" applyFill="1" applyBorder="1" applyAlignment="1" applyProtection="1">
      <alignment horizontal="center" vertical="center"/>
    </xf>
    <xf numFmtId="0" fontId="2" fillId="25" borderId="14" xfId="33" applyFont="1" applyFill="1" applyBorder="1" applyAlignment="1" applyProtection="1">
      <alignment horizontal="center" vertical="center"/>
    </xf>
    <xf numFmtId="16" fontId="2" fillId="25" borderId="15" xfId="33" applyNumberFormat="1" applyFont="1" applyFill="1" applyBorder="1" applyAlignment="1" applyProtection="1">
      <alignment horizontal="center" vertical="center"/>
    </xf>
    <xf numFmtId="16" fontId="2" fillId="25" borderId="12" xfId="33" applyNumberFormat="1" applyFont="1" applyFill="1" applyBorder="1" applyAlignment="1" applyProtection="1">
      <alignment horizontal="center" vertical="center"/>
    </xf>
    <xf numFmtId="16" fontId="2" fillId="25" borderId="14" xfId="33" applyNumberFormat="1" applyFont="1" applyFill="1" applyBorder="1" applyAlignment="1" applyProtection="1">
      <alignment horizontal="center" vertical="center"/>
    </xf>
    <xf numFmtId="0" fontId="9" fillId="25" borderId="16" xfId="33" applyFont="1" applyFill="1" applyBorder="1" applyAlignment="1" applyProtection="1">
      <alignment vertical="center"/>
    </xf>
    <xf numFmtId="0" fontId="2" fillId="25" borderId="17" xfId="33" applyFont="1" applyFill="1" applyBorder="1" applyAlignment="1" applyProtection="1">
      <alignment horizontal="left" vertical="center"/>
      <protection locked="0"/>
    </xf>
    <xf numFmtId="166" fontId="2" fillId="0" borderId="18" xfId="33" applyNumberFormat="1" applyFont="1" applyBorder="1" applyAlignment="1" applyProtection="1"/>
    <xf numFmtId="166" fontId="4" fillId="26" borderId="18" xfId="33" applyNumberFormat="1" applyFont="1" applyFill="1" applyBorder="1" applyAlignment="1" applyProtection="1"/>
    <xf numFmtId="166" fontId="2" fillId="0" borderId="19" xfId="33" applyNumberFormat="1" applyFont="1" applyFill="1" applyBorder="1" applyAlignment="1" applyProtection="1"/>
    <xf numFmtId="44" fontId="2" fillId="0" borderId="0" xfId="33" applyNumberFormat="1" applyFont="1" applyFill="1" applyBorder="1" applyAlignment="1" applyProtection="1">
      <alignment vertical="center"/>
    </xf>
    <xf numFmtId="166" fontId="4" fillId="0" borderId="20" xfId="33" applyNumberFormat="1" applyFont="1" applyBorder="1" applyAlignment="1" applyProtection="1"/>
    <xf numFmtId="166" fontId="4" fillId="26" borderId="20" xfId="33" applyNumberFormat="1" applyFont="1" applyFill="1" applyBorder="1" applyAlignment="1" applyProtection="1"/>
    <xf numFmtId="166" fontId="4" fillId="0" borderId="21" xfId="33" applyNumberFormat="1" applyFont="1" applyFill="1" applyBorder="1" applyAlignment="1" applyProtection="1"/>
    <xf numFmtId="0" fontId="10" fillId="0" borderId="0" xfId="33" applyFont="1" applyFill="1" applyAlignment="1" applyProtection="1">
      <alignment vertical="center"/>
    </xf>
    <xf numFmtId="0" fontId="29" fillId="0" borderId="0" xfId="35" applyFont="1"/>
    <xf numFmtId="0" fontId="29" fillId="0" borderId="0" xfId="35" applyFont="1" applyBorder="1" applyAlignment="1">
      <alignment horizontal="center"/>
    </xf>
    <xf numFmtId="4" fontId="29" fillId="0" borderId="0" xfId="35" applyNumberFormat="1" applyFont="1"/>
    <xf numFmtId="4" fontId="29" fillId="0" borderId="0" xfId="35" applyNumberFormat="1" applyFont="1" applyBorder="1" applyAlignment="1">
      <alignment horizontal="center"/>
    </xf>
    <xf numFmtId="0" fontId="1" fillId="0" borderId="22" xfId="35" applyBorder="1"/>
    <xf numFmtId="0" fontId="1" fillId="0" borderId="23" xfId="35" applyFill="1" applyBorder="1"/>
    <xf numFmtId="0" fontId="1" fillId="0" borderId="22" xfId="35" applyFill="1" applyBorder="1"/>
    <xf numFmtId="0" fontId="1" fillId="0" borderId="22" xfId="35" applyFill="1" applyBorder="1" applyAlignment="1">
      <alignment horizontal="center"/>
    </xf>
    <xf numFmtId="0" fontId="5" fillId="0" borderId="22" xfId="35" applyFont="1" applyFill="1" applyBorder="1"/>
    <xf numFmtId="2" fontId="1" fillId="0" borderId="22" xfId="35" applyNumberFormat="1" applyFont="1" applyBorder="1"/>
    <xf numFmtId="2" fontId="1" fillId="0" borderId="24" xfId="35" applyNumberFormat="1" applyFont="1" applyBorder="1"/>
    <xf numFmtId="0" fontId="1" fillId="0" borderId="0" xfId="35"/>
    <xf numFmtId="167" fontId="7" fillId="0" borderId="0" xfId="35" applyNumberFormat="1" applyFont="1" applyFill="1" applyBorder="1"/>
    <xf numFmtId="0" fontId="1" fillId="0" borderId="0" xfId="35" applyFont="1" applyBorder="1"/>
    <xf numFmtId="2" fontId="5" fillId="0" borderId="0" xfId="35" applyNumberFormat="1" applyFont="1" applyBorder="1"/>
    <xf numFmtId="2" fontId="1" fillId="0" borderId="25" xfId="35" applyNumberFormat="1" applyBorder="1"/>
    <xf numFmtId="2" fontId="1" fillId="0" borderId="0" xfId="35" applyNumberFormat="1" applyFont="1" applyBorder="1"/>
    <xf numFmtId="0" fontId="31" fillId="0" borderId="0" xfId="35" applyFont="1" applyBorder="1"/>
    <xf numFmtId="2" fontId="31" fillId="0" borderId="0" xfId="35" applyNumberFormat="1" applyFont="1" applyBorder="1"/>
    <xf numFmtId="2" fontId="31" fillId="0" borderId="25" xfId="35" applyNumberFormat="1" applyFont="1" applyBorder="1"/>
    <xf numFmtId="0" fontId="31" fillId="0" borderId="0" xfId="35" applyFont="1"/>
    <xf numFmtId="0" fontId="1" fillId="0" borderId="0" xfId="35" applyBorder="1"/>
    <xf numFmtId="167" fontId="1" fillId="0" borderId="0" xfId="35" applyNumberFormat="1" applyBorder="1"/>
    <xf numFmtId="0" fontId="1" fillId="0" borderId="9" xfId="35" applyFont="1" applyFill="1" applyBorder="1"/>
    <xf numFmtId="0" fontId="1" fillId="0" borderId="0" xfId="35" applyFont="1" applyFill="1" applyBorder="1"/>
    <xf numFmtId="0" fontId="1" fillId="27" borderId="0" xfId="35" applyFill="1" applyBorder="1"/>
    <xf numFmtId="2" fontId="1" fillId="0" borderId="0" xfId="35" applyNumberFormat="1" applyBorder="1"/>
    <xf numFmtId="0" fontId="5" fillId="0" borderId="0" xfId="35" applyFont="1"/>
    <xf numFmtId="0" fontId="1" fillId="0" borderId="26" xfId="35" applyBorder="1"/>
    <xf numFmtId="0" fontId="1" fillId="0" borderId="27" xfId="35" applyFill="1" applyBorder="1"/>
    <xf numFmtId="0" fontId="1" fillId="0" borderId="26" xfId="35" applyFill="1" applyBorder="1"/>
    <xf numFmtId="2" fontId="7" fillId="0" borderId="26" xfId="35" applyNumberFormat="1" applyFont="1" applyBorder="1"/>
    <xf numFmtId="2" fontId="1" fillId="0" borderId="26" xfId="34" applyNumberFormat="1" applyFont="1" applyBorder="1"/>
    <xf numFmtId="2" fontId="1" fillId="0" borderId="28" xfId="34" applyNumberFormat="1" applyFont="1" applyBorder="1"/>
    <xf numFmtId="0" fontId="31" fillId="27" borderId="0" xfId="35" applyFont="1" applyFill="1"/>
    <xf numFmtId="0" fontId="31" fillId="27" borderId="0" xfId="35" applyFont="1" applyFill="1" applyBorder="1"/>
    <xf numFmtId="2" fontId="31" fillId="28" borderId="0" xfId="35" applyNumberFormat="1" applyFont="1" applyFill="1" applyBorder="1"/>
    <xf numFmtId="2" fontId="31" fillId="27" borderId="0" xfId="35" applyNumberFormat="1" applyFont="1" applyFill="1" applyBorder="1"/>
    <xf numFmtId="2" fontId="31" fillId="27" borderId="0" xfId="35" applyNumberFormat="1" applyFont="1" applyFill="1"/>
    <xf numFmtId="0" fontId="7" fillId="27" borderId="0" xfId="35" applyFont="1" applyFill="1" applyBorder="1"/>
    <xf numFmtId="0" fontId="1" fillId="0" borderId="0" xfId="35" applyBorder="1" applyAlignment="1"/>
    <xf numFmtId="0" fontId="32" fillId="0" borderId="0" xfId="35" applyFont="1" applyBorder="1" applyAlignment="1">
      <alignment horizontal="center"/>
    </xf>
    <xf numFmtId="2" fontId="1" fillId="0" borderId="0" xfId="35" applyNumberFormat="1" applyBorder="1" applyAlignment="1">
      <alignment horizontal="center"/>
    </xf>
    <xf numFmtId="2" fontId="1" fillId="0" borderId="0" xfId="35" applyNumberFormat="1"/>
    <xf numFmtId="0" fontId="8" fillId="0" borderId="0" xfId="35" applyFont="1" applyBorder="1" applyAlignment="1"/>
    <xf numFmtId="0" fontId="32" fillId="0" borderId="0" xfId="35" applyFont="1" applyFill="1" applyBorder="1"/>
    <xf numFmtId="0" fontId="33" fillId="0" borderId="0" xfId="35" applyFont="1" applyFill="1" applyBorder="1" applyAlignment="1"/>
    <xf numFmtId="167" fontId="32" fillId="0" borderId="0" xfId="35" applyNumberFormat="1" applyFont="1" applyFill="1" applyBorder="1"/>
    <xf numFmtId="2" fontId="32" fillId="0" borderId="0" xfId="35" applyNumberFormat="1" applyFont="1" applyFill="1" applyBorder="1"/>
    <xf numFmtId="0" fontId="32" fillId="0" borderId="0" xfId="35" applyFont="1" applyFill="1" applyBorder="1" applyAlignment="1">
      <alignment horizontal="center"/>
    </xf>
    <xf numFmtId="0" fontId="33" fillId="0" borderId="0" xfId="35" applyFont="1" applyFill="1" applyBorder="1"/>
    <xf numFmtId="20" fontId="33" fillId="0" borderId="0" xfId="35" applyNumberFormat="1" applyFont="1" applyFill="1" applyBorder="1" applyAlignment="1"/>
    <xf numFmtId="2" fontId="33" fillId="0" borderId="0" xfId="35" applyNumberFormat="1" applyFont="1" applyFill="1" applyBorder="1"/>
    <xf numFmtId="2" fontId="32" fillId="0" borderId="0" xfId="34" applyNumberFormat="1" applyFont="1" applyFill="1" applyBorder="1"/>
    <xf numFmtId="2" fontId="8" fillId="0" borderId="0" xfId="35" applyNumberFormat="1" applyFont="1" applyBorder="1"/>
    <xf numFmtId="0" fontId="7" fillId="0" borderId="0" xfId="35" applyFont="1" applyFill="1" applyBorder="1" applyAlignment="1">
      <alignment horizontal="center"/>
    </xf>
    <xf numFmtId="2" fontId="32" fillId="28" borderId="0" xfId="35" applyNumberFormat="1" applyFont="1" applyFill="1" applyBorder="1"/>
    <xf numFmtId="167" fontId="1" fillId="0" borderId="0" xfId="35" applyNumberFormat="1" applyFill="1" applyBorder="1"/>
    <xf numFmtId="16" fontId="1" fillId="0" borderId="0" xfId="35" applyNumberFormat="1" applyBorder="1"/>
    <xf numFmtId="0" fontId="1" fillId="0" borderId="0" xfId="35" applyFont="1"/>
    <xf numFmtId="2" fontId="1" fillId="0" borderId="0" xfId="35" quotePrefix="1" applyNumberFormat="1" applyFont="1" applyBorder="1"/>
    <xf numFmtId="0" fontId="1" fillId="0" borderId="0" xfId="35" applyBorder="1" applyAlignment="1">
      <alignment horizontal="center"/>
    </xf>
    <xf numFmtId="14" fontId="1" fillId="0" borderId="0" xfId="35" quotePrefix="1" applyNumberFormat="1" applyFont="1" applyBorder="1"/>
    <xf numFmtId="4" fontId="8" fillId="0" borderId="0" xfId="35" applyNumberFormat="1" applyFont="1" applyBorder="1" applyAlignment="1"/>
    <xf numFmtId="4" fontId="1" fillId="0" borderId="0" xfId="35" applyNumberFormat="1"/>
    <xf numFmtId="14" fontId="34" fillId="0" borderId="0" xfId="34" applyNumberFormat="1" applyFont="1" applyFill="1" applyBorder="1" applyAlignment="1"/>
    <xf numFmtId="0" fontId="1" fillId="0" borderId="0" xfId="35" applyFont="1" applyBorder="1" applyAlignment="1"/>
    <xf numFmtId="44" fontId="1" fillId="0" borderId="0" xfId="31" applyBorder="1" applyAlignment="1">
      <alignment horizontal="left"/>
    </xf>
    <xf numFmtId="4" fontId="1" fillId="0" borderId="0" xfId="35" applyNumberFormat="1" applyBorder="1" applyAlignment="1"/>
    <xf numFmtId="0" fontId="1" fillId="0" borderId="0" xfId="35" applyBorder="1" applyAlignment="1">
      <alignment horizontal="left"/>
    </xf>
    <xf numFmtId="4" fontId="1" fillId="0" borderId="0" xfId="35" applyNumberFormat="1" applyBorder="1" applyAlignment="1">
      <alignment horizontal="left"/>
    </xf>
    <xf numFmtId="44" fontId="1" fillId="0" borderId="0" xfId="31" applyFont="1" applyBorder="1" applyAlignment="1">
      <alignment horizontal="left"/>
    </xf>
    <xf numFmtId="0" fontId="35" fillId="0" borderId="0" xfId="34" applyFont="1" applyFill="1" applyBorder="1"/>
    <xf numFmtId="167" fontId="34" fillId="0" borderId="0" xfId="34" applyNumberFormat="1" applyFont="1" applyFill="1" applyBorder="1" applyAlignment="1"/>
    <xf numFmtId="4" fontId="1" fillId="0" borderId="0" xfId="31" applyNumberFormat="1" applyBorder="1" applyAlignment="1">
      <alignment horizontal="left"/>
    </xf>
    <xf numFmtId="14" fontId="35" fillId="0" borderId="0" xfId="34" applyNumberFormat="1" applyFont="1" applyFill="1" applyBorder="1" applyAlignment="1">
      <alignment horizontal="left"/>
    </xf>
    <xf numFmtId="14" fontId="35" fillId="0" borderId="0" xfId="34" applyNumberFormat="1" applyFont="1" applyFill="1" applyBorder="1" applyAlignment="1"/>
    <xf numFmtId="4" fontId="1" fillId="0" borderId="0" xfId="35" applyNumberFormat="1" applyBorder="1"/>
    <xf numFmtId="0" fontId="30" fillId="0" borderId="0" xfId="35" applyFont="1" applyBorder="1" applyAlignment="1">
      <alignment horizontal="center"/>
    </xf>
    <xf numFmtId="2" fontId="1" fillId="0" borderId="0" xfId="34" applyNumberFormat="1" applyFont="1" applyBorder="1"/>
    <xf numFmtId="4" fontId="1" fillId="0" borderId="0" xfId="35" applyNumberFormat="1" applyFont="1" applyBorder="1" applyAlignment="1">
      <alignment horizontal="center" vertical="center"/>
    </xf>
    <xf numFmtId="4" fontId="1" fillId="0" borderId="0" xfId="35" applyNumberFormat="1" applyBorder="1" applyAlignment="1">
      <alignment horizontal="center"/>
    </xf>
    <xf numFmtId="0" fontId="1" fillId="23" borderId="23" xfId="35" applyFill="1" applyBorder="1"/>
    <xf numFmtId="0" fontId="1" fillId="23" borderId="22" xfId="35" applyFill="1" applyBorder="1"/>
    <xf numFmtId="0" fontId="1" fillId="23" borderId="22" xfId="35" applyFont="1" applyFill="1" applyBorder="1" applyAlignment="1">
      <alignment horizontal="center"/>
    </xf>
    <xf numFmtId="0" fontId="1" fillId="0" borderId="24" xfId="35" applyFill="1" applyBorder="1" applyAlignment="1">
      <alignment horizontal="center"/>
    </xf>
    <xf numFmtId="0" fontId="1" fillId="0" borderId="22" xfId="35" applyFont="1" applyBorder="1"/>
    <xf numFmtId="0" fontId="1" fillId="0" borderId="24" xfId="35" applyFont="1" applyBorder="1"/>
    <xf numFmtId="20" fontId="8" fillId="0" borderId="9" xfId="35" applyNumberFormat="1" applyFont="1" applyFill="1" applyBorder="1" applyAlignment="1"/>
    <xf numFmtId="20" fontId="8" fillId="0" borderId="0" xfId="35" applyNumberFormat="1" applyFont="1" applyFill="1" applyBorder="1" applyAlignment="1"/>
    <xf numFmtId="20" fontId="8" fillId="23" borderId="9" xfId="35" applyNumberFormat="1" applyFont="1" applyFill="1" applyBorder="1" applyAlignment="1"/>
    <xf numFmtId="20" fontId="8" fillId="23" borderId="0" xfId="35" applyNumberFormat="1" applyFont="1" applyFill="1" applyBorder="1" applyAlignment="1"/>
    <xf numFmtId="0" fontId="1" fillId="23" borderId="0" xfId="35" applyFill="1" applyBorder="1" applyAlignment="1">
      <alignment horizontal="center"/>
    </xf>
    <xf numFmtId="0" fontId="1" fillId="0" borderId="25" xfId="35" applyFill="1" applyBorder="1"/>
    <xf numFmtId="0" fontId="1" fillId="0" borderId="0" xfId="35" applyFill="1" applyBorder="1" applyAlignment="1">
      <alignment horizontal="center"/>
    </xf>
    <xf numFmtId="2" fontId="7" fillId="0" borderId="0" xfId="35" applyNumberFormat="1" applyFont="1" applyBorder="1"/>
    <xf numFmtId="0" fontId="1" fillId="0" borderId="25" xfId="35" applyBorder="1"/>
    <xf numFmtId="0" fontId="1" fillId="0" borderId="0" xfId="35" applyFont="1" applyFill="1" applyBorder="1" applyAlignment="1">
      <alignment vertical="center" wrapText="1"/>
    </xf>
    <xf numFmtId="0" fontId="7" fillId="0" borderId="0" xfId="35" applyFont="1" applyFill="1" applyBorder="1"/>
    <xf numFmtId="0" fontId="1" fillId="23" borderId="9" xfId="35" applyFont="1" applyFill="1" applyBorder="1"/>
    <xf numFmtId="0" fontId="1" fillId="23" borderId="0" xfId="35" applyFont="1" applyFill="1" applyBorder="1"/>
    <xf numFmtId="0" fontId="36" fillId="23" borderId="0" xfId="35" applyFont="1" applyFill="1" applyBorder="1" applyAlignment="1">
      <alignment horizontal="center"/>
    </xf>
    <xf numFmtId="0" fontId="1" fillId="23" borderId="27" xfId="35" applyFill="1" applyBorder="1"/>
    <xf numFmtId="0" fontId="1" fillId="23" borderId="26" xfId="35" applyFill="1" applyBorder="1"/>
    <xf numFmtId="0" fontId="5" fillId="23" borderId="26" xfId="35" applyFont="1" applyFill="1" applyBorder="1" applyAlignment="1">
      <alignment horizontal="center"/>
    </xf>
    <xf numFmtId="0" fontId="1" fillId="0" borderId="28" xfId="35" applyFill="1" applyBorder="1"/>
    <xf numFmtId="0" fontId="1" fillId="0" borderId="26" xfId="35" applyFill="1" applyBorder="1" applyAlignment="1">
      <alignment horizontal="center"/>
    </xf>
    <xf numFmtId="0" fontId="7" fillId="0" borderId="26" xfId="35" applyFont="1" applyBorder="1"/>
    <xf numFmtId="0" fontId="1" fillId="0" borderId="0" xfId="35" applyFill="1"/>
    <xf numFmtId="0" fontId="31" fillId="0" borderId="25" xfId="35" applyFont="1" applyBorder="1"/>
    <xf numFmtId="0" fontId="31" fillId="0" borderId="0" xfId="35" applyFont="1" applyFill="1" applyBorder="1" applyAlignment="1">
      <alignment vertical="center" wrapText="1"/>
    </xf>
    <xf numFmtId="0" fontId="32" fillId="0" borderId="0" xfId="35" applyFont="1" applyFill="1" applyBorder="1" applyAlignment="1">
      <alignment vertical="center" wrapText="1"/>
    </xf>
    <xf numFmtId="0" fontId="33" fillId="0" borderId="0" xfId="35" applyFont="1" applyFill="1" applyBorder="1" applyAlignment="1">
      <alignment horizontal="center"/>
    </xf>
    <xf numFmtId="4" fontId="32" fillId="0" borderId="0" xfId="34" applyNumberFormat="1" applyFont="1" applyFill="1" applyBorder="1"/>
    <xf numFmtId="0" fontId="5" fillId="0" borderId="0" xfId="35" applyFont="1" applyFill="1" applyBorder="1" applyAlignment="1">
      <alignment horizontal="center"/>
    </xf>
    <xf numFmtId="0" fontId="1" fillId="0" borderId="0" xfId="34" applyFont="1" applyFill="1" applyBorder="1"/>
    <xf numFmtId="2" fontId="36" fillId="0" borderId="0" xfId="35" applyNumberFormat="1" applyFont="1" applyBorder="1"/>
    <xf numFmtId="0" fontId="1" fillId="27" borderId="0" xfId="35" applyFill="1" applyBorder="1" applyAlignment="1"/>
    <xf numFmtId="2" fontId="37" fillId="0" borderId="0" xfId="35" applyNumberFormat="1" applyFont="1" applyBorder="1"/>
    <xf numFmtId="0" fontId="8" fillId="0" borderId="0" xfId="35" applyFont="1" applyBorder="1" applyAlignment="1">
      <alignment horizontal="center"/>
    </xf>
    <xf numFmtId="4" fontId="1" fillId="0" borderId="26" xfId="0" applyNumberFormat="1" applyFont="1" applyBorder="1"/>
    <xf numFmtId="4" fontId="1" fillId="0" borderId="28" xfId="0" applyNumberFormat="1" applyFont="1" applyBorder="1"/>
    <xf numFmtId="0" fontId="1" fillId="0" borderId="0" xfId="0" applyFont="1" applyBorder="1"/>
    <xf numFmtId="0" fontId="29" fillId="0" borderId="0" xfId="35" applyFont="1" applyFill="1"/>
    <xf numFmtId="0" fontId="30" fillId="0" borderId="0" xfId="35" applyFont="1" applyFill="1" applyBorder="1" applyAlignment="1">
      <alignment horizontal="center"/>
    </xf>
    <xf numFmtId="0" fontId="2" fillId="0" borderId="0" xfId="33" applyFont="1"/>
    <xf numFmtId="165" fontId="2" fillId="0" borderId="0" xfId="33" applyNumberFormat="1" applyFont="1" applyFill="1"/>
    <xf numFmtId="0" fontId="2" fillId="0" borderId="0" xfId="36" applyFont="1" applyFill="1" applyBorder="1"/>
    <xf numFmtId="2" fontId="2" fillId="0" borderId="0" xfId="33" quotePrefix="1" applyNumberFormat="1" applyFont="1" applyAlignment="1">
      <alignment horizontal="center"/>
    </xf>
    <xf numFmtId="20" fontId="2" fillId="0" borderId="0" xfId="33" applyNumberFormat="1" applyFont="1" applyAlignment="1">
      <alignment horizontal="center"/>
    </xf>
    <xf numFmtId="0" fontId="2" fillId="0" borderId="0" xfId="33" applyFont="1" applyAlignment="1">
      <alignment horizontal="center"/>
    </xf>
    <xf numFmtId="164" fontId="2" fillId="0" borderId="0" xfId="33" applyNumberFormat="1" applyFont="1" applyFill="1" applyAlignment="1">
      <alignment horizontal="center"/>
    </xf>
    <xf numFmtId="14" fontId="2" fillId="0" borderId="0" xfId="33" applyNumberFormat="1" applyFont="1" applyAlignment="1">
      <alignment horizontal="center"/>
    </xf>
    <xf numFmtId="0" fontId="4" fillId="29" borderId="0" xfId="33" applyFont="1" applyFill="1" applyAlignment="1">
      <alignment horizontal="center" vertical="top" wrapText="1"/>
    </xf>
    <xf numFmtId="0" fontId="3" fillId="29" borderId="0" xfId="33" applyFont="1" applyFill="1" applyAlignment="1">
      <alignment horizontal="center" vertical="top" wrapText="1"/>
    </xf>
    <xf numFmtId="14" fontId="3" fillId="29" borderId="0" xfId="33" applyNumberFormat="1" applyFont="1" applyFill="1" applyAlignment="1">
      <alignment horizontal="center" vertical="top" wrapText="1"/>
    </xf>
    <xf numFmtId="169" fontId="2" fillId="0" borderId="29" xfId="33" applyNumberFormat="1" applyFont="1" applyFill="1" applyBorder="1" applyAlignment="1" applyProtection="1">
      <alignment horizontal="center" vertical="center"/>
    </xf>
    <xf numFmtId="169" fontId="2" fillId="0" borderId="30" xfId="33" applyNumberFormat="1" applyFont="1" applyFill="1" applyBorder="1" applyAlignment="1" applyProtection="1">
      <alignment horizontal="center" vertical="center"/>
    </xf>
    <xf numFmtId="169" fontId="2" fillId="0" borderId="31" xfId="33" applyNumberFormat="1" applyFont="1" applyFill="1" applyBorder="1" applyAlignment="1" applyProtection="1">
      <alignment horizontal="center" vertical="center"/>
    </xf>
    <xf numFmtId="169" fontId="2" fillId="0" borderId="32" xfId="33" applyNumberFormat="1" applyFont="1" applyFill="1" applyBorder="1" applyAlignment="1" applyProtection="1">
      <alignment horizontal="center" vertical="center"/>
    </xf>
    <xf numFmtId="169" fontId="2" fillId="0" borderId="33" xfId="33" applyNumberFormat="1" applyFont="1" applyFill="1" applyBorder="1" applyAlignment="1" applyProtection="1">
      <alignment horizontal="center" vertical="center"/>
    </xf>
    <xf numFmtId="169" fontId="2" fillId="0" borderId="34" xfId="33" applyNumberFormat="1" applyFont="1" applyFill="1" applyBorder="1" applyAlignment="1" applyProtection="1">
      <alignment horizontal="center" vertical="center"/>
    </xf>
    <xf numFmtId="169" fontId="0" fillId="0" borderId="0" xfId="0" applyNumberFormat="1"/>
    <xf numFmtId="169" fontId="2" fillId="0" borderId="0" xfId="33" applyNumberFormat="1" applyFont="1" applyFill="1" applyBorder="1" applyAlignment="1" applyProtection="1">
      <alignment vertical="center"/>
    </xf>
    <xf numFmtId="2" fontId="2" fillId="0" borderId="35" xfId="33" applyNumberFormat="1" applyFont="1" applyBorder="1" applyAlignment="1" applyProtection="1">
      <alignment horizontal="center" vertical="center"/>
    </xf>
    <xf numFmtId="0" fontId="2" fillId="0" borderId="0" xfId="33" applyNumberFormat="1" applyFont="1" applyFill="1" applyBorder="1" applyAlignment="1" applyProtection="1">
      <alignment vertical="center"/>
    </xf>
    <xf numFmtId="166" fontId="4" fillId="0" borderId="0" xfId="33" applyNumberFormat="1" applyFont="1" applyBorder="1" applyAlignment="1" applyProtection="1"/>
    <xf numFmtId="0" fontId="0" fillId="0" borderId="0" xfId="0" applyNumberFormat="1"/>
    <xf numFmtId="16" fontId="0" fillId="0" borderId="0" xfId="0" applyNumberFormat="1"/>
    <xf numFmtId="0" fontId="7" fillId="0" borderId="0" xfId="0" applyNumberFormat="1" applyFont="1"/>
    <xf numFmtId="14" fontId="2" fillId="0" borderId="0" xfId="33" applyNumberFormat="1" applyFont="1"/>
    <xf numFmtId="0" fontId="2" fillId="0" borderId="0" xfId="33" applyNumberFormat="1" applyFont="1"/>
    <xf numFmtId="0" fontId="2" fillId="0" borderId="0" xfId="33" applyNumberFormat="1" applyFont="1" applyFill="1" applyAlignment="1">
      <alignment horizontal="center"/>
    </xf>
    <xf numFmtId="0" fontId="40" fillId="0" borderId="0" xfId="33" applyFont="1"/>
    <xf numFmtId="14" fontId="40" fillId="0" borderId="0" xfId="33" applyNumberFormat="1" applyFont="1" applyAlignment="1">
      <alignment horizontal="center"/>
    </xf>
    <xf numFmtId="164" fontId="40" fillId="0" borderId="0" xfId="33" applyNumberFormat="1" applyFont="1" applyFill="1" applyAlignment="1">
      <alignment horizontal="center"/>
    </xf>
    <xf numFmtId="0" fontId="40" fillId="0" borderId="0" xfId="33" applyFont="1" applyAlignment="1">
      <alignment horizontal="center"/>
    </xf>
    <xf numFmtId="20" fontId="40" fillId="0" borderId="0" xfId="33" applyNumberFormat="1" applyFont="1" applyAlignment="1">
      <alignment horizontal="center"/>
    </xf>
    <xf numFmtId="0" fontId="40" fillId="0" borderId="0" xfId="36" applyFont="1" applyFill="1" applyBorder="1"/>
    <xf numFmtId="2" fontId="40" fillId="0" borderId="0" xfId="33" quotePrefix="1" applyNumberFormat="1" applyFont="1" applyAlignment="1">
      <alignment horizontal="center"/>
    </xf>
    <xf numFmtId="165" fontId="40" fillId="0" borderId="0" xfId="33" applyNumberFormat="1" applyFont="1" applyFill="1"/>
    <xf numFmtId="0" fontId="40" fillId="0" borderId="0" xfId="33" applyNumberFormat="1" applyFont="1" applyFill="1" applyAlignment="1">
      <alignment horizontal="center"/>
    </xf>
    <xf numFmtId="0" fontId="40" fillId="0" borderId="0" xfId="33" applyNumberFormat="1" applyFont="1"/>
    <xf numFmtId="169" fontId="2" fillId="31" borderId="0" xfId="33" applyNumberFormat="1" applyFont="1" applyFill="1" applyBorder="1" applyAlignment="1" applyProtection="1">
      <alignment vertical="center"/>
    </xf>
    <xf numFmtId="0" fontId="2" fillId="31" borderId="36" xfId="33" applyFont="1" applyFill="1" applyBorder="1" applyAlignment="1" applyProtection="1">
      <alignment vertical="center"/>
    </xf>
    <xf numFmtId="0" fontId="2" fillId="32" borderId="22" xfId="33" applyFont="1" applyFill="1" applyBorder="1" applyAlignment="1" applyProtection="1">
      <alignment vertical="center"/>
    </xf>
    <xf numFmtId="16" fontId="2" fillId="31" borderId="12" xfId="33" quotePrefix="1" applyNumberFormat="1" applyFont="1" applyFill="1" applyBorder="1" applyAlignment="1" applyProtection="1">
      <alignment horizontal="center" vertical="center"/>
    </xf>
    <xf numFmtId="0" fontId="2" fillId="31" borderId="37" xfId="33" applyFont="1" applyFill="1" applyBorder="1" applyAlignment="1" applyProtection="1">
      <alignment horizontal="center" vertical="center"/>
    </xf>
    <xf numFmtId="0" fontId="2" fillId="31" borderId="12" xfId="33" applyFont="1" applyFill="1" applyBorder="1" applyAlignment="1" applyProtection="1">
      <alignment horizontal="center" vertical="center" wrapText="1"/>
    </xf>
    <xf numFmtId="0" fontId="2" fillId="31" borderId="12" xfId="33" applyFont="1" applyFill="1" applyBorder="1" applyAlignment="1" applyProtection="1">
      <alignment vertical="center" wrapText="1"/>
    </xf>
    <xf numFmtId="16" fontId="2" fillId="31" borderId="12" xfId="33" applyNumberFormat="1" applyFont="1" applyFill="1" applyBorder="1" applyAlignment="1" applyProtection="1">
      <alignment horizontal="center" vertical="center"/>
    </xf>
    <xf numFmtId="0" fontId="2" fillId="31" borderId="38" xfId="33" applyFont="1" applyFill="1" applyBorder="1" applyAlignment="1" applyProtection="1">
      <alignment vertical="center" wrapText="1"/>
    </xf>
    <xf numFmtId="0" fontId="2" fillId="33" borderId="39" xfId="33" applyFont="1" applyFill="1" applyBorder="1" applyAlignment="1" applyProtection="1">
      <alignment horizontal="center" vertical="center"/>
    </xf>
    <xf numFmtId="0" fontId="2" fillId="33" borderId="40" xfId="33" applyFont="1" applyFill="1" applyBorder="1" applyAlignment="1" applyProtection="1">
      <alignment horizontal="center" vertical="center"/>
    </xf>
    <xf numFmtId="2" fontId="8" fillId="33" borderId="41" xfId="33" applyNumberFormat="1" applyFont="1" applyFill="1" applyBorder="1" applyAlignment="1" applyProtection="1">
      <alignment horizontal="center" vertical="center"/>
    </xf>
    <xf numFmtId="2" fontId="8" fillId="33" borderId="42" xfId="33" applyNumberFormat="1" applyFont="1" applyFill="1" applyBorder="1" applyAlignment="1" applyProtection="1">
      <alignment horizontal="center" vertical="center"/>
    </xf>
    <xf numFmtId="4" fontId="2" fillId="0" borderId="43" xfId="33" applyNumberFormat="1" applyFont="1" applyBorder="1" applyAlignment="1" applyProtection="1">
      <alignment vertical="center"/>
    </xf>
    <xf numFmtId="0" fontId="9" fillId="32" borderId="23" xfId="33" applyFont="1" applyFill="1" applyBorder="1" applyAlignment="1" applyProtection="1">
      <alignment vertical="center"/>
    </xf>
    <xf numFmtId="170" fontId="9" fillId="32" borderId="44" xfId="33" applyNumberFormat="1" applyFont="1" applyFill="1" applyBorder="1" applyAlignment="1" applyProtection="1">
      <alignment vertical="center"/>
    </xf>
    <xf numFmtId="169" fontId="9" fillId="31" borderId="9" xfId="33" applyNumberFormat="1" applyFont="1" applyFill="1" applyBorder="1" applyAlignment="1" applyProtection="1">
      <alignment vertical="center"/>
    </xf>
    <xf numFmtId="0" fontId="9" fillId="31" borderId="45" xfId="33" applyNumberFormat="1" applyFont="1" applyFill="1" applyBorder="1" applyAlignment="1" applyProtection="1">
      <alignment vertical="center"/>
    </xf>
    <xf numFmtId="0" fontId="9" fillId="31" borderId="46" xfId="33" applyFont="1" applyFill="1" applyBorder="1" applyAlignment="1" applyProtection="1">
      <alignment vertical="center"/>
    </xf>
    <xf numFmtId="0" fontId="9" fillId="31" borderId="47" xfId="33" applyFont="1" applyFill="1" applyBorder="1" applyAlignment="1" applyProtection="1">
      <alignment vertical="center"/>
    </xf>
    <xf numFmtId="2" fontId="2" fillId="0" borderId="48" xfId="33" applyNumberFormat="1" applyFont="1" applyBorder="1" applyAlignment="1" applyProtection="1">
      <alignment vertical="center"/>
    </xf>
    <xf numFmtId="4" fontId="2" fillId="0" borderId="49" xfId="33" applyNumberFormat="1" applyFont="1" applyBorder="1" applyAlignment="1" applyProtection="1">
      <alignment vertical="center"/>
    </xf>
    <xf numFmtId="0" fontId="0" fillId="0" borderId="0" xfId="0" applyNumberFormat="1" applyAlignment="1"/>
    <xf numFmtId="0" fontId="0" fillId="0" borderId="0" xfId="0" applyAlignment="1"/>
    <xf numFmtId="0" fontId="2" fillId="0" borderId="30" xfId="33" applyNumberFormat="1" applyFont="1" applyFill="1" applyBorder="1" applyAlignment="1" applyProtection="1">
      <alignment horizontal="center" vertical="center"/>
    </xf>
    <xf numFmtId="0" fontId="2" fillId="0" borderId="31" xfId="33" applyNumberFormat="1" applyFont="1" applyFill="1" applyBorder="1" applyAlignment="1" applyProtection="1">
      <alignment horizontal="center" vertical="center"/>
    </xf>
    <xf numFmtId="0" fontId="2" fillId="0" borderId="33" xfId="33" applyNumberFormat="1" applyFont="1" applyFill="1" applyBorder="1" applyAlignment="1" applyProtection="1">
      <alignment horizontal="center" vertical="center"/>
    </xf>
    <xf numFmtId="0" fontId="2" fillId="0" borderId="34" xfId="33" applyNumberFormat="1" applyFont="1" applyFill="1" applyBorder="1" applyAlignment="1" applyProtection="1">
      <alignment horizontal="center" vertical="center"/>
    </xf>
    <xf numFmtId="0" fontId="2" fillId="0" borderId="50" xfId="33" applyNumberFormat="1" applyFont="1" applyFill="1" applyBorder="1" applyAlignment="1" applyProtection="1">
      <alignment horizontal="center" vertical="center"/>
    </xf>
    <xf numFmtId="16" fontId="2" fillId="31" borderId="51" xfId="33" applyNumberFormat="1" applyFont="1" applyFill="1" applyBorder="1" applyAlignment="1" applyProtection="1">
      <alignment horizontal="center" vertical="center"/>
    </xf>
    <xf numFmtId="0" fontId="2" fillId="0" borderId="52" xfId="33" applyNumberFormat="1" applyFont="1" applyFill="1" applyBorder="1" applyAlignment="1" applyProtection="1">
      <alignment horizontal="center" vertical="center"/>
    </xf>
    <xf numFmtId="2" fontId="2" fillId="34" borderId="53" xfId="33" applyNumberFormat="1" applyFont="1" applyFill="1" applyBorder="1" applyAlignment="1" applyProtection="1">
      <alignment vertical="center"/>
    </xf>
    <xf numFmtId="4" fontId="2" fillId="34" borderId="54" xfId="33" applyNumberFormat="1" applyFont="1" applyFill="1" applyBorder="1" applyAlignment="1" applyProtection="1">
      <alignment vertical="center"/>
    </xf>
    <xf numFmtId="4" fontId="2" fillId="34" borderId="55" xfId="33" applyNumberFormat="1" applyFont="1" applyFill="1" applyBorder="1" applyAlignment="1" applyProtection="1">
      <alignment vertical="center"/>
    </xf>
    <xf numFmtId="2" fontId="2" fillId="34" borderId="56" xfId="33" applyNumberFormat="1" applyFont="1" applyFill="1" applyBorder="1" applyAlignment="1" applyProtection="1">
      <alignment vertical="center"/>
    </xf>
    <xf numFmtId="4" fontId="2" fillId="34" borderId="57" xfId="33" applyNumberFormat="1" applyFont="1" applyFill="1" applyBorder="1" applyAlignment="1" applyProtection="1">
      <alignment vertical="center"/>
    </xf>
    <xf numFmtId="4" fontId="2" fillId="34" borderId="58" xfId="33" applyNumberFormat="1" applyFont="1" applyFill="1" applyBorder="1" applyAlignment="1" applyProtection="1">
      <alignment vertical="center"/>
    </xf>
    <xf numFmtId="0" fontId="2" fillId="0" borderId="29" xfId="33" applyNumberFormat="1" applyFont="1" applyFill="1" applyBorder="1" applyAlignment="1" applyProtection="1">
      <alignment horizontal="center" vertical="center"/>
    </xf>
    <xf numFmtId="0" fontId="2" fillId="0" borderId="32" xfId="33" applyNumberFormat="1" applyFont="1" applyFill="1" applyBorder="1" applyAlignment="1" applyProtection="1">
      <alignment horizontal="center" vertical="center"/>
    </xf>
    <xf numFmtId="0" fontId="2" fillId="25" borderId="37" xfId="33" applyNumberFormat="1" applyFont="1" applyFill="1" applyBorder="1" applyAlignment="1" applyProtection="1">
      <alignment horizontal="center" vertical="center"/>
    </xf>
    <xf numFmtId="0" fontId="2" fillId="25" borderId="12" xfId="33" applyNumberFormat="1" applyFont="1" applyFill="1" applyBorder="1" applyAlignment="1" applyProtection="1">
      <alignment horizontal="center" vertical="center" wrapText="1"/>
    </xf>
    <xf numFmtId="0" fontId="2" fillId="25" borderId="12" xfId="33" applyNumberFormat="1" applyFont="1" applyFill="1" applyBorder="1" applyAlignment="1" applyProtection="1">
      <alignment vertical="center" wrapText="1"/>
    </xf>
    <xf numFmtId="0" fontId="2" fillId="25" borderId="14" xfId="33" applyNumberFormat="1" applyFont="1" applyFill="1" applyBorder="1" applyAlignment="1" applyProtection="1">
      <alignment vertical="center" wrapText="1"/>
    </xf>
    <xf numFmtId="2" fontId="2" fillId="0" borderId="59" xfId="33" applyNumberFormat="1" applyFont="1" applyBorder="1" applyAlignment="1" applyProtection="1">
      <alignment horizontal="center" vertical="center"/>
    </xf>
    <xf numFmtId="2" fontId="2" fillId="0" borderId="31" xfId="33" applyNumberFormat="1" applyFont="1" applyBorder="1" applyAlignment="1" applyProtection="1">
      <alignment horizontal="center" vertical="center"/>
    </xf>
    <xf numFmtId="2" fontId="2" fillId="30" borderId="60" xfId="33" applyNumberFormat="1" applyFont="1" applyFill="1" applyBorder="1" applyAlignment="1" applyProtection="1">
      <alignment horizontal="center" vertical="center"/>
    </xf>
    <xf numFmtId="2" fontId="2" fillId="30" borderId="61" xfId="33" applyNumberFormat="1" applyFont="1" applyFill="1" applyBorder="1" applyAlignment="1" applyProtection="1">
      <alignment horizontal="center" vertical="center"/>
    </xf>
    <xf numFmtId="2" fontId="2" fillId="30" borderId="34" xfId="33" applyNumberFormat="1" applyFont="1" applyFill="1" applyBorder="1" applyAlignment="1" applyProtection="1">
      <alignment horizontal="center" vertical="center"/>
    </xf>
    <xf numFmtId="166" fontId="2" fillId="0" borderId="20" xfId="33" applyNumberFormat="1" applyFont="1" applyBorder="1" applyAlignment="1" applyProtection="1"/>
    <xf numFmtId="0" fontId="7" fillId="0" borderId="0" xfId="0" applyFont="1"/>
    <xf numFmtId="0" fontId="41" fillId="0" borderId="0" xfId="33" applyFont="1"/>
    <xf numFmtId="14" fontId="41" fillId="0" borderId="0" xfId="33" applyNumberFormat="1" applyFont="1" applyAlignment="1">
      <alignment horizontal="center"/>
    </xf>
    <xf numFmtId="164" fontId="41" fillId="0" borderId="0" xfId="33" applyNumberFormat="1" applyFont="1" applyFill="1" applyAlignment="1">
      <alignment horizontal="center"/>
    </xf>
    <xf numFmtId="0" fontId="41" fillId="0" borderId="0" xfId="33" applyFont="1" applyAlignment="1">
      <alignment horizontal="center"/>
    </xf>
    <xf numFmtId="20" fontId="41" fillId="0" borderId="0" xfId="33" applyNumberFormat="1" applyFont="1" applyAlignment="1">
      <alignment horizontal="center"/>
    </xf>
    <xf numFmtId="0" fontId="41" fillId="0" borderId="0" xfId="36" applyFont="1" applyFill="1" applyBorder="1"/>
    <xf numFmtId="2" fontId="41" fillId="0" borderId="0" xfId="33" quotePrefix="1" applyNumberFormat="1" applyFont="1" applyAlignment="1">
      <alignment horizontal="center"/>
    </xf>
    <xf numFmtId="165" fontId="41" fillId="0" borderId="0" xfId="33" applyNumberFormat="1" applyFont="1" applyFill="1"/>
    <xf numFmtId="0" fontId="41" fillId="0" borderId="0" xfId="33" applyNumberFormat="1" applyFont="1" applyFill="1" applyAlignment="1">
      <alignment horizontal="center"/>
    </xf>
    <xf numFmtId="0" fontId="41" fillId="0" borderId="0" xfId="33" applyNumberFormat="1" applyFont="1"/>
    <xf numFmtId="0" fontId="42" fillId="0" borderId="0" xfId="33" applyFont="1"/>
    <xf numFmtId="0" fontId="43" fillId="0" borderId="0" xfId="33" applyFont="1"/>
    <xf numFmtId="171" fontId="7" fillId="0" borderId="0" xfId="0" applyNumberFormat="1" applyFont="1" applyProtection="1">
      <protection locked="0"/>
    </xf>
    <xf numFmtId="171" fontId="7" fillId="0" borderId="0" xfId="0" applyNumberFormat="1" applyFont="1"/>
    <xf numFmtId="0" fontId="44" fillId="35" borderId="0" xfId="0" applyFont="1" applyFill="1"/>
    <xf numFmtId="0" fontId="44" fillId="35" borderId="0" xfId="0" applyFont="1" applyFill="1" applyAlignment="1">
      <alignment horizontal="center"/>
    </xf>
    <xf numFmtId="0" fontId="2" fillId="0" borderId="0" xfId="33" applyFont="1" applyFill="1"/>
    <xf numFmtId="172" fontId="0" fillId="0" borderId="0" xfId="0" applyNumberFormat="1" applyAlignment="1">
      <alignment horizontal="right"/>
    </xf>
    <xf numFmtId="1" fontId="44" fillId="35" borderId="0" xfId="0" applyNumberFormat="1" applyFont="1" applyFill="1" applyAlignment="1">
      <alignment horizontal="center"/>
    </xf>
    <xf numFmtId="1" fontId="0" fillId="0" borderId="0" xfId="0" applyNumberFormat="1" applyAlignment="1">
      <alignment horizontal="right"/>
    </xf>
    <xf numFmtId="173" fontId="0" fillId="0" borderId="0" xfId="0" applyNumberFormat="1" applyAlignment="1">
      <alignment horizontal="right"/>
    </xf>
    <xf numFmtId="0" fontId="2" fillId="0" borderId="19" xfId="33" applyFont="1" applyFill="1" applyBorder="1" applyAlignment="1" applyProtection="1">
      <alignment horizontal="center" vertical="center"/>
    </xf>
    <xf numFmtId="0" fontId="2" fillId="0" borderId="21" xfId="33" applyFont="1" applyFill="1" applyBorder="1" applyAlignment="1" applyProtection="1">
      <alignment horizontal="center" vertical="center"/>
    </xf>
    <xf numFmtId="0" fontId="30" fillId="30" borderId="62" xfId="35" applyFont="1" applyFill="1" applyBorder="1" applyAlignment="1">
      <alignment horizontal="center"/>
    </xf>
    <xf numFmtId="0" fontId="30" fillId="30" borderId="63" xfId="35" applyFont="1" applyFill="1" applyBorder="1" applyAlignment="1">
      <alignment horizontal="center"/>
    </xf>
    <xf numFmtId="0" fontId="30" fillId="30" borderId="64" xfId="35" applyFont="1" applyFill="1" applyBorder="1" applyAlignment="1">
      <alignment horizontal="center"/>
    </xf>
    <xf numFmtId="0" fontId="7" fillId="24" borderId="65" xfId="35" applyFont="1" applyFill="1" applyBorder="1" applyAlignment="1">
      <alignment horizontal="center" vertical="center" textRotation="90"/>
    </xf>
    <xf numFmtId="0" fontId="7" fillId="24" borderId="66" xfId="35" applyFont="1" applyFill="1" applyBorder="1" applyAlignment="1">
      <alignment horizontal="center" vertical="center" textRotation="90"/>
    </xf>
    <xf numFmtId="0" fontId="7" fillId="24" borderId="67" xfId="35" applyFont="1" applyFill="1" applyBorder="1" applyAlignment="1">
      <alignment horizontal="center" vertical="center" textRotation="90"/>
    </xf>
    <xf numFmtId="0" fontId="1" fillId="24" borderId="66" xfId="35" applyFont="1" applyFill="1" applyBorder="1" applyAlignment="1">
      <alignment horizontal="center" vertical="center" textRotation="90"/>
    </xf>
    <xf numFmtId="0" fontId="1" fillId="24" borderId="67" xfId="35" applyFont="1" applyFill="1" applyBorder="1" applyAlignment="1">
      <alignment horizontal="center" vertical="center" textRotation="90"/>
    </xf>
    <xf numFmtId="0" fontId="29" fillId="0" borderId="0" xfId="35" applyFont="1" applyBorder="1" applyAlignment="1">
      <alignment horizontal="center"/>
    </xf>
    <xf numFmtId="0" fontId="1" fillId="0" borderId="0" xfId="35" applyFont="1" applyAlignment="1">
      <alignment horizontal="center"/>
    </xf>
    <xf numFmtId="0" fontId="1" fillId="0" borderId="10" xfId="35" applyFont="1" applyBorder="1" applyAlignment="1">
      <alignment horizontal="center" vertical="center"/>
    </xf>
    <xf numFmtId="4" fontId="1" fillId="0" borderId="10" xfId="35" applyNumberFormat="1" applyFont="1" applyBorder="1" applyAlignment="1">
      <alignment horizontal="center" vertical="center"/>
    </xf>
    <xf numFmtId="0" fontId="1" fillId="0" borderId="10" xfId="35" applyBorder="1" applyAlignment="1">
      <alignment horizontal="center"/>
    </xf>
    <xf numFmtId="4" fontId="1" fillId="0" borderId="10" xfId="35" applyNumberFormat="1" applyBorder="1" applyAlignment="1">
      <alignment horizontal="center"/>
    </xf>
    <xf numFmtId="0" fontId="32" fillId="0" borderId="0" xfId="35" applyFont="1" applyFill="1" applyBorder="1" applyAlignment="1">
      <alignment horizontal="center" vertical="center" textRotation="90"/>
    </xf>
    <xf numFmtId="0" fontId="1" fillId="0" borderId="0" xfId="35" applyBorder="1" applyAlignment="1">
      <alignment horizontal="center"/>
    </xf>
    <xf numFmtId="0" fontId="1" fillId="0" borderId="65" xfId="35" applyFont="1" applyBorder="1" applyAlignment="1">
      <alignment horizontal="center" vertical="center"/>
    </xf>
    <xf numFmtId="0" fontId="1" fillId="0" borderId="67" xfId="35" applyFont="1" applyBorder="1" applyAlignment="1">
      <alignment horizontal="center" vertical="center"/>
    </xf>
    <xf numFmtId="0" fontId="1" fillId="0" borderId="66" xfId="35" applyFont="1" applyBorder="1" applyAlignment="1">
      <alignment horizontal="center" vertical="center"/>
    </xf>
    <xf numFmtId="44" fontId="1" fillId="0" borderId="0" xfId="31" applyFont="1" applyBorder="1" applyAlignment="1">
      <alignment horizontal="center"/>
    </xf>
    <xf numFmtId="44" fontId="1" fillId="0" borderId="0" xfId="31" applyBorder="1" applyAlignment="1">
      <alignment horizontal="center"/>
    </xf>
  </cellXfs>
  <cellStyles count="48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Euro" xfId="29"/>
    <cellStyle name="Insatisfaisant" xfId="30" builtinId="27" customBuiltin="1"/>
    <cellStyle name="Monétaire_recap calcul horaires" xfId="31"/>
    <cellStyle name="Neutre" xfId="32" builtinId="28" customBuiltin="1"/>
    <cellStyle name="Normal" xfId="0" builtinId="0"/>
    <cellStyle name="Normal 2" xfId="33"/>
    <cellStyle name="Normal_130325 -Mois de mars 2013 Données Cabinet Martin" xfId="34"/>
    <cellStyle name="Normal_recap calcul horaires" xfId="35"/>
    <cellStyle name="Normal_recap calcul horaires 2" xfId="36"/>
    <cellStyle name="Satisfaisant" xfId="37" builtinId="26" customBuiltin="1"/>
    <cellStyle name="Sortie" xfId="38" builtinId="21" customBuiltin="1"/>
    <cellStyle name="Texte explicatif" xfId="39" builtinId="53" customBuiltin="1"/>
    <cellStyle name="Titre" xfId="40" builtinId="15" customBuiltin="1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  <cellStyle name="Währung" xfId="47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173" formatCode="00&quot; &quot;00&quot; &quot;00&quot; &quot;00&quot; &quot;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\R0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Arial"/>
        <scheme val="none"/>
      </font>
      <fill>
        <patternFill patternType="solid">
          <fgColor indexed="64"/>
          <bgColor theme="7" tint="-0.249977111117893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</xdr:colOff>
      <xdr:row>3</xdr:row>
      <xdr:rowOff>114300</xdr:rowOff>
    </xdr:from>
    <xdr:to>
      <xdr:col>1</xdr:col>
      <xdr:colOff>718185</xdr:colOff>
      <xdr:row>6</xdr:row>
      <xdr:rowOff>15240</xdr:rowOff>
    </xdr:to>
    <xdr:sp macro="" textlink="">
      <xdr:nvSpPr>
        <xdr:cNvPr id="9218" name="Rectangle à coins arrondis 3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137160" y="742950"/>
          <a:ext cx="1343025" cy="443865"/>
        </a:xfrm>
        <a:prstGeom prst="wedgeRoundRectCallout">
          <a:avLst>
            <a:gd name="adj1" fmla="val 35106"/>
            <a:gd name="adj2" fmla="val -103024"/>
            <a:gd name="adj3" fmla="val 16667"/>
          </a:avLst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Choisir la Semaine</a:t>
          </a:r>
        </a:p>
      </xdr:txBody>
    </xdr:sp>
    <xdr:clientData fPrintsWithSheet="0"/>
  </xdr:twoCellAnchor>
  <xdr:twoCellAnchor>
    <xdr:from>
      <xdr:col>15</xdr:col>
      <xdr:colOff>0</xdr:colOff>
      <xdr:row>1</xdr:row>
      <xdr:rowOff>259080</xdr:rowOff>
    </xdr:from>
    <xdr:to>
      <xdr:col>16</xdr:col>
      <xdr:colOff>287638</xdr:colOff>
      <xdr:row>5</xdr:row>
      <xdr:rowOff>152400</xdr:rowOff>
    </xdr:to>
    <xdr:sp macro="" textlink="">
      <xdr:nvSpPr>
        <xdr:cNvPr id="9219" name="AutoShape 3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12496800" y="449580"/>
          <a:ext cx="1049638" cy="655320"/>
        </a:xfrm>
        <a:prstGeom prst="wedgeRoundRectCallout">
          <a:avLst>
            <a:gd name="adj1" fmla="val 12240"/>
            <a:gd name="adj2" fmla="val 91215"/>
            <a:gd name="adj3" fmla="val 16667"/>
          </a:avLst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Filtrer sur le salarié</a:t>
          </a:r>
        </a:p>
      </xdr:txBody>
    </xdr:sp>
    <xdr:clientData fPrintsWithSheet="0"/>
  </xdr:twoCellAnchor>
  <xdr:twoCellAnchor>
    <xdr:from>
      <xdr:col>15</xdr:col>
      <xdr:colOff>0</xdr:colOff>
      <xdr:row>17</xdr:row>
      <xdr:rowOff>0</xdr:rowOff>
    </xdr:from>
    <xdr:to>
      <xdr:col>16</xdr:col>
      <xdr:colOff>287638</xdr:colOff>
      <xdr:row>17</xdr:row>
      <xdr:rowOff>0</xdr:rowOff>
    </xdr:to>
    <xdr:sp macro="" textlink="">
      <xdr:nvSpPr>
        <xdr:cNvPr id="9221" name="AutoShape 5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12733020" y="3002280"/>
          <a:ext cx="1089660" cy="0"/>
        </a:xfrm>
        <a:prstGeom prst="wedgeRoundRectCallout">
          <a:avLst>
            <a:gd name="adj1" fmla="val 11333"/>
            <a:gd name="adj2" fmla="val 101389"/>
            <a:gd name="adj3" fmla="val 16667"/>
          </a:avLst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Filtrer sur le salarié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1</xdr:row>
          <xdr:rowOff>57150</xdr:rowOff>
        </xdr:from>
        <xdr:to>
          <xdr:col>9</xdr:col>
          <xdr:colOff>133350</xdr:colOff>
          <xdr:row>2</xdr:row>
          <xdr:rowOff>57150</xdr:rowOff>
        </xdr:to>
        <xdr:sp macro="" textlink="">
          <xdr:nvSpPr>
            <xdr:cNvPr id="9432" name="Button 216" hidden="1">
              <a:extLst>
                <a:ext uri="{63B3BB69-23CF-44E3-9099-C40C66FF867C}">
                  <a14:compatExt spid="_x0000_s9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Hebdo 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1</xdr:row>
          <xdr:rowOff>76200</xdr:rowOff>
        </xdr:from>
        <xdr:to>
          <xdr:col>11</xdr:col>
          <xdr:colOff>647700</xdr:colOff>
          <xdr:row>2</xdr:row>
          <xdr:rowOff>38100</xdr:rowOff>
        </xdr:to>
        <xdr:sp macro="" textlink="">
          <xdr:nvSpPr>
            <xdr:cNvPr id="142554" name="Button 218" hidden="1">
              <a:extLst>
                <a:ext uri="{63B3BB69-23CF-44E3-9099-C40C66FF867C}">
                  <a14:compatExt spid="_x0000_s14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Mensuel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453390</xdr:colOff>
      <xdr:row>1</xdr:row>
      <xdr:rowOff>30480</xdr:rowOff>
    </xdr:from>
    <xdr:to>
      <xdr:col>12</xdr:col>
      <xdr:colOff>401970</xdr:colOff>
      <xdr:row>3</xdr:row>
      <xdr:rowOff>114300</xdr:rowOff>
    </xdr:to>
    <xdr:sp macro="" textlink="">
      <xdr:nvSpPr>
        <xdr:cNvPr id="7171" name="Rectangle à coins arrondis 3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13083540" y="228600"/>
          <a:ext cx="1714500" cy="464820"/>
        </a:xfrm>
        <a:prstGeom prst="wedgeRoundRectCallout">
          <a:avLst>
            <a:gd name="adj1" fmla="val -87144"/>
            <a:gd name="adj2" fmla="val -109185"/>
            <a:gd name="adj3" fmla="val 16667"/>
          </a:avLst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Nom, prénom, poste du salarié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1</xdr:row>
      <xdr:rowOff>131445</xdr:rowOff>
    </xdr:from>
    <xdr:to>
      <xdr:col>12</xdr:col>
      <xdr:colOff>356235</xdr:colOff>
      <xdr:row>4</xdr:row>
      <xdr:rowOff>7742</xdr:rowOff>
    </xdr:to>
    <xdr:sp macro="" textlink="">
      <xdr:nvSpPr>
        <xdr:cNvPr id="11266" name="Rectangle à coins arrondis 3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8282940" y="320040"/>
          <a:ext cx="1181100" cy="472440"/>
        </a:xfrm>
        <a:prstGeom prst="wedgeRoundRectCallout">
          <a:avLst>
            <a:gd name="adj1" fmla="val -87144"/>
            <a:gd name="adj2" fmla="val -109185"/>
            <a:gd name="adj3" fmla="val 16667"/>
          </a:avLst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Nom, prénom, poste du salarié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DOCS%20ADMINISTRATIFS\PERSONNEL\PAIE\Donn&#233;es%20Paie%20Cabinet%20Martin\2013\Pointage%20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REVIN~1\AppData\Local\Temp\Classeur1-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nue_B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TableauSemaine"/>
      <sheetName val="Temps de présence"/>
      <sheetName val="Donnees"/>
      <sheetName val="NBRE DE JOURS PAR INTERIMAIRE"/>
    </sheetNames>
    <sheetDataSet>
      <sheetData sheetId="0" refreshError="1">
        <row r="2">
          <cell r="B2" t="str">
            <v>Nom de l'agence</v>
          </cell>
          <cell r="C2" t="str">
            <v>Nom de l'intérimaire</v>
          </cell>
        </row>
        <row r="3">
          <cell r="B3" t="str">
            <v>GEA02</v>
          </cell>
          <cell r="C3" t="str">
            <v>BAMBOUCHE</v>
          </cell>
          <cell r="D3" t="str">
            <v>Agent production</v>
          </cell>
          <cell r="E3">
            <v>41330</v>
          </cell>
          <cell r="G3">
            <v>9</v>
          </cell>
          <cell r="K3">
            <v>0</v>
          </cell>
          <cell r="L3">
            <v>0</v>
          </cell>
        </row>
        <row r="4">
          <cell r="B4" t="str">
            <v>GEA02</v>
          </cell>
          <cell r="C4" t="str">
            <v>BAMBOUCHE</v>
          </cell>
        </row>
        <row r="5">
          <cell r="B5" t="str">
            <v>GEA02</v>
          </cell>
          <cell r="C5" t="str">
            <v>BAMBOUCHE</v>
          </cell>
        </row>
        <row r="6">
          <cell r="B6" t="str">
            <v>GEA02</v>
          </cell>
          <cell r="C6" t="str">
            <v>BAMBOUCHE</v>
          </cell>
        </row>
        <row r="7">
          <cell r="B7" t="str">
            <v>GEA02</v>
          </cell>
          <cell r="C7" t="str">
            <v>BAMBOUCHE</v>
          </cell>
        </row>
        <row r="8">
          <cell r="B8" t="str">
            <v>GEA02</v>
          </cell>
          <cell r="C8" t="str">
            <v>BAMBOUCHE</v>
          </cell>
        </row>
        <row r="9">
          <cell r="B9" t="str">
            <v>GEA02</v>
          </cell>
          <cell r="C9" t="str">
            <v>BAMBOUCHE</v>
          </cell>
        </row>
        <row r="10">
          <cell r="B10" t="str">
            <v>GEA02</v>
          </cell>
          <cell r="C10" t="str">
            <v>BAMBOUCHE</v>
          </cell>
        </row>
        <row r="11">
          <cell r="B11" t="str">
            <v>GEA02</v>
          </cell>
          <cell r="C11" t="str">
            <v>BAMBOUCHE</v>
          </cell>
        </row>
        <row r="12">
          <cell r="B12" t="str">
            <v>GEA02</v>
          </cell>
          <cell r="C12" t="str">
            <v>BAMBOUCHE</v>
          </cell>
        </row>
        <row r="13">
          <cell r="B13" t="str">
            <v>GEA02</v>
          </cell>
          <cell r="C13" t="str">
            <v>BAMBOUCHE</v>
          </cell>
        </row>
        <row r="14">
          <cell r="B14" t="str">
            <v>GEA02</v>
          </cell>
          <cell r="C14" t="str">
            <v>BAMBOUCHE</v>
          </cell>
        </row>
        <row r="15">
          <cell r="B15" t="str">
            <v>GEA02</v>
          </cell>
          <cell r="C15" t="str">
            <v>BAMBOUCHE</v>
          </cell>
        </row>
        <row r="16">
          <cell r="B16" t="str">
            <v>GEA02</v>
          </cell>
          <cell r="C16" t="str">
            <v>BAMBOUCHE</v>
          </cell>
        </row>
        <row r="17">
          <cell r="B17" t="str">
            <v>Adecco01</v>
          </cell>
          <cell r="C17" t="str">
            <v>BAMBOUCHE</v>
          </cell>
        </row>
        <row r="18">
          <cell r="B18" t="str">
            <v>Adecco01</v>
          </cell>
          <cell r="C18" t="str">
            <v>BAMBOUCHE</v>
          </cell>
        </row>
        <row r="19">
          <cell r="B19" t="str">
            <v>Adecco01</v>
          </cell>
          <cell r="C19" t="str">
            <v>BAMBOUCHE</v>
          </cell>
        </row>
        <row r="20">
          <cell r="B20" t="str">
            <v>Adecco01</v>
          </cell>
          <cell r="C20" t="str">
            <v>BAMBOUCHE</v>
          </cell>
        </row>
        <row r="21">
          <cell r="B21" t="str">
            <v>Adecco01</v>
          </cell>
          <cell r="C21" t="str">
            <v>BAMBOUCHE</v>
          </cell>
        </row>
        <row r="22">
          <cell r="B22" t="str">
            <v>Adecco01</v>
          </cell>
          <cell r="C22" t="str">
            <v>BAMBOUCHE</v>
          </cell>
        </row>
        <row r="23">
          <cell r="B23" t="str">
            <v>Adecco01</v>
          </cell>
          <cell r="C23" t="str">
            <v>BAMBOUCHE</v>
          </cell>
        </row>
        <row r="24">
          <cell r="B24" t="str">
            <v>Adecco01</v>
          </cell>
          <cell r="C24" t="str">
            <v>BAMBOUCHE</v>
          </cell>
        </row>
        <row r="25">
          <cell r="B25" t="str">
            <v>Adecco01</v>
          </cell>
          <cell r="C25" t="str">
            <v>BAMBOUCHE</v>
          </cell>
        </row>
        <row r="26">
          <cell r="B26" t="str">
            <v>Adecco01</v>
          </cell>
          <cell r="C26" t="str">
            <v>BAMBOUCHE</v>
          </cell>
        </row>
        <row r="27">
          <cell r="B27" t="str">
            <v>Adecco01</v>
          </cell>
          <cell r="C27" t="str">
            <v>BAMBOUCHE</v>
          </cell>
        </row>
        <row r="28">
          <cell r="B28" t="str">
            <v>Adecco01</v>
          </cell>
          <cell r="C28" t="str">
            <v>BAMBOUCHE</v>
          </cell>
        </row>
        <row r="29">
          <cell r="B29" t="str">
            <v>Adecco01</v>
          </cell>
          <cell r="C29" t="str">
            <v>BAMBOUCHE</v>
          </cell>
        </row>
        <row r="30">
          <cell r="B30" t="str">
            <v>Adecco01</v>
          </cell>
          <cell r="C30" t="str">
            <v>BAMBOUCHE</v>
          </cell>
        </row>
        <row r="31">
          <cell r="B31" t="str">
            <v>Adecco01</v>
          </cell>
          <cell r="C31" t="str">
            <v>BAMBOUCHE</v>
          </cell>
        </row>
        <row r="32">
          <cell r="B32" t="str">
            <v>Adecco01</v>
          </cell>
          <cell r="C32" t="str">
            <v>BAMBOUCHE</v>
          </cell>
        </row>
        <row r="33">
          <cell r="B33" t="str">
            <v>Adecco01</v>
          </cell>
          <cell r="C33" t="str">
            <v>BAMBOUCHE</v>
          </cell>
        </row>
        <row r="34">
          <cell r="B34" t="str">
            <v>Adecco01</v>
          </cell>
          <cell r="C34" t="str">
            <v>BAMBOUCHE</v>
          </cell>
        </row>
        <row r="35">
          <cell r="B35" t="str">
            <v>Adecco01</v>
          </cell>
        </row>
        <row r="36">
          <cell r="B36" t="str">
            <v>Adecco01</v>
          </cell>
        </row>
        <row r="37">
          <cell r="B37" t="str">
            <v>Adecco01</v>
          </cell>
        </row>
        <row r="38">
          <cell r="B38" t="str">
            <v>Adecco01</v>
          </cell>
        </row>
        <row r="39">
          <cell r="B39" t="str">
            <v>Adecco01</v>
          </cell>
        </row>
        <row r="40">
          <cell r="B40" t="str">
            <v>Adecco01</v>
          </cell>
        </row>
        <row r="41">
          <cell r="B41" t="str">
            <v>Adecco01</v>
          </cell>
        </row>
        <row r="42">
          <cell r="B42" t="str">
            <v>Adecco01</v>
          </cell>
        </row>
        <row r="43">
          <cell r="B43" t="str">
            <v>Adecco01</v>
          </cell>
        </row>
        <row r="44">
          <cell r="B44" t="str">
            <v>Adecco01</v>
          </cell>
        </row>
        <row r="45">
          <cell r="B45" t="str">
            <v>Adecco01</v>
          </cell>
        </row>
        <row r="46">
          <cell r="B46" t="str">
            <v>Adecco01</v>
          </cell>
        </row>
        <row r="47">
          <cell r="B47" t="str">
            <v>Adecco01</v>
          </cell>
        </row>
        <row r="48">
          <cell r="B48" t="str">
            <v>Adecco01</v>
          </cell>
        </row>
        <row r="49">
          <cell r="B49" t="str">
            <v>Adecco01</v>
          </cell>
        </row>
        <row r="50">
          <cell r="B50" t="str">
            <v>Adecco01</v>
          </cell>
        </row>
        <row r="51">
          <cell r="B51" t="str">
            <v>Adecco01</v>
          </cell>
        </row>
        <row r="52">
          <cell r="B52" t="str">
            <v>Adecco01</v>
          </cell>
        </row>
        <row r="53">
          <cell r="B53" t="str">
            <v>Adecco01</v>
          </cell>
        </row>
        <row r="54">
          <cell r="B54" t="str">
            <v>Adecco01</v>
          </cell>
        </row>
      </sheetData>
      <sheetData sheetId="1" refreshError="1"/>
      <sheetData sheetId="2" refreshError="1"/>
      <sheetData sheetId="3" refreshError="1">
        <row r="2">
          <cell r="H2" t="str">
            <v>Agent production</v>
          </cell>
        </row>
        <row r="3">
          <cell r="H3" t="str">
            <v>Peintre</v>
          </cell>
        </row>
        <row r="4">
          <cell r="H4" t="str">
            <v>Spécial agent prod</v>
          </cell>
        </row>
        <row r="5">
          <cell r="H5" t="str">
            <v>Spécial peintre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semaine"/>
      <sheetName val="horaires d'équipe"/>
      <sheetName val="horaires journée"/>
    </sheetNames>
    <sheetDataSet>
      <sheetData sheetId="0">
        <row r="1">
          <cell r="A1">
            <v>2013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cription"/>
      <sheetName val="Fiche"/>
      <sheetName val="Répertoire"/>
      <sheetName val="Banque de données"/>
    </sheetNames>
    <sheetDataSet>
      <sheetData sheetId="0" refreshError="1"/>
      <sheetData sheetId="1" refreshError="1"/>
      <sheetData sheetId="2">
        <row r="2">
          <cell r="A2" t="str">
            <v>Forget</v>
          </cell>
          <cell r="B2" t="str">
            <v>Eric</v>
          </cell>
          <cell r="C2" t="str">
            <v>EricF</v>
          </cell>
          <cell r="D2" t="str">
            <v>H</v>
          </cell>
          <cell r="E2" t="str">
            <v xml:space="preserve">rue Dorval </v>
          </cell>
          <cell r="F2" t="str">
            <v>L'Assomption</v>
          </cell>
          <cell r="G2" t="str">
            <v>Canada</v>
          </cell>
          <cell r="H2" t="str">
            <v>Québec</v>
          </cell>
          <cell r="I2" t="str">
            <v>J5W 1A1</v>
          </cell>
          <cell r="J2" t="str">
            <v xml:space="preserve">450-589-5671 </v>
          </cell>
          <cell r="K2" t="str">
            <v>en attente</v>
          </cell>
          <cell r="L2" t="str">
            <v>Non renseigné</v>
          </cell>
          <cell r="M2" t="str">
            <v>Néant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F8" totalsRowShown="0" headerRowDxfId="7" dataDxfId="6">
  <autoFilter ref="A1:F8"/>
  <tableColumns count="6">
    <tableColumn id="1" name="iD" dataDxfId="5"/>
    <tableColumn id="2" name="Pseudo" dataDxfId="4"/>
    <tableColumn id="3" name="Nom" dataDxfId="3"/>
    <tableColumn id="4" name="Prénom" dataDxfId="2"/>
    <tableColumn id="5" name="Telephone" dataDxfId="1"/>
    <tableColumn id="6" name="Poste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5"/>
  <sheetViews>
    <sheetView zoomScaleNormal="100" workbookViewId="0">
      <selection activeCell="O1" sqref="O1"/>
    </sheetView>
  </sheetViews>
  <sheetFormatPr baseColWidth="10" defaultRowHeight="12.75" x14ac:dyDescent="0.2"/>
  <cols>
    <col min="1" max="1" width="11.85546875" customWidth="1"/>
    <col min="3" max="3" width="18" bestFit="1" customWidth="1"/>
    <col min="4" max="10" width="11.5703125" style="180" customWidth="1"/>
    <col min="11" max="11" width="6.42578125" style="185" bestFit="1" customWidth="1"/>
    <col min="12" max="12" width="11.7109375" style="185" bestFit="1" customWidth="1"/>
    <col min="13" max="13" width="12.28515625" style="185" bestFit="1" customWidth="1"/>
    <col min="14" max="14" width="11.7109375" style="185" bestFit="1" customWidth="1"/>
    <col min="15" max="15" width="23.42578125" customWidth="1"/>
  </cols>
  <sheetData>
    <row r="1" spans="1:29" s="5" customFormat="1" ht="15" customHeight="1" x14ac:dyDescent="0.2">
      <c r="A1" s="4">
        <v>2017</v>
      </c>
      <c r="J1" s="6"/>
      <c r="K1" s="183"/>
      <c r="L1" s="183"/>
      <c r="M1" s="183"/>
      <c r="N1" s="183"/>
      <c r="X1" s="6"/>
      <c r="Y1" s="7"/>
      <c r="AA1" s="6"/>
      <c r="AB1" s="6"/>
      <c r="AC1" s="8"/>
    </row>
    <row r="2" spans="1:29" s="5" customFormat="1" ht="23.25" customHeight="1" x14ac:dyDescent="0.2">
      <c r="A2" s="9" t="s">
        <v>14</v>
      </c>
      <c r="B2" s="10">
        <v>10</v>
      </c>
      <c r="C2" s="9" t="s">
        <v>15</v>
      </c>
      <c r="D2" s="11">
        <f>7*B2+DATE(An,1,3)-WEEKDAY(DATE(An,1,3))-5</f>
        <v>42800</v>
      </c>
      <c r="E2" s="9" t="s">
        <v>16</v>
      </c>
      <c r="F2" s="11">
        <f>D2+6</f>
        <v>42806</v>
      </c>
      <c r="K2" s="183"/>
      <c r="L2" s="183"/>
      <c r="M2" s="183"/>
      <c r="N2" s="183"/>
      <c r="S2" s="12"/>
      <c r="Y2" s="7"/>
      <c r="AA2" s="6"/>
      <c r="AB2" s="6"/>
      <c r="AC2" s="8"/>
    </row>
    <row r="3" spans="1:29" s="5" customFormat="1" ht="11.25" x14ac:dyDescent="0.2">
      <c r="B3" s="37"/>
      <c r="C3" s="13"/>
      <c r="F3" s="14"/>
      <c r="G3" s="15"/>
      <c r="H3" s="15"/>
      <c r="J3" s="6"/>
      <c r="K3" s="183"/>
      <c r="L3" s="183"/>
      <c r="M3" s="183"/>
      <c r="N3" s="183"/>
      <c r="R3" s="16"/>
      <c r="X3" s="6"/>
      <c r="Y3" s="7"/>
    </row>
    <row r="4" spans="1:29" s="5" customFormat="1" x14ac:dyDescent="0.2">
      <c r="B4" s="37"/>
      <c r="C4" s="37"/>
      <c r="D4" s="185"/>
      <c r="E4" s="185"/>
      <c r="F4" s="185"/>
      <c r="G4" s="185"/>
      <c r="H4" s="185"/>
      <c r="I4" s="185"/>
      <c r="J4" s="185"/>
      <c r="K4" s="183"/>
      <c r="L4" s="183"/>
      <c r="M4" s="183"/>
      <c r="N4" s="183"/>
      <c r="R4" s="16"/>
      <c r="X4" s="6"/>
      <c r="Y4" s="7"/>
    </row>
    <row r="5" spans="1:29" s="5" customFormat="1" x14ac:dyDescent="0.2">
      <c r="B5" s="37"/>
      <c r="D5" s="185"/>
      <c r="E5" s="185"/>
      <c r="F5" s="185"/>
      <c r="G5" s="185"/>
      <c r="H5" s="185"/>
      <c r="I5" s="185"/>
      <c r="J5" s="185"/>
      <c r="K5" s="183"/>
      <c r="L5" s="183"/>
      <c r="M5" s="183"/>
      <c r="N5" s="183"/>
      <c r="O5" s="17"/>
      <c r="R5" s="16"/>
      <c r="X5" s="6"/>
      <c r="Y5" s="7"/>
    </row>
    <row r="6" spans="1:29" s="5" customFormat="1" ht="17.25" customHeight="1" thickBot="1" x14ac:dyDescent="0.25">
      <c r="B6" s="37"/>
      <c r="F6" s="18"/>
      <c r="J6" s="6"/>
      <c r="K6" s="183"/>
      <c r="L6" s="183"/>
      <c r="M6" s="183"/>
      <c r="N6" s="183"/>
      <c r="O6" s="17"/>
      <c r="R6" s="16"/>
      <c r="X6" s="6"/>
      <c r="Y6" s="7"/>
    </row>
    <row r="7" spans="1:29" s="5" customFormat="1" ht="17.25" customHeight="1" thickBot="1" x14ac:dyDescent="0.25">
      <c r="D7" s="19" t="s">
        <v>17</v>
      </c>
      <c r="E7" s="20" t="s">
        <v>18</v>
      </c>
      <c r="F7" s="20" t="s">
        <v>19</v>
      </c>
      <c r="G7" s="20" t="s">
        <v>20</v>
      </c>
      <c r="H7" s="20" t="s">
        <v>21</v>
      </c>
      <c r="I7" s="20" t="s">
        <v>22</v>
      </c>
      <c r="J7" s="21" t="s">
        <v>23</v>
      </c>
      <c r="K7" s="22">
        <f>SUBTOTAL(9,K9:K45)</f>
        <v>4.4999999999999982</v>
      </c>
      <c r="L7" s="22">
        <f>SUBTOTAL(9,L9:L45)</f>
        <v>4.4999999999999982</v>
      </c>
      <c r="M7" s="22">
        <f>SUBTOTAL(9,M9:M45)</f>
        <v>0</v>
      </c>
      <c r="N7" s="22">
        <f>SUBTOTAL(9,N9:N45)</f>
        <v>0</v>
      </c>
      <c r="O7" s="17"/>
      <c r="Z7" s="7"/>
      <c r="AA7" s="6"/>
      <c r="AB7" s="6"/>
    </row>
    <row r="8" spans="1:29" s="5" customFormat="1" ht="12" thickBot="1" x14ac:dyDescent="0.25">
      <c r="A8" s="23" t="s">
        <v>24</v>
      </c>
      <c r="B8" s="23" t="s">
        <v>51</v>
      </c>
      <c r="C8" s="24" t="s">
        <v>5</v>
      </c>
      <c r="D8" s="25">
        <f>D2</f>
        <v>42800</v>
      </c>
      <c r="E8" s="26">
        <f t="shared" ref="E8:J8" si="0">D8+1</f>
        <v>42801</v>
      </c>
      <c r="F8" s="26">
        <f t="shared" si="0"/>
        <v>42802</v>
      </c>
      <c r="G8" s="26">
        <f t="shared" si="0"/>
        <v>42803</v>
      </c>
      <c r="H8" s="26">
        <f t="shared" si="0"/>
        <v>42804</v>
      </c>
      <c r="I8" s="26">
        <f t="shared" si="0"/>
        <v>42805</v>
      </c>
      <c r="J8" s="27">
        <f t="shared" si="0"/>
        <v>42806</v>
      </c>
      <c r="K8" s="240" t="s">
        <v>25</v>
      </c>
      <c r="L8" s="241" t="s">
        <v>26</v>
      </c>
      <c r="M8" s="242" t="s">
        <v>27</v>
      </c>
      <c r="N8" s="243" t="s">
        <v>28</v>
      </c>
      <c r="O8" s="28" t="s">
        <v>29</v>
      </c>
      <c r="P8" s="29"/>
      <c r="S8" s="7"/>
      <c r="T8" s="13"/>
      <c r="U8" s="13"/>
      <c r="V8" s="13"/>
      <c r="Y8" s="6"/>
      <c r="Z8" s="7"/>
    </row>
    <row r="9" spans="1:29" s="5" customFormat="1" ht="14.1" customHeight="1" x14ac:dyDescent="0.2">
      <c r="A9" s="30" t="s">
        <v>47</v>
      </c>
      <c r="B9" s="30" t="s">
        <v>44</v>
      </c>
      <c r="C9" s="31" t="s">
        <v>7</v>
      </c>
      <c r="D9" s="238"/>
      <c r="E9" s="225"/>
      <c r="F9" s="225">
        <v>4.4999999999999982</v>
      </c>
      <c r="G9" s="225"/>
      <c r="H9" s="225"/>
      <c r="I9" s="225"/>
      <c r="J9" s="226"/>
      <c r="K9" s="182">
        <f t="shared" ref="K9:K16" si="1">SUM(D9:J9)</f>
        <v>4.4999999999999982</v>
      </c>
      <c r="L9" s="244">
        <f>MIN(K9,35)</f>
        <v>4.4999999999999982</v>
      </c>
      <c r="M9" s="244">
        <f>MIN(K9-L9,8)</f>
        <v>0</v>
      </c>
      <c r="N9" s="245">
        <f>K9-(L9+M9)</f>
        <v>0</v>
      </c>
      <c r="O9" s="272"/>
      <c r="P9" s="32"/>
      <c r="Q9" s="33"/>
      <c r="Y9" s="6"/>
      <c r="Z9" s="7"/>
      <c r="AB9" s="6"/>
    </row>
    <row r="10" spans="1:29" s="5" customFormat="1" ht="14.1" customHeight="1" thickBot="1" x14ac:dyDescent="0.25">
      <c r="A10" s="249"/>
      <c r="B10" s="34"/>
      <c r="C10" s="35"/>
      <c r="D10" s="239"/>
      <c r="E10" s="227"/>
      <c r="F10" s="227">
        <v>0</v>
      </c>
      <c r="G10" s="227"/>
      <c r="H10" s="227"/>
      <c r="I10" s="227"/>
      <c r="J10" s="228"/>
      <c r="K10" s="246">
        <f t="shared" si="1"/>
        <v>0</v>
      </c>
      <c r="L10" s="247"/>
      <c r="M10" s="247"/>
      <c r="N10" s="248"/>
      <c r="O10" s="273"/>
      <c r="P10" s="36"/>
      <c r="Y10" s="6"/>
      <c r="Z10" s="7"/>
      <c r="AA10" s="6"/>
      <c r="AB10" s="6"/>
    </row>
    <row r="11" spans="1:29" s="5" customFormat="1" ht="14.1" customHeight="1" x14ac:dyDescent="0.2">
      <c r="A11" s="30" t="s">
        <v>52</v>
      </c>
      <c r="B11" s="30" t="s">
        <v>53</v>
      </c>
      <c r="C11" s="31" t="s">
        <v>54</v>
      </c>
      <c r="D11" s="238"/>
      <c r="E11" s="225"/>
      <c r="F11" s="225"/>
      <c r="G11" s="225"/>
      <c r="H11" s="225"/>
      <c r="I11" s="225"/>
      <c r="J11" s="226"/>
      <c r="K11" s="182">
        <f t="shared" si="1"/>
        <v>0</v>
      </c>
      <c r="L11" s="244">
        <f>MIN(K11,35)</f>
        <v>0</v>
      </c>
      <c r="M11" s="244">
        <f>MIN(K11-L11,8)</f>
        <v>0</v>
      </c>
      <c r="N11" s="245">
        <f>K11-(L11+M11)</f>
        <v>0</v>
      </c>
      <c r="O11" s="272"/>
      <c r="P11" s="32"/>
      <c r="Y11" s="6"/>
      <c r="Z11" s="7"/>
      <c r="AA11" s="6"/>
      <c r="AB11" s="6"/>
    </row>
    <row r="12" spans="1:29" s="5" customFormat="1" ht="14.1" customHeight="1" thickBot="1" x14ac:dyDescent="0.25">
      <c r="A12" s="249"/>
      <c r="B12" s="34"/>
      <c r="C12" s="35"/>
      <c r="D12" s="239"/>
      <c r="E12" s="227"/>
      <c r="F12" s="227"/>
      <c r="G12" s="227"/>
      <c r="H12" s="227"/>
      <c r="I12" s="227"/>
      <c r="J12" s="228"/>
      <c r="K12" s="246">
        <f t="shared" si="1"/>
        <v>0</v>
      </c>
      <c r="L12" s="247"/>
      <c r="M12" s="247"/>
      <c r="N12" s="248"/>
      <c r="O12" s="273"/>
      <c r="P12" s="36"/>
      <c r="Y12" s="6"/>
      <c r="Z12" s="7"/>
      <c r="AA12" s="6"/>
      <c r="AB12" s="6"/>
    </row>
    <row r="13" spans="1:29" s="5" customFormat="1" ht="14.1" customHeight="1" x14ac:dyDescent="0.2">
      <c r="A13" s="30" t="s">
        <v>52</v>
      </c>
      <c r="B13" s="30" t="s">
        <v>53</v>
      </c>
      <c r="C13" s="31" t="s">
        <v>54</v>
      </c>
      <c r="D13" s="238"/>
      <c r="E13" s="225"/>
      <c r="F13" s="225"/>
      <c r="G13" s="225"/>
      <c r="H13" s="225"/>
      <c r="I13" s="225"/>
      <c r="J13" s="226"/>
      <c r="K13" s="182">
        <f t="shared" si="1"/>
        <v>0</v>
      </c>
      <c r="L13" s="244">
        <f>MIN(K13,35)</f>
        <v>0</v>
      </c>
      <c r="M13" s="244">
        <f>MIN(K13-L13,8)</f>
        <v>0</v>
      </c>
      <c r="N13" s="245">
        <f>K13-(L13+M13)</f>
        <v>0</v>
      </c>
      <c r="O13" s="272"/>
      <c r="P13" s="32"/>
      <c r="Y13" s="6"/>
      <c r="Z13" s="7"/>
      <c r="AA13" s="6"/>
      <c r="AB13" s="6"/>
    </row>
    <row r="14" spans="1:29" s="5" customFormat="1" ht="14.1" customHeight="1" thickBot="1" x14ac:dyDescent="0.25">
      <c r="A14" s="249"/>
      <c r="B14" s="34"/>
      <c r="C14" s="35"/>
      <c r="D14" s="239"/>
      <c r="E14" s="227"/>
      <c r="F14" s="227"/>
      <c r="G14" s="227"/>
      <c r="H14" s="227"/>
      <c r="I14" s="227"/>
      <c r="J14" s="228"/>
      <c r="K14" s="246">
        <f t="shared" si="1"/>
        <v>0</v>
      </c>
      <c r="L14" s="247"/>
      <c r="M14" s="247"/>
      <c r="N14" s="248"/>
      <c r="O14" s="273"/>
      <c r="P14" s="36"/>
      <c r="Y14" s="6"/>
      <c r="Z14" s="7"/>
      <c r="AA14" s="6"/>
      <c r="AB14" s="6"/>
    </row>
    <row r="15" spans="1:29" s="5" customFormat="1" ht="14.1" customHeight="1" x14ac:dyDescent="0.2">
      <c r="A15" s="30"/>
      <c r="B15" s="30"/>
      <c r="C15" s="31"/>
      <c r="D15" s="174"/>
      <c r="E15" s="175"/>
      <c r="F15" s="175"/>
      <c r="G15" s="175"/>
      <c r="H15" s="175"/>
      <c r="I15" s="175"/>
      <c r="J15" s="176"/>
      <c r="K15" s="182">
        <f t="shared" si="1"/>
        <v>0</v>
      </c>
      <c r="L15" s="244">
        <f>MIN(K15,35)</f>
        <v>0</v>
      </c>
      <c r="M15" s="244">
        <f>MIN(K15-L15,8)</f>
        <v>0</v>
      </c>
      <c r="N15" s="245">
        <f>K15-(L15+M15)</f>
        <v>0</v>
      </c>
      <c r="O15" s="272"/>
      <c r="P15" s="32"/>
      <c r="Y15" s="6"/>
      <c r="Z15" s="7"/>
      <c r="AA15" s="6"/>
      <c r="AB15" s="6"/>
    </row>
    <row r="16" spans="1:29" s="5" customFormat="1" ht="14.1" customHeight="1" thickBot="1" x14ac:dyDescent="0.25">
      <c r="A16" s="249"/>
      <c r="B16" s="34"/>
      <c r="C16" s="35"/>
      <c r="D16" s="177"/>
      <c r="E16" s="178"/>
      <c r="F16" s="178"/>
      <c r="G16" s="178"/>
      <c r="H16" s="178"/>
      <c r="I16" s="178"/>
      <c r="J16" s="179"/>
      <c r="K16" s="246">
        <f t="shared" si="1"/>
        <v>0</v>
      </c>
      <c r="L16" s="247"/>
      <c r="M16" s="247"/>
      <c r="N16" s="248"/>
      <c r="O16" s="273"/>
      <c r="P16" s="36"/>
      <c r="Y16" s="6"/>
      <c r="Z16" s="7"/>
      <c r="AA16" s="6"/>
      <c r="AB16" s="6"/>
    </row>
    <row r="17" spans="1:1" x14ac:dyDescent="0.2">
      <c r="A17" s="250"/>
    </row>
    <row r="18" spans="1:1" x14ac:dyDescent="0.2">
      <c r="A18" s="250"/>
    </row>
    <row r="19" spans="1:1" x14ac:dyDescent="0.2">
      <c r="A19" s="250"/>
    </row>
    <row r="20" spans="1:1" x14ac:dyDescent="0.2">
      <c r="A20" s="250"/>
    </row>
    <row r="21" spans="1:1" x14ac:dyDescent="0.2">
      <c r="A21" s="250"/>
    </row>
    <row r="22" spans="1:1" x14ac:dyDescent="0.2">
      <c r="A22" s="250"/>
    </row>
    <row r="23" spans="1:1" x14ac:dyDescent="0.2">
      <c r="A23" s="250"/>
    </row>
    <row r="24" spans="1:1" x14ac:dyDescent="0.2">
      <c r="A24" s="250"/>
    </row>
    <row r="25" spans="1:1" x14ac:dyDescent="0.2">
      <c r="A25" s="250"/>
    </row>
  </sheetData>
  <mergeCells count="4">
    <mergeCell ref="O9:O10"/>
    <mergeCell ref="O11:O12"/>
    <mergeCell ref="O13:O14"/>
    <mergeCell ref="O15:O16"/>
  </mergeCells>
  <phoneticPr fontId="6" type="noConversion"/>
  <pageMargins left="0.17" right="0.17" top="0.38" bottom="0.31" header="0.17" footer="0.16"/>
  <pageSetup paperSize="9" scale="7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432" r:id="rId4" name="Button 216">
              <controlPr defaultSize="0" print="0" autoFill="0" autoPict="0" macro="[0]!principal">
                <anchor moveWithCells="1" sizeWithCells="1">
                  <from>
                    <xdr:col>8</xdr:col>
                    <xdr:colOff>47625</xdr:colOff>
                    <xdr:row>1</xdr:row>
                    <xdr:rowOff>57150</xdr:rowOff>
                  </from>
                  <to>
                    <xdr:col>9</xdr:col>
                    <xdr:colOff>133350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33"/>
  <sheetViews>
    <sheetView showGridLines="0" zoomScaleNormal="100" workbookViewId="0">
      <selection activeCell="B16" sqref="B16"/>
    </sheetView>
  </sheetViews>
  <sheetFormatPr baseColWidth="10" defaultRowHeight="12.75" x14ac:dyDescent="0.2"/>
  <cols>
    <col min="3" max="3" width="12" bestFit="1" customWidth="1"/>
    <col min="4" max="4" width="17.42578125" style="180" customWidth="1"/>
    <col min="5" max="6" width="11.5703125" style="180" customWidth="1"/>
    <col min="7" max="7" width="12.7109375" style="180" bestFit="1" customWidth="1"/>
    <col min="8" max="10" width="11.5703125" style="180" customWidth="1"/>
    <col min="11" max="11" width="6.28515625" style="224" bestFit="1" customWidth="1"/>
    <col min="12" max="14" width="11.5703125" style="224" customWidth="1"/>
    <col min="15" max="15" width="23.42578125" customWidth="1"/>
  </cols>
  <sheetData>
    <row r="1" spans="1:29" s="5" customFormat="1" ht="15" customHeight="1" x14ac:dyDescent="0.2">
      <c r="J1" s="6"/>
      <c r="K1" s="6"/>
      <c r="L1" s="6"/>
      <c r="M1" s="6"/>
      <c r="X1" s="6"/>
      <c r="Y1" s="7"/>
      <c r="AA1" s="6"/>
      <c r="AB1" s="6"/>
      <c r="AC1" s="8"/>
    </row>
    <row r="2" spans="1:29" s="5" customFormat="1" ht="23.25" customHeight="1" x14ac:dyDescent="0.2">
      <c r="B2" s="215" t="s">
        <v>63</v>
      </c>
      <c r="C2" s="203"/>
      <c r="D2" s="216">
        <v>42767</v>
      </c>
      <c r="K2" s="6"/>
      <c r="L2" s="6"/>
      <c r="M2" s="6"/>
      <c r="S2" s="12"/>
      <c r="Y2" s="7"/>
      <c r="AA2" s="6"/>
      <c r="AB2" s="6"/>
      <c r="AC2" s="8"/>
    </row>
    <row r="3" spans="1:29" s="5" customFormat="1" ht="11.25" x14ac:dyDescent="0.2">
      <c r="B3" s="217" t="s">
        <v>62</v>
      </c>
      <c r="C3" s="201"/>
      <c r="D3" s="218"/>
      <c r="G3" s="15"/>
      <c r="H3" s="15"/>
      <c r="J3" s="6"/>
      <c r="K3" s="6"/>
      <c r="L3" s="6"/>
      <c r="M3" s="6"/>
      <c r="R3" s="16"/>
      <c r="X3" s="6"/>
      <c r="Y3" s="7"/>
    </row>
    <row r="4" spans="1:29" s="5" customFormat="1" ht="12" thickBot="1" x14ac:dyDescent="0.25">
      <c r="B4" s="219" t="s">
        <v>61</v>
      </c>
      <c r="C4" s="202"/>
      <c r="D4" s="220"/>
      <c r="H4" s="181"/>
      <c r="J4" s="6"/>
      <c r="K4" s="6"/>
      <c r="L4" s="6"/>
      <c r="M4" s="6"/>
      <c r="R4" s="16"/>
      <c r="X4" s="6"/>
      <c r="Y4" s="7"/>
    </row>
    <row r="5" spans="1:29" s="5" customFormat="1" ht="12" thickTop="1" x14ac:dyDescent="0.2">
      <c r="B5" s="37"/>
      <c r="D5" s="181"/>
      <c r="H5" s="181"/>
      <c r="I5" s="181"/>
      <c r="J5" s="181"/>
      <c r="K5" s="6"/>
      <c r="L5" s="6"/>
      <c r="M5" s="6"/>
      <c r="R5" s="16"/>
      <c r="X5" s="6"/>
      <c r="Y5" s="7"/>
    </row>
    <row r="6" spans="1:29" s="5" customFormat="1" ht="17.25" customHeight="1" x14ac:dyDescent="0.2">
      <c r="B6" s="37"/>
      <c r="J6" s="6"/>
      <c r="K6" s="6"/>
      <c r="L6" s="6"/>
      <c r="M6" s="6"/>
      <c r="R6" s="16"/>
      <c r="X6" s="6"/>
      <c r="Y6" s="7"/>
    </row>
    <row r="7" spans="1:29" s="5" customFormat="1" ht="17.25" customHeight="1" thickBot="1" x14ac:dyDescent="0.25">
      <c r="A7"/>
      <c r="B7"/>
      <c r="C7"/>
      <c r="D7" s="210" t="s">
        <v>17</v>
      </c>
      <c r="E7" s="210" t="s">
        <v>18</v>
      </c>
      <c r="F7" s="210" t="s">
        <v>19</v>
      </c>
      <c r="G7" s="210" t="s">
        <v>20</v>
      </c>
      <c r="H7" s="210" t="s">
        <v>21</v>
      </c>
      <c r="I7" s="210" t="s">
        <v>22</v>
      </c>
      <c r="J7" s="211" t="s">
        <v>23</v>
      </c>
      <c r="K7" s="212">
        <f>SUBTOTAL(9,K9:K45)</f>
        <v>227</v>
      </c>
      <c r="L7" s="212">
        <f>SUBTOTAL(9,L9:L45)</f>
        <v>159.5</v>
      </c>
      <c r="M7" s="212">
        <f>SUBTOTAL(9,M9:M45)</f>
        <v>32</v>
      </c>
      <c r="N7" s="213">
        <f>SUBTOTAL(9,N9:N45)</f>
        <v>21.500000000000028</v>
      </c>
      <c r="Z7" s="7"/>
      <c r="AA7" s="6"/>
      <c r="AB7" s="6"/>
    </row>
    <row r="8" spans="1:29" s="5" customFormat="1" ht="13.5" thickBot="1" x14ac:dyDescent="0.25">
      <c r="A8" s="184"/>
      <c r="B8" s="184"/>
      <c r="C8"/>
      <c r="D8" s="208" t="str">
        <f>IF(WEEKDAY($D$2,2)=1,$D$2,"")</f>
        <v/>
      </c>
      <c r="E8" s="204" t="str">
        <f>IF(WEEKDAY($D$2,2)=2,$D$2,IF(AND(NOT((ISTEXT(D8))),WEEKDAY($D$2,2)&lt;&gt;2),D8+1,""))</f>
        <v/>
      </c>
      <c r="F8" s="204">
        <f>IF(WEEKDAY($D$2,2)=3,$D$2,IF(AND(NOT((ISTEXT(E8))),WEEKDAY($D$2,2)&lt;&gt;3),E8+1,""))</f>
        <v>42767</v>
      </c>
      <c r="G8" s="204">
        <f>IF(WEEKDAY($D$2,2)=4,$D$2,IF(AND(NOT((ISTEXT(F8))),WEEKDAY($D$2,2)&lt;&gt;4),F8+1,""))</f>
        <v>42768</v>
      </c>
      <c r="H8" s="204">
        <f>IF(WEEKDAY($D$2,2)=5,$D$2,IF(AND(NOT((ISTEXT(G8))),WEEKDAY($D$2,2)&lt;&gt;5),G8+1,""))</f>
        <v>42769</v>
      </c>
      <c r="I8" s="204">
        <f>IF(WEEKDAY($D$2,2)=6,$D$2,IF(AND(NOT((ISTEXT(H8))),WEEKDAY($D$2,2)&lt;&gt;6),H8+1,""))</f>
        <v>42770</v>
      </c>
      <c r="J8" s="204">
        <f>IF(WEEKDAY($D$2,2)=7,$D$2,IF(AND(NOT((ISTEXT(I8))),WEEKDAY($D$2,2)&lt;&gt;7),I8+1,""))</f>
        <v>42771</v>
      </c>
      <c r="K8" s="205" t="s">
        <v>25</v>
      </c>
      <c r="L8" s="206" t="s">
        <v>26</v>
      </c>
      <c r="M8" s="207" t="s">
        <v>27</v>
      </c>
      <c r="N8" s="209" t="s">
        <v>28</v>
      </c>
      <c r="S8" s="7"/>
      <c r="T8" s="13"/>
      <c r="U8" s="13"/>
      <c r="V8" s="13"/>
      <c r="Y8" s="6"/>
      <c r="Z8" s="7"/>
    </row>
    <row r="9" spans="1:29" s="5" customFormat="1" ht="14.1" customHeight="1" x14ac:dyDescent="0.2">
      <c r="A9"/>
      <c r="B9"/>
      <c r="C9"/>
      <c r="D9" s="225"/>
      <c r="E9" s="225"/>
      <c r="F9" s="225"/>
      <c r="G9" s="225"/>
      <c r="H9" s="225">
        <v>9</v>
      </c>
      <c r="I9" s="225">
        <v>7</v>
      </c>
      <c r="J9" s="226">
        <v>3.5000000000000009</v>
      </c>
      <c r="K9" s="221">
        <f>SUM(D9:J9)</f>
        <v>19.5</v>
      </c>
      <c r="L9" s="222">
        <f>MIN(K9,35)</f>
        <v>19.5</v>
      </c>
      <c r="M9" s="222">
        <f>MIN(K9-L9,8)</f>
        <v>0</v>
      </c>
      <c r="N9" s="214">
        <f>K9-(L9+M9)</f>
        <v>0</v>
      </c>
      <c r="Q9" s="33"/>
      <c r="Y9" s="6"/>
      <c r="Z9" s="7"/>
      <c r="AB9" s="6"/>
    </row>
    <row r="10" spans="1:29" s="5" customFormat="1" ht="14.1" customHeight="1" thickBot="1" x14ac:dyDescent="0.25">
      <c r="A10" s="184"/>
      <c r="B10" s="184"/>
      <c r="C10"/>
      <c r="D10" s="227"/>
      <c r="E10" s="227"/>
      <c r="F10" s="227"/>
      <c r="G10" s="227"/>
      <c r="H10" s="227">
        <v>0.5</v>
      </c>
      <c r="I10" s="227">
        <v>0.5</v>
      </c>
      <c r="J10" s="228">
        <v>0</v>
      </c>
      <c r="K10" s="232">
        <f>SUM(D10:J10)</f>
        <v>1</v>
      </c>
      <c r="L10" s="233"/>
      <c r="M10" s="233"/>
      <c r="N10" s="234"/>
      <c r="Y10" s="6"/>
      <c r="Z10" s="7"/>
      <c r="AA10" s="6"/>
      <c r="AB10" s="6"/>
    </row>
    <row r="11" spans="1:29" s="5" customFormat="1" ht="14.1" customHeight="1" thickBot="1" x14ac:dyDescent="0.25">
      <c r="A11"/>
      <c r="B11"/>
      <c r="C11"/>
      <c r="D11" s="208">
        <f>J8+1</f>
        <v>42772</v>
      </c>
      <c r="E11" s="208">
        <f t="shared" ref="E11:J11" si="0">D11+1</f>
        <v>42773</v>
      </c>
      <c r="F11" s="208">
        <f t="shared" si="0"/>
        <v>42774</v>
      </c>
      <c r="G11" s="208">
        <f t="shared" si="0"/>
        <v>42775</v>
      </c>
      <c r="H11" s="208">
        <f t="shared" si="0"/>
        <v>42776</v>
      </c>
      <c r="I11" s="208">
        <f t="shared" si="0"/>
        <v>42777</v>
      </c>
      <c r="J11" s="230">
        <f t="shared" si="0"/>
        <v>42778</v>
      </c>
      <c r="K11" s="205" t="s">
        <v>25</v>
      </c>
      <c r="L11" s="206" t="s">
        <v>26</v>
      </c>
      <c r="M11" s="207" t="s">
        <v>27</v>
      </c>
      <c r="N11" s="209" t="s">
        <v>27</v>
      </c>
      <c r="Y11" s="6"/>
      <c r="Z11" s="7"/>
      <c r="AA11" s="6"/>
      <c r="AB11" s="6"/>
    </row>
    <row r="12" spans="1:29" s="5" customFormat="1" ht="14.1" customHeight="1" x14ac:dyDescent="0.2">
      <c r="A12" s="184"/>
      <c r="B12" s="184"/>
      <c r="C12"/>
      <c r="D12" s="225">
        <v>7.0000000000000018</v>
      </c>
      <c r="E12" s="225">
        <v>7.0000000000000018</v>
      </c>
      <c r="F12" s="225">
        <v>7.0000000000000018</v>
      </c>
      <c r="G12" s="225">
        <v>9</v>
      </c>
      <c r="H12" s="225">
        <v>7.0000000000000018</v>
      </c>
      <c r="I12" s="225">
        <v>7.0000000000000018</v>
      </c>
      <c r="J12" s="226">
        <v>7.0000000000000018</v>
      </c>
      <c r="K12" s="221">
        <f>SUM(D12:J12)</f>
        <v>51.000000000000007</v>
      </c>
      <c r="L12" s="222">
        <f>MIN(K12,35)</f>
        <v>35</v>
      </c>
      <c r="M12" s="222">
        <f>MIN(K12-L12,8)</f>
        <v>8</v>
      </c>
      <c r="N12" s="214">
        <f>K12-(L12+M12)</f>
        <v>8.0000000000000071</v>
      </c>
      <c r="Y12" s="6"/>
      <c r="Z12" s="7"/>
      <c r="AA12" s="6"/>
      <c r="AB12" s="6"/>
    </row>
    <row r="13" spans="1:29" s="5" customFormat="1" ht="14.1" customHeight="1" thickBot="1" x14ac:dyDescent="0.25">
      <c r="A13"/>
      <c r="B13"/>
      <c r="C13"/>
      <c r="D13" s="227">
        <v>0.5</v>
      </c>
      <c r="E13" s="227">
        <v>0.5</v>
      </c>
      <c r="F13" s="227">
        <v>0.5</v>
      </c>
      <c r="G13" s="227">
        <v>0.5</v>
      </c>
      <c r="H13" s="227">
        <v>0.5</v>
      </c>
      <c r="I13" s="227">
        <v>0.5</v>
      </c>
      <c r="J13" s="228">
        <v>0.5</v>
      </c>
      <c r="K13" s="232">
        <f>SUM(D13:J13)</f>
        <v>3.5</v>
      </c>
      <c r="L13" s="233"/>
      <c r="M13" s="233"/>
      <c r="N13" s="234"/>
      <c r="Y13" s="6"/>
      <c r="Z13" s="7"/>
      <c r="AA13" s="6"/>
      <c r="AB13" s="6"/>
    </row>
    <row r="14" spans="1:29" s="5" customFormat="1" ht="14.1" customHeight="1" thickBot="1" x14ac:dyDescent="0.25">
      <c r="A14" s="184"/>
      <c r="B14" s="184"/>
      <c r="C14"/>
      <c r="D14" s="208">
        <f>J11+1</f>
        <v>42779</v>
      </c>
      <c r="E14" s="208">
        <f t="shared" ref="E14:J14" si="1">D14+1</f>
        <v>42780</v>
      </c>
      <c r="F14" s="208">
        <f t="shared" si="1"/>
        <v>42781</v>
      </c>
      <c r="G14" s="208">
        <f t="shared" si="1"/>
        <v>42782</v>
      </c>
      <c r="H14" s="208">
        <f t="shared" si="1"/>
        <v>42783</v>
      </c>
      <c r="I14" s="208">
        <f t="shared" si="1"/>
        <v>42784</v>
      </c>
      <c r="J14" s="230">
        <f t="shared" si="1"/>
        <v>42785</v>
      </c>
      <c r="K14" s="205" t="s">
        <v>25</v>
      </c>
      <c r="L14" s="206" t="s">
        <v>26</v>
      </c>
      <c r="M14" s="207" t="s">
        <v>27</v>
      </c>
      <c r="N14" s="209" t="s">
        <v>27</v>
      </c>
      <c r="Y14" s="6"/>
      <c r="Z14" s="7"/>
      <c r="AA14" s="6"/>
      <c r="AB14" s="6"/>
    </row>
    <row r="15" spans="1:29" s="5" customFormat="1" ht="14.1" customHeight="1" x14ac:dyDescent="0.2">
      <c r="A15"/>
      <c r="B15"/>
      <c r="C15"/>
      <c r="D15" s="225">
        <v>7.0000000000000018</v>
      </c>
      <c r="E15" s="225">
        <v>7.0000000000000018</v>
      </c>
      <c r="F15" s="225">
        <v>7.0000000000000018</v>
      </c>
      <c r="G15" s="225">
        <v>7.0000000000000018</v>
      </c>
      <c r="H15" s="225">
        <v>7.0000000000000018</v>
      </c>
      <c r="I15" s="225">
        <v>7.0000000000000018</v>
      </c>
      <c r="J15" s="226">
        <v>7.0000000000000018</v>
      </c>
      <c r="K15" s="221">
        <f>SUM(D15:J15)</f>
        <v>49.000000000000007</v>
      </c>
      <c r="L15" s="222">
        <f>MIN(K15,35)</f>
        <v>35</v>
      </c>
      <c r="M15" s="222">
        <f>MIN(K15-L15,8)</f>
        <v>8</v>
      </c>
      <c r="N15" s="214">
        <f>K15-(L15+M15)</f>
        <v>6.0000000000000071</v>
      </c>
      <c r="Y15" s="6"/>
      <c r="Z15" s="7"/>
      <c r="AA15" s="6"/>
      <c r="AB15" s="6"/>
    </row>
    <row r="16" spans="1:29" s="5" customFormat="1" ht="14.1" customHeight="1" thickBot="1" x14ac:dyDescent="0.25">
      <c r="A16" s="184"/>
      <c r="B16" s="184"/>
      <c r="C16"/>
      <c r="D16" s="227">
        <v>0.5</v>
      </c>
      <c r="E16" s="227">
        <v>0.5</v>
      </c>
      <c r="F16" s="227">
        <v>0.5</v>
      </c>
      <c r="G16" s="227">
        <v>0.5</v>
      </c>
      <c r="H16" s="227">
        <v>0.5</v>
      </c>
      <c r="I16" s="227">
        <v>0.5</v>
      </c>
      <c r="J16" s="228">
        <v>0.5</v>
      </c>
      <c r="K16" s="232">
        <f>SUM(D16:J16)</f>
        <v>3.5</v>
      </c>
      <c r="L16" s="233"/>
      <c r="M16" s="233"/>
      <c r="N16" s="234"/>
      <c r="Y16" s="6"/>
      <c r="Z16" s="7"/>
      <c r="AA16" s="6"/>
      <c r="AB16" s="6"/>
    </row>
    <row r="17" spans="1:29" s="5" customFormat="1" ht="14.1" customHeight="1" thickBot="1" x14ac:dyDescent="0.25">
      <c r="A17"/>
      <c r="B17"/>
      <c r="C17"/>
      <c r="D17" s="208">
        <f>J14+1</f>
        <v>42786</v>
      </c>
      <c r="E17" s="208">
        <f t="shared" ref="E17:J17" si="2">D17+1</f>
        <v>42787</v>
      </c>
      <c r="F17" s="208">
        <f t="shared" si="2"/>
        <v>42788</v>
      </c>
      <c r="G17" s="208">
        <f t="shared" si="2"/>
        <v>42789</v>
      </c>
      <c r="H17" s="208">
        <f t="shared" si="2"/>
        <v>42790</v>
      </c>
      <c r="I17" s="208">
        <f t="shared" si="2"/>
        <v>42791</v>
      </c>
      <c r="J17" s="230">
        <f t="shared" si="2"/>
        <v>42792</v>
      </c>
      <c r="K17" s="205" t="s">
        <v>25</v>
      </c>
      <c r="L17" s="206" t="s">
        <v>26</v>
      </c>
      <c r="M17" s="207" t="s">
        <v>27</v>
      </c>
      <c r="N17" s="209" t="s">
        <v>27</v>
      </c>
      <c r="Y17" s="6"/>
      <c r="Z17" s="7"/>
      <c r="AA17" s="6"/>
      <c r="AB17" s="6"/>
    </row>
    <row r="18" spans="1:29" s="5" customFormat="1" ht="14.1" customHeight="1" x14ac:dyDescent="0.2">
      <c r="A18" s="184"/>
      <c r="B18" s="184"/>
      <c r="C18"/>
      <c r="D18" s="225">
        <v>7.0000000000000018</v>
      </c>
      <c r="E18" s="225">
        <v>7.0000000000000018</v>
      </c>
      <c r="F18" s="225">
        <v>7.0000000000000018</v>
      </c>
      <c r="G18" s="225">
        <v>7.0000000000000018</v>
      </c>
      <c r="H18" s="225">
        <v>7.0000000000000018</v>
      </c>
      <c r="I18" s="225">
        <v>7.0000000000000018</v>
      </c>
      <c r="J18" s="226">
        <v>7.0000000000000018</v>
      </c>
      <c r="K18" s="221">
        <f>SUM(D18:J18)</f>
        <v>49.000000000000007</v>
      </c>
      <c r="L18" s="222">
        <f>MIN(K18,35)</f>
        <v>35</v>
      </c>
      <c r="M18" s="222">
        <f>MIN(K18-L18,8)</f>
        <v>8</v>
      </c>
      <c r="N18" s="214">
        <f>K18-(L18+M18)</f>
        <v>6.0000000000000071</v>
      </c>
      <c r="Y18" s="6"/>
      <c r="Z18" s="7"/>
      <c r="AA18" s="6"/>
      <c r="AB18" s="6"/>
    </row>
    <row r="19" spans="1:29" s="5" customFormat="1" ht="14.1" customHeight="1" thickBot="1" x14ac:dyDescent="0.25">
      <c r="A19"/>
      <c r="B19"/>
      <c r="C19"/>
      <c r="D19" s="227">
        <v>0.5</v>
      </c>
      <c r="E19" s="227">
        <v>0.5</v>
      </c>
      <c r="F19" s="227">
        <v>0.5</v>
      </c>
      <c r="G19" s="227">
        <v>0.5</v>
      </c>
      <c r="H19" s="227">
        <v>0.5</v>
      </c>
      <c r="I19" s="227">
        <v>0.5</v>
      </c>
      <c r="J19" s="228">
        <v>0.5</v>
      </c>
      <c r="K19" s="232">
        <f>SUM(D19:J19)</f>
        <v>3.5</v>
      </c>
      <c r="L19" s="233"/>
      <c r="M19" s="233"/>
      <c r="N19" s="234"/>
      <c r="Y19" s="6"/>
      <c r="Z19" s="7"/>
      <c r="AA19" s="6"/>
      <c r="AB19" s="6"/>
    </row>
    <row r="20" spans="1:29" s="5" customFormat="1" ht="14.1" customHeight="1" thickBot="1" x14ac:dyDescent="0.25">
      <c r="A20" s="184"/>
      <c r="B20" s="184"/>
      <c r="C20"/>
      <c r="D20" s="208">
        <f>J17+1</f>
        <v>42793</v>
      </c>
      <c r="E20" s="208">
        <f t="shared" ref="E20:J20" si="3">IF(D20="","",IF(MONTH(D20+1)&lt;&gt;MONTH($D$2),"",D20+1))</f>
        <v>42794</v>
      </c>
      <c r="F20" s="208" t="str">
        <f t="shared" si="3"/>
        <v/>
      </c>
      <c r="G20" s="208" t="str">
        <f t="shared" si="3"/>
        <v/>
      </c>
      <c r="H20" s="208" t="str">
        <f t="shared" si="3"/>
        <v/>
      </c>
      <c r="I20" s="208" t="str">
        <f t="shared" si="3"/>
        <v/>
      </c>
      <c r="J20" s="230" t="str">
        <f t="shared" si="3"/>
        <v/>
      </c>
      <c r="K20" s="205" t="s">
        <v>25</v>
      </c>
      <c r="L20" s="206" t="s">
        <v>26</v>
      </c>
      <c r="M20" s="207" t="s">
        <v>27</v>
      </c>
      <c r="N20" s="209" t="s">
        <v>27</v>
      </c>
      <c r="Y20" s="6"/>
      <c r="Z20" s="7"/>
      <c r="AA20" s="6"/>
      <c r="AB20" s="6"/>
    </row>
    <row r="21" spans="1:29" s="5" customFormat="1" ht="14.1" customHeight="1" x14ac:dyDescent="0.2">
      <c r="A21"/>
      <c r="B21"/>
      <c r="C21"/>
      <c r="D21" s="225">
        <v>6.5000000000000009</v>
      </c>
      <c r="E21" s="225">
        <v>7.0000000000000018</v>
      </c>
      <c r="F21" s="225">
        <v>7.0000000000000018</v>
      </c>
      <c r="G21" s="225">
        <v>7.0000000000000018</v>
      </c>
      <c r="H21" s="225">
        <v>7.0000000000000018</v>
      </c>
      <c r="I21" s="225">
        <v>7.0000000000000018</v>
      </c>
      <c r="J21" s="226">
        <v>3</v>
      </c>
      <c r="K21" s="221">
        <f>SUM(D21:J21)</f>
        <v>44.500000000000007</v>
      </c>
      <c r="L21" s="222">
        <f>MIN(K21,35)</f>
        <v>35</v>
      </c>
      <c r="M21" s="222">
        <f>MIN(K21-L21,8)</f>
        <v>8</v>
      </c>
      <c r="N21" s="214">
        <f>K21-(L21+M21)</f>
        <v>1.5000000000000071</v>
      </c>
      <c r="Y21" s="6"/>
      <c r="Z21" s="7"/>
      <c r="AA21" s="6"/>
      <c r="AB21" s="6"/>
    </row>
    <row r="22" spans="1:29" s="5" customFormat="1" ht="14.1" customHeight="1" thickBot="1" x14ac:dyDescent="0.25">
      <c r="A22" s="184"/>
      <c r="B22" s="184"/>
      <c r="C22"/>
      <c r="D22" s="227">
        <v>0</v>
      </c>
      <c r="E22" s="227">
        <v>0.5</v>
      </c>
      <c r="F22" s="227">
        <v>0.5</v>
      </c>
      <c r="G22" s="227">
        <v>0.5</v>
      </c>
      <c r="H22" s="227">
        <v>0.5</v>
      </c>
      <c r="I22" s="227">
        <v>0.5</v>
      </c>
      <c r="J22" s="228">
        <v>0</v>
      </c>
      <c r="K22" s="232">
        <f>SUM(D22:J22)</f>
        <v>2.5</v>
      </c>
      <c r="L22" s="233"/>
      <c r="M22" s="233"/>
      <c r="N22" s="234"/>
      <c r="Y22" s="6"/>
      <c r="Z22" s="7"/>
      <c r="AA22" s="6"/>
      <c r="AB22" s="6"/>
    </row>
    <row r="23" spans="1:29" ht="13.5" thickBot="1" x14ac:dyDescent="0.25">
      <c r="D23" s="208" t="str">
        <f>IF(J20="","",IF(MONTH(J20+1)&lt;&gt;MONTH($D$2),"",J20+1))</f>
        <v/>
      </c>
      <c r="E23" s="208" t="str">
        <f t="shared" ref="E23:J23" si="4">IF(D23="","",IF(MONTH(D23+1)&lt;&gt;MONTH($D$2),"",D23+1))</f>
        <v/>
      </c>
      <c r="F23" s="208" t="str">
        <f t="shared" si="4"/>
        <v/>
      </c>
      <c r="G23" s="208" t="str">
        <f t="shared" si="4"/>
        <v/>
      </c>
      <c r="H23" s="208" t="str">
        <f t="shared" si="4"/>
        <v/>
      </c>
      <c r="I23" s="208" t="str">
        <f t="shared" si="4"/>
        <v/>
      </c>
      <c r="J23" s="230" t="str">
        <f t="shared" si="4"/>
        <v/>
      </c>
      <c r="K23" s="205" t="s">
        <v>25</v>
      </c>
      <c r="L23" s="206" t="s">
        <v>26</v>
      </c>
      <c r="M23" s="207" t="s">
        <v>27</v>
      </c>
      <c r="N23" s="209" t="s">
        <v>27</v>
      </c>
      <c r="O23" s="5"/>
      <c r="P23" s="5"/>
    </row>
    <row r="24" spans="1:29" x14ac:dyDescent="0.2">
      <c r="D24" s="225"/>
      <c r="E24" s="225"/>
      <c r="F24" s="225"/>
      <c r="G24" s="225"/>
      <c r="H24" s="225"/>
      <c r="I24" s="225"/>
      <c r="J24" s="226"/>
      <c r="K24" s="221">
        <f>SUM(D24:J24)</f>
        <v>0</v>
      </c>
      <c r="L24" s="222">
        <f>MIN(K24,35)</f>
        <v>0</v>
      </c>
      <c r="M24" s="222">
        <f>MIN(K24-L24,8)</f>
        <v>0</v>
      </c>
      <c r="N24" s="214">
        <f>K24-(L24+M24)</f>
        <v>0</v>
      </c>
      <c r="O24" s="5"/>
      <c r="P24" s="5"/>
    </row>
    <row r="25" spans="1:29" ht="13.5" thickBot="1" x14ac:dyDescent="0.25">
      <c r="D25" s="231"/>
      <c r="E25" s="231"/>
      <c r="F25" s="231"/>
      <c r="G25" s="231"/>
      <c r="H25" s="231"/>
      <c r="I25" s="231"/>
      <c r="J25" s="229"/>
      <c r="K25" s="235">
        <f>SUM(D25:J25)</f>
        <v>0</v>
      </c>
      <c r="L25" s="236"/>
      <c r="M25" s="236"/>
      <c r="N25" s="237"/>
      <c r="O25" s="5"/>
      <c r="P25" s="5"/>
    </row>
    <row r="26" spans="1:29" s="185" customFormat="1" ht="13.5" thickTop="1" x14ac:dyDescent="0.2">
      <c r="E26" s="187"/>
      <c r="K26" s="223"/>
      <c r="L26" s="223"/>
      <c r="M26" s="223"/>
      <c r="N26" s="223"/>
      <c r="O26" s="183"/>
      <c r="P26" s="183"/>
    </row>
    <row r="27" spans="1:29" s="185" customFormat="1" x14ac:dyDescent="0.2">
      <c r="D27" s="186"/>
      <c r="E27" s="186"/>
      <c r="K27" s="223"/>
      <c r="L27" s="223"/>
      <c r="M27" s="223"/>
      <c r="N27" s="223"/>
      <c r="O27" s="183"/>
      <c r="P27" s="183"/>
    </row>
    <row r="28" spans="1:29" s="185" customFormat="1" x14ac:dyDescent="0.2">
      <c r="H28" s="187"/>
      <c r="K28" s="223"/>
      <c r="L28" s="223"/>
      <c r="M28" s="223"/>
      <c r="N28" s="223"/>
      <c r="O28" s="183"/>
      <c r="P28" s="183"/>
    </row>
    <row r="29" spans="1:29" s="180" customFormat="1" x14ac:dyDescent="0.2">
      <c r="A29"/>
      <c r="B29"/>
      <c r="C29"/>
      <c r="D29" s="180" t="s">
        <v>56</v>
      </c>
      <c r="H29" s="185"/>
      <c r="I29" s="185"/>
      <c r="J29" s="185"/>
      <c r="K29" s="223"/>
      <c r="L29" s="223"/>
      <c r="M29" s="223"/>
      <c r="N29" s="223"/>
      <c r="O29" s="183"/>
      <c r="P29" s="183"/>
      <c r="Q29" s="185"/>
      <c r="R29" s="185"/>
      <c r="S29" s="185"/>
      <c r="T29"/>
      <c r="U29"/>
      <c r="V29"/>
      <c r="W29"/>
      <c r="X29"/>
      <c r="Y29"/>
      <c r="Z29"/>
      <c r="AA29"/>
      <c r="AB29"/>
      <c r="AC29"/>
    </row>
    <row r="30" spans="1:29" x14ac:dyDescent="0.2">
      <c r="O30" s="5"/>
      <c r="P30" s="5"/>
    </row>
    <row r="31" spans="1:29" s="180" customFormat="1" x14ac:dyDescent="0.2">
      <c r="A31"/>
      <c r="B31"/>
      <c r="C31"/>
      <c r="D31" s="180" t="s">
        <v>55</v>
      </c>
      <c r="K31" s="224"/>
      <c r="L31" s="224"/>
      <c r="M31" s="224"/>
      <c r="N31" s="224"/>
      <c r="O31" s="5"/>
      <c r="P31" s="5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s="180" customFormat="1" x14ac:dyDescent="0.2">
      <c r="A32"/>
      <c r="B32"/>
      <c r="C32"/>
      <c r="D32" s="180" t="s">
        <v>57</v>
      </c>
      <c r="K32" s="224"/>
      <c r="L32" s="224"/>
      <c r="M32" s="224"/>
      <c r="N32" s="224"/>
      <c r="O32" s="5"/>
      <c r="P32" s="5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 s="180" customFormat="1" x14ac:dyDescent="0.2">
      <c r="A33"/>
      <c r="B33"/>
      <c r="C33"/>
      <c r="D33" s="180" t="s">
        <v>58</v>
      </c>
      <c r="K33" s="224"/>
      <c r="L33" s="224"/>
      <c r="M33" s="224"/>
      <c r="N33" s="224"/>
      <c r="O33" s="5"/>
      <c r="P33" s="5"/>
      <c r="Q33"/>
      <c r="R33"/>
      <c r="S33"/>
      <c r="T33"/>
      <c r="U33"/>
      <c r="V33"/>
      <c r="W33"/>
      <c r="X33"/>
      <c r="Y33"/>
      <c r="Z33"/>
      <c r="AA33"/>
      <c r="AB33"/>
      <c r="AC33"/>
    </row>
  </sheetData>
  <pageMargins left="0.17" right="0.17" top="0.38" bottom="0.31" header="0.17" footer="0.16"/>
  <pageSetup paperSize="9" scale="7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554" r:id="rId4" name="Button 218">
              <controlPr defaultSize="0" print="0" autoFill="0" autoPict="0" macro="[0]!essai">
                <anchor moveWithCells="1" sizeWithCells="1">
                  <from>
                    <xdr:col>9</xdr:col>
                    <xdr:colOff>457200</xdr:colOff>
                    <xdr:row>1</xdr:row>
                    <xdr:rowOff>76200</xdr:rowOff>
                  </from>
                  <to>
                    <xdr:col>11</xdr:col>
                    <xdr:colOff>647700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S">
    <pageSetUpPr fitToPage="1"/>
  </sheetPr>
  <dimension ref="A1:T75"/>
  <sheetViews>
    <sheetView workbookViewId="0">
      <selection activeCell="C11" sqref="C11"/>
    </sheetView>
  </sheetViews>
  <sheetFormatPr baseColWidth="10" defaultRowHeight="11.25" x14ac:dyDescent="0.2"/>
  <cols>
    <col min="1" max="3" width="11.42578125" style="163"/>
    <col min="4" max="4" width="18" style="163" bestFit="1" customWidth="1"/>
    <col min="5" max="9" width="11.42578125" style="163"/>
    <col min="10" max="10" width="7.7109375" style="163" bestFit="1" customWidth="1"/>
    <col min="11" max="12" width="11.42578125" style="163"/>
    <col min="13" max="13" width="5.28515625" style="163" bestFit="1" customWidth="1"/>
    <col min="14" max="18" width="11.42578125" style="163"/>
    <col min="19" max="20" width="11.42578125" style="189"/>
    <col min="21" max="16384" width="11.42578125" style="163"/>
  </cols>
  <sheetData>
    <row r="1" spans="1:19" ht="22.5" x14ac:dyDescent="0.2">
      <c r="A1" s="172" t="s">
        <v>45</v>
      </c>
      <c r="B1" s="172" t="s">
        <v>6</v>
      </c>
      <c r="C1" s="172" t="s">
        <v>30</v>
      </c>
      <c r="D1" s="172" t="s">
        <v>5</v>
      </c>
      <c r="E1" s="173" t="s">
        <v>0</v>
      </c>
      <c r="F1" s="172" t="s">
        <v>1</v>
      </c>
      <c r="G1" s="172" t="s">
        <v>2</v>
      </c>
      <c r="H1" s="171" t="s">
        <v>3</v>
      </c>
      <c r="I1" s="171" t="s">
        <v>4</v>
      </c>
      <c r="J1" s="171" t="s">
        <v>8</v>
      </c>
      <c r="K1" s="171" t="s">
        <v>9</v>
      </c>
      <c r="L1" s="171" t="s">
        <v>10</v>
      </c>
      <c r="M1" s="171" t="s">
        <v>11</v>
      </c>
      <c r="N1" s="171" t="s">
        <v>48</v>
      </c>
      <c r="O1" s="171" t="s">
        <v>12</v>
      </c>
      <c r="P1" s="171" t="s">
        <v>13</v>
      </c>
      <c r="Q1" s="171" t="s">
        <v>50</v>
      </c>
      <c r="R1" s="188"/>
    </row>
    <row r="2" spans="1:19" x14ac:dyDescent="0.2">
      <c r="A2" s="267" t="s">
        <v>82</v>
      </c>
      <c r="B2" s="163" t="s">
        <v>68</v>
      </c>
      <c r="C2" s="163" t="s">
        <v>72</v>
      </c>
      <c r="D2" s="163" t="s">
        <v>78</v>
      </c>
      <c r="E2" s="170">
        <v>42767</v>
      </c>
      <c r="F2" s="169">
        <f t="shared" ref="F2:F31" si="0">E2</f>
        <v>42767</v>
      </c>
      <c r="G2" s="168">
        <f t="shared" ref="G2:G31" si="1">IF(E2="","Entrer Date",INT(MOD(INT((E2-2)/7)+0.6,52+5/28))+1)</f>
        <v>5</v>
      </c>
      <c r="H2" s="167">
        <v>0.41666666666666669</v>
      </c>
      <c r="I2" s="167">
        <v>0.60416666666666663</v>
      </c>
      <c r="J2" s="165">
        <f t="shared" ref="J2:J31" si="2">(I2-H2)*24</f>
        <v>4.4999999999999982</v>
      </c>
      <c r="K2" s="166">
        <f t="shared" ref="K2:K31" si="3">IF(J2&gt;=7,0.5,0)</f>
        <v>0</v>
      </c>
      <c r="L2" s="165">
        <f t="shared" ref="L2:L31" si="4">J2-K2</f>
        <v>4.4999999999999982</v>
      </c>
      <c r="O2" s="164">
        <f t="shared" ref="O2:O31" si="5">IF(E2="","",EOMONTH(E2,-1)+1)</f>
        <v>42767</v>
      </c>
      <c r="P2" s="163">
        <f>IF(E2&gt;0,YEAR(E2),"")</f>
        <v>2017</v>
      </c>
      <c r="Q2" s="261"/>
      <c r="S2" s="190"/>
    </row>
    <row r="3" spans="1:19" x14ac:dyDescent="0.2">
      <c r="A3" s="163" t="s">
        <v>81</v>
      </c>
      <c r="B3" s="163" t="s">
        <v>70</v>
      </c>
      <c r="C3" s="163" t="s">
        <v>71</v>
      </c>
      <c r="D3" s="163" t="s">
        <v>77</v>
      </c>
      <c r="E3" s="170">
        <v>41331</v>
      </c>
      <c r="F3" s="169">
        <f t="shared" si="0"/>
        <v>41331</v>
      </c>
      <c r="G3" s="168">
        <f t="shared" si="1"/>
        <v>9</v>
      </c>
      <c r="H3" s="167">
        <v>0.375</v>
      </c>
      <c r="I3" s="167">
        <v>0.77083333333333337</v>
      </c>
      <c r="J3" s="165">
        <f t="shared" si="2"/>
        <v>9.5</v>
      </c>
      <c r="K3" s="166">
        <f t="shared" si="3"/>
        <v>0.5</v>
      </c>
      <c r="L3" s="165">
        <f t="shared" si="4"/>
        <v>9</v>
      </c>
      <c r="O3" s="164">
        <f t="shared" si="5"/>
        <v>41306</v>
      </c>
      <c r="P3" s="163">
        <f t="shared" ref="P3:P31" si="6">IF(E3&gt;0,YEAR(E3),"")</f>
        <v>2013</v>
      </c>
      <c r="Q3" s="261"/>
      <c r="S3" s="190"/>
    </row>
    <row r="4" spans="1:19" x14ac:dyDescent="0.2">
      <c r="A4" s="163" t="s">
        <v>83</v>
      </c>
      <c r="B4" s="163" t="s">
        <v>73</v>
      </c>
      <c r="C4" s="163" t="s">
        <v>74</v>
      </c>
      <c r="E4" s="170">
        <v>41332</v>
      </c>
      <c r="F4" s="169">
        <f t="shared" si="0"/>
        <v>41332</v>
      </c>
      <c r="G4" s="168">
        <f t="shared" si="1"/>
        <v>9</v>
      </c>
      <c r="H4" s="167">
        <v>0.29166666666666669</v>
      </c>
      <c r="I4" s="167">
        <v>0.64583333333333337</v>
      </c>
      <c r="J4" s="165">
        <f t="shared" si="2"/>
        <v>8.5</v>
      </c>
      <c r="K4" s="166">
        <f t="shared" si="3"/>
        <v>0.5</v>
      </c>
      <c r="L4" s="165">
        <f t="shared" si="4"/>
        <v>8</v>
      </c>
      <c r="O4" s="164">
        <f t="shared" si="5"/>
        <v>41306</v>
      </c>
      <c r="P4" s="163">
        <f t="shared" si="6"/>
        <v>2013</v>
      </c>
      <c r="Q4" s="261"/>
      <c r="S4" s="190"/>
    </row>
    <row r="5" spans="1:19" x14ac:dyDescent="0.2">
      <c r="A5" s="163" t="s">
        <v>82</v>
      </c>
      <c r="B5" s="163" t="s">
        <v>68</v>
      </c>
      <c r="C5" s="163" t="s">
        <v>72</v>
      </c>
      <c r="D5" s="163" t="s">
        <v>78</v>
      </c>
      <c r="E5" s="170">
        <v>41333</v>
      </c>
      <c r="F5" s="169">
        <f t="shared" si="0"/>
        <v>41333</v>
      </c>
      <c r="G5" s="168">
        <f t="shared" si="1"/>
        <v>9</v>
      </c>
      <c r="H5" s="167">
        <v>0.25</v>
      </c>
      <c r="I5" s="167">
        <v>0.5625</v>
      </c>
      <c r="J5" s="165">
        <f t="shared" si="2"/>
        <v>7.5</v>
      </c>
      <c r="K5" s="166">
        <f t="shared" si="3"/>
        <v>0.5</v>
      </c>
      <c r="L5" s="165">
        <f t="shared" si="4"/>
        <v>7</v>
      </c>
      <c r="O5" s="164">
        <f t="shared" si="5"/>
        <v>41306</v>
      </c>
      <c r="P5" s="163">
        <f t="shared" si="6"/>
        <v>2013</v>
      </c>
      <c r="Q5" s="261"/>
      <c r="S5" s="190"/>
    </row>
    <row r="6" spans="1:19" x14ac:dyDescent="0.2">
      <c r="A6" s="163" t="s">
        <v>82</v>
      </c>
      <c r="B6" s="163" t="s">
        <v>68</v>
      </c>
      <c r="C6" s="163" t="s">
        <v>72</v>
      </c>
      <c r="D6" s="163" t="s">
        <v>78</v>
      </c>
      <c r="E6" s="170">
        <v>41334</v>
      </c>
      <c r="F6" s="169">
        <f t="shared" si="0"/>
        <v>41334</v>
      </c>
      <c r="G6" s="168">
        <f t="shared" si="1"/>
        <v>9</v>
      </c>
      <c r="H6" s="167">
        <v>0.33333333333333331</v>
      </c>
      <c r="I6" s="167">
        <v>0.72916666666666663</v>
      </c>
      <c r="J6" s="165">
        <f t="shared" si="2"/>
        <v>9.5</v>
      </c>
      <c r="K6" s="166">
        <f t="shared" si="3"/>
        <v>0.5</v>
      </c>
      <c r="L6" s="165">
        <f t="shared" si="4"/>
        <v>9</v>
      </c>
      <c r="O6" s="164">
        <f t="shared" si="5"/>
        <v>41334</v>
      </c>
      <c r="P6" s="163">
        <f t="shared" si="6"/>
        <v>2013</v>
      </c>
      <c r="Q6" s="261"/>
      <c r="S6" s="190"/>
    </row>
    <row r="7" spans="1:19" x14ac:dyDescent="0.2">
      <c r="A7" s="163" t="s">
        <v>80</v>
      </c>
      <c r="B7" s="163" t="s">
        <v>68</v>
      </c>
      <c r="C7" s="163" t="s">
        <v>69</v>
      </c>
      <c r="D7" s="163" t="s">
        <v>76</v>
      </c>
      <c r="E7" s="170">
        <v>41337</v>
      </c>
      <c r="F7" s="169">
        <f t="shared" si="0"/>
        <v>41337</v>
      </c>
      <c r="G7" s="168">
        <f t="shared" si="1"/>
        <v>10</v>
      </c>
      <c r="H7" s="167">
        <v>0.33333333333333298</v>
      </c>
      <c r="I7" s="167">
        <v>0.64583333333333337</v>
      </c>
      <c r="J7" s="165">
        <f t="shared" si="2"/>
        <v>7.5000000000000089</v>
      </c>
      <c r="K7" s="166">
        <f t="shared" si="3"/>
        <v>0.5</v>
      </c>
      <c r="L7" s="165">
        <f t="shared" si="4"/>
        <v>7.0000000000000089</v>
      </c>
      <c r="O7" s="164">
        <f t="shared" si="5"/>
        <v>41334</v>
      </c>
      <c r="P7" s="163">
        <f t="shared" si="6"/>
        <v>2013</v>
      </c>
      <c r="S7" s="190"/>
    </row>
    <row r="8" spans="1:19" x14ac:dyDescent="0.2">
      <c r="A8" s="163" t="s">
        <v>80</v>
      </c>
      <c r="B8" s="163" t="s">
        <v>68</v>
      </c>
      <c r="C8" s="163" t="s">
        <v>72</v>
      </c>
      <c r="D8" s="163" t="s">
        <v>78</v>
      </c>
      <c r="E8" s="170">
        <v>41338</v>
      </c>
      <c r="F8" s="169">
        <f t="shared" si="0"/>
        <v>41338</v>
      </c>
      <c r="G8" s="168">
        <f t="shared" si="1"/>
        <v>10</v>
      </c>
      <c r="H8" s="167">
        <v>0.33333333333333298</v>
      </c>
      <c r="I8" s="167">
        <v>0.64583333333333337</v>
      </c>
      <c r="J8" s="165">
        <f t="shared" si="2"/>
        <v>7.5000000000000089</v>
      </c>
      <c r="K8" s="166">
        <f t="shared" si="3"/>
        <v>0.5</v>
      </c>
      <c r="L8" s="165">
        <f t="shared" si="4"/>
        <v>7.0000000000000089</v>
      </c>
      <c r="O8" s="164">
        <f t="shared" si="5"/>
        <v>41334</v>
      </c>
      <c r="P8" s="163">
        <f t="shared" si="6"/>
        <v>2013</v>
      </c>
      <c r="S8" s="190"/>
    </row>
    <row r="9" spans="1:19" x14ac:dyDescent="0.2">
      <c r="A9" s="163" t="s">
        <v>80</v>
      </c>
      <c r="E9" s="170">
        <v>41339</v>
      </c>
      <c r="F9" s="169">
        <f t="shared" si="0"/>
        <v>41339</v>
      </c>
      <c r="G9" s="168">
        <f t="shared" si="1"/>
        <v>10</v>
      </c>
      <c r="H9" s="167">
        <v>0.33333333333333298</v>
      </c>
      <c r="I9" s="167">
        <v>0.64583333333333337</v>
      </c>
      <c r="J9" s="165">
        <f t="shared" si="2"/>
        <v>7.5000000000000089</v>
      </c>
      <c r="K9" s="166">
        <f t="shared" si="3"/>
        <v>0.5</v>
      </c>
      <c r="L9" s="165">
        <f t="shared" si="4"/>
        <v>7.0000000000000089</v>
      </c>
      <c r="O9" s="164">
        <f t="shared" si="5"/>
        <v>41334</v>
      </c>
      <c r="P9" s="163">
        <f t="shared" si="6"/>
        <v>2013</v>
      </c>
      <c r="S9" s="190"/>
    </row>
    <row r="10" spans="1:19" x14ac:dyDescent="0.2">
      <c r="A10" s="163" t="s">
        <v>80</v>
      </c>
      <c r="E10" s="170">
        <v>41340</v>
      </c>
      <c r="F10" s="169">
        <f t="shared" si="0"/>
        <v>41340</v>
      </c>
      <c r="G10" s="168">
        <f t="shared" si="1"/>
        <v>10</v>
      </c>
      <c r="H10" s="167">
        <v>0.45833333333333331</v>
      </c>
      <c r="I10" s="167">
        <v>0.64583333333333337</v>
      </c>
      <c r="J10" s="165">
        <f t="shared" si="2"/>
        <v>4.5000000000000018</v>
      </c>
      <c r="K10" s="166">
        <f t="shared" si="3"/>
        <v>0</v>
      </c>
      <c r="L10" s="165">
        <f t="shared" si="4"/>
        <v>4.5000000000000018</v>
      </c>
      <c r="O10" s="164">
        <f t="shared" si="5"/>
        <v>41334</v>
      </c>
      <c r="P10" s="163">
        <f t="shared" si="6"/>
        <v>2013</v>
      </c>
      <c r="S10" s="190"/>
    </row>
    <row r="11" spans="1:19" x14ac:dyDescent="0.2">
      <c r="A11" s="163" t="s">
        <v>80</v>
      </c>
      <c r="E11" s="170">
        <v>41341</v>
      </c>
      <c r="F11" s="169">
        <f t="shared" si="0"/>
        <v>41341</v>
      </c>
      <c r="G11" s="168">
        <f t="shared" si="1"/>
        <v>10</v>
      </c>
      <c r="H11" s="167">
        <v>0.33333333333333331</v>
      </c>
      <c r="I11" s="167">
        <v>0.64583333333333337</v>
      </c>
      <c r="J11" s="165">
        <f t="shared" si="2"/>
        <v>7.5000000000000018</v>
      </c>
      <c r="K11" s="166">
        <f t="shared" si="3"/>
        <v>0.5</v>
      </c>
      <c r="L11" s="165">
        <f t="shared" si="4"/>
        <v>7.0000000000000018</v>
      </c>
      <c r="O11" s="164">
        <f t="shared" si="5"/>
        <v>41334</v>
      </c>
      <c r="P11" s="163">
        <f t="shared" si="6"/>
        <v>2013</v>
      </c>
      <c r="S11" s="190"/>
    </row>
    <row r="12" spans="1:19" x14ac:dyDescent="0.2">
      <c r="A12" s="163" t="s">
        <v>80</v>
      </c>
      <c r="E12" s="170">
        <v>41344</v>
      </c>
      <c r="F12" s="169">
        <f t="shared" si="0"/>
        <v>41344</v>
      </c>
      <c r="G12" s="168">
        <f t="shared" si="1"/>
        <v>11</v>
      </c>
      <c r="H12" s="167">
        <v>0.33333333333333331</v>
      </c>
      <c r="I12" s="167">
        <v>0.64583333333333337</v>
      </c>
      <c r="J12" s="165">
        <f t="shared" si="2"/>
        <v>7.5000000000000018</v>
      </c>
      <c r="K12" s="166">
        <f t="shared" si="3"/>
        <v>0.5</v>
      </c>
      <c r="L12" s="165">
        <f t="shared" si="4"/>
        <v>7.0000000000000018</v>
      </c>
      <c r="O12" s="164">
        <f t="shared" si="5"/>
        <v>41334</v>
      </c>
      <c r="P12" s="163">
        <f t="shared" si="6"/>
        <v>2013</v>
      </c>
      <c r="S12" s="190"/>
    </row>
    <row r="13" spans="1:19" x14ac:dyDescent="0.2">
      <c r="A13" s="163" t="s">
        <v>80</v>
      </c>
      <c r="E13" s="170">
        <v>41345</v>
      </c>
      <c r="F13" s="169">
        <f t="shared" si="0"/>
        <v>41345</v>
      </c>
      <c r="G13" s="168">
        <f t="shared" si="1"/>
        <v>11</v>
      </c>
      <c r="H13" s="167">
        <v>0.33333333333333331</v>
      </c>
      <c r="I13" s="167">
        <v>0.64583333333333337</v>
      </c>
      <c r="J13" s="165">
        <f t="shared" si="2"/>
        <v>7.5000000000000018</v>
      </c>
      <c r="K13" s="166">
        <f t="shared" si="3"/>
        <v>0.5</v>
      </c>
      <c r="L13" s="165">
        <f t="shared" si="4"/>
        <v>7.0000000000000018</v>
      </c>
      <c r="O13" s="164">
        <f t="shared" si="5"/>
        <v>41334</v>
      </c>
      <c r="P13" s="163">
        <f t="shared" si="6"/>
        <v>2013</v>
      </c>
      <c r="S13" s="190"/>
    </row>
    <row r="14" spans="1:19" x14ac:dyDescent="0.2">
      <c r="A14" s="163" t="s">
        <v>80</v>
      </c>
      <c r="E14" s="170">
        <v>41346</v>
      </c>
      <c r="F14" s="169">
        <f t="shared" si="0"/>
        <v>41346</v>
      </c>
      <c r="G14" s="168">
        <f t="shared" si="1"/>
        <v>11</v>
      </c>
      <c r="H14" s="167">
        <v>0.33333333333333331</v>
      </c>
      <c r="I14" s="167">
        <v>0.64583333333333337</v>
      </c>
      <c r="J14" s="165">
        <f t="shared" si="2"/>
        <v>7.5000000000000018</v>
      </c>
      <c r="K14" s="166">
        <f t="shared" si="3"/>
        <v>0.5</v>
      </c>
      <c r="L14" s="165">
        <f t="shared" si="4"/>
        <v>7.0000000000000018</v>
      </c>
      <c r="O14" s="164">
        <f t="shared" si="5"/>
        <v>41334</v>
      </c>
      <c r="P14" s="163">
        <f t="shared" si="6"/>
        <v>2013</v>
      </c>
      <c r="S14" s="190"/>
    </row>
    <row r="15" spans="1:19" x14ac:dyDescent="0.2">
      <c r="A15" s="163" t="s">
        <v>80</v>
      </c>
      <c r="E15" s="170">
        <v>41347</v>
      </c>
      <c r="F15" s="169">
        <f t="shared" si="0"/>
        <v>41347</v>
      </c>
      <c r="G15" s="168">
        <f t="shared" si="1"/>
        <v>11</v>
      </c>
      <c r="H15" s="167">
        <v>0.33333333333333331</v>
      </c>
      <c r="I15" s="167">
        <v>0.64583333333333337</v>
      </c>
      <c r="J15" s="165">
        <f t="shared" si="2"/>
        <v>7.5000000000000018</v>
      </c>
      <c r="K15" s="166">
        <f t="shared" si="3"/>
        <v>0.5</v>
      </c>
      <c r="L15" s="165">
        <f t="shared" si="4"/>
        <v>7.0000000000000018</v>
      </c>
      <c r="O15" s="164">
        <f t="shared" si="5"/>
        <v>41334</v>
      </c>
      <c r="P15" s="163">
        <f t="shared" si="6"/>
        <v>2013</v>
      </c>
      <c r="S15" s="190"/>
    </row>
    <row r="16" spans="1:19" x14ac:dyDescent="0.2">
      <c r="A16" s="163" t="s">
        <v>80</v>
      </c>
      <c r="E16" s="170">
        <v>41348</v>
      </c>
      <c r="F16" s="169">
        <f t="shared" si="0"/>
        <v>41348</v>
      </c>
      <c r="G16" s="168">
        <f t="shared" si="1"/>
        <v>11</v>
      </c>
      <c r="H16" s="167">
        <v>0.33333333333333331</v>
      </c>
      <c r="I16" s="167">
        <v>0.64583333333333337</v>
      </c>
      <c r="J16" s="165">
        <f t="shared" si="2"/>
        <v>7.5000000000000018</v>
      </c>
      <c r="K16" s="166">
        <f t="shared" si="3"/>
        <v>0.5</v>
      </c>
      <c r="L16" s="165">
        <f t="shared" si="4"/>
        <v>7.0000000000000018</v>
      </c>
      <c r="O16" s="164">
        <f t="shared" si="5"/>
        <v>41334</v>
      </c>
      <c r="P16" s="163">
        <f t="shared" si="6"/>
        <v>2013</v>
      </c>
      <c r="S16" s="190"/>
    </row>
    <row r="17" spans="1:20" x14ac:dyDescent="0.2">
      <c r="A17" s="163" t="s">
        <v>80</v>
      </c>
      <c r="E17" s="170">
        <v>41351</v>
      </c>
      <c r="F17" s="169">
        <f t="shared" si="0"/>
        <v>41351</v>
      </c>
      <c r="G17" s="168">
        <f t="shared" si="1"/>
        <v>12</v>
      </c>
      <c r="H17" s="167">
        <v>0.33333333333333331</v>
      </c>
      <c r="I17" s="167">
        <v>0.64583333333333337</v>
      </c>
      <c r="J17" s="165">
        <f t="shared" si="2"/>
        <v>7.5000000000000018</v>
      </c>
      <c r="K17" s="166">
        <f t="shared" si="3"/>
        <v>0.5</v>
      </c>
      <c r="L17" s="165">
        <f t="shared" si="4"/>
        <v>7.0000000000000018</v>
      </c>
      <c r="O17" s="164">
        <f t="shared" si="5"/>
        <v>41334</v>
      </c>
      <c r="P17" s="163">
        <f t="shared" si="6"/>
        <v>2013</v>
      </c>
      <c r="S17" s="190"/>
    </row>
    <row r="18" spans="1:20" x14ac:dyDescent="0.2">
      <c r="A18" s="163" t="s">
        <v>80</v>
      </c>
      <c r="E18" s="170">
        <v>41352</v>
      </c>
      <c r="F18" s="169">
        <f t="shared" si="0"/>
        <v>41352</v>
      </c>
      <c r="G18" s="168">
        <f t="shared" si="1"/>
        <v>12</v>
      </c>
      <c r="H18" s="167">
        <v>0.33333333333333331</v>
      </c>
      <c r="I18" s="167">
        <v>0.64583333333333337</v>
      </c>
      <c r="J18" s="165">
        <f t="shared" si="2"/>
        <v>7.5000000000000018</v>
      </c>
      <c r="K18" s="166">
        <f t="shared" si="3"/>
        <v>0.5</v>
      </c>
      <c r="L18" s="165">
        <f t="shared" si="4"/>
        <v>7.0000000000000018</v>
      </c>
      <c r="O18" s="164">
        <f t="shared" si="5"/>
        <v>41334</v>
      </c>
      <c r="P18" s="163">
        <f t="shared" si="6"/>
        <v>2013</v>
      </c>
      <c r="S18" s="190"/>
    </row>
    <row r="19" spans="1:20" x14ac:dyDescent="0.2">
      <c r="A19" s="163" t="s">
        <v>80</v>
      </c>
      <c r="E19" s="170">
        <v>41353</v>
      </c>
      <c r="F19" s="169">
        <f t="shared" si="0"/>
        <v>41353</v>
      </c>
      <c r="G19" s="168">
        <f t="shared" si="1"/>
        <v>12</v>
      </c>
      <c r="H19" s="167">
        <v>0.33333333333333331</v>
      </c>
      <c r="I19" s="167">
        <v>0.64583333333333337</v>
      </c>
      <c r="J19" s="165">
        <f t="shared" si="2"/>
        <v>7.5000000000000018</v>
      </c>
      <c r="K19" s="166">
        <f t="shared" si="3"/>
        <v>0.5</v>
      </c>
      <c r="L19" s="165">
        <f t="shared" si="4"/>
        <v>7.0000000000000018</v>
      </c>
      <c r="O19" s="164">
        <f t="shared" si="5"/>
        <v>41334</v>
      </c>
      <c r="P19" s="163">
        <f t="shared" si="6"/>
        <v>2013</v>
      </c>
      <c r="S19" s="190"/>
    </row>
    <row r="20" spans="1:20" x14ac:dyDescent="0.2">
      <c r="A20" s="163" t="s">
        <v>80</v>
      </c>
      <c r="E20" s="170">
        <v>41354</v>
      </c>
      <c r="F20" s="169">
        <f t="shared" si="0"/>
        <v>41354</v>
      </c>
      <c r="G20" s="168">
        <f t="shared" si="1"/>
        <v>12</v>
      </c>
      <c r="H20" s="167">
        <v>0.33333333333333331</v>
      </c>
      <c r="I20" s="167">
        <v>0.64583333333333337</v>
      </c>
      <c r="J20" s="165">
        <f t="shared" si="2"/>
        <v>7.5000000000000018</v>
      </c>
      <c r="K20" s="166">
        <f t="shared" si="3"/>
        <v>0.5</v>
      </c>
      <c r="L20" s="165">
        <f t="shared" si="4"/>
        <v>7.0000000000000018</v>
      </c>
      <c r="O20" s="164">
        <f t="shared" si="5"/>
        <v>41334</v>
      </c>
      <c r="P20" s="163">
        <f t="shared" si="6"/>
        <v>2013</v>
      </c>
      <c r="S20" s="190"/>
    </row>
    <row r="21" spans="1:20" x14ac:dyDescent="0.2">
      <c r="A21" s="163" t="s">
        <v>80</v>
      </c>
      <c r="E21" s="170">
        <v>41355</v>
      </c>
      <c r="F21" s="169">
        <f t="shared" si="0"/>
        <v>41355</v>
      </c>
      <c r="G21" s="168">
        <f t="shared" si="1"/>
        <v>12</v>
      </c>
      <c r="H21" s="167">
        <v>0.33333333333333331</v>
      </c>
      <c r="I21" s="167">
        <v>0.64583333333333337</v>
      </c>
      <c r="J21" s="165">
        <f t="shared" si="2"/>
        <v>7.5000000000000018</v>
      </c>
      <c r="K21" s="166">
        <f t="shared" si="3"/>
        <v>0.5</v>
      </c>
      <c r="L21" s="165">
        <f t="shared" si="4"/>
        <v>7.0000000000000018</v>
      </c>
      <c r="O21" s="164">
        <f t="shared" si="5"/>
        <v>41334</v>
      </c>
      <c r="P21" s="163">
        <f t="shared" si="6"/>
        <v>2013</v>
      </c>
      <c r="S21" s="190"/>
    </row>
    <row r="22" spans="1:20" x14ac:dyDescent="0.2">
      <c r="A22" s="163" t="s">
        <v>80</v>
      </c>
      <c r="E22" s="170">
        <v>41358</v>
      </c>
      <c r="F22" s="169">
        <f t="shared" si="0"/>
        <v>41358</v>
      </c>
      <c r="G22" s="168">
        <f t="shared" si="1"/>
        <v>13</v>
      </c>
      <c r="H22" s="167">
        <v>0.33333333333333298</v>
      </c>
      <c r="I22" s="167">
        <v>0.64583333333333304</v>
      </c>
      <c r="J22" s="165">
        <f t="shared" si="2"/>
        <v>7.5000000000000018</v>
      </c>
      <c r="K22" s="166">
        <f t="shared" si="3"/>
        <v>0.5</v>
      </c>
      <c r="L22" s="165">
        <f t="shared" si="4"/>
        <v>7.0000000000000018</v>
      </c>
      <c r="O22" s="164">
        <f t="shared" si="5"/>
        <v>41334</v>
      </c>
      <c r="P22" s="163">
        <f t="shared" si="6"/>
        <v>2013</v>
      </c>
      <c r="S22" s="190"/>
    </row>
    <row r="23" spans="1:20" x14ac:dyDescent="0.2">
      <c r="A23" s="163" t="s">
        <v>80</v>
      </c>
      <c r="E23" s="170">
        <v>41359</v>
      </c>
      <c r="F23" s="169">
        <f t="shared" si="0"/>
        <v>41359</v>
      </c>
      <c r="G23" s="168">
        <f t="shared" si="1"/>
        <v>13</v>
      </c>
      <c r="H23" s="167">
        <v>0.33333333333333298</v>
      </c>
      <c r="I23" s="167">
        <v>0.64583333333333304</v>
      </c>
      <c r="J23" s="165">
        <f t="shared" si="2"/>
        <v>7.5000000000000018</v>
      </c>
      <c r="K23" s="166">
        <f t="shared" si="3"/>
        <v>0.5</v>
      </c>
      <c r="L23" s="165">
        <f t="shared" si="4"/>
        <v>7.0000000000000018</v>
      </c>
      <c r="O23" s="164">
        <f t="shared" si="5"/>
        <v>41334</v>
      </c>
      <c r="P23" s="163">
        <f t="shared" si="6"/>
        <v>2013</v>
      </c>
      <c r="S23" s="190"/>
    </row>
    <row r="24" spans="1:20" x14ac:dyDescent="0.2">
      <c r="A24" s="163" t="s">
        <v>80</v>
      </c>
      <c r="E24" s="170">
        <v>41360</v>
      </c>
      <c r="F24" s="169">
        <f t="shared" si="0"/>
        <v>41360</v>
      </c>
      <c r="G24" s="168">
        <f t="shared" si="1"/>
        <v>13</v>
      </c>
      <c r="H24" s="167">
        <v>0.33333333333333298</v>
      </c>
      <c r="I24" s="167">
        <v>0.64583333333333304</v>
      </c>
      <c r="J24" s="165">
        <f t="shared" si="2"/>
        <v>7.5000000000000018</v>
      </c>
      <c r="K24" s="166">
        <f t="shared" si="3"/>
        <v>0.5</v>
      </c>
      <c r="L24" s="165">
        <f t="shared" si="4"/>
        <v>7.0000000000000018</v>
      </c>
      <c r="O24" s="164">
        <f t="shared" si="5"/>
        <v>41334</v>
      </c>
      <c r="P24" s="163">
        <f t="shared" si="6"/>
        <v>2013</v>
      </c>
      <c r="S24" s="190"/>
    </row>
    <row r="25" spans="1:20" x14ac:dyDescent="0.2">
      <c r="A25" s="163" t="s">
        <v>80</v>
      </c>
      <c r="E25" s="170">
        <v>41361</v>
      </c>
      <c r="F25" s="169">
        <f t="shared" si="0"/>
        <v>41361</v>
      </c>
      <c r="G25" s="168">
        <f t="shared" si="1"/>
        <v>13</v>
      </c>
      <c r="H25" s="167">
        <v>0.33333333333333298</v>
      </c>
      <c r="I25" s="167">
        <v>0.64583333333333304</v>
      </c>
      <c r="J25" s="165">
        <f t="shared" si="2"/>
        <v>7.5000000000000018</v>
      </c>
      <c r="K25" s="166">
        <f t="shared" si="3"/>
        <v>0.5</v>
      </c>
      <c r="L25" s="165">
        <f t="shared" si="4"/>
        <v>7.0000000000000018</v>
      </c>
      <c r="O25" s="164">
        <f t="shared" si="5"/>
        <v>41334</v>
      </c>
      <c r="P25" s="163">
        <f t="shared" si="6"/>
        <v>2013</v>
      </c>
      <c r="S25" s="190"/>
    </row>
    <row r="26" spans="1:20" x14ac:dyDescent="0.2">
      <c r="A26" s="163" t="s">
        <v>80</v>
      </c>
      <c r="E26" s="170">
        <v>41362</v>
      </c>
      <c r="F26" s="169">
        <f t="shared" si="0"/>
        <v>41362</v>
      </c>
      <c r="G26" s="168">
        <f t="shared" si="1"/>
        <v>13</v>
      </c>
      <c r="H26" s="167">
        <v>0.33333333333333298</v>
      </c>
      <c r="I26" s="167">
        <v>0.64583333333333304</v>
      </c>
      <c r="J26" s="165">
        <f t="shared" si="2"/>
        <v>7.5000000000000018</v>
      </c>
      <c r="K26" s="166">
        <f t="shared" si="3"/>
        <v>0.5</v>
      </c>
      <c r="L26" s="165">
        <f t="shared" si="4"/>
        <v>7.0000000000000018</v>
      </c>
      <c r="O26" s="164">
        <f t="shared" si="5"/>
        <v>41334</v>
      </c>
      <c r="P26" s="163">
        <f t="shared" si="6"/>
        <v>2013</v>
      </c>
      <c r="S26" s="190"/>
    </row>
    <row r="27" spans="1:20" x14ac:dyDescent="0.2">
      <c r="A27" s="163" t="s">
        <v>80</v>
      </c>
      <c r="E27" s="170">
        <v>41330</v>
      </c>
      <c r="F27" s="169">
        <f t="shared" si="0"/>
        <v>41330</v>
      </c>
      <c r="G27" s="168">
        <f t="shared" si="1"/>
        <v>9</v>
      </c>
      <c r="H27" s="167">
        <v>0.41666666666666669</v>
      </c>
      <c r="I27" s="167">
        <v>0.60416666666666663</v>
      </c>
      <c r="J27" s="165">
        <f t="shared" si="2"/>
        <v>4.4999999999999982</v>
      </c>
      <c r="K27" s="166">
        <f t="shared" si="3"/>
        <v>0</v>
      </c>
      <c r="L27" s="165">
        <f t="shared" si="4"/>
        <v>4.4999999999999982</v>
      </c>
      <c r="O27" s="164">
        <f t="shared" si="5"/>
        <v>41306</v>
      </c>
      <c r="P27" s="163">
        <f t="shared" si="6"/>
        <v>2013</v>
      </c>
      <c r="Q27" s="262"/>
      <c r="S27" s="190"/>
    </row>
    <row r="28" spans="1:20" x14ac:dyDescent="0.2">
      <c r="A28" s="163" t="s">
        <v>80</v>
      </c>
      <c r="E28" s="170">
        <v>41331</v>
      </c>
      <c r="F28" s="169">
        <f t="shared" si="0"/>
        <v>41331</v>
      </c>
      <c r="G28" s="168">
        <f t="shared" si="1"/>
        <v>9</v>
      </c>
      <c r="H28" s="167">
        <v>0.375</v>
      </c>
      <c r="I28" s="167">
        <v>0.77083333333333337</v>
      </c>
      <c r="J28" s="165">
        <f t="shared" si="2"/>
        <v>9.5</v>
      </c>
      <c r="K28" s="166">
        <f t="shared" si="3"/>
        <v>0.5</v>
      </c>
      <c r="L28" s="165">
        <f t="shared" si="4"/>
        <v>9</v>
      </c>
      <c r="O28" s="164">
        <f t="shared" si="5"/>
        <v>41306</v>
      </c>
      <c r="P28" s="163">
        <f t="shared" si="6"/>
        <v>2013</v>
      </c>
      <c r="Q28" s="262"/>
      <c r="S28" s="190"/>
    </row>
    <row r="29" spans="1:20" x14ac:dyDescent="0.2">
      <c r="A29" s="163" t="s">
        <v>80</v>
      </c>
      <c r="E29" s="170">
        <v>41332</v>
      </c>
      <c r="F29" s="169">
        <f t="shared" si="0"/>
        <v>41332</v>
      </c>
      <c r="G29" s="168">
        <f t="shared" si="1"/>
        <v>9</v>
      </c>
      <c r="H29" s="167">
        <v>0.29166666666666669</v>
      </c>
      <c r="I29" s="167">
        <v>0.64583333333333337</v>
      </c>
      <c r="J29" s="165">
        <f t="shared" si="2"/>
        <v>8.5</v>
      </c>
      <c r="K29" s="166">
        <f t="shared" si="3"/>
        <v>0.5</v>
      </c>
      <c r="L29" s="165">
        <f t="shared" si="4"/>
        <v>8</v>
      </c>
      <c r="O29" s="164">
        <f t="shared" si="5"/>
        <v>41306</v>
      </c>
      <c r="P29" s="163">
        <f t="shared" si="6"/>
        <v>2013</v>
      </c>
      <c r="Q29" s="262"/>
      <c r="S29" s="190"/>
    </row>
    <row r="30" spans="1:20" x14ac:dyDescent="0.2">
      <c r="A30" s="163" t="s">
        <v>80</v>
      </c>
      <c r="E30" s="170">
        <v>41333</v>
      </c>
      <c r="F30" s="169">
        <f t="shared" si="0"/>
        <v>41333</v>
      </c>
      <c r="G30" s="168">
        <f t="shared" si="1"/>
        <v>9</v>
      </c>
      <c r="H30" s="167">
        <v>0.25</v>
      </c>
      <c r="I30" s="167">
        <v>0.5625</v>
      </c>
      <c r="J30" s="165">
        <f t="shared" si="2"/>
        <v>7.5</v>
      </c>
      <c r="K30" s="166">
        <f t="shared" si="3"/>
        <v>0.5</v>
      </c>
      <c r="L30" s="165">
        <f t="shared" si="4"/>
        <v>7</v>
      </c>
      <c r="O30" s="164">
        <f t="shared" si="5"/>
        <v>41306</v>
      </c>
      <c r="P30" s="163">
        <f t="shared" si="6"/>
        <v>2013</v>
      </c>
      <c r="Q30" s="262"/>
      <c r="S30" s="190"/>
    </row>
    <row r="31" spans="1:20" x14ac:dyDescent="0.2">
      <c r="A31" s="163" t="s">
        <v>80</v>
      </c>
      <c r="E31" s="170">
        <v>41334</v>
      </c>
      <c r="F31" s="169">
        <f t="shared" si="0"/>
        <v>41334</v>
      </c>
      <c r="G31" s="168">
        <f t="shared" si="1"/>
        <v>9</v>
      </c>
      <c r="H31" s="167">
        <v>0.33333333333333331</v>
      </c>
      <c r="I31" s="167">
        <v>0.72916666666666663</v>
      </c>
      <c r="J31" s="165">
        <f t="shared" si="2"/>
        <v>9.5</v>
      </c>
      <c r="K31" s="166">
        <f t="shared" si="3"/>
        <v>0.5</v>
      </c>
      <c r="L31" s="165">
        <f t="shared" si="4"/>
        <v>9</v>
      </c>
      <c r="O31" s="164">
        <f t="shared" si="5"/>
        <v>41334</v>
      </c>
      <c r="P31" s="163">
        <f t="shared" si="6"/>
        <v>2013</v>
      </c>
      <c r="Q31" s="262"/>
      <c r="S31" s="190"/>
    </row>
    <row r="32" spans="1:20" s="191" customFormat="1" x14ac:dyDescent="0.2">
      <c r="A32" s="191" t="s">
        <v>46</v>
      </c>
      <c r="B32" s="191" t="s">
        <v>52</v>
      </c>
      <c r="C32" s="191" t="s">
        <v>53</v>
      </c>
      <c r="D32" s="191" t="s">
        <v>54</v>
      </c>
      <c r="E32" s="192">
        <v>41335</v>
      </c>
      <c r="F32" s="193">
        <f t="shared" ref="F32:F63" si="7">E32</f>
        <v>41335</v>
      </c>
      <c r="G32" s="194">
        <f t="shared" ref="G32:G63" si="8">IF(E32="","Entrer Date",INT(MOD(INT((E32-2)/7)+0.6,52+5/28))+1)</f>
        <v>9</v>
      </c>
      <c r="H32" s="195">
        <v>0.375</v>
      </c>
      <c r="I32" s="195">
        <v>0.6875</v>
      </c>
      <c r="J32" s="196">
        <f t="shared" ref="J32:J63" si="9">(I32-H32)*24</f>
        <v>7.5</v>
      </c>
      <c r="K32" s="197">
        <f t="shared" ref="K32:K63" si="10">IF(J32&gt;=7,0.5,0)</f>
        <v>0.5</v>
      </c>
      <c r="L32" s="196">
        <f t="shared" ref="L32:L63" si="11">J32-K32</f>
        <v>7</v>
      </c>
      <c r="O32" s="198">
        <f t="shared" ref="O32:O63" si="12">IF(E32="","",EOMONTH(E32,-1)+1)</f>
        <v>41334</v>
      </c>
      <c r="P32" s="191">
        <f t="shared" ref="P32:P63" si="13">IF(E32&gt;0,YEAR(E32),"")</f>
        <v>2013</v>
      </c>
      <c r="Q32" s="262"/>
      <c r="S32" s="199"/>
      <c r="T32" s="200"/>
    </row>
    <row r="33" spans="1:19" x14ac:dyDescent="0.2">
      <c r="A33" s="163" t="s">
        <v>46</v>
      </c>
      <c r="B33" s="163" t="s">
        <v>52</v>
      </c>
      <c r="C33" s="163" t="s">
        <v>53</v>
      </c>
      <c r="D33" s="163" t="s">
        <v>54</v>
      </c>
      <c r="E33" s="170">
        <v>41336</v>
      </c>
      <c r="F33" s="169">
        <f t="shared" si="7"/>
        <v>41336</v>
      </c>
      <c r="G33" s="168">
        <f t="shared" si="8"/>
        <v>9</v>
      </c>
      <c r="H33" s="167">
        <v>0.33333333333333331</v>
      </c>
      <c r="I33" s="167">
        <v>0.47916666666666669</v>
      </c>
      <c r="J33" s="165">
        <f t="shared" si="9"/>
        <v>3.5000000000000009</v>
      </c>
      <c r="K33" s="166">
        <f t="shared" si="10"/>
        <v>0</v>
      </c>
      <c r="L33" s="165">
        <f t="shared" si="11"/>
        <v>3.5000000000000009</v>
      </c>
      <c r="O33" s="164">
        <f t="shared" si="12"/>
        <v>41334</v>
      </c>
      <c r="P33" s="163">
        <f t="shared" si="13"/>
        <v>2013</v>
      </c>
      <c r="Q33" s="262"/>
      <c r="S33" s="190"/>
    </row>
    <row r="34" spans="1:19" x14ac:dyDescent="0.2">
      <c r="A34" s="163" t="s">
        <v>46</v>
      </c>
      <c r="B34" s="163" t="s">
        <v>52</v>
      </c>
      <c r="C34" s="163" t="s">
        <v>53</v>
      </c>
      <c r="D34" s="163" t="s">
        <v>54</v>
      </c>
      <c r="E34" s="170">
        <v>41337</v>
      </c>
      <c r="F34" s="169">
        <f t="shared" si="7"/>
        <v>41337</v>
      </c>
      <c r="G34" s="168">
        <f t="shared" si="8"/>
        <v>10</v>
      </c>
      <c r="H34" s="167">
        <v>0.33333333333333331</v>
      </c>
      <c r="I34" s="167">
        <v>0.64583333333333337</v>
      </c>
      <c r="J34" s="165">
        <f t="shared" si="9"/>
        <v>7.5000000000000018</v>
      </c>
      <c r="K34" s="166">
        <f t="shared" si="10"/>
        <v>0.5</v>
      </c>
      <c r="L34" s="165">
        <f t="shared" si="11"/>
        <v>7.0000000000000018</v>
      </c>
      <c r="O34" s="164">
        <f t="shared" si="12"/>
        <v>41334</v>
      </c>
      <c r="P34" s="163">
        <f t="shared" si="13"/>
        <v>2013</v>
      </c>
      <c r="S34" s="190"/>
    </row>
    <row r="35" spans="1:19" x14ac:dyDescent="0.2">
      <c r="A35" s="163" t="s">
        <v>46</v>
      </c>
      <c r="B35" s="163" t="s">
        <v>52</v>
      </c>
      <c r="C35" s="163" t="s">
        <v>53</v>
      </c>
      <c r="D35" s="163" t="s">
        <v>54</v>
      </c>
      <c r="E35" s="170">
        <v>41338</v>
      </c>
      <c r="F35" s="169">
        <f t="shared" si="7"/>
        <v>41338</v>
      </c>
      <c r="G35" s="168">
        <f t="shared" si="8"/>
        <v>10</v>
      </c>
      <c r="H35" s="167">
        <v>0.33333333333333331</v>
      </c>
      <c r="I35" s="167">
        <v>0.64583333333333337</v>
      </c>
      <c r="J35" s="165">
        <f t="shared" si="9"/>
        <v>7.5000000000000018</v>
      </c>
      <c r="K35" s="166">
        <f t="shared" si="10"/>
        <v>0.5</v>
      </c>
      <c r="L35" s="165">
        <f t="shared" si="11"/>
        <v>7.0000000000000018</v>
      </c>
      <c r="O35" s="164">
        <f t="shared" si="12"/>
        <v>41334</v>
      </c>
      <c r="P35" s="163">
        <f t="shared" si="13"/>
        <v>2013</v>
      </c>
      <c r="S35" s="190"/>
    </row>
    <row r="36" spans="1:19" x14ac:dyDescent="0.2">
      <c r="A36" s="163" t="s">
        <v>46</v>
      </c>
      <c r="B36" s="163" t="s">
        <v>52</v>
      </c>
      <c r="C36" s="163" t="s">
        <v>53</v>
      </c>
      <c r="D36" s="163" t="s">
        <v>54</v>
      </c>
      <c r="E36" s="170">
        <v>41339</v>
      </c>
      <c r="F36" s="169">
        <f t="shared" si="7"/>
        <v>41339</v>
      </c>
      <c r="G36" s="168">
        <f t="shared" si="8"/>
        <v>10</v>
      </c>
      <c r="H36" s="167">
        <v>0.33333333333333331</v>
      </c>
      <c r="I36" s="167">
        <v>0.64583333333333337</v>
      </c>
      <c r="J36" s="165">
        <f t="shared" si="9"/>
        <v>7.5000000000000018</v>
      </c>
      <c r="K36" s="166">
        <f t="shared" si="10"/>
        <v>0.5</v>
      </c>
      <c r="L36" s="165">
        <f t="shared" si="11"/>
        <v>7.0000000000000018</v>
      </c>
      <c r="O36" s="164">
        <f t="shared" si="12"/>
        <v>41334</v>
      </c>
      <c r="P36" s="163">
        <f t="shared" si="13"/>
        <v>2013</v>
      </c>
      <c r="S36" s="190"/>
    </row>
    <row r="37" spans="1:19" x14ac:dyDescent="0.2">
      <c r="A37" s="163" t="s">
        <v>46</v>
      </c>
      <c r="B37" s="163" t="s">
        <v>52</v>
      </c>
      <c r="C37" s="163" t="s">
        <v>53</v>
      </c>
      <c r="D37" s="163" t="s">
        <v>54</v>
      </c>
      <c r="E37" s="170">
        <v>41340</v>
      </c>
      <c r="F37" s="169">
        <f t="shared" si="7"/>
        <v>41340</v>
      </c>
      <c r="G37" s="168">
        <f t="shared" si="8"/>
        <v>10</v>
      </c>
      <c r="H37" s="167">
        <v>0.25</v>
      </c>
      <c r="I37" s="167">
        <v>0.64583333333333337</v>
      </c>
      <c r="J37" s="165">
        <f t="shared" si="9"/>
        <v>9.5</v>
      </c>
      <c r="K37" s="166">
        <f t="shared" si="10"/>
        <v>0.5</v>
      </c>
      <c r="L37" s="165">
        <f t="shared" si="11"/>
        <v>9</v>
      </c>
      <c r="O37" s="164">
        <f t="shared" si="12"/>
        <v>41334</v>
      </c>
      <c r="P37" s="163">
        <f t="shared" si="13"/>
        <v>2013</v>
      </c>
      <c r="S37" s="190"/>
    </row>
    <row r="38" spans="1:19" x14ac:dyDescent="0.2">
      <c r="A38" s="163" t="s">
        <v>46</v>
      </c>
      <c r="B38" s="163" t="s">
        <v>52</v>
      </c>
      <c r="C38" s="163" t="s">
        <v>53</v>
      </c>
      <c r="D38" s="163" t="s">
        <v>54</v>
      </c>
      <c r="E38" s="170">
        <v>41341</v>
      </c>
      <c r="F38" s="169">
        <f t="shared" si="7"/>
        <v>41341</v>
      </c>
      <c r="G38" s="168">
        <f t="shared" si="8"/>
        <v>10</v>
      </c>
      <c r="H38" s="167">
        <v>0.33333333333333331</v>
      </c>
      <c r="I38" s="167">
        <v>0.64583333333333337</v>
      </c>
      <c r="J38" s="165">
        <f t="shared" si="9"/>
        <v>7.5000000000000018</v>
      </c>
      <c r="K38" s="166">
        <f t="shared" si="10"/>
        <v>0.5</v>
      </c>
      <c r="L38" s="165">
        <f t="shared" si="11"/>
        <v>7.0000000000000018</v>
      </c>
      <c r="O38" s="164">
        <f t="shared" si="12"/>
        <v>41334</v>
      </c>
      <c r="P38" s="163">
        <f t="shared" si="13"/>
        <v>2013</v>
      </c>
      <c r="S38" s="190"/>
    </row>
    <row r="39" spans="1:19" x14ac:dyDescent="0.2">
      <c r="A39" s="163" t="s">
        <v>46</v>
      </c>
      <c r="B39" s="163" t="s">
        <v>52</v>
      </c>
      <c r="C39" s="163" t="s">
        <v>53</v>
      </c>
      <c r="D39" s="163" t="s">
        <v>54</v>
      </c>
      <c r="E39" s="170">
        <v>41342</v>
      </c>
      <c r="F39" s="169">
        <f t="shared" si="7"/>
        <v>41342</v>
      </c>
      <c r="G39" s="168">
        <f t="shared" si="8"/>
        <v>10</v>
      </c>
      <c r="H39" s="167">
        <v>0.33333333333333331</v>
      </c>
      <c r="I39" s="167">
        <v>0.64583333333333337</v>
      </c>
      <c r="J39" s="165">
        <f t="shared" si="9"/>
        <v>7.5000000000000018</v>
      </c>
      <c r="K39" s="166">
        <f t="shared" si="10"/>
        <v>0.5</v>
      </c>
      <c r="L39" s="165">
        <f t="shared" si="11"/>
        <v>7.0000000000000018</v>
      </c>
      <c r="O39" s="164">
        <f t="shared" si="12"/>
        <v>41334</v>
      </c>
      <c r="P39" s="163">
        <f t="shared" si="13"/>
        <v>2013</v>
      </c>
      <c r="S39" s="190"/>
    </row>
    <row r="40" spans="1:19" x14ac:dyDescent="0.2">
      <c r="A40" s="163" t="s">
        <v>46</v>
      </c>
      <c r="B40" s="163" t="s">
        <v>52</v>
      </c>
      <c r="C40" s="163" t="s">
        <v>53</v>
      </c>
      <c r="D40" s="163" t="s">
        <v>54</v>
      </c>
      <c r="E40" s="170">
        <v>41343</v>
      </c>
      <c r="F40" s="169">
        <f t="shared" si="7"/>
        <v>41343</v>
      </c>
      <c r="G40" s="168">
        <f t="shared" si="8"/>
        <v>10</v>
      </c>
      <c r="H40" s="167">
        <v>0.33333333333333331</v>
      </c>
      <c r="I40" s="167">
        <v>0.64583333333333337</v>
      </c>
      <c r="J40" s="165">
        <f t="shared" si="9"/>
        <v>7.5000000000000018</v>
      </c>
      <c r="K40" s="166">
        <f t="shared" si="10"/>
        <v>0.5</v>
      </c>
      <c r="L40" s="165">
        <f t="shared" si="11"/>
        <v>7.0000000000000018</v>
      </c>
      <c r="O40" s="164">
        <f t="shared" si="12"/>
        <v>41334</v>
      </c>
      <c r="P40" s="163">
        <f t="shared" si="13"/>
        <v>2013</v>
      </c>
      <c r="S40" s="190"/>
    </row>
    <row r="41" spans="1:19" x14ac:dyDescent="0.2">
      <c r="A41" s="163" t="s">
        <v>46</v>
      </c>
      <c r="B41" s="163" t="s">
        <v>52</v>
      </c>
      <c r="C41" s="163" t="s">
        <v>53</v>
      </c>
      <c r="D41" s="163" t="s">
        <v>54</v>
      </c>
      <c r="E41" s="170">
        <f t="shared" ref="E41:E66" si="14">E40+1</f>
        <v>41344</v>
      </c>
      <c r="F41" s="169">
        <f t="shared" si="7"/>
        <v>41344</v>
      </c>
      <c r="G41" s="168">
        <f t="shared" si="8"/>
        <v>11</v>
      </c>
      <c r="H41" s="167">
        <v>0.33333333333333331</v>
      </c>
      <c r="I41" s="167">
        <v>0.64583333333333337</v>
      </c>
      <c r="J41" s="165">
        <f t="shared" si="9"/>
        <v>7.5000000000000018</v>
      </c>
      <c r="K41" s="166">
        <f t="shared" si="10"/>
        <v>0.5</v>
      </c>
      <c r="L41" s="165">
        <f t="shared" si="11"/>
        <v>7.0000000000000018</v>
      </c>
      <c r="O41" s="164">
        <f t="shared" si="12"/>
        <v>41334</v>
      </c>
      <c r="P41" s="163">
        <f t="shared" si="13"/>
        <v>2013</v>
      </c>
      <c r="S41" s="190"/>
    </row>
    <row r="42" spans="1:19" x14ac:dyDescent="0.2">
      <c r="A42" s="163" t="s">
        <v>46</v>
      </c>
      <c r="B42" s="163" t="s">
        <v>52</v>
      </c>
      <c r="C42" s="163" t="s">
        <v>53</v>
      </c>
      <c r="D42" s="163" t="s">
        <v>54</v>
      </c>
      <c r="E42" s="170">
        <f t="shared" si="14"/>
        <v>41345</v>
      </c>
      <c r="F42" s="169">
        <f t="shared" si="7"/>
        <v>41345</v>
      </c>
      <c r="G42" s="168">
        <f t="shared" si="8"/>
        <v>11</v>
      </c>
      <c r="H42" s="167">
        <v>0.33333333333333331</v>
      </c>
      <c r="I42" s="167">
        <v>0.64583333333333337</v>
      </c>
      <c r="J42" s="165">
        <f t="shared" si="9"/>
        <v>7.5000000000000018</v>
      </c>
      <c r="K42" s="166">
        <f t="shared" si="10"/>
        <v>0.5</v>
      </c>
      <c r="L42" s="165">
        <f t="shared" si="11"/>
        <v>7.0000000000000018</v>
      </c>
      <c r="O42" s="164">
        <f t="shared" si="12"/>
        <v>41334</v>
      </c>
      <c r="P42" s="163">
        <f t="shared" si="13"/>
        <v>2013</v>
      </c>
      <c r="S42" s="190"/>
    </row>
    <row r="43" spans="1:19" x14ac:dyDescent="0.2">
      <c r="A43" s="163" t="s">
        <v>46</v>
      </c>
      <c r="B43" s="163" t="s">
        <v>52</v>
      </c>
      <c r="C43" s="163" t="s">
        <v>53</v>
      </c>
      <c r="D43" s="163" t="s">
        <v>54</v>
      </c>
      <c r="E43" s="170">
        <f t="shared" si="14"/>
        <v>41346</v>
      </c>
      <c r="F43" s="169">
        <f t="shared" si="7"/>
        <v>41346</v>
      </c>
      <c r="G43" s="168">
        <f t="shared" si="8"/>
        <v>11</v>
      </c>
      <c r="H43" s="167">
        <v>0.33333333333333331</v>
      </c>
      <c r="I43" s="167">
        <v>0.64583333333333337</v>
      </c>
      <c r="J43" s="165">
        <f t="shared" si="9"/>
        <v>7.5000000000000018</v>
      </c>
      <c r="K43" s="166">
        <f t="shared" si="10"/>
        <v>0.5</v>
      </c>
      <c r="L43" s="165">
        <f t="shared" si="11"/>
        <v>7.0000000000000018</v>
      </c>
      <c r="O43" s="164">
        <f t="shared" si="12"/>
        <v>41334</v>
      </c>
      <c r="P43" s="163">
        <f t="shared" si="13"/>
        <v>2013</v>
      </c>
      <c r="S43" s="190"/>
    </row>
    <row r="44" spans="1:19" x14ac:dyDescent="0.2">
      <c r="A44" s="163" t="s">
        <v>46</v>
      </c>
      <c r="B44" s="163" t="s">
        <v>52</v>
      </c>
      <c r="C44" s="163" t="s">
        <v>53</v>
      </c>
      <c r="D44" s="163" t="s">
        <v>54</v>
      </c>
      <c r="E44" s="170">
        <f t="shared" si="14"/>
        <v>41347</v>
      </c>
      <c r="F44" s="169">
        <f t="shared" si="7"/>
        <v>41347</v>
      </c>
      <c r="G44" s="168">
        <f t="shared" si="8"/>
        <v>11</v>
      </c>
      <c r="H44" s="167">
        <v>0.33333333333333331</v>
      </c>
      <c r="I44" s="167">
        <v>0.64583333333333337</v>
      </c>
      <c r="J44" s="165">
        <f t="shared" si="9"/>
        <v>7.5000000000000018</v>
      </c>
      <c r="K44" s="166">
        <f t="shared" si="10"/>
        <v>0.5</v>
      </c>
      <c r="L44" s="165">
        <f t="shared" si="11"/>
        <v>7.0000000000000018</v>
      </c>
      <c r="O44" s="164">
        <f t="shared" si="12"/>
        <v>41334</v>
      </c>
      <c r="P44" s="163">
        <f t="shared" si="13"/>
        <v>2013</v>
      </c>
      <c r="S44" s="190"/>
    </row>
    <row r="45" spans="1:19" x14ac:dyDescent="0.2">
      <c r="A45" s="163" t="s">
        <v>46</v>
      </c>
      <c r="B45" s="163" t="s">
        <v>52</v>
      </c>
      <c r="C45" s="163" t="s">
        <v>53</v>
      </c>
      <c r="D45" s="163" t="s">
        <v>54</v>
      </c>
      <c r="E45" s="170">
        <f t="shared" si="14"/>
        <v>41348</v>
      </c>
      <c r="F45" s="169">
        <f t="shared" si="7"/>
        <v>41348</v>
      </c>
      <c r="G45" s="168">
        <f t="shared" si="8"/>
        <v>11</v>
      </c>
      <c r="H45" s="167">
        <v>0.33333333333333331</v>
      </c>
      <c r="I45" s="167">
        <v>0.64583333333333337</v>
      </c>
      <c r="J45" s="165">
        <f t="shared" si="9"/>
        <v>7.5000000000000018</v>
      </c>
      <c r="K45" s="166">
        <f t="shared" si="10"/>
        <v>0.5</v>
      </c>
      <c r="L45" s="165">
        <f t="shared" si="11"/>
        <v>7.0000000000000018</v>
      </c>
      <c r="O45" s="164">
        <f t="shared" si="12"/>
        <v>41334</v>
      </c>
      <c r="P45" s="163">
        <f t="shared" si="13"/>
        <v>2013</v>
      </c>
      <c r="S45" s="190"/>
    </row>
    <row r="46" spans="1:19" x14ac:dyDescent="0.2">
      <c r="A46" s="163" t="s">
        <v>46</v>
      </c>
      <c r="B46" s="163" t="s">
        <v>52</v>
      </c>
      <c r="C46" s="163" t="s">
        <v>53</v>
      </c>
      <c r="D46" s="163" t="s">
        <v>54</v>
      </c>
      <c r="E46" s="170">
        <f t="shared" si="14"/>
        <v>41349</v>
      </c>
      <c r="F46" s="169">
        <f t="shared" si="7"/>
        <v>41349</v>
      </c>
      <c r="G46" s="168">
        <f t="shared" si="8"/>
        <v>11</v>
      </c>
      <c r="H46" s="167">
        <v>0.33333333333333331</v>
      </c>
      <c r="I46" s="167">
        <v>0.64583333333333337</v>
      </c>
      <c r="J46" s="165">
        <f t="shared" si="9"/>
        <v>7.5000000000000018</v>
      </c>
      <c r="K46" s="166">
        <f t="shared" si="10"/>
        <v>0.5</v>
      </c>
      <c r="L46" s="165">
        <f t="shared" si="11"/>
        <v>7.0000000000000018</v>
      </c>
      <c r="O46" s="164">
        <f t="shared" si="12"/>
        <v>41334</v>
      </c>
      <c r="P46" s="163">
        <f t="shared" si="13"/>
        <v>2013</v>
      </c>
      <c r="S46" s="190"/>
    </row>
    <row r="47" spans="1:19" x14ac:dyDescent="0.2">
      <c r="A47" s="163" t="s">
        <v>46</v>
      </c>
      <c r="B47" s="163" t="s">
        <v>52</v>
      </c>
      <c r="C47" s="163" t="s">
        <v>53</v>
      </c>
      <c r="D47" s="163" t="s">
        <v>54</v>
      </c>
      <c r="E47" s="170">
        <f t="shared" si="14"/>
        <v>41350</v>
      </c>
      <c r="F47" s="169">
        <f t="shared" si="7"/>
        <v>41350</v>
      </c>
      <c r="G47" s="168">
        <f t="shared" si="8"/>
        <v>11</v>
      </c>
      <c r="H47" s="167">
        <v>0.33333333333333331</v>
      </c>
      <c r="I47" s="167">
        <v>0.64583333333333337</v>
      </c>
      <c r="J47" s="165">
        <f t="shared" si="9"/>
        <v>7.5000000000000018</v>
      </c>
      <c r="K47" s="166">
        <f t="shared" si="10"/>
        <v>0.5</v>
      </c>
      <c r="L47" s="165">
        <f t="shared" si="11"/>
        <v>7.0000000000000018</v>
      </c>
      <c r="O47" s="164">
        <f t="shared" si="12"/>
        <v>41334</v>
      </c>
      <c r="P47" s="163">
        <f t="shared" si="13"/>
        <v>2013</v>
      </c>
      <c r="S47" s="190"/>
    </row>
    <row r="48" spans="1:19" x14ac:dyDescent="0.2">
      <c r="A48" s="163" t="s">
        <v>46</v>
      </c>
      <c r="B48" s="163" t="s">
        <v>52</v>
      </c>
      <c r="C48" s="163" t="s">
        <v>53</v>
      </c>
      <c r="D48" s="163" t="s">
        <v>54</v>
      </c>
      <c r="E48" s="170">
        <f t="shared" si="14"/>
        <v>41351</v>
      </c>
      <c r="F48" s="169">
        <f t="shared" si="7"/>
        <v>41351</v>
      </c>
      <c r="G48" s="168">
        <f t="shared" si="8"/>
        <v>12</v>
      </c>
      <c r="H48" s="167">
        <v>0.33333333333333331</v>
      </c>
      <c r="I48" s="167">
        <v>0.64583333333333337</v>
      </c>
      <c r="J48" s="165">
        <f t="shared" si="9"/>
        <v>7.5000000000000018</v>
      </c>
      <c r="K48" s="166">
        <f t="shared" si="10"/>
        <v>0.5</v>
      </c>
      <c r="L48" s="165">
        <f t="shared" si="11"/>
        <v>7.0000000000000018</v>
      </c>
      <c r="O48" s="164">
        <f t="shared" si="12"/>
        <v>41334</v>
      </c>
      <c r="P48" s="163">
        <f t="shared" si="13"/>
        <v>2013</v>
      </c>
      <c r="S48" s="190"/>
    </row>
    <row r="49" spans="1:19" x14ac:dyDescent="0.2">
      <c r="A49" s="163" t="s">
        <v>46</v>
      </c>
      <c r="B49" s="163" t="s">
        <v>52</v>
      </c>
      <c r="C49" s="163" t="s">
        <v>53</v>
      </c>
      <c r="D49" s="163" t="s">
        <v>54</v>
      </c>
      <c r="E49" s="170">
        <f t="shared" si="14"/>
        <v>41352</v>
      </c>
      <c r="F49" s="169">
        <f t="shared" si="7"/>
        <v>41352</v>
      </c>
      <c r="G49" s="168">
        <f t="shared" si="8"/>
        <v>12</v>
      </c>
      <c r="H49" s="167">
        <v>0.33333333333333331</v>
      </c>
      <c r="I49" s="167">
        <v>0.64583333333333337</v>
      </c>
      <c r="J49" s="165">
        <f t="shared" si="9"/>
        <v>7.5000000000000018</v>
      </c>
      <c r="K49" s="166">
        <f t="shared" si="10"/>
        <v>0.5</v>
      </c>
      <c r="L49" s="165">
        <f t="shared" si="11"/>
        <v>7.0000000000000018</v>
      </c>
      <c r="O49" s="164">
        <f t="shared" si="12"/>
        <v>41334</v>
      </c>
      <c r="P49" s="163">
        <f t="shared" si="13"/>
        <v>2013</v>
      </c>
      <c r="S49" s="190"/>
    </row>
    <row r="50" spans="1:19" x14ac:dyDescent="0.2">
      <c r="A50" s="163" t="s">
        <v>46</v>
      </c>
      <c r="B50" s="163" t="s">
        <v>52</v>
      </c>
      <c r="C50" s="163" t="s">
        <v>53</v>
      </c>
      <c r="D50" s="163" t="s">
        <v>54</v>
      </c>
      <c r="E50" s="170">
        <f t="shared" si="14"/>
        <v>41353</v>
      </c>
      <c r="F50" s="169">
        <f t="shared" si="7"/>
        <v>41353</v>
      </c>
      <c r="G50" s="168">
        <f t="shared" si="8"/>
        <v>12</v>
      </c>
      <c r="H50" s="167">
        <v>0.33333333333333331</v>
      </c>
      <c r="I50" s="167">
        <v>0.64583333333333337</v>
      </c>
      <c r="J50" s="165">
        <f t="shared" si="9"/>
        <v>7.5000000000000018</v>
      </c>
      <c r="K50" s="166">
        <f t="shared" si="10"/>
        <v>0.5</v>
      </c>
      <c r="L50" s="165">
        <f t="shared" si="11"/>
        <v>7.0000000000000018</v>
      </c>
      <c r="O50" s="164">
        <f t="shared" si="12"/>
        <v>41334</v>
      </c>
      <c r="P50" s="163">
        <f t="shared" si="13"/>
        <v>2013</v>
      </c>
      <c r="S50" s="190"/>
    </row>
    <row r="51" spans="1:19" x14ac:dyDescent="0.2">
      <c r="A51" s="163" t="s">
        <v>46</v>
      </c>
      <c r="B51" s="163" t="s">
        <v>52</v>
      </c>
      <c r="C51" s="163" t="s">
        <v>53</v>
      </c>
      <c r="D51" s="163" t="s">
        <v>54</v>
      </c>
      <c r="E51" s="170">
        <f t="shared" si="14"/>
        <v>41354</v>
      </c>
      <c r="F51" s="169">
        <f t="shared" si="7"/>
        <v>41354</v>
      </c>
      <c r="G51" s="168">
        <f t="shared" si="8"/>
        <v>12</v>
      </c>
      <c r="H51" s="167">
        <v>0.33333333333333331</v>
      </c>
      <c r="I51" s="167">
        <v>0.64583333333333337</v>
      </c>
      <c r="J51" s="165">
        <f t="shared" si="9"/>
        <v>7.5000000000000018</v>
      </c>
      <c r="K51" s="166">
        <f t="shared" si="10"/>
        <v>0.5</v>
      </c>
      <c r="L51" s="165">
        <f t="shared" si="11"/>
        <v>7.0000000000000018</v>
      </c>
      <c r="O51" s="164">
        <f t="shared" si="12"/>
        <v>41334</v>
      </c>
      <c r="P51" s="163">
        <f t="shared" si="13"/>
        <v>2013</v>
      </c>
      <c r="S51" s="190"/>
    </row>
    <row r="52" spans="1:19" x14ac:dyDescent="0.2">
      <c r="A52" s="163" t="s">
        <v>46</v>
      </c>
      <c r="B52" s="163" t="s">
        <v>52</v>
      </c>
      <c r="C52" s="163" t="s">
        <v>53</v>
      </c>
      <c r="D52" s="163" t="s">
        <v>54</v>
      </c>
      <c r="E52" s="170">
        <f t="shared" si="14"/>
        <v>41355</v>
      </c>
      <c r="F52" s="169">
        <f t="shared" si="7"/>
        <v>41355</v>
      </c>
      <c r="G52" s="168">
        <f t="shared" si="8"/>
        <v>12</v>
      </c>
      <c r="H52" s="167">
        <v>0.33333333333333331</v>
      </c>
      <c r="I52" s="167">
        <v>0.64583333333333337</v>
      </c>
      <c r="J52" s="165">
        <f t="shared" si="9"/>
        <v>7.5000000000000018</v>
      </c>
      <c r="K52" s="166">
        <f t="shared" si="10"/>
        <v>0.5</v>
      </c>
      <c r="L52" s="165">
        <f t="shared" si="11"/>
        <v>7.0000000000000018</v>
      </c>
      <c r="O52" s="164">
        <f t="shared" si="12"/>
        <v>41334</v>
      </c>
      <c r="P52" s="163">
        <f t="shared" si="13"/>
        <v>2013</v>
      </c>
      <c r="S52" s="190"/>
    </row>
    <row r="53" spans="1:19" x14ac:dyDescent="0.2">
      <c r="A53" s="163" t="s">
        <v>46</v>
      </c>
      <c r="B53" s="163" t="s">
        <v>52</v>
      </c>
      <c r="C53" s="163" t="s">
        <v>53</v>
      </c>
      <c r="D53" s="163" t="s">
        <v>54</v>
      </c>
      <c r="E53" s="170">
        <f t="shared" si="14"/>
        <v>41356</v>
      </c>
      <c r="F53" s="169">
        <f t="shared" si="7"/>
        <v>41356</v>
      </c>
      <c r="G53" s="168">
        <f t="shared" si="8"/>
        <v>12</v>
      </c>
      <c r="H53" s="167">
        <v>0.33333333333333331</v>
      </c>
      <c r="I53" s="167">
        <v>0.64583333333333337</v>
      </c>
      <c r="J53" s="165">
        <f t="shared" si="9"/>
        <v>7.5000000000000018</v>
      </c>
      <c r="K53" s="166">
        <f t="shared" si="10"/>
        <v>0.5</v>
      </c>
      <c r="L53" s="165">
        <f t="shared" si="11"/>
        <v>7.0000000000000018</v>
      </c>
      <c r="O53" s="164">
        <f t="shared" si="12"/>
        <v>41334</v>
      </c>
      <c r="P53" s="163">
        <f t="shared" si="13"/>
        <v>2013</v>
      </c>
      <c r="S53" s="190"/>
    </row>
    <row r="54" spans="1:19" x14ac:dyDescent="0.2">
      <c r="A54" s="163" t="s">
        <v>46</v>
      </c>
      <c r="B54" s="163" t="s">
        <v>52</v>
      </c>
      <c r="C54" s="163" t="s">
        <v>53</v>
      </c>
      <c r="D54" s="163" t="s">
        <v>54</v>
      </c>
      <c r="E54" s="170">
        <f t="shared" si="14"/>
        <v>41357</v>
      </c>
      <c r="F54" s="169">
        <f t="shared" si="7"/>
        <v>41357</v>
      </c>
      <c r="G54" s="168">
        <f t="shared" si="8"/>
        <v>12</v>
      </c>
      <c r="H54" s="167">
        <v>0.33333333333333331</v>
      </c>
      <c r="I54" s="167">
        <v>0.64583333333333337</v>
      </c>
      <c r="J54" s="165">
        <f t="shared" si="9"/>
        <v>7.5000000000000018</v>
      </c>
      <c r="K54" s="166">
        <f t="shared" si="10"/>
        <v>0.5</v>
      </c>
      <c r="L54" s="165">
        <f t="shared" si="11"/>
        <v>7.0000000000000018</v>
      </c>
      <c r="O54" s="164">
        <f t="shared" si="12"/>
        <v>41334</v>
      </c>
      <c r="P54" s="163">
        <f t="shared" si="13"/>
        <v>2013</v>
      </c>
      <c r="S54" s="190"/>
    </row>
    <row r="55" spans="1:19" x14ac:dyDescent="0.2">
      <c r="A55" s="163" t="s">
        <v>46</v>
      </c>
      <c r="B55" s="163" t="s">
        <v>52</v>
      </c>
      <c r="C55" s="163" t="s">
        <v>53</v>
      </c>
      <c r="D55" s="163" t="s">
        <v>54</v>
      </c>
      <c r="E55" s="170">
        <f t="shared" si="14"/>
        <v>41358</v>
      </c>
      <c r="F55" s="169">
        <f t="shared" si="7"/>
        <v>41358</v>
      </c>
      <c r="G55" s="168">
        <f t="shared" si="8"/>
        <v>13</v>
      </c>
      <c r="H55" s="167">
        <v>0.375</v>
      </c>
      <c r="I55" s="167">
        <v>0.64583333333333337</v>
      </c>
      <c r="J55" s="165">
        <f t="shared" si="9"/>
        <v>6.5000000000000009</v>
      </c>
      <c r="K55" s="166">
        <f t="shared" si="10"/>
        <v>0</v>
      </c>
      <c r="L55" s="165">
        <f t="shared" si="11"/>
        <v>6.5000000000000009</v>
      </c>
      <c r="O55" s="164">
        <f t="shared" si="12"/>
        <v>41334</v>
      </c>
      <c r="P55" s="163">
        <f t="shared" si="13"/>
        <v>2013</v>
      </c>
      <c r="S55" s="190"/>
    </row>
    <row r="56" spans="1:19" x14ac:dyDescent="0.2">
      <c r="A56" s="163" t="s">
        <v>46</v>
      </c>
      <c r="B56" s="163" t="s">
        <v>52</v>
      </c>
      <c r="C56" s="163" t="s">
        <v>53</v>
      </c>
      <c r="D56" s="163" t="s">
        <v>54</v>
      </c>
      <c r="E56" s="170">
        <f t="shared" si="14"/>
        <v>41359</v>
      </c>
      <c r="F56" s="169">
        <f t="shared" si="7"/>
        <v>41359</v>
      </c>
      <c r="G56" s="168">
        <f t="shared" si="8"/>
        <v>13</v>
      </c>
      <c r="H56" s="167">
        <v>0.33333333333333331</v>
      </c>
      <c r="I56" s="167">
        <v>0.64583333333333337</v>
      </c>
      <c r="J56" s="165">
        <f t="shared" si="9"/>
        <v>7.5000000000000018</v>
      </c>
      <c r="K56" s="166">
        <f t="shared" si="10"/>
        <v>0.5</v>
      </c>
      <c r="L56" s="165">
        <f t="shared" si="11"/>
        <v>7.0000000000000018</v>
      </c>
      <c r="O56" s="164">
        <f t="shared" si="12"/>
        <v>41334</v>
      </c>
      <c r="P56" s="163">
        <f t="shared" si="13"/>
        <v>2013</v>
      </c>
      <c r="S56" s="190"/>
    </row>
    <row r="57" spans="1:19" x14ac:dyDescent="0.2">
      <c r="A57" s="163" t="s">
        <v>46</v>
      </c>
      <c r="B57" s="163" t="s">
        <v>52</v>
      </c>
      <c r="C57" s="163" t="s">
        <v>53</v>
      </c>
      <c r="D57" s="163" t="s">
        <v>54</v>
      </c>
      <c r="E57" s="170">
        <f t="shared" si="14"/>
        <v>41360</v>
      </c>
      <c r="F57" s="169">
        <f t="shared" si="7"/>
        <v>41360</v>
      </c>
      <c r="G57" s="168">
        <f t="shared" si="8"/>
        <v>13</v>
      </c>
      <c r="H57" s="167">
        <v>0.33333333333333331</v>
      </c>
      <c r="I57" s="167">
        <v>0.64583333333333337</v>
      </c>
      <c r="J57" s="165">
        <f t="shared" si="9"/>
        <v>7.5000000000000018</v>
      </c>
      <c r="K57" s="166">
        <f t="shared" si="10"/>
        <v>0.5</v>
      </c>
      <c r="L57" s="165">
        <f t="shared" si="11"/>
        <v>7.0000000000000018</v>
      </c>
      <c r="O57" s="164">
        <f t="shared" si="12"/>
        <v>41334</v>
      </c>
      <c r="P57" s="163">
        <f t="shared" si="13"/>
        <v>2013</v>
      </c>
      <c r="S57" s="190"/>
    </row>
    <row r="58" spans="1:19" x14ac:dyDescent="0.2">
      <c r="A58" s="163" t="s">
        <v>46</v>
      </c>
      <c r="B58" s="163" t="s">
        <v>52</v>
      </c>
      <c r="C58" s="163" t="s">
        <v>53</v>
      </c>
      <c r="D58" s="163" t="s">
        <v>54</v>
      </c>
      <c r="E58" s="170">
        <f t="shared" si="14"/>
        <v>41361</v>
      </c>
      <c r="F58" s="169">
        <f t="shared" si="7"/>
        <v>41361</v>
      </c>
      <c r="G58" s="168">
        <f t="shared" si="8"/>
        <v>13</v>
      </c>
      <c r="H58" s="167">
        <v>0.33333333333333331</v>
      </c>
      <c r="I58" s="167">
        <v>0.64583333333333337</v>
      </c>
      <c r="J58" s="165">
        <f t="shared" si="9"/>
        <v>7.5000000000000018</v>
      </c>
      <c r="K58" s="166">
        <f t="shared" si="10"/>
        <v>0.5</v>
      </c>
      <c r="L58" s="165">
        <f t="shared" si="11"/>
        <v>7.0000000000000018</v>
      </c>
      <c r="O58" s="164">
        <f t="shared" si="12"/>
        <v>41334</v>
      </c>
      <c r="P58" s="163">
        <f t="shared" si="13"/>
        <v>2013</v>
      </c>
      <c r="S58" s="190"/>
    </row>
    <row r="59" spans="1:19" x14ac:dyDescent="0.2">
      <c r="A59" s="163" t="s">
        <v>46</v>
      </c>
      <c r="B59" s="163" t="s">
        <v>52</v>
      </c>
      <c r="C59" s="163" t="s">
        <v>53</v>
      </c>
      <c r="D59" s="163" t="s">
        <v>54</v>
      </c>
      <c r="E59" s="170">
        <f t="shared" si="14"/>
        <v>41362</v>
      </c>
      <c r="F59" s="169">
        <f t="shared" si="7"/>
        <v>41362</v>
      </c>
      <c r="G59" s="168">
        <f t="shared" si="8"/>
        <v>13</v>
      </c>
      <c r="H59" s="167">
        <v>0.33333333333333331</v>
      </c>
      <c r="I59" s="167">
        <v>0.64583333333333337</v>
      </c>
      <c r="J59" s="165">
        <f t="shared" si="9"/>
        <v>7.5000000000000018</v>
      </c>
      <c r="K59" s="166">
        <f t="shared" si="10"/>
        <v>0.5</v>
      </c>
      <c r="L59" s="165">
        <f t="shared" si="11"/>
        <v>7.0000000000000018</v>
      </c>
      <c r="O59" s="164">
        <f t="shared" si="12"/>
        <v>41334</v>
      </c>
      <c r="P59" s="163">
        <f t="shared" si="13"/>
        <v>2013</v>
      </c>
      <c r="S59" s="190"/>
    </row>
    <row r="60" spans="1:19" x14ac:dyDescent="0.2">
      <c r="A60" s="163" t="s">
        <v>46</v>
      </c>
      <c r="B60" s="163" t="s">
        <v>52</v>
      </c>
      <c r="C60" s="163" t="s">
        <v>53</v>
      </c>
      <c r="D60" s="163" t="s">
        <v>54</v>
      </c>
      <c r="E60" s="170">
        <f t="shared" si="14"/>
        <v>41363</v>
      </c>
      <c r="F60" s="169">
        <f t="shared" si="7"/>
        <v>41363</v>
      </c>
      <c r="G60" s="168">
        <f t="shared" si="8"/>
        <v>13</v>
      </c>
      <c r="H60" s="167">
        <v>0.33333333333333331</v>
      </c>
      <c r="I60" s="167">
        <v>0.64583333333333337</v>
      </c>
      <c r="J60" s="165">
        <f t="shared" si="9"/>
        <v>7.5000000000000018</v>
      </c>
      <c r="K60" s="166">
        <f t="shared" si="10"/>
        <v>0.5</v>
      </c>
      <c r="L60" s="165">
        <f t="shared" si="11"/>
        <v>7.0000000000000018</v>
      </c>
      <c r="O60" s="164">
        <f t="shared" si="12"/>
        <v>41334</v>
      </c>
      <c r="P60" s="163">
        <f t="shared" si="13"/>
        <v>2013</v>
      </c>
      <c r="S60" s="190"/>
    </row>
    <row r="61" spans="1:19" x14ac:dyDescent="0.2">
      <c r="A61" s="163" t="s">
        <v>46</v>
      </c>
      <c r="B61" s="163" t="s">
        <v>52</v>
      </c>
      <c r="C61" s="163" t="s">
        <v>53</v>
      </c>
      <c r="D61" s="163" t="s">
        <v>54</v>
      </c>
      <c r="E61" s="170">
        <f t="shared" si="14"/>
        <v>41364</v>
      </c>
      <c r="F61" s="169">
        <f t="shared" si="7"/>
        <v>41364</v>
      </c>
      <c r="G61" s="168">
        <f t="shared" si="8"/>
        <v>13</v>
      </c>
      <c r="H61" s="167">
        <v>0.52083333333333337</v>
      </c>
      <c r="I61" s="167">
        <v>0.64583333333333337</v>
      </c>
      <c r="J61" s="165">
        <f t="shared" si="9"/>
        <v>3</v>
      </c>
      <c r="K61" s="166">
        <f t="shared" si="10"/>
        <v>0</v>
      </c>
      <c r="L61" s="165">
        <f t="shared" si="11"/>
        <v>3</v>
      </c>
      <c r="O61" s="164">
        <f t="shared" si="12"/>
        <v>41334</v>
      </c>
      <c r="P61" s="163">
        <f t="shared" si="13"/>
        <v>2013</v>
      </c>
      <c r="S61" s="190"/>
    </row>
    <row r="62" spans="1:19" x14ac:dyDescent="0.2">
      <c r="A62" s="163" t="s">
        <v>46</v>
      </c>
      <c r="B62" s="163" t="s">
        <v>52</v>
      </c>
      <c r="C62" s="163" t="s">
        <v>53</v>
      </c>
      <c r="D62" s="163" t="s">
        <v>54</v>
      </c>
      <c r="E62" s="170">
        <f t="shared" si="14"/>
        <v>41365</v>
      </c>
      <c r="F62" s="169">
        <f t="shared" si="7"/>
        <v>41365</v>
      </c>
      <c r="G62" s="168">
        <f t="shared" si="8"/>
        <v>14</v>
      </c>
      <c r="H62" s="167">
        <v>0.33333333333333331</v>
      </c>
      <c r="I62" s="167">
        <v>0.64583333333333337</v>
      </c>
      <c r="J62" s="165">
        <f t="shared" si="9"/>
        <v>7.5000000000000018</v>
      </c>
      <c r="K62" s="166">
        <f t="shared" si="10"/>
        <v>0.5</v>
      </c>
      <c r="L62" s="165">
        <f t="shared" si="11"/>
        <v>7.0000000000000018</v>
      </c>
      <c r="O62" s="164">
        <f t="shared" si="12"/>
        <v>41365</v>
      </c>
      <c r="P62" s="163">
        <f t="shared" si="13"/>
        <v>2013</v>
      </c>
      <c r="S62" s="190"/>
    </row>
    <row r="63" spans="1:19" x14ac:dyDescent="0.2">
      <c r="A63" s="163" t="s">
        <v>46</v>
      </c>
      <c r="B63" s="163" t="s">
        <v>52</v>
      </c>
      <c r="C63" s="163" t="s">
        <v>53</v>
      </c>
      <c r="D63" s="163" t="s">
        <v>54</v>
      </c>
      <c r="E63" s="170">
        <f t="shared" si="14"/>
        <v>41366</v>
      </c>
      <c r="F63" s="169">
        <f t="shared" si="7"/>
        <v>41366</v>
      </c>
      <c r="G63" s="168">
        <f t="shared" si="8"/>
        <v>14</v>
      </c>
      <c r="H63" s="167">
        <v>0.33333333333333331</v>
      </c>
      <c r="I63" s="167">
        <v>0.64583333333333337</v>
      </c>
      <c r="J63" s="165">
        <f t="shared" si="9"/>
        <v>7.5000000000000018</v>
      </c>
      <c r="K63" s="166">
        <f t="shared" si="10"/>
        <v>0.5</v>
      </c>
      <c r="L63" s="165">
        <f t="shared" si="11"/>
        <v>7.0000000000000018</v>
      </c>
      <c r="O63" s="164">
        <f t="shared" si="12"/>
        <v>41365</v>
      </c>
      <c r="P63" s="163">
        <f t="shared" si="13"/>
        <v>2013</v>
      </c>
      <c r="S63" s="190"/>
    </row>
    <row r="64" spans="1:19" x14ac:dyDescent="0.2">
      <c r="A64" s="163" t="s">
        <v>46</v>
      </c>
      <c r="B64" s="163" t="s">
        <v>52</v>
      </c>
      <c r="C64" s="163" t="s">
        <v>53</v>
      </c>
      <c r="D64" s="163" t="s">
        <v>54</v>
      </c>
      <c r="E64" s="170">
        <v>41372</v>
      </c>
      <c r="F64" s="169">
        <f t="shared" ref="F64:F75" si="15">E64</f>
        <v>41372</v>
      </c>
      <c r="G64" s="168">
        <f t="shared" ref="G64:G75" si="16">IF(E64="","Entrer Date",INT(MOD(INT((E64-2)/7)+0.6,52+5/28))+1)</f>
        <v>15</v>
      </c>
      <c r="H64" s="167">
        <v>0.33333333333333331</v>
      </c>
      <c r="I64" s="167">
        <v>0.64583333333333337</v>
      </c>
      <c r="J64" s="165">
        <f t="shared" ref="J64:J75" si="17">(I64-H64)*24</f>
        <v>7.5000000000000018</v>
      </c>
      <c r="K64" s="166">
        <f t="shared" ref="K64:K75" si="18">IF(J64&gt;=7,0.5,0)</f>
        <v>0.5</v>
      </c>
      <c r="L64" s="165">
        <f t="shared" ref="L64:L75" si="19">J64-K64</f>
        <v>7.0000000000000018</v>
      </c>
      <c r="O64" s="164">
        <f t="shared" ref="O64:O75" si="20">IF(E64="","",EOMONTH(E64,-1)+1)</f>
        <v>41365</v>
      </c>
      <c r="P64" s="163">
        <f t="shared" ref="P64:P75" si="21">IF(E64&gt;0,YEAR(E64),"")</f>
        <v>2013</v>
      </c>
      <c r="S64" s="190"/>
    </row>
    <row r="65" spans="1:20" x14ac:dyDescent="0.2">
      <c r="A65" s="163" t="s">
        <v>46</v>
      </c>
      <c r="B65" s="163" t="s">
        <v>52</v>
      </c>
      <c r="C65" s="163" t="s">
        <v>53</v>
      </c>
      <c r="D65" s="163" t="s">
        <v>54</v>
      </c>
      <c r="E65" s="170">
        <f t="shared" si="14"/>
        <v>41373</v>
      </c>
      <c r="F65" s="169">
        <f t="shared" si="15"/>
        <v>41373</v>
      </c>
      <c r="G65" s="168">
        <f t="shared" si="16"/>
        <v>15</v>
      </c>
      <c r="H65" s="167">
        <v>0.33333333333333331</v>
      </c>
      <c r="I65" s="167">
        <v>0.64583333333333337</v>
      </c>
      <c r="J65" s="165">
        <f t="shared" si="17"/>
        <v>7.5000000000000018</v>
      </c>
      <c r="K65" s="166">
        <f t="shared" si="18"/>
        <v>0.5</v>
      </c>
      <c r="L65" s="165">
        <f t="shared" si="19"/>
        <v>7.0000000000000018</v>
      </c>
      <c r="O65" s="164">
        <f t="shared" si="20"/>
        <v>41365</v>
      </c>
      <c r="P65" s="163">
        <f t="shared" si="21"/>
        <v>2013</v>
      </c>
      <c r="S65" s="190"/>
    </row>
    <row r="66" spans="1:20" x14ac:dyDescent="0.2">
      <c r="A66" s="163" t="s">
        <v>46</v>
      </c>
      <c r="B66" s="163" t="s">
        <v>52</v>
      </c>
      <c r="C66" s="163" t="s">
        <v>53</v>
      </c>
      <c r="D66" s="163" t="s">
        <v>54</v>
      </c>
      <c r="E66" s="170">
        <f t="shared" si="14"/>
        <v>41374</v>
      </c>
      <c r="F66" s="169">
        <f t="shared" si="15"/>
        <v>41374</v>
      </c>
      <c r="G66" s="168">
        <f t="shared" si="16"/>
        <v>15</v>
      </c>
      <c r="H66" s="167">
        <v>0.33333333333333331</v>
      </c>
      <c r="I66" s="167">
        <v>0.64583333333333337</v>
      </c>
      <c r="J66" s="165">
        <f t="shared" si="17"/>
        <v>7.5000000000000018</v>
      </c>
      <c r="K66" s="166">
        <f t="shared" si="18"/>
        <v>0.5</v>
      </c>
      <c r="L66" s="165">
        <f t="shared" si="19"/>
        <v>7.0000000000000018</v>
      </c>
      <c r="O66" s="164">
        <f t="shared" si="20"/>
        <v>41365</v>
      </c>
      <c r="P66" s="163">
        <f t="shared" si="21"/>
        <v>2013</v>
      </c>
      <c r="S66" s="190"/>
    </row>
    <row r="67" spans="1:20" x14ac:dyDescent="0.2">
      <c r="A67" s="163" t="s">
        <v>46</v>
      </c>
      <c r="B67" s="163" t="s">
        <v>52</v>
      </c>
      <c r="C67" s="163" t="s">
        <v>53</v>
      </c>
      <c r="D67" s="163" t="s">
        <v>54</v>
      </c>
      <c r="E67" s="170">
        <v>41406</v>
      </c>
      <c r="F67" s="169">
        <f t="shared" si="15"/>
        <v>41406</v>
      </c>
      <c r="G67" s="168">
        <f t="shared" si="16"/>
        <v>19</v>
      </c>
      <c r="H67" s="167">
        <v>0.33333333333333331</v>
      </c>
      <c r="I67" s="167">
        <v>0.64583333333333337</v>
      </c>
      <c r="J67" s="165">
        <f t="shared" si="17"/>
        <v>7.5000000000000018</v>
      </c>
      <c r="K67" s="166">
        <f t="shared" si="18"/>
        <v>0.5</v>
      </c>
      <c r="L67" s="165">
        <f t="shared" si="19"/>
        <v>7.0000000000000018</v>
      </c>
      <c r="O67" s="164">
        <f t="shared" si="20"/>
        <v>41395</v>
      </c>
      <c r="P67" s="163">
        <f t="shared" si="21"/>
        <v>2013</v>
      </c>
      <c r="S67" s="190"/>
    </row>
    <row r="68" spans="1:20" x14ac:dyDescent="0.2">
      <c r="A68" s="163" t="s">
        <v>46</v>
      </c>
      <c r="B68" s="163" t="s">
        <v>52</v>
      </c>
      <c r="C68" s="163" t="s">
        <v>53</v>
      </c>
      <c r="D68" s="163" t="s">
        <v>54</v>
      </c>
      <c r="E68" s="170">
        <v>41411</v>
      </c>
      <c r="F68" s="169">
        <f t="shared" si="15"/>
        <v>41411</v>
      </c>
      <c r="G68" s="168">
        <f t="shared" si="16"/>
        <v>20</v>
      </c>
      <c r="H68" s="167">
        <v>0.33333333333333331</v>
      </c>
      <c r="I68" s="167">
        <v>0.64583333333333337</v>
      </c>
      <c r="J68" s="165">
        <f t="shared" si="17"/>
        <v>7.5000000000000018</v>
      </c>
      <c r="K68" s="166">
        <f t="shared" si="18"/>
        <v>0.5</v>
      </c>
      <c r="L68" s="165">
        <f t="shared" si="19"/>
        <v>7.0000000000000018</v>
      </c>
      <c r="O68" s="164">
        <f t="shared" si="20"/>
        <v>41395</v>
      </c>
      <c r="P68" s="163">
        <f t="shared" si="21"/>
        <v>2013</v>
      </c>
      <c r="S68" s="190"/>
    </row>
    <row r="69" spans="1:20" x14ac:dyDescent="0.2">
      <c r="A69" s="163" t="s">
        <v>46</v>
      </c>
      <c r="B69" s="163" t="s">
        <v>52</v>
      </c>
      <c r="C69" s="163" t="s">
        <v>53</v>
      </c>
      <c r="D69" s="163" t="s">
        <v>54</v>
      </c>
      <c r="E69" s="170">
        <v>41440</v>
      </c>
      <c r="F69" s="169">
        <f t="shared" si="15"/>
        <v>41440</v>
      </c>
      <c r="G69" s="168">
        <f t="shared" si="16"/>
        <v>24</v>
      </c>
      <c r="H69" s="167">
        <v>0.33333333333333331</v>
      </c>
      <c r="I69" s="167">
        <v>0.64583333333333337</v>
      </c>
      <c r="J69" s="165">
        <f t="shared" si="17"/>
        <v>7.5000000000000018</v>
      </c>
      <c r="K69" s="166">
        <f t="shared" si="18"/>
        <v>0.5</v>
      </c>
      <c r="L69" s="165">
        <f t="shared" si="19"/>
        <v>7.0000000000000018</v>
      </c>
      <c r="O69" s="164">
        <f t="shared" si="20"/>
        <v>41426</v>
      </c>
      <c r="P69" s="163">
        <f t="shared" si="21"/>
        <v>2013</v>
      </c>
      <c r="S69" s="190"/>
    </row>
    <row r="70" spans="1:20" x14ac:dyDescent="0.2">
      <c r="A70" s="163" t="s">
        <v>46</v>
      </c>
      <c r="B70" s="163" t="s">
        <v>47</v>
      </c>
      <c r="C70" s="163" t="s">
        <v>60</v>
      </c>
      <c r="D70" s="163" t="s">
        <v>54</v>
      </c>
      <c r="E70" s="170">
        <v>41330</v>
      </c>
      <c r="F70" s="169">
        <f t="shared" si="15"/>
        <v>41330</v>
      </c>
      <c r="G70" s="168">
        <f t="shared" si="16"/>
        <v>9</v>
      </c>
      <c r="H70" s="167">
        <v>0.41666666666666669</v>
      </c>
      <c r="I70" s="167">
        <v>0.60416666666666663</v>
      </c>
      <c r="J70" s="165">
        <f t="shared" si="17"/>
        <v>4.4999999999999982</v>
      </c>
      <c r="K70" s="166">
        <f t="shared" si="18"/>
        <v>0</v>
      </c>
      <c r="L70" s="165">
        <f t="shared" si="19"/>
        <v>4.4999999999999982</v>
      </c>
      <c r="O70" s="164">
        <f t="shared" si="20"/>
        <v>41306</v>
      </c>
      <c r="P70" s="163">
        <f t="shared" si="21"/>
        <v>2013</v>
      </c>
      <c r="Q70" s="191"/>
      <c r="S70" s="190"/>
    </row>
    <row r="71" spans="1:20" x14ac:dyDescent="0.2">
      <c r="A71" s="163" t="s">
        <v>46</v>
      </c>
      <c r="B71" s="163" t="s">
        <v>47</v>
      </c>
      <c r="C71" s="163" t="s">
        <v>60</v>
      </c>
      <c r="D71" s="163" t="s">
        <v>54</v>
      </c>
      <c r="E71" s="170">
        <v>41331</v>
      </c>
      <c r="F71" s="169">
        <f t="shared" si="15"/>
        <v>41331</v>
      </c>
      <c r="G71" s="168">
        <f t="shared" si="16"/>
        <v>9</v>
      </c>
      <c r="H71" s="167">
        <v>0.375</v>
      </c>
      <c r="I71" s="167">
        <v>0.77083333333333337</v>
      </c>
      <c r="J71" s="165">
        <f t="shared" si="17"/>
        <v>9.5</v>
      </c>
      <c r="K71" s="166">
        <f t="shared" si="18"/>
        <v>0.5</v>
      </c>
      <c r="L71" s="165">
        <f t="shared" si="19"/>
        <v>9</v>
      </c>
      <c r="O71" s="164">
        <f t="shared" si="20"/>
        <v>41306</v>
      </c>
      <c r="P71" s="163">
        <f t="shared" si="21"/>
        <v>2013</v>
      </c>
      <c r="Q71" s="191"/>
      <c r="S71" s="190"/>
    </row>
    <row r="72" spans="1:20" x14ac:dyDescent="0.2">
      <c r="A72" s="163" t="s">
        <v>46</v>
      </c>
      <c r="B72" s="163" t="s">
        <v>47</v>
      </c>
      <c r="C72" s="163" t="s">
        <v>60</v>
      </c>
      <c r="D72" s="163" t="s">
        <v>54</v>
      </c>
      <c r="E72" s="170">
        <v>41332</v>
      </c>
      <c r="F72" s="169">
        <f t="shared" si="15"/>
        <v>41332</v>
      </c>
      <c r="G72" s="168">
        <f t="shared" si="16"/>
        <v>9</v>
      </c>
      <c r="H72" s="167">
        <v>0.29166666666666669</v>
      </c>
      <c r="I72" s="167">
        <v>0.64583333333333337</v>
      </c>
      <c r="J72" s="165">
        <f t="shared" si="17"/>
        <v>8.5</v>
      </c>
      <c r="K72" s="166">
        <f t="shared" si="18"/>
        <v>0.5</v>
      </c>
      <c r="L72" s="165">
        <f t="shared" si="19"/>
        <v>8</v>
      </c>
      <c r="O72" s="164">
        <f t="shared" si="20"/>
        <v>41306</v>
      </c>
      <c r="P72" s="163">
        <f t="shared" si="21"/>
        <v>2013</v>
      </c>
      <c r="Q72" s="191"/>
      <c r="S72" s="190"/>
    </row>
    <row r="73" spans="1:20" x14ac:dyDescent="0.2">
      <c r="A73" s="163" t="s">
        <v>46</v>
      </c>
      <c r="B73" s="163" t="s">
        <v>47</v>
      </c>
      <c r="C73" s="163" t="s">
        <v>60</v>
      </c>
      <c r="D73" s="163" t="s">
        <v>54</v>
      </c>
      <c r="E73" s="170">
        <v>41333</v>
      </c>
      <c r="F73" s="169">
        <f t="shared" si="15"/>
        <v>41333</v>
      </c>
      <c r="G73" s="168">
        <f t="shared" si="16"/>
        <v>9</v>
      </c>
      <c r="H73" s="167">
        <v>0.25</v>
      </c>
      <c r="I73" s="167">
        <v>0.5625</v>
      </c>
      <c r="J73" s="165">
        <f t="shared" si="17"/>
        <v>7.5</v>
      </c>
      <c r="K73" s="166">
        <f t="shared" si="18"/>
        <v>0.5</v>
      </c>
      <c r="L73" s="165">
        <f t="shared" si="19"/>
        <v>7</v>
      </c>
      <c r="O73" s="164">
        <f t="shared" si="20"/>
        <v>41306</v>
      </c>
      <c r="P73" s="163">
        <f t="shared" si="21"/>
        <v>2013</v>
      </c>
      <c r="Q73" s="191"/>
      <c r="S73" s="190"/>
    </row>
    <row r="74" spans="1:20" x14ac:dyDescent="0.2">
      <c r="A74" s="163" t="s">
        <v>46</v>
      </c>
      <c r="B74" s="163" t="s">
        <v>47</v>
      </c>
      <c r="C74" s="163" t="s">
        <v>60</v>
      </c>
      <c r="D74" s="163" t="s">
        <v>54</v>
      </c>
      <c r="E74" s="170">
        <v>41334</v>
      </c>
      <c r="F74" s="169">
        <f t="shared" si="15"/>
        <v>41334</v>
      </c>
      <c r="G74" s="168">
        <f t="shared" si="16"/>
        <v>9</v>
      </c>
      <c r="H74" s="167">
        <v>0.33333333333333331</v>
      </c>
      <c r="I74" s="167">
        <v>0.72916666666666663</v>
      </c>
      <c r="J74" s="165">
        <f t="shared" si="17"/>
        <v>9.5</v>
      </c>
      <c r="K74" s="166">
        <f t="shared" si="18"/>
        <v>0.5</v>
      </c>
      <c r="L74" s="165">
        <f t="shared" si="19"/>
        <v>9</v>
      </c>
      <c r="O74" s="164">
        <f t="shared" si="20"/>
        <v>41334</v>
      </c>
      <c r="P74" s="163">
        <f t="shared" si="21"/>
        <v>2013</v>
      </c>
      <c r="Q74" s="191"/>
      <c r="S74" s="190"/>
    </row>
    <row r="75" spans="1:20" s="251" customFormat="1" x14ac:dyDescent="0.2">
      <c r="A75" s="251" t="s">
        <v>46</v>
      </c>
      <c r="B75" s="251" t="s">
        <v>47</v>
      </c>
      <c r="C75" s="251" t="s">
        <v>44</v>
      </c>
      <c r="D75" s="251" t="s">
        <v>7</v>
      </c>
      <c r="E75" s="252">
        <v>41335</v>
      </c>
      <c r="F75" s="253">
        <f t="shared" si="15"/>
        <v>41335</v>
      </c>
      <c r="G75" s="254">
        <f t="shared" si="16"/>
        <v>9</v>
      </c>
      <c r="H75" s="255">
        <v>0.375</v>
      </c>
      <c r="I75" s="255">
        <v>0.72916666666666663</v>
      </c>
      <c r="J75" s="256">
        <f t="shared" si="17"/>
        <v>8.5</v>
      </c>
      <c r="K75" s="257">
        <f t="shared" si="18"/>
        <v>0.5</v>
      </c>
      <c r="L75" s="256">
        <f t="shared" si="19"/>
        <v>8</v>
      </c>
      <c r="O75" s="258">
        <f t="shared" si="20"/>
        <v>41334</v>
      </c>
      <c r="P75" s="251">
        <f t="shared" si="21"/>
        <v>2013</v>
      </c>
      <c r="Q75" s="261"/>
      <c r="S75" s="259"/>
      <c r="T75" s="260"/>
    </row>
  </sheetData>
  <conditionalFormatting sqref="L2:L75">
    <cfRule type="cellIs" dxfId="11" priority="2" stopIfTrue="1" operator="greaterThanOrEqual">
      <formula>10</formula>
    </cfRule>
  </conditionalFormatting>
  <pageMargins left="0.19" right="0.17" top="0.48" bottom="0.984251969" header="0.21" footer="0.4921259845"/>
  <pageSetup paperSize="9" scale="78" fitToHeight="0" orientation="landscape" r:id="rId1"/>
  <headerFooter alignWithMargins="0"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96"/>
  <sheetViews>
    <sheetView zoomScaleNormal="100" workbookViewId="0">
      <selection activeCell="F38" sqref="F38"/>
    </sheetView>
  </sheetViews>
  <sheetFormatPr baseColWidth="10" defaultRowHeight="12.75" x14ac:dyDescent="0.2"/>
  <cols>
    <col min="1" max="1" width="5.42578125" style="49" bestFit="1" customWidth="1"/>
    <col min="2" max="2" width="9.7109375" style="49" customWidth="1"/>
    <col min="3" max="5" width="9.7109375" style="59" customWidth="1"/>
    <col min="6" max="6" width="18" style="59" customWidth="1"/>
    <col min="7" max="7" width="27.28515625" style="59" customWidth="1"/>
    <col min="8" max="9" width="21.28515625" style="59" bestFit="1" customWidth="1"/>
    <col min="10" max="11" width="25.85546875" style="102" bestFit="1" customWidth="1"/>
    <col min="12" max="12" width="25.85546875" style="102" customWidth="1"/>
    <col min="13" max="13" width="25.85546875" style="49" bestFit="1" customWidth="1"/>
    <col min="14" max="16384" width="11.42578125" style="49"/>
  </cols>
  <sheetData>
    <row r="1" spans="1:14" s="38" customFormat="1" ht="15.75" x14ac:dyDescent="0.25">
      <c r="B1" s="274"/>
      <c r="C1" s="275"/>
      <c r="D1" s="275"/>
      <c r="E1" s="275"/>
      <c r="F1" s="275"/>
      <c r="G1" s="275"/>
      <c r="H1" s="275"/>
      <c r="I1" s="275"/>
      <c r="J1" s="275"/>
      <c r="K1" s="276"/>
      <c r="L1" s="116"/>
    </row>
    <row r="2" spans="1:14" s="38" customFormat="1" ht="15" x14ac:dyDescent="0.2">
      <c r="F2" s="282"/>
      <c r="G2" s="282"/>
      <c r="H2" s="282"/>
      <c r="J2" s="40"/>
      <c r="K2" s="40"/>
      <c r="L2" s="40"/>
    </row>
    <row r="3" spans="1:14" s="38" customFormat="1" ht="15" x14ac:dyDescent="0.2">
      <c r="C3" s="39"/>
      <c r="D3" s="39"/>
      <c r="E3" s="39"/>
      <c r="F3" s="39"/>
      <c r="G3" s="39"/>
      <c r="H3" s="39"/>
      <c r="I3" s="39"/>
      <c r="J3" s="41"/>
      <c r="K3" s="40"/>
      <c r="L3" s="40"/>
    </row>
    <row r="4" spans="1:14" s="38" customFormat="1" ht="15" x14ac:dyDescent="0.2">
      <c r="C4" s="39"/>
      <c r="D4" s="39"/>
      <c r="E4" s="39"/>
      <c r="F4" s="39"/>
      <c r="G4" s="39"/>
      <c r="H4" s="39"/>
      <c r="I4" s="39"/>
      <c r="J4" s="41"/>
      <c r="K4" s="40"/>
      <c r="L4" s="40"/>
    </row>
    <row r="5" spans="1:14" s="38" customFormat="1" ht="15" x14ac:dyDescent="0.2">
      <c r="C5" s="39"/>
      <c r="D5" s="39"/>
      <c r="E5" s="39"/>
      <c r="F5" s="39"/>
      <c r="G5" s="39"/>
      <c r="H5" s="39"/>
      <c r="I5" s="39"/>
      <c r="J5" s="41"/>
      <c r="K5" s="40"/>
      <c r="L5" s="40"/>
    </row>
    <row r="6" spans="1:14" ht="12.75" customHeight="1" x14ac:dyDescent="0.2">
      <c r="A6" s="277" t="s">
        <v>31</v>
      </c>
      <c r="B6" s="42"/>
      <c r="C6" s="42"/>
      <c r="D6" s="43"/>
      <c r="E6" s="44"/>
      <c r="F6" s="45" t="s">
        <v>32</v>
      </c>
      <c r="G6" s="45" t="s">
        <v>33</v>
      </c>
      <c r="H6" s="44" t="s">
        <v>34</v>
      </c>
      <c r="I6" s="46" t="s">
        <v>35</v>
      </c>
      <c r="J6" s="47" t="s">
        <v>36</v>
      </c>
      <c r="K6" s="47" t="s">
        <v>37</v>
      </c>
      <c r="L6" s="54" t="s">
        <v>49</v>
      </c>
    </row>
    <row r="7" spans="1:14" x14ac:dyDescent="0.2">
      <c r="A7" s="278"/>
      <c r="B7" s="3" t="s">
        <v>17</v>
      </c>
      <c r="C7" s="50">
        <v>41330</v>
      </c>
      <c r="D7" s="1">
        <v>0.33333333333333298</v>
      </c>
      <c r="E7" s="2">
        <v>0.64583333333333304</v>
      </c>
      <c r="F7" s="3">
        <f>(E7-D7)*24</f>
        <v>7.5000000000000018</v>
      </c>
      <c r="G7" s="3">
        <v>0.5</v>
      </c>
      <c r="H7" s="3">
        <f t="shared" ref="H7:H12" si="0">F7-G7</f>
        <v>7.0000000000000018</v>
      </c>
      <c r="I7" s="51"/>
      <c r="J7" s="52"/>
      <c r="K7" s="53"/>
      <c r="L7" s="64"/>
    </row>
    <row r="8" spans="1:14" x14ac:dyDescent="0.2">
      <c r="A8" s="278"/>
      <c r="B8" s="3" t="s">
        <v>18</v>
      </c>
      <c r="C8" s="50">
        <v>41331</v>
      </c>
      <c r="D8" s="1">
        <v>0.33333333333333298</v>
      </c>
      <c r="E8" s="2">
        <v>0.64583333333333304</v>
      </c>
      <c r="F8" s="3">
        <f>(E8-D8)*24</f>
        <v>7.5000000000000018</v>
      </c>
      <c r="G8" s="3">
        <v>0.5</v>
      </c>
      <c r="H8" s="3">
        <f t="shared" si="0"/>
        <v>7.0000000000000018</v>
      </c>
      <c r="I8" s="51"/>
      <c r="J8" s="54"/>
      <c r="K8" s="53"/>
      <c r="L8" s="64"/>
    </row>
    <row r="9" spans="1:14" x14ac:dyDescent="0.2">
      <c r="A9" s="278"/>
      <c r="B9" s="3" t="s">
        <v>19</v>
      </c>
      <c r="C9" s="50">
        <v>41332</v>
      </c>
      <c r="D9" s="1">
        <v>0.33333333333333298</v>
      </c>
      <c r="E9" s="2">
        <v>0.64583333333333304</v>
      </c>
      <c r="F9" s="3">
        <f>(E9-D9)*24</f>
        <v>7.5000000000000018</v>
      </c>
      <c r="G9" s="3">
        <v>0.5</v>
      </c>
      <c r="H9" s="3">
        <f t="shared" si="0"/>
        <v>7.0000000000000018</v>
      </c>
      <c r="I9" s="51"/>
      <c r="J9" s="54"/>
      <c r="K9" s="53"/>
      <c r="L9" s="64"/>
    </row>
    <row r="10" spans="1:14" x14ac:dyDescent="0.2">
      <c r="A10" s="278"/>
      <c r="B10" s="3" t="s">
        <v>20</v>
      </c>
      <c r="C10" s="50">
        <v>41333</v>
      </c>
      <c r="D10" s="1">
        <v>0.33333333333333298</v>
      </c>
      <c r="E10" s="2">
        <v>0.64583333333333304</v>
      </c>
      <c r="F10" s="3">
        <f>(E10-D10)*24</f>
        <v>7.5000000000000018</v>
      </c>
      <c r="G10" s="3">
        <v>0.5</v>
      </c>
      <c r="H10" s="3">
        <f t="shared" si="0"/>
        <v>7.0000000000000018</v>
      </c>
      <c r="I10" s="51"/>
      <c r="J10" s="54"/>
      <c r="K10" s="53"/>
      <c r="L10" s="64"/>
    </row>
    <row r="11" spans="1:14" s="58" customFormat="1" x14ac:dyDescent="0.2">
      <c r="A11" s="278"/>
      <c r="B11" s="3" t="s">
        <v>20</v>
      </c>
      <c r="C11" s="50">
        <v>41333</v>
      </c>
      <c r="D11" s="1">
        <v>0.33333333333333298</v>
      </c>
      <c r="E11" s="2">
        <v>0.64583333333333304</v>
      </c>
      <c r="F11" s="3">
        <f>(E11-D11)*24</f>
        <v>7.5000000000000018</v>
      </c>
      <c r="G11" s="3">
        <v>0.5</v>
      </c>
      <c r="H11" s="3">
        <f t="shared" si="0"/>
        <v>7.0000000000000018</v>
      </c>
      <c r="I11" s="55"/>
      <c r="J11" s="56"/>
      <c r="K11" s="57"/>
      <c r="L11" s="56"/>
    </row>
    <row r="12" spans="1:14" s="65" customFormat="1" x14ac:dyDescent="0.2">
      <c r="A12" s="278"/>
      <c r="B12" s="59"/>
      <c r="C12" s="60"/>
      <c r="D12" s="61"/>
      <c r="E12" s="62"/>
      <c r="F12" s="3"/>
      <c r="G12" s="3"/>
      <c r="H12" s="63">
        <f t="shared" si="0"/>
        <v>0</v>
      </c>
      <c r="I12" s="59"/>
      <c r="J12" s="64"/>
      <c r="K12" s="53"/>
      <c r="L12" s="64"/>
    </row>
    <row r="13" spans="1:14" x14ac:dyDescent="0.2">
      <c r="A13" s="279"/>
      <c r="B13" s="66"/>
      <c r="C13" s="66"/>
      <c r="D13" s="67"/>
      <c r="E13" s="68"/>
      <c r="F13" s="68">
        <f>SUM(F7:F12)</f>
        <v>37.500000000000007</v>
      </c>
      <c r="G13" s="68">
        <f>SUM(G7:G12)</f>
        <v>2.5</v>
      </c>
      <c r="H13" s="68">
        <f>SUM(H7:H12)</f>
        <v>35.000000000000007</v>
      </c>
      <c r="I13" s="69">
        <f>IF(H13&lt;=35,H13,IF(H13&gt;35,35))</f>
        <v>35.000000000000007</v>
      </c>
      <c r="J13" s="70">
        <f>IF(35&lt;=H13,IF((H13-35)&lt;=8,H13-35,IF((H13-35)&gt;8,8,0)),0)</f>
        <v>7.1054273576010019E-15</v>
      </c>
      <c r="K13" s="71">
        <f>IF(35&lt;=H13,IF((H13-35)&lt;=8,0,IF((H13-35)&gt;8,H13-35-8,"")),0)</f>
        <v>0</v>
      </c>
      <c r="L13" s="117"/>
      <c r="N13" s="59"/>
    </row>
    <row r="14" spans="1:14" x14ac:dyDescent="0.2">
      <c r="B14" s="59"/>
      <c r="D14" s="72"/>
      <c r="E14" s="72"/>
      <c r="F14" s="73"/>
      <c r="G14" s="74">
        <f>G13-2.5</f>
        <v>0</v>
      </c>
      <c r="H14" s="73"/>
      <c r="I14" s="74">
        <f>+I13-35</f>
        <v>0</v>
      </c>
      <c r="J14" s="75"/>
      <c r="K14" s="76"/>
      <c r="L14" s="76"/>
    </row>
    <row r="15" spans="1:14" s="72" customFormat="1" x14ac:dyDescent="0.2">
      <c r="B15" s="73"/>
      <c r="C15" s="73"/>
      <c r="F15" s="73"/>
      <c r="G15" s="73"/>
      <c r="H15" s="73"/>
      <c r="I15" s="73"/>
      <c r="J15" s="75"/>
      <c r="K15" s="76"/>
      <c r="L15" s="76"/>
    </row>
    <row r="16" spans="1:14" s="3" customFormat="1" ht="12.75" customHeight="1" x14ac:dyDescent="0.2">
      <c r="A16" s="277" t="s">
        <v>38</v>
      </c>
      <c r="B16" s="42"/>
      <c r="C16" s="42"/>
      <c r="D16" s="43"/>
      <c r="E16" s="44"/>
      <c r="F16" s="45" t="s">
        <v>32</v>
      </c>
      <c r="G16" s="45" t="s">
        <v>33</v>
      </c>
      <c r="H16" s="44" t="s">
        <v>34</v>
      </c>
      <c r="I16" s="46" t="s">
        <v>35</v>
      </c>
      <c r="J16" s="47" t="s">
        <v>36</v>
      </c>
      <c r="K16" s="48" t="s">
        <v>37</v>
      </c>
      <c r="L16" s="54"/>
    </row>
    <row r="17" spans="1:12" s="3" customFormat="1" x14ac:dyDescent="0.2">
      <c r="A17" s="280"/>
      <c r="B17" s="3" t="s">
        <v>17</v>
      </c>
      <c r="C17" s="50">
        <v>41337</v>
      </c>
      <c r="D17" s="1">
        <v>0.33333333333333298</v>
      </c>
      <c r="E17" s="2">
        <v>0.64583333333333304</v>
      </c>
      <c r="F17" s="3">
        <f>(E17-D17)*24</f>
        <v>7.5000000000000018</v>
      </c>
      <c r="G17" s="3">
        <v>0.5</v>
      </c>
      <c r="H17" s="3">
        <f t="shared" ref="H17:H22" si="1">F17-G17</f>
        <v>7.0000000000000018</v>
      </c>
      <c r="I17" s="51"/>
      <c r="J17" s="52"/>
      <c r="K17" s="53"/>
      <c r="L17" s="64"/>
    </row>
    <row r="18" spans="1:12" s="3" customFormat="1" x14ac:dyDescent="0.2">
      <c r="A18" s="280"/>
      <c r="B18" s="3" t="s">
        <v>18</v>
      </c>
      <c r="C18" s="50">
        <v>41338</v>
      </c>
      <c r="D18" s="1">
        <v>0.33333333333333298</v>
      </c>
      <c r="E18" s="2">
        <v>0.64583333333333304</v>
      </c>
      <c r="F18" s="3">
        <f>(E18-D18)*24</f>
        <v>7.5000000000000018</v>
      </c>
      <c r="G18" s="3">
        <v>0.5</v>
      </c>
      <c r="H18" s="3">
        <f t="shared" si="1"/>
        <v>7.0000000000000018</v>
      </c>
      <c r="I18" s="51"/>
      <c r="J18" s="54"/>
      <c r="K18" s="53"/>
      <c r="L18" s="64"/>
    </row>
    <row r="19" spans="1:12" s="3" customFormat="1" x14ac:dyDescent="0.2">
      <c r="A19" s="280"/>
      <c r="B19" s="3" t="s">
        <v>19</v>
      </c>
      <c r="C19" s="50">
        <v>41339</v>
      </c>
      <c r="D19" s="1">
        <v>0.33333333333333298</v>
      </c>
      <c r="E19" s="2">
        <v>0.64583333333333304</v>
      </c>
      <c r="F19" s="3">
        <f>(E19-D19)*24</f>
        <v>7.5000000000000018</v>
      </c>
      <c r="G19" s="3">
        <v>0.5</v>
      </c>
      <c r="H19" s="3">
        <f t="shared" si="1"/>
        <v>7.0000000000000018</v>
      </c>
      <c r="I19" s="51"/>
      <c r="J19" s="54"/>
      <c r="K19" s="53"/>
      <c r="L19" s="64"/>
    </row>
    <row r="20" spans="1:12" s="3" customFormat="1" x14ac:dyDescent="0.2">
      <c r="A20" s="280"/>
      <c r="B20" s="77" t="s">
        <v>20</v>
      </c>
      <c r="C20" s="50">
        <v>41340</v>
      </c>
      <c r="D20" s="1">
        <v>0.33333333333333298</v>
      </c>
      <c r="E20" s="2">
        <v>0.64583333333333304</v>
      </c>
      <c r="F20" s="77">
        <f>(E20-D20)*24</f>
        <v>7.5000000000000018</v>
      </c>
      <c r="G20" s="77">
        <v>0.5</v>
      </c>
      <c r="H20" s="77">
        <f t="shared" si="1"/>
        <v>7.0000000000000018</v>
      </c>
      <c r="I20" s="51"/>
      <c r="J20" s="54"/>
      <c r="K20" s="53"/>
      <c r="L20" s="64"/>
    </row>
    <row r="21" spans="1:12" s="3" customFormat="1" x14ac:dyDescent="0.2">
      <c r="A21" s="280"/>
      <c r="B21" s="77" t="s">
        <v>21</v>
      </c>
      <c r="C21" s="50">
        <v>41341</v>
      </c>
      <c r="D21" s="1">
        <v>0.33333333333333298</v>
      </c>
      <c r="E21" s="2">
        <v>0.64583333333333304</v>
      </c>
      <c r="F21" s="77">
        <f>(E21-D21)*24</f>
        <v>7.5000000000000018</v>
      </c>
      <c r="G21" s="77">
        <v>0.5</v>
      </c>
      <c r="H21" s="77">
        <f t="shared" si="1"/>
        <v>7.0000000000000018</v>
      </c>
      <c r="I21" s="51"/>
      <c r="J21" s="64"/>
      <c r="K21" s="53"/>
      <c r="L21" s="64"/>
    </row>
    <row r="22" spans="1:12" s="3" customFormat="1" x14ac:dyDescent="0.2">
      <c r="A22" s="280"/>
      <c r="B22" s="59"/>
      <c r="C22" s="50"/>
      <c r="D22" s="61"/>
      <c r="E22" s="62"/>
      <c r="H22" s="63">
        <f t="shared" si="1"/>
        <v>0</v>
      </c>
      <c r="I22" s="51"/>
      <c r="J22" s="64"/>
      <c r="K22" s="53"/>
      <c r="L22" s="64"/>
    </row>
    <row r="23" spans="1:12" s="3" customFormat="1" x14ac:dyDescent="0.2">
      <c r="A23" s="281"/>
      <c r="B23" s="66"/>
      <c r="C23" s="66"/>
      <c r="D23" s="67"/>
      <c r="E23" s="68"/>
      <c r="F23" s="68">
        <f>SUM(F17:F22)</f>
        <v>37.500000000000007</v>
      </c>
      <c r="G23" s="68">
        <f>SUM(G17:G22)</f>
        <v>2.5</v>
      </c>
      <c r="H23" s="68">
        <f>SUM(H17:H22)</f>
        <v>35.000000000000007</v>
      </c>
      <c r="I23" s="69">
        <f>IF(H23&lt;=35,H23,IF(H23&gt;35,35))</f>
        <v>35.000000000000007</v>
      </c>
      <c r="J23" s="70">
        <f>IF(35&lt;=H23,IF((H23-35)&lt;=8,H23-35,IF((H23-35)&gt;8,8,0)),0)</f>
        <v>7.1054273576010019E-15</v>
      </c>
      <c r="K23" s="71">
        <f>IF(35&lt;=H23,IF((H23-35)&lt;=8,0,IF((H23-35)&gt;8,H23-35-8,"")),0)</f>
        <v>0</v>
      </c>
      <c r="L23" s="117"/>
    </row>
    <row r="24" spans="1:12" x14ac:dyDescent="0.2">
      <c r="B24" s="59"/>
      <c r="D24" s="72"/>
      <c r="E24" s="72"/>
      <c r="F24" s="73"/>
      <c r="G24" s="74">
        <f>G23-2.5</f>
        <v>0</v>
      </c>
      <c r="H24" s="73"/>
      <c r="I24" s="74">
        <f>+I23-35</f>
        <v>0</v>
      </c>
      <c r="J24" s="75"/>
      <c r="K24" s="76"/>
      <c r="L24" s="76"/>
    </row>
    <row r="25" spans="1:12" s="72" customFormat="1" x14ac:dyDescent="0.2">
      <c r="B25" s="73"/>
      <c r="C25" s="73"/>
      <c r="F25" s="73"/>
      <c r="G25" s="73"/>
      <c r="H25" s="73"/>
      <c r="I25" s="73"/>
      <c r="J25" s="75"/>
      <c r="K25" s="76"/>
      <c r="L25" s="76"/>
    </row>
    <row r="26" spans="1:12" s="3" customFormat="1" ht="12.75" customHeight="1" x14ac:dyDescent="0.2">
      <c r="A26" s="277" t="s">
        <v>39</v>
      </c>
      <c r="B26" s="42"/>
      <c r="C26" s="42"/>
      <c r="D26" s="43"/>
      <c r="E26" s="44"/>
      <c r="F26" s="45" t="s">
        <v>32</v>
      </c>
      <c r="G26" s="45" t="s">
        <v>33</v>
      </c>
      <c r="H26" s="44" t="s">
        <v>34</v>
      </c>
      <c r="I26" s="46" t="s">
        <v>35</v>
      </c>
      <c r="J26" s="47" t="s">
        <v>36</v>
      </c>
      <c r="K26" s="48" t="s">
        <v>37</v>
      </c>
      <c r="L26" s="54"/>
    </row>
    <row r="27" spans="1:12" s="3" customFormat="1" x14ac:dyDescent="0.2">
      <c r="A27" s="278"/>
      <c r="B27" s="3" t="s">
        <v>17</v>
      </c>
      <c r="C27" s="50">
        <v>41344</v>
      </c>
      <c r="D27" s="1">
        <v>0.33333333333333298</v>
      </c>
      <c r="E27" s="2">
        <v>0.64583333333333304</v>
      </c>
      <c r="F27" s="3">
        <f>(E27-D27)*24</f>
        <v>7.5000000000000018</v>
      </c>
      <c r="G27" s="3">
        <v>0.5</v>
      </c>
      <c r="H27" s="3">
        <f t="shared" ref="H27:H32" si="2">F27-G27</f>
        <v>7.0000000000000018</v>
      </c>
      <c r="I27" s="51"/>
      <c r="J27" s="52"/>
      <c r="K27" s="53"/>
      <c r="L27" s="64"/>
    </row>
    <row r="28" spans="1:12" s="3" customFormat="1" x14ac:dyDescent="0.2">
      <c r="A28" s="278"/>
      <c r="B28" s="3" t="s">
        <v>18</v>
      </c>
      <c r="C28" s="50">
        <v>41345</v>
      </c>
      <c r="D28" s="1">
        <v>0.33333333333333298</v>
      </c>
      <c r="E28" s="2">
        <v>0.64583333333333304</v>
      </c>
      <c r="F28" s="3">
        <f>(E28-D28)*24</f>
        <v>7.5000000000000018</v>
      </c>
      <c r="G28" s="3">
        <v>0.5</v>
      </c>
      <c r="H28" s="3">
        <f t="shared" si="2"/>
        <v>7.0000000000000018</v>
      </c>
      <c r="I28" s="51"/>
      <c r="J28" s="54"/>
      <c r="K28" s="53"/>
      <c r="L28" s="64"/>
    </row>
    <row r="29" spans="1:12" s="3" customFormat="1" x14ac:dyDescent="0.2">
      <c r="A29" s="278"/>
      <c r="B29" s="3" t="s">
        <v>19</v>
      </c>
      <c r="C29" s="50">
        <v>41346</v>
      </c>
      <c r="D29" s="1">
        <v>0.33333333333333298</v>
      </c>
      <c r="E29" s="2">
        <v>0.64583333333333304</v>
      </c>
      <c r="F29" s="3">
        <f>(E29-D29)*24</f>
        <v>7.5000000000000018</v>
      </c>
      <c r="G29" s="3">
        <v>0.5</v>
      </c>
      <c r="H29" s="3">
        <f t="shared" si="2"/>
        <v>7.0000000000000018</v>
      </c>
      <c r="I29" s="51"/>
      <c r="J29" s="54"/>
      <c r="K29" s="53"/>
      <c r="L29" s="64"/>
    </row>
    <row r="30" spans="1:12" s="3" customFormat="1" x14ac:dyDescent="0.2">
      <c r="A30" s="278"/>
      <c r="B30" s="3" t="s">
        <v>20</v>
      </c>
      <c r="C30" s="50">
        <v>41347</v>
      </c>
      <c r="D30" s="1">
        <v>0.33333333333333298</v>
      </c>
      <c r="E30" s="2">
        <v>0.64583333333333304</v>
      </c>
      <c r="F30" s="3">
        <f>(E30-D30)*24</f>
        <v>7.5000000000000018</v>
      </c>
      <c r="G30" s="3">
        <v>0.5</v>
      </c>
      <c r="H30" s="3">
        <f t="shared" si="2"/>
        <v>7.0000000000000018</v>
      </c>
      <c r="I30" s="51"/>
      <c r="J30" s="54"/>
      <c r="K30" s="53"/>
      <c r="L30" s="64"/>
    </row>
    <row r="31" spans="1:12" s="3" customFormat="1" x14ac:dyDescent="0.2">
      <c r="A31" s="278"/>
      <c r="B31" s="3" t="s">
        <v>21</v>
      </c>
      <c r="C31" s="50">
        <v>41348</v>
      </c>
      <c r="D31" s="1">
        <v>0.33333333333333298</v>
      </c>
      <c r="E31" s="2">
        <v>0.64583333333333304</v>
      </c>
      <c r="F31" s="3">
        <f>(E31-D31)*24</f>
        <v>7.5000000000000018</v>
      </c>
      <c r="G31" s="3">
        <v>0.5</v>
      </c>
      <c r="H31" s="3">
        <f t="shared" si="2"/>
        <v>7.0000000000000018</v>
      </c>
      <c r="I31" s="51"/>
      <c r="J31" s="64"/>
      <c r="K31" s="53"/>
      <c r="L31" s="64"/>
    </row>
    <row r="32" spans="1:12" s="3" customFormat="1" x14ac:dyDescent="0.2">
      <c r="A32" s="278"/>
      <c r="B32" s="59"/>
      <c r="C32" s="60"/>
      <c r="D32" s="61"/>
      <c r="E32" s="62"/>
      <c r="H32" s="63">
        <f t="shared" si="2"/>
        <v>0</v>
      </c>
      <c r="I32" s="59"/>
      <c r="J32" s="64"/>
      <c r="K32" s="53"/>
      <c r="L32" s="64"/>
    </row>
    <row r="33" spans="1:12" s="3" customFormat="1" x14ac:dyDescent="0.2">
      <c r="A33" s="279"/>
      <c r="B33" s="66"/>
      <c r="C33" s="66"/>
      <c r="D33" s="67"/>
      <c r="E33" s="68"/>
      <c r="F33" s="68">
        <f>SUM(F27:F32)</f>
        <v>37.500000000000007</v>
      </c>
      <c r="G33" s="68">
        <f>SUM(G27:G32)</f>
        <v>2.5</v>
      </c>
      <c r="H33" s="68">
        <f>SUM(H27:H32)</f>
        <v>35.000000000000007</v>
      </c>
      <c r="I33" s="69">
        <f>IF(H33&lt;=35,H33,IF(H33&gt;35,35))</f>
        <v>35.000000000000007</v>
      </c>
      <c r="J33" s="70">
        <f>IF(35&lt;=H33,IF((H33-35)&lt;=8,H33-35,IF((H33-35)&gt;8,8,0)),0)</f>
        <v>7.1054273576010019E-15</v>
      </c>
      <c r="K33" s="71">
        <f>IF(35&lt;=H33,IF((H33-35)&lt;=8,0,IF((H33-35)&gt;8,H33-35-8,"")),0)</f>
        <v>0</v>
      </c>
      <c r="L33" s="117"/>
    </row>
    <row r="34" spans="1:12" x14ac:dyDescent="0.2">
      <c r="B34" s="59"/>
      <c r="C34" s="78"/>
      <c r="D34" s="49"/>
      <c r="E34" s="49"/>
      <c r="F34" s="73"/>
      <c r="G34" s="74">
        <f>G33-2.5</f>
        <v>0</v>
      </c>
      <c r="H34" s="73"/>
      <c r="I34" s="74">
        <f>+I33-35</f>
        <v>0</v>
      </c>
      <c r="J34" s="75"/>
      <c r="K34" s="76"/>
      <c r="L34" s="76"/>
    </row>
    <row r="35" spans="1:12" x14ac:dyDescent="0.2">
      <c r="B35" s="59"/>
      <c r="C35" s="78"/>
      <c r="D35" s="49"/>
      <c r="E35" s="49"/>
      <c r="F35" s="78"/>
      <c r="G35" s="78"/>
      <c r="H35" s="78"/>
      <c r="I35" s="79"/>
      <c r="J35" s="80"/>
      <c r="K35" s="81"/>
      <c r="L35" s="81"/>
    </row>
    <row r="36" spans="1:12" ht="12.75" customHeight="1" x14ac:dyDescent="0.2">
      <c r="A36" s="277" t="s">
        <v>40</v>
      </c>
      <c r="B36" s="42"/>
      <c r="C36" s="42"/>
      <c r="D36" s="43"/>
      <c r="E36" s="44"/>
      <c r="F36" s="45" t="s">
        <v>32</v>
      </c>
      <c r="G36" s="45" t="s">
        <v>33</v>
      </c>
      <c r="H36" s="44" t="s">
        <v>34</v>
      </c>
      <c r="I36" s="46" t="s">
        <v>35</v>
      </c>
      <c r="J36" s="47" t="s">
        <v>36</v>
      </c>
      <c r="K36" s="48" t="s">
        <v>37</v>
      </c>
      <c r="L36" s="54"/>
    </row>
    <row r="37" spans="1:12" x14ac:dyDescent="0.2">
      <c r="A37" s="278"/>
      <c r="B37" s="3" t="s">
        <v>17</v>
      </c>
      <c r="C37" s="50">
        <v>41351</v>
      </c>
      <c r="D37" s="1">
        <v>0.33333333333333298</v>
      </c>
      <c r="E37" s="2">
        <v>0.64583333333333304</v>
      </c>
      <c r="F37" s="3">
        <f>(E37-D37)*24</f>
        <v>7.5000000000000018</v>
      </c>
      <c r="G37" s="3">
        <v>0.5</v>
      </c>
      <c r="H37" s="3">
        <f t="shared" ref="H37:H42" si="3">F37-G37</f>
        <v>7.0000000000000018</v>
      </c>
      <c r="I37" s="51"/>
      <c r="J37" s="52"/>
      <c r="K37" s="53"/>
      <c r="L37" s="64"/>
    </row>
    <row r="38" spans="1:12" x14ac:dyDescent="0.2">
      <c r="A38" s="278"/>
      <c r="B38" s="3" t="s">
        <v>18</v>
      </c>
      <c r="C38" s="50">
        <v>41352</v>
      </c>
      <c r="D38" s="1">
        <v>0.33333333333333298</v>
      </c>
      <c r="E38" s="2">
        <v>0.64583333333333304</v>
      </c>
      <c r="F38" s="3">
        <f>(E38-D38)*24</f>
        <v>7.5000000000000018</v>
      </c>
      <c r="G38" s="3">
        <v>0.5</v>
      </c>
      <c r="H38" s="3">
        <f t="shared" si="3"/>
        <v>7.0000000000000018</v>
      </c>
      <c r="I38" s="51"/>
      <c r="J38" s="54"/>
      <c r="K38" s="53"/>
      <c r="L38" s="64"/>
    </row>
    <row r="39" spans="1:12" x14ac:dyDescent="0.2">
      <c r="A39" s="278"/>
      <c r="B39" s="3" t="s">
        <v>19</v>
      </c>
      <c r="C39" s="50">
        <v>41353</v>
      </c>
      <c r="D39" s="1">
        <v>0.33333333333333298</v>
      </c>
      <c r="E39" s="2">
        <v>0.64583333333333304</v>
      </c>
      <c r="F39" s="3">
        <f>(E39-D39)*24</f>
        <v>7.5000000000000018</v>
      </c>
      <c r="G39" s="3">
        <v>0.5</v>
      </c>
      <c r="H39" s="3">
        <f t="shared" si="3"/>
        <v>7.0000000000000018</v>
      </c>
      <c r="I39" s="51"/>
      <c r="J39" s="54"/>
      <c r="K39" s="53"/>
      <c r="L39" s="64"/>
    </row>
    <row r="40" spans="1:12" x14ac:dyDescent="0.2">
      <c r="A40" s="278"/>
      <c r="B40" s="3" t="s">
        <v>20</v>
      </c>
      <c r="C40" s="50">
        <v>41354</v>
      </c>
      <c r="D40" s="1">
        <v>0.33333333333333298</v>
      </c>
      <c r="E40" s="2">
        <v>0.64583333333333304</v>
      </c>
      <c r="F40" s="3">
        <f>(E40-D40)*24</f>
        <v>7.5000000000000018</v>
      </c>
      <c r="G40" s="3">
        <v>0.5</v>
      </c>
      <c r="H40" s="3">
        <f t="shared" si="3"/>
        <v>7.0000000000000018</v>
      </c>
      <c r="I40" s="51"/>
      <c r="J40" s="54"/>
      <c r="K40" s="53"/>
      <c r="L40" s="64"/>
    </row>
    <row r="41" spans="1:12" x14ac:dyDescent="0.2">
      <c r="A41" s="278"/>
      <c r="B41" s="3" t="s">
        <v>21</v>
      </c>
      <c r="C41" s="50">
        <v>41355</v>
      </c>
      <c r="D41" s="1">
        <v>0.33333333333333298</v>
      </c>
      <c r="E41" s="2">
        <v>0.64583333333333304</v>
      </c>
      <c r="F41" s="3">
        <f>(E41-D41)*24</f>
        <v>7.5000000000000018</v>
      </c>
      <c r="G41" s="3">
        <v>0.5</v>
      </c>
      <c r="H41" s="3">
        <f t="shared" si="3"/>
        <v>7.0000000000000018</v>
      </c>
      <c r="I41" s="51"/>
      <c r="J41" s="64"/>
      <c r="K41" s="53"/>
      <c r="L41" s="64"/>
    </row>
    <row r="42" spans="1:12" x14ac:dyDescent="0.2">
      <c r="A42" s="278"/>
      <c r="B42" s="59"/>
      <c r="C42" s="60"/>
      <c r="D42" s="61"/>
      <c r="E42" s="62"/>
      <c r="F42" s="3"/>
      <c r="G42" s="3"/>
      <c r="H42" s="63">
        <f t="shared" si="3"/>
        <v>0</v>
      </c>
      <c r="J42" s="64"/>
      <c r="K42" s="53"/>
      <c r="L42" s="64"/>
    </row>
    <row r="43" spans="1:12" x14ac:dyDescent="0.2">
      <c r="A43" s="279"/>
      <c r="B43" s="66"/>
      <c r="C43" s="66"/>
      <c r="D43" s="67"/>
      <c r="E43" s="68"/>
      <c r="F43" s="68">
        <f>SUM(F37:F42)</f>
        <v>37.500000000000007</v>
      </c>
      <c r="G43" s="68">
        <f>SUM(G37:G42)</f>
        <v>2.5</v>
      </c>
      <c r="H43" s="68">
        <f>SUM(H37:H42)</f>
        <v>35.000000000000007</v>
      </c>
      <c r="I43" s="69">
        <f>IF(H43&lt;=35,H43,IF(H43&gt;35,35))</f>
        <v>35.000000000000007</v>
      </c>
      <c r="J43" s="70">
        <f>IF(35&lt;=H43,IF((H43-35)&lt;=8,H43-35,IF((H43-35)&gt;8,8,0)),0)</f>
        <v>7.1054273576010019E-15</v>
      </c>
      <c r="K43" s="71">
        <f>IF(35&lt;=H43,IF((H43-35)&lt;=8,0,IF((H43-35)&gt;8,H43-35-8,"")),0)</f>
        <v>0</v>
      </c>
      <c r="L43" s="117"/>
    </row>
    <row r="44" spans="1:12" x14ac:dyDescent="0.2">
      <c r="B44" s="82"/>
      <c r="C44" s="60"/>
      <c r="D44" s="72"/>
      <c r="E44" s="72"/>
      <c r="F44" s="73"/>
      <c r="G44" s="74">
        <f>G43-2.5</f>
        <v>0</v>
      </c>
      <c r="H44" s="73"/>
      <c r="I44" s="74">
        <f>+I43-35</f>
        <v>0</v>
      </c>
      <c r="J44" s="75"/>
      <c r="K44" s="76"/>
      <c r="L44" s="76"/>
    </row>
    <row r="45" spans="1:12" x14ac:dyDescent="0.2">
      <c r="B45" s="82"/>
      <c r="C45" s="60"/>
      <c r="D45" s="72"/>
      <c r="E45" s="72"/>
      <c r="F45" s="3"/>
      <c r="G45" s="3"/>
      <c r="H45" s="3"/>
      <c r="J45" s="64"/>
      <c r="K45" s="81"/>
      <c r="L45" s="81"/>
    </row>
    <row r="46" spans="1:12" ht="12.75" customHeight="1" x14ac:dyDescent="0.2">
      <c r="A46" s="277" t="s">
        <v>41</v>
      </c>
      <c r="B46" s="42"/>
      <c r="C46" s="42"/>
      <c r="D46" s="43"/>
      <c r="E46" s="44"/>
      <c r="F46" s="45" t="s">
        <v>32</v>
      </c>
      <c r="G46" s="45" t="s">
        <v>33</v>
      </c>
      <c r="H46" s="44" t="s">
        <v>34</v>
      </c>
      <c r="I46" s="46" t="s">
        <v>35</v>
      </c>
      <c r="J46" s="47" t="s">
        <v>36</v>
      </c>
      <c r="K46" s="48" t="s">
        <v>37</v>
      </c>
      <c r="L46" s="54"/>
    </row>
    <row r="47" spans="1:12" x14ac:dyDescent="0.2">
      <c r="A47" s="278"/>
      <c r="B47" s="3" t="s">
        <v>17</v>
      </c>
      <c r="C47" s="50">
        <v>41358</v>
      </c>
      <c r="D47" s="1">
        <v>0.33333333333333298</v>
      </c>
      <c r="E47" s="2">
        <v>0.64583333333333304</v>
      </c>
      <c r="F47" s="3">
        <f>(E47-D47)*24</f>
        <v>7.5000000000000018</v>
      </c>
      <c r="G47" s="3">
        <v>0.5</v>
      </c>
      <c r="H47" s="3">
        <f t="shared" ref="H47:H52" si="4">F47-G47</f>
        <v>7.0000000000000018</v>
      </c>
      <c r="I47" s="51"/>
      <c r="J47" s="52"/>
      <c r="K47" s="53"/>
      <c r="L47" s="64"/>
    </row>
    <row r="48" spans="1:12" x14ac:dyDescent="0.2">
      <c r="A48" s="278"/>
      <c r="B48" s="3" t="s">
        <v>18</v>
      </c>
      <c r="C48" s="50">
        <v>41359</v>
      </c>
      <c r="D48" s="1">
        <v>0.33333333333333298</v>
      </c>
      <c r="E48" s="2">
        <v>0.64583333333333304</v>
      </c>
      <c r="F48" s="3">
        <f>(E48-D48)*24</f>
        <v>7.5000000000000018</v>
      </c>
      <c r="G48" s="3">
        <v>0.5</v>
      </c>
      <c r="H48" s="3">
        <f t="shared" si="4"/>
        <v>7.0000000000000018</v>
      </c>
      <c r="I48" s="51"/>
      <c r="J48" s="54"/>
      <c r="K48" s="53"/>
      <c r="L48" s="64"/>
    </row>
    <row r="49" spans="1:14" x14ac:dyDescent="0.2">
      <c r="A49" s="278"/>
      <c r="B49" s="3" t="s">
        <v>19</v>
      </c>
      <c r="C49" s="50">
        <v>41360</v>
      </c>
      <c r="D49" s="1">
        <v>0.33333333333333298</v>
      </c>
      <c r="E49" s="2">
        <v>0.64583333333333304</v>
      </c>
      <c r="F49" s="3">
        <f>(E49-D49)*24</f>
        <v>7.5000000000000018</v>
      </c>
      <c r="G49" s="3">
        <v>0.5</v>
      </c>
      <c r="H49" s="3">
        <f t="shared" si="4"/>
        <v>7.0000000000000018</v>
      </c>
      <c r="I49" s="51"/>
      <c r="J49" s="54"/>
      <c r="K49" s="53"/>
      <c r="L49" s="64"/>
    </row>
    <row r="50" spans="1:14" x14ac:dyDescent="0.2">
      <c r="A50" s="278"/>
      <c r="B50" s="3" t="s">
        <v>20</v>
      </c>
      <c r="C50" s="50">
        <v>41361</v>
      </c>
      <c r="D50" s="1">
        <v>0.33333333333333298</v>
      </c>
      <c r="E50" s="2">
        <v>0.64583333333333304</v>
      </c>
      <c r="F50" s="3">
        <f>(E50-D50)*24</f>
        <v>7.5000000000000018</v>
      </c>
      <c r="G50" s="3">
        <v>0.5</v>
      </c>
      <c r="H50" s="3">
        <f t="shared" si="4"/>
        <v>7.0000000000000018</v>
      </c>
      <c r="I50" s="51"/>
      <c r="J50" s="54"/>
      <c r="K50" s="53"/>
      <c r="L50" s="64"/>
    </row>
    <row r="51" spans="1:14" s="58" customFormat="1" x14ac:dyDescent="0.2">
      <c r="A51" s="278"/>
      <c r="B51" s="3" t="s">
        <v>21</v>
      </c>
      <c r="C51" s="50">
        <v>41362</v>
      </c>
      <c r="D51" s="1">
        <v>0.33333333333333298</v>
      </c>
      <c r="E51" s="2">
        <v>0.64583333333333304</v>
      </c>
      <c r="F51" s="3">
        <f>(E51-D51)*24</f>
        <v>7.5000000000000018</v>
      </c>
      <c r="G51" s="3">
        <v>0.5</v>
      </c>
      <c r="H51" s="3">
        <f>F51-G51</f>
        <v>7.0000000000000018</v>
      </c>
      <c r="I51" s="55"/>
      <c r="J51" s="56"/>
      <c r="K51" s="57"/>
      <c r="L51" s="56"/>
    </row>
    <row r="52" spans="1:14" s="65" customFormat="1" x14ac:dyDescent="0.2">
      <c r="A52" s="278"/>
      <c r="B52" s="59"/>
      <c r="C52" s="60"/>
      <c r="D52" s="61"/>
      <c r="E52" s="62"/>
      <c r="F52" s="3"/>
      <c r="G52" s="3"/>
      <c r="H52" s="63">
        <f t="shared" si="4"/>
        <v>0</v>
      </c>
      <c r="I52" s="59"/>
      <c r="J52" s="64"/>
      <c r="K52" s="53"/>
      <c r="L52" s="64"/>
    </row>
    <row r="53" spans="1:14" x14ac:dyDescent="0.2">
      <c r="A53" s="279"/>
      <c r="B53" s="66"/>
      <c r="C53" s="66"/>
      <c r="D53" s="67"/>
      <c r="E53" s="68"/>
      <c r="F53" s="68">
        <f>SUM(F47:F52)</f>
        <v>37.500000000000007</v>
      </c>
      <c r="G53" s="68">
        <f>SUM(G47:G52)</f>
        <v>2.5</v>
      </c>
      <c r="H53" s="68">
        <f>SUM(H47:H52)</f>
        <v>35.000000000000007</v>
      </c>
      <c r="I53" s="69">
        <f>IF(H53&lt;=35,H53,IF(H53&gt;35,35))</f>
        <v>35.000000000000007</v>
      </c>
      <c r="J53" s="70">
        <f>IF(35&lt;=H53,IF((H53-35)&lt;=8,H53-35,IF((H53-35)&gt;8,8,0)),0)</f>
        <v>7.1054273576010019E-15</v>
      </c>
      <c r="K53" s="71">
        <f>IF(35&lt;=H53,IF((H53-35)&lt;=8,0,IF((H53-35)&gt;8,H53-35-8,"")),0)</f>
        <v>0</v>
      </c>
      <c r="L53" s="117"/>
      <c r="N53" s="59"/>
    </row>
    <row r="54" spans="1:14" x14ac:dyDescent="0.2">
      <c r="B54" s="59"/>
      <c r="D54" s="49"/>
      <c r="E54" s="49"/>
      <c r="F54" s="73"/>
      <c r="G54" s="74">
        <v>0</v>
      </c>
      <c r="H54" s="73"/>
      <c r="I54" s="74">
        <v>0</v>
      </c>
      <c r="J54" s="75"/>
      <c r="K54" s="76"/>
      <c r="L54" s="76"/>
    </row>
    <row r="55" spans="1:14" s="83" customFormat="1" x14ac:dyDescent="0.2">
      <c r="B55" s="84"/>
      <c r="C55" s="85"/>
      <c r="J55" s="86"/>
      <c r="K55" s="86"/>
      <c r="L55" s="86"/>
    </row>
    <row r="56" spans="1:14" s="83" customFormat="1" ht="12.75" customHeight="1" x14ac:dyDescent="0.2">
      <c r="A56" s="288"/>
      <c r="F56" s="87" t="s">
        <v>32</v>
      </c>
      <c r="G56" s="87" t="s">
        <v>33</v>
      </c>
      <c r="H56" s="83" t="s">
        <v>34</v>
      </c>
      <c r="I56" s="88" t="s">
        <v>35</v>
      </c>
      <c r="J56" s="86" t="s">
        <v>36</v>
      </c>
      <c r="K56" s="86" t="s">
        <v>37</v>
      </c>
      <c r="L56" s="86"/>
    </row>
    <row r="57" spans="1:14" s="83" customFormat="1" x14ac:dyDescent="0.2">
      <c r="A57" s="288"/>
      <c r="B57" s="83" t="s">
        <v>17</v>
      </c>
      <c r="C57" s="85"/>
      <c r="D57" s="89">
        <v>0.33333333333333298</v>
      </c>
      <c r="E57" s="89">
        <v>0.64583333333333304</v>
      </c>
      <c r="F57" s="83">
        <f>(E57-D57)*24</f>
        <v>7.5000000000000018</v>
      </c>
      <c r="G57" s="83">
        <v>0.5</v>
      </c>
      <c r="H57" s="83">
        <f t="shared" ref="H57:H62" si="5">F57-G57</f>
        <v>7.0000000000000018</v>
      </c>
      <c r="J57" s="90"/>
      <c r="K57" s="86"/>
      <c r="L57" s="86"/>
    </row>
    <row r="58" spans="1:14" s="83" customFormat="1" x14ac:dyDescent="0.2">
      <c r="A58" s="288"/>
      <c r="B58" s="83" t="s">
        <v>18</v>
      </c>
      <c r="C58" s="85"/>
      <c r="D58" s="89">
        <v>0.33333333333333298</v>
      </c>
      <c r="E58" s="89">
        <v>0.64583333333333304</v>
      </c>
      <c r="F58" s="83">
        <f>(E58-D58)*24</f>
        <v>7.5000000000000018</v>
      </c>
      <c r="G58" s="83">
        <v>0.5</v>
      </c>
      <c r="H58" s="83">
        <f t="shared" si="5"/>
        <v>7.0000000000000018</v>
      </c>
      <c r="J58" s="86"/>
      <c r="K58" s="86"/>
      <c r="L58" s="86"/>
    </row>
    <row r="59" spans="1:14" s="83" customFormat="1" x14ac:dyDescent="0.2">
      <c r="A59" s="288"/>
      <c r="B59" s="83" t="s">
        <v>19</v>
      </c>
      <c r="C59" s="85"/>
      <c r="D59" s="89">
        <v>0.33333333333333298</v>
      </c>
      <c r="E59" s="89">
        <v>0.64583333333333304</v>
      </c>
      <c r="F59" s="83">
        <f>(E59-D59)*24</f>
        <v>7.5000000000000018</v>
      </c>
      <c r="G59" s="83">
        <v>0.5</v>
      </c>
      <c r="H59" s="83">
        <f t="shared" si="5"/>
        <v>7.0000000000000018</v>
      </c>
      <c r="J59" s="86"/>
      <c r="K59" s="86"/>
      <c r="L59" s="86"/>
    </row>
    <row r="60" spans="1:14" s="83" customFormat="1" x14ac:dyDescent="0.2">
      <c r="A60" s="288"/>
      <c r="B60" s="83" t="s">
        <v>20</v>
      </c>
      <c r="C60" s="85"/>
      <c r="D60" s="89">
        <v>0.33333333333333298</v>
      </c>
      <c r="E60" s="89">
        <v>0.64583333333333304</v>
      </c>
      <c r="F60" s="83">
        <f>(E60-D60)*24</f>
        <v>7.5000000000000018</v>
      </c>
      <c r="G60" s="83">
        <v>0.5</v>
      </c>
      <c r="H60" s="83">
        <f t="shared" si="5"/>
        <v>7.0000000000000018</v>
      </c>
      <c r="J60" s="86"/>
      <c r="K60" s="86"/>
      <c r="L60" s="86"/>
    </row>
    <row r="61" spans="1:14" s="83" customFormat="1" x14ac:dyDescent="0.2">
      <c r="A61" s="288"/>
      <c r="B61" s="83" t="s">
        <v>21</v>
      </c>
      <c r="C61" s="85"/>
      <c r="D61" s="89">
        <v>0.33333333333333298</v>
      </c>
      <c r="E61" s="89">
        <v>0.64583333333333304</v>
      </c>
      <c r="F61" s="83">
        <f>(E61-D61)*24</f>
        <v>7.5000000000000018</v>
      </c>
      <c r="G61" s="83">
        <v>0.5</v>
      </c>
      <c r="H61" s="83">
        <f t="shared" si="5"/>
        <v>7.0000000000000018</v>
      </c>
      <c r="J61" s="86"/>
      <c r="K61" s="86"/>
      <c r="L61" s="86"/>
    </row>
    <row r="62" spans="1:14" s="88" customFormat="1" x14ac:dyDescent="0.2">
      <c r="A62" s="288"/>
      <c r="B62" s="83"/>
      <c r="C62" s="85"/>
      <c r="D62" s="83"/>
      <c r="E62" s="83"/>
      <c r="F62" s="83"/>
      <c r="G62" s="83"/>
      <c r="H62" s="83">
        <f t="shared" si="5"/>
        <v>0</v>
      </c>
      <c r="I62" s="83"/>
      <c r="J62" s="86"/>
      <c r="K62" s="86"/>
      <c r="L62" s="86"/>
    </row>
    <row r="63" spans="1:14" s="83" customFormat="1" x14ac:dyDescent="0.2">
      <c r="A63" s="288"/>
      <c r="F63" s="83">
        <f>SUM(F57:F62)</f>
        <v>37.500000000000007</v>
      </c>
      <c r="G63" s="83">
        <f>SUM(G57:G62)</f>
        <v>2.5</v>
      </c>
      <c r="H63" s="83">
        <f>SUM(H57:H62)</f>
        <v>35.000000000000007</v>
      </c>
      <c r="I63" s="86">
        <f>IF(H63&lt;=35,H63,IF(H63&gt;35,35))</f>
        <v>35.000000000000007</v>
      </c>
      <c r="J63" s="91">
        <f>IF(35&lt;=H63,IF((H63-35)&lt;=8,H63-35,IF((H63-35)&gt;8,8,0)),0)</f>
        <v>7.1054273576010019E-15</v>
      </c>
      <c r="K63" s="91">
        <f>IF(35&lt;=H63,IF((H63-35)&lt;=8,0,IF((H63-35)&gt;8,H63-35-8,"")),0)</f>
        <v>0</v>
      </c>
      <c r="L63" s="91"/>
    </row>
    <row r="64" spans="1:14" s="83" customFormat="1" x14ac:dyDescent="0.2">
      <c r="G64" s="86">
        <f>G63-2.5</f>
        <v>0</v>
      </c>
      <c r="I64" s="86">
        <f>+I63-35</f>
        <v>0</v>
      </c>
      <c r="J64" s="86"/>
      <c r="K64" s="86"/>
      <c r="L64" s="86"/>
    </row>
    <row r="65" spans="2:14" x14ac:dyDescent="0.2">
      <c r="G65" s="49"/>
      <c r="I65" s="49"/>
      <c r="J65" s="64"/>
      <c r="K65" s="81"/>
      <c r="L65" s="81"/>
      <c r="N65" s="92"/>
    </row>
    <row r="66" spans="2:14" x14ac:dyDescent="0.2">
      <c r="G66" s="92">
        <f>10.83+G67</f>
        <v>10.83</v>
      </c>
      <c r="H66" s="92"/>
      <c r="I66" s="92">
        <f>151.67+I67</f>
        <v>151.66999999999999</v>
      </c>
      <c r="J66" s="92">
        <f>+J13+J23+J33+J43+J53+J63</f>
        <v>4.2632564145606011E-14</v>
      </c>
      <c r="K66" s="92">
        <f>+K13+K23+K33+K43+K53+K63</f>
        <v>0</v>
      </c>
      <c r="L66" s="92"/>
    </row>
    <row r="67" spans="2:14" x14ac:dyDescent="0.2">
      <c r="B67" s="93"/>
      <c r="C67" s="62"/>
      <c r="D67" s="60"/>
      <c r="E67" s="60"/>
      <c r="F67" s="51"/>
      <c r="G67" s="94">
        <f>G14+G24+G34+G44</f>
        <v>0</v>
      </c>
      <c r="I67" s="94">
        <f>I14+I24+I34+I44</f>
        <v>0</v>
      </c>
      <c r="J67" s="81"/>
      <c r="K67" s="81"/>
      <c r="L67" s="81"/>
    </row>
    <row r="68" spans="2:14" x14ac:dyDescent="0.2">
      <c r="B68" s="93"/>
      <c r="C68" s="62"/>
      <c r="D68" s="95"/>
      <c r="E68" s="95"/>
      <c r="F68" s="51"/>
      <c r="G68" s="52"/>
      <c r="H68" s="284" t="s">
        <v>42</v>
      </c>
      <c r="I68" s="284"/>
      <c r="J68" s="285" t="s">
        <v>43</v>
      </c>
      <c r="K68" s="285"/>
      <c r="L68" s="118"/>
      <c r="M68" s="59"/>
      <c r="N68" s="59"/>
    </row>
    <row r="69" spans="2:14" x14ac:dyDescent="0.2">
      <c r="B69" s="59"/>
      <c r="C69" s="96"/>
      <c r="F69" s="51"/>
      <c r="H69" s="284"/>
      <c r="I69" s="284"/>
      <c r="J69" s="285"/>
      <c r="K69" s="285"/>
      <c r="L69" s="118"/>
      <c r="M69" s="59"/>
      <c r="N69" s="59"/>
    </row>
    <row r="70" spans="2:14" x14ac:dyDescent="0.2">
      <c r="B70" s="59"/>
      <c r="C70" s="96"/>
      <c r="F70" s="51"/>
      <c r="G70" s="54"/>
      <c r="H70" s="286"/>
      <c r="I70" s="286"/>
      <c r="J70" s="287"/>
      <c r="K70" s="287"/>
      <c r="L70" s="119"/>
      <c r="M70" s="59"/>
      <c r="N70" s="59"/>
    </row>
    <row r="71" spans="2:14" x14ac:dyDescent="0.2">
      <c r="B71" s="59"/>
      <c r="C71" s="96"/>
      <c r="F71" s="51"/>
      <c r="H71" s="286"/>
      <c r="I71" s="286"/>
      <c r="J71" s="287"/>
      <c r="K71" s="287"/>
      <c r="L71" s="119"/>
      <c r="M71" s="59"/>
      <c r="N71" s="59"/>
    </row>
    <row r="72" spans="2:14" x14ac:dyDescent="0.2">
      <c r="B72" s="97"/>
      <c r="C72" s="96"/>
      <c r="D72" s="98"/>
      <c r="E72" s="98"/>
      <c r="F72" s="51"/>
      <c r="H72" s="286"/>
      <c r="I72" s="286"/>
      <c r="J72" s="287"/>
      <c r="K72" s="287"/>
      <c r="L72" s="119"/>
      <c r="M72" s="59"/>
      <c r="N72" s="59"/>
    </row>
    <row r="73" spans="2:14" x14ac:dyDescent="0.2">
      <c r="H73" s="286"/>
      <c r="I73" s="286"/>
      <c r="J73" s="287"/>
      <c r="K73" s="287"/>
      <c r="L73" s="119"/>
      <c r="M73" s="99"/>
      <c r="N73" s="99"/>
    </row>
    <row r="74" spans="2:14" x14ac:dyDescent="0.2">
      <c r="C74" s="96"/>
      <c r="D74" s="100"/>
      <c r="E74" s="100"/>
      <c r="F74" s="51"/>
      <c r="H74" s="286"/>
      <c r="I74" s="286"/>
      <c r="J74" s="287"/>
      <c r="K74" s="287"/>
      <c r="L74" s="119"/>
      <c r="M74" s="99"/>
      <c r="N74" s="99"/>
    </row>
    <row r="75" spans="2:14" x14ac:dyDescent="0.2">
      <c r="C75" s="49"/>
      <c r="D75" s="49"/>
      <c r="E75" s="49"/>
      <c r="F75" s="283"/>
      <c r="G75" s="283"/>
      <c r="H75" s="283"/>
      <c r="I75" s="283"/>
      <c r="J75" s="101"/>
    </row>
    <row r="76" spans="2:14" ht="15" x14ac:dyDescent="0.3">
      <c r="B76" s="97"/>
      <c r="C76" s="103"/>
      <c r="D76" s="99"/>
      <c r="E76" s="99"/>
      <c r="F76" s="104"/>
      <c r="G76" s="78"/>
      <c r="H76" s="104"/>
      <c r="I76" s="105"/>
      <c r="J76" s="106"/>
    </row>
    <row r="77" spans="2:14" x14ac:dyDescent="0.2">
      <c r="B77" s="97"/>
      <c r="C77" s="99"/>
      <c r="D77" s="60"/>
      <c r="E77" s="60"/>
      <c r="F77" s="99"/>
      <c r="G77" s="99"/>
      <c r="H77" s="107"/>
      <c r="I77" s="107"/>
      <c r="J77" s="108"/>
      <c r="K77" s="108"/>
      <c r="L77" s="108"/>
      <c r="M77" s="107"/>
    </row>
    <row r="78" spans="2:14" x14ac:dyDescent="0.2">
      <c r="B78" s="97"/>
      <c r="D78" s="60"/>
      <c r="E78" s="60"/>
      <c r="F78" s="99"/>
      <c r="G78" s="99"/>
      <c r="H78" s="109"/>
      <c r="I78" s="107"/>
      <c r="J78" s="108"/>
      <c r="K78" s="108"/>
      <c r="L78" s="108"/>
      <c r="M78" s="107"/>
    </row>
    <row r="79" spans="2:14" ht="15" x14ac:dyDescent="0.3">
      <c r="B79" s="110"/>
      <c r="C79" s="111"/>
      <c r="H79" s="107"/>
      <c r="I79" s="78"/>
      <c r="J79" s="112"/>
      <c r="K79" s="112"/>
      <c r="L79" s="112"/>
      <c r="M79" s="105"/>
    </row>
    <row r="80" spans="2:14" ht="13.5" x14ac:dyDescent="0.25">
      <c r="B80" s="113"/>
      <c r="C80" s="114"/>
      <c r="H80" s="114"/>
      <c r="J80" s="108"/>
      <c r="K80" s="108"/>
      <c r="L80" s="108"/>
      <c r="M80" s="107"/>
    </row>
    <row r="81" spans="2:13" ht="15" x14ac:dyDescent="0.3">
      <c r="B81" s="114"/>
      <c r="C81" s="103"/>
      <c r="H81" s="107"/>
      <c r="J81" s="108"/>
      <c r="K81" s="108"/>
      <c r="L81" s="108"/>
      <c r="M81" s="107"/>
    </row>
    <row r="82" spans="2:13" x14ac:dyDescent="0.2">
      <c r="B82" s="97"/>
      <c r="H82" s="78"/>
      <c r="J82" s="106"/>
      <c r="K82" s="106"/>
      <c r="L82" s="106"/>
      <c r="M82" s="78"/>
    </row>
    <row r="83" spans="2:13" x14ac:dyDescent="0.2">
      <c r="B83" s="97"/>
      <c r="J83" s="115"/>
    </row>
    <row r="84" spans="2:13" x14ac:dyDescent="0.2">
      <c r="J84" s="115"/>
    </row>
    <row r="85" spans="2:13" x14ac:dyDescent="0.2">
      <c r="J85" s="115"/>
    </row>
    <row r="86" spans="2:13" x14ac:dyDescent="0.2">
      <c r="J86" s="115"/>
    </row>
    <row r="87" spans="2:13" x14ac:dyDescent="0.2">
      <c r="J87" s="115"/>
    </row>
    <row r="88" spans="2:13" x14ac:dyDescent="0.2">
      <c r="J88" s="115"/>
    </row>
    <row r="89" spans="2:13" x14ac:dyDescent="0.2">
      <c r="J89" s="115"/>
    </row>
    <row r="90" spans="2:13" x14ac:dyDescent="0.2">
      <c r="J90" s="115"/>
    </row>
    <row r="91" spans="2:13" x14ac:dyDescent="0.2">
      <c r="J91" s="115"/>
    </row>
    <row r="92" spans="2:13" x14ac:dyDescent="0.2">
      <c r="J92" s="115"/>
    </row>
    <row r="93" spans="2:13" x14ac:dyDescent="0.2">
      <c r="J93" s="115"/>
    </row>
    <row r="94" spans="2:13" x14ac:dyDescent="0.2">
      <c r="J94" s="115"/>
    </row>
    <row r="95" spans="2:13" x14ac:dyDescent="0.2">
      <c r="J95" s="115"/>
    </row>
    <row r="96" spans="2:13" x14ac:dyDescent="0.2">
      <c r="J96" s="115"/>
    </row>
  </sheetData>
  <mergeCells count="13">
    <mergeCell ref="A46:A53"/>
    <mergeCell ref="A56:A63"/>
    <mergeCell ref="F75:I75"/>
    <mergeCell ref="H68:I69"/>
    <mergeCell ref="J68:K69"/>
    <mergeCell ref="H70:I74"/>
    <mergeCell ref="J70:K74"/>
    <mergeCell ref="B1:K1"/>
    <mergeCell ref="A6:A13"/>
    <mergeCell ref="A16:A23"/>
    <mergeCell ref="A26:A33"/>
    <mergeCell ref="A36:A43"/>
    <mergeCell ref="F2:H2"/>
  </mergeCells>
  <phoneticPr fontId="6" type="noConversion"/>
  <conditionalFormatting sqref="H23 H63 H53 H33 H43 H13">
    <cfRule type="cellIs" dxfId="10" priority="1" stopIfTrue="1" operator="between">
      <formula>35.25</formula>
      <formula>43</formula>
    </cfRule>
    <cfRule type="cellIs" dxfId="9" priority="2" stopIfTrue="1" operator="between">
      <formula>44</formula>
      <formula>48</formula>
    </cfRule>
  </conditionalFormatting>
  <conditionalFormatting sqref="H7:H12 H37:H42 H17:H22 H27:H32 H57:H62 H47:H52">
    <cfRule type="cellIs" dxfId="8" priority="3" stopIfTrue="1" operator="greaterThanOrEqual">
      <formula>10</formula>
    </cfRule>
  </conditionalFormatting>
  <printOptions horizontalCentered="1"/>
  <pageMargins left="0.43307086614173229" right="0.78740157480314965" top="0.26" bottom="0.36" header="0.11811023622047245" footer="0.18"/>
  <pageSetup paperSize="9" scale="55" orientation="landscape" horizont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28"/>
  <sheetViews>
    <sheetView topLeftCell="A25" zoomScaleNormal="100" zoomScaleSheetLayoutView="96" workbookViewId="0">
      <selection activeCell="A4" sqref="A4"/>
    </sheetView>
  </sheetViews>
  <sheetFormatPr baseColWidth="10" defaultRowHeight="12.75" x14ac:dyDescent="0.2"/>
  <cols>
    <col min="1" max="1" width="5.42578125" style="49" bestFit="1" customWidth="1"/>
    <col min="2" max="2" width="9.7109375" style="49" customWidth="1"/>
    <col min="3" max="5" width="9.7109375" style="59" customWidth="1"/>
    <col min="6" max="6" width="18" style="59" customWidth="1"/>
    <col min="7" max="8" width="9.7109375" style="59" customWidth="1"/>
    <col min="9" max="9" width="16.28515625" style="99" bestFit="1" customWidth="1"/>
    <col min="10" max="11" width="8.42578125" style="59" bestFit="1" customWidth="1"/>
    <col min="12" max="12" width="18" style="59" customWidth="1"/>
    <col min="13" max="13" width="22.5703125" style="99" bestFit="1" customWidth="1"/>
    <col min="14" max="14" width="24" style="59" bestFit="1" customWidth="1"/>
    <col min="15" max="15" width="25.85546875" style="99" customWidth="1"/>
    <col min="16" max="16" width="25.85546875" style="59" customWidth="1"/>
    <col min="17" max="17" width="17.5703125" style="49" bestFit="1" customWidth="1"/>
    <col min="18" max="18" width="10.7109375" style="49" customWidth="1"/>
    <col min="19" max="16384" width="11.42578125" style="49"/>
  </cols>
  <sheetData>
    <row r="1" spans="1:18" s="38" customFormat="1" ht="15.75" x14ac:dyDescent="0.25">
      <c r="B1" s="274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6"/>
    </row>
    <row r="2" spans="1:18" s="161" customFormat="1" ht="15.75" x14ac:dyDescent="0.25"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</row>
    <row r="3" spans="1:18" s="161" customFormat="1" ht="15.75" x14ac:dyDescent="0.25"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</row>
    <row r="4" spans="1:18" s="38" customFormat="1" ht="15" x14ac:dyDescent="0.2">
      <c r="F4" s="282"/>
      <c r="G4" s="282"/>
      <c r="H4" s="282"/>
      <c r="J4" s="40"/>
      <c r="K4" s="40"/>
      <c r="L4" s="40"/>
    </row>
    <row r="5" spans="1:18" s="38" customFormat="1" ht="15.75" x14ac:dyDescent="0.25">
      <c r="C5" s="39"/>
      <c r="D5" s="39"/>
      <c r="E5" s="39"/>
      <c r="F5" s="39"/>
      <c r="G5" s="39"/>
      <c r="H5" s="39"/>
      <c r="I5" s="116"/>
      <c r="J5" s="39"/>
      <c r="K5" s="39"/>
      <c r="L5" s="39"/>
      <c r="M5" s="116"/>
      <c r="N5" s="39"/>
      <c r="O5" s="99"/>
      <c r="P5" s="99"/>
      <c r="Q5" s="49"/>
      <c r="R5" s="49"/>
    </row>
    <row r="6" spans="1:18" ht="12.75" customHeight="1" x14ac:dyDescent="0.2">
      <c r="A6" s="277" t="s">
        <v>31</v>
      </c>
      <c r="B6" s="42"/>
      <c r="C6" s="42"/>
      <c r="D6" s="43"/>
      <c r="E6" s="44"/>
      <c r="F6" s="45" t="s">
        <v>32</v>
      </c>
      <c r="G6" s="120"/>
      <c r="H6" s="121"/>
      <c r="I6" s="122" t="s">
        <v>59</v>
      </c>
      <c r="J6" s="43"/>
      <c r="K6" s="44"/>
      <c r="L6" s="123" t="s">
        <v>32</v>
      </c>
      <c r="M6" s="45" t="s">
        <v>32</v>
      </c>
      <c r="N6" s="46" t="s">
        <v>35</v>
      </c>
      <c r="O6" s="124" t="s">
        <v>36</v>
      </c>
      <c r="P6" s="125" t="s">
        <v>37</v>
      </c>
      <c r="Q6" s="54" t="s">
        <v>49</v>
      </c>
    </row>
    <row r="7" spans="1:18" ht="12.75" customHeight="1" x14ac:dyDescent="0.2">
      <c r="A7" s="278"/>
      <c r="B7" s="3" t="s">
        <v>17</v>
      </c>
      <c r="C7" s="50">
        <v>41330</v>
      </c>
      <c r="D7" s="126">
        <v>0.375</v>
      </c>
      <c r="E7" s="127">
        <v>0.5</v>
      </c>
      <c r="F7" s="3">
        <f>(E7-D7)*24</f>
        <v>3</v>
      </c>
      <c r="G7" s="128">
        <v>0.5</v>
      </c>
      <c r="H7" s="129">
        <v>0.54166666666666663</v>
      </c>
      <c r="I7" s="130">
        <f>(H7-G7)*24</f>
        <v>0.99999999999999911</v>
      </c>
      <c r="J7" s="126">
        <v>0.54166666666666663</v>
      </c>
      <c r="K7" s="127">
        <v>0.70833333333333337</v>
      </c>
      <c r="L7" s="131">
        <f>(K7-J7)*24</f>
        <v>4.0000000000000018</v>
      </c>
      <c r="M7" s="132">
        <f>F7+L7</f>
        <v>7.0000000000000018</v>
      </c>
      <c r="N7" s="51"/>
      <c r="O7" s="133"/>
      <c r="P7" s="134"/>
      <c r="Q7" s="135"/>
      <c r="R7" s="135"/>
    </row>
    <row r="8" spans="1:18" x14ac:dyDescent="0.2">
      <c r="A8" s="278"/>
      <c r="B8" s="3" t="s">
        <v>18</v>
      </c>
      <c r="C8" s="50">
        <v>41331</v>
      </c>
      <c r="D8" s="126">
        <v>0.375</v>
      </c>
      <c r="E8" s="127">
        <v>0.5</v>
      </c>
      <c r="F8" s="3">
        <f>(E8-D8)*24</f>
        <v>3</v>
      </c>
      <c r="G8" s="128">
        <v>0.5</v>
      </c>
      <c r="H8" s="129">
        <v>0.54166666666666663</v>
      </c>
      <c r="I8" s="130">
        <f>(H8-G8)*24</f>
        <v>0.99999999999999911</v>
      </c>
      <c r="J8" s="126">
        <v>0.54166666666666663</v>
      </c>
      <c r="K8" s="127">
        <v>0.70833333333333337</v>
      </c>
      <c r="L8" s="131">
        <f>(K8-J8)*24</f>
        <v>4.0000000000000018</v>
      </c>
      <c r="M8" s="132">
        <f>F8+L8</f>
        <v>7.0000000000000018</v>
      </c>
      <c r="N8" s="136"/>
      <c r="O8" s="51"/>
      <c r="P8" s="134"/>
      <c r="Q8" s="135"/>
      <c r="R8" s="135"/>
    </row>
    <row r="9" spans="1:18" x14ac:dyDescent="0.2">
      <c r="A9" s="278"/>
      <c r="B9" s="3" t="s">
        <v>19</v>
      </c>
      <c r="C9" s="50">
        <v>41332</v>
      </c>
      <c r="D9" s="126">
        <v>0.375</v>
      </c>
      <c r="E9" s="127">
        <v>0.5</v>
      </c>
      <c r="F9" s="3">
        <f>(E9-D9)*24</f>
        <v>3</v>
      </c>
      <c r="G9" s="128">
        <v>0.5</v>
      </c>
      <c r="H9" s="129">
        <v>0.54166666666666663</v>
      </c>
      <c r="I9" s="130">
        <f>(H9-G9)*24</f>
        <v>0.99999999999999911</v>
      </c>
      <c r="J9" s="126">
        <v>0.54166666666666663</v>
      </c>
      <c r="K9" s="127">
        <v>0.70833333333333337</v>
      </c>
      <c r="L9" s="131">
        <f>(K9-J9)*24</f>
        <v>4.0000000000000018</v>
      </c>
      <c r="M9" s="132">
        <f>F9+L9</f>
        <v>7.0000000000000018</v>
      </c>
      <c r="N9" s="51"/>
      <c r="O9" s="51"/>
      <c r="P9" s="134"/>
      <c r="Q9" s="135"/>
      <c r="R9" s="135"/>
    </row>
    <row r="10" spans="1:18" x14ac:dyDescent="0.2">
      <c r="A10" s="278"/>
      <c r="B10" s="3" t="s">
        <v>20</v>
      </c>
      <c r="C10" s="50">
        <v>41333</v>
      </c>
      <c r="D10" s="126">
        <v>0.375</v>
      </c>
      <c r="E10" s="127">
        <v>0.5</v>
      </c>
      <c r="F10" s="3">
        <f>(E10-D10)*24</f>
        <v>3</v>
      </c>
      <c r="G10" s="128">
        <v>0.5</v>
      </c>
      <c r="H10" s="129">
        <v>0.54166666666666663</v>
      </c>
      <c r="I10" s="130">
        <f>(H10-G10)*24</f>
        <v>0.99999999999999911</v>
      </c>
      <c r="J10" s="126">
        <v>0.54166666666666663</v>
      </c>
      <c r="K10" s="127">
        <v>0.70833333333333337</v>
      </c>
      <c r="L10" s="131">
        <f>(K10-J10)*24</f>
        <v>4.0000000000000018</v>
      </c>
      <c r="M10" s="132">
        <f>F10+L10</f>
        <v>7.0000000000000018</v>
      </c>
      <c r="N10" s="51"/>
      <c r="O10" s="51"/>
      <c r="P10" s="134"/>
      <c r="Q10" s="135"/>
      <c r="R10" s="135"/>
    </row>
    <row r="11" spans="1:18" ht="12.75" customHeight="1" x14ac:dyDescent="0.2">
      <c r="A11" s="278"/>
      <c r="B11" s="3" t="s">
        <v>20</v>
      </c>
      <c r="C11" s="50">
        <v>41333</v>
      </c>
      <c r="D11" s="126">
        <v>0.33333333333333331</v>
      </c>
      <c r="E11" s="127">
        <v>0.5</v>
      </c>
      <c r="F11" s="3">
        <f>(E11-D11)*24</f>
        <v>4</v>
      </c>
      <c r="G11" s="128">
        <v>0.5</v>
      </c>
      <c r="H11" s="129">
        <v>0.54166666666666663</v>
      </c>
      <c r="I11" s="130">
        <f>(H11-G11)*24</f>
        <v>0.99999999999999911</v>
      </c>
      <c r="J11" s="126">
        <v>0.54166666666666663</v>
      </c>
      <c r="K11" s="127">
        <v>0.66666666666666663</v>
      </c>
      <c r="L11" s="131">
        <f>(K11-J11)*24</f>
        <v>3</v>
      </c>
      <c r="M11" s="132">
        <f>F11+L11</f>
        <v>7</v>
      </c>
      <c r="N11" s="51"/>
      <c r="O11" s="51"/>
      <c r="P11" s="134"/>
      <c r="Q11" s="135"/>
      <c r="R11" s="135"/>
    </row>
    <row r="12" spans="1:18" x14ac:dyDescent="0.2">
      <c r="A12" s="278"/>
      <c r="B12" s="59"/>
      <c r="C12" s="60"/>
      <c r="D12" s="61"/>
      <c r="E12" s="62"/>
      <c r="F12" s="3"/>
      <c r="G12" s="137"/>
      <c r="H12" s="138"/>
      <c r="I12" s="139"/>
      <c r="J12" s="61"/>
      <c r="K12" s="62"/>
      <c r="L12" s="131"/>
      <c r="M12" s="132"/>
      <c r="O12" s="51"/>
      <c r="P12" s="134"/>
      <c r="Q12" s="135"/>
      <c r="R12" s="135"/>
    </row>
    <row r="13" spans="1:18" x14ac:dyDescent="0.2">
      <c r="A13" s="279"/>
      <c r="B13" s="66"/>
      <c r="C13" s="66"/>
      <c r="D13" s="67"/>
      <c r="E13" s="68"/>
      <c r="F13" s="68">
        <f>SUM(F7:F12)</f>
        <v>16</v>
      </c>
      <c r="G13" s="140"/>
      <c r="H13" s="141"/>
      <c r="I13" s="142"/>
      <c r="J13" s="67"/>
      <c r="K13" s="68"/>
      <c r="L13" s="143">
        <f>SUM(L7:L12)</f>
        <v>19.000000000000007</v>
      </c>
      <c r="M13" s="144">
        <f>SUM(M7:M11)</f>
        <v>35.000000000000007</v>
      </c>
      <c r="N13" s="145">
        <f>IF(M13&lt;=35,M13,IF(M13&gt;35,35))</f>
        <v>35.000000000000007</v>
      </c>
      <c r="O13" s="158">
        <f>IF(35&lt;=M13,IF((M13-35)&lt;=8,M13-35,IF((M13-35)&gt;8,8,0)),0)</f>
        <v>7.1054273576010019E-15</v>
      </c>
      <c r="P13" s="159">
        <f>IF(35&lt;=M13,IF((M13-35)&lt;=8,0,IF((M13-35)&gt;8,M13-35-8,"")),0)</f>
        <v>0</v>
      </c>
    </row>
    <row r="14" spans="1:18" x14ac:dyDescent="0.2">
      <c r="B14" s="59"/>
      <c r="D14" s="49"/>
      <c r="E14" s="49"/>
      <c r="G14" s="49"/>
      <c r="H14" s="49"/>
      <c r="I14" s="132"/>
      <c r="J14" s="49"/>
      <c r="K14" s="49"/>
      <c r="M14" s="132"/>
      <c r="O14" s="59"/>
    </row>
    <row r="15" spans="1:18" x14ac:dyDescent="0.2">
      <c r="A15" s="72"/>
      <c r="B15" s="73"/>
      <c r="C15" s="73"/>
      <c r="D15" s="49"/>
      <c r="E15" s="49"/>
      <c r="G15" s="49"/>
      <c r="H15" s="49"/>
      <c r="I15" s="132"/>
      <c r="J15" s="49"/>
      <c r="K15" s="49"/>
      <c r="M15" s="132"/>
    </row>
    <row r="16" spans="1:18" s="3" customFormat="1" ht="12.75" customHeight="1" x14ac:dyDescent="0.2">
      <c r="A16" s="277" t="s">
        <v>38</v>
      </c>
      <c r="B16" s="42"/>
      <c r="C16" s="42"/>
      <c r="D16" s="43"/>
      <c r="E16" s="44"/>
      <c r="F16" s="45" t="s">
        <v>32</v>
      </c>
      <c r="G16" s="120"/>
      <c r="H16" s="121"/>
      <c r="I16" s="122" t="s">
        <v>59</v>
      </c>
      <c r="J16" s="43"/>
      <c r="K16" s="44"/>
      <c r="L16" s="123" t="s">
        <v>32</v>
      </c>
      <c r="M16" s="45" t="s">
        <v>32</v>
      </c>
      <c r="N16" s="46" t="s">
        <v>35</v>
      </c>
      <c r="O16" s="124" t="s">
        <v>36</v>
      </c>
      <c r="P16" s="125" t="s">
        <v>37</v>
      </c>
    </row>
    <row r="17" spans="1:18" s="3" customFormat="1" x14ac:dyDescent="0.2">
      <c r="A17" s="280"/>
      <c r="B17" s="3" t="s">
        <v>17</v>
      </c>
      <c r="C17" s="50">
        <v>41337</v>
      </c>
      <c r="D17" s="126">
        <v>0.375</v>
      </c>
      <c r="E17" s="127">
        <v>0.5</v>
      </c>
      <c r="F17" s="3">
        <f>(E17-D17)*24</f>
        <v>3</v>
      </c>
      <c r="G17" s="128">
        <v>0.5</v>
      </c>
      <c r="H17" s="129">
        <v>0.54166666666666663</v>
      </c>
      <c r="I17" s="130">
        <f>(H17-G17)*24</f>
        <v>0.99999999999999911</v>
      </c>
      <c r="J17" s="126">
        <v>0.54166666666666663</v>
      </c>
      <c r="K17" s="127">
        <v>0.70833333333333337</v>
      </c>
      <c r="L17" s="131">
        <f>(K17-J17)*24</f>
        <v>4.0000000000000018</v>
      </c>
      <c r="M17" s="132">
        <f>F17+L17</f>
        <v>7.0000000000000018</v>
      </c>
      <c r="N17" s="51"/>
      <c r="O17" s="51"/>
      <c r="P17" s="134"/>
    </row>
    <row r="18" spans="1:18" s="3" customFormat="1" ht="12.75" customHeight="1" x14ac:dyDescent="0.2">
      <c r="A18" s="280"/>
      <c r="B18" s="3" t="s">
        <v>18</v>
      </c>
      <c r="C18" s="50">
        <v>41338</v>
      </c>
      <c r="D18" s="126">
        <v>0.375</v>
      </c>
      <c r="E18" s="127">
        <v>0.5</v>
      </c>
      <c r="F18" s="3">
        <f>(E18-D18)*24</f>
        <v>3</v>
      </c>
      <c r="G18" s="128">
        <v>0.5</v>
      </c>
      <c r="H18" s="129">
        <v>0.54166666666666663</v>
      </c>
      <c r="I18" s="130">
        <f>(H18-G18)*24</f>
        <v>0.99999999999999911</v>
      </c>
      <c r="J18" s="126">
        <v>0.54166666666666663</v>
      </c>
      <c r="K18" s="127">
        <v>0.70833333333333337</v>
      </c>
      <c r="L18" s="131">
        <f>(K18-J18)*24</f>
        <v>4.0000000000000018</v>
      </c>
      <c r="M18" s="132">
        <f>F18+L18</f>
        <v>7.0000000000000018</v>
      </c>
      <c r="N18" s="51"/>
      <c r="O18" s="51"/>
      <c r="P18" s="134"/>
      <c r="Q18" s="135"/>
      <c r="R18" s="135"/>
    </row>
    <row r="19" spans="1:18" s="3" customFormat="1" x14ac:dyDescent="0.2">
      <c r="A19" s="280"/>
      <c r="B19" s="3" t="s">
        <v>19</v>
      </c>
      <c r="C19" s="50">
        <v>41339</v>
      </c>
      <c r="D19" s="126">
        <v>0.375</v>
      </c>
      <c r="E19" s="127">
        <v>0.5</v>
      </c>
      <c r="F19" s="3">
        <f>(E19-D19)*24</f>
        <v>3</v>
      </c>
      <c r="G19" s="128">
        <v>0.5</v>
      </c>
      <c r="H19" s="129">
        <v>0.54166666666666663</v>
      </c>
      <c r="I19" s="130">
        <f>(H19-G19)*24</f>
        <v>0.99999999999999911</v>
      </c>
      <c r="J19" s="126">
        <v>0.54166666666666663</v>
      </c>
      <c r="K19" s="127">
        <v>0.70833333333333337</v>
      </c>
      <c r="L19" s="131">
        <f>(K19-J19)*24</f>
        <v>4.0000000000000018</v>
      </c>
      <c r="M19" s="132">
        <f>F19+L19</f>
        <v>7.0000000000000018</v>
      </c>
      <c r="N19" s="51"/>
      <c r="O19" s="51"/>
      <c r="P19" s="134"/>
      <c r="Q19" s="135"/>
      <c r="R19" s="135"/>
    </row>
    <row r="20" spans="1:18" s="3" customFormat="1" x14ac:dyDescent="0.2">
      <c r="A20" s="280"/>
      <c r="B20" s="77" t="s">
        <v>20</v>
      </c>
      <c r="C20" s="50">
        <v>41340</v>
      </c>
      <c r="D20" s="126">
        <v>0.375</v>
      </c>
      <c r="E20" s="127">
        <v>0.5</v>
      </c>
      <c r="F20" s="3">
        <f>(E20-D20)*24</f>
        <v>3</v>
      </c>
      <c r="G20" s="128">
        <v>0.5</v>
      </c>
      <c r="H20" s="129">
        <v>0.54166666666666663</v>
      </c>
      <c r="I20" s="130">
        <f>(H20-G20)*24</f>
        <v>0.99999999999999911</v>
      </c>
      <c r="J20" s="126">
        <v>0.54166666666666663</v>
      </c>
      <c r="K20" s="127">
        <v>0.70833333333333337</v>
      </c>
      <c r="L20" s="131">
        <f>(K20-J20)*24</f>
        <v>4.0000000000000018</v>
      </c>
      <c r="M20" s="132">
        <f>F20+L20</f>
        <v>7.0000000000000018</v>
      </c>
      <c r="N20" s="51"/>
      <c r="O20" s="51"/>
      <c r="P20" s="134"/>
      <c r="Q20" s="135"/>
      <c r="R20" s="135"/>
    </row>
    <row r="21" spans="1:18" s="3" customFormat="1" x14ac:dyDescent="0.2">
      <c r="A21" s="280"/>
      <c r="B21" s="77" t="s">
        <v>21</v>
      </c>
      <c r="C21" s="50">
        <v>41341</v>
      </c>
      <c r="D21" s="126">
        <v>0.33333333333333331</v>
      </c>
      <c r="E21" s="127">
        <v>0.5</v>
      </c>
      <c r="F21" s="3">
        <f>(E21-D21)*24</f>
        <v>4</v>
      </c>
      <c r="G21" s="128">
        <v>0.5</v>
      </c>
      <c r="H21" s="129">
        <v>0.54166666666666663</v>
      </c>
      <c r="I21" s="130">
        <f>(H21-G21)*24</f>
        <v>0.99999999999999911</v>
      </c>
      <c r="J21" s="126">
        <v>0.54166666666666663</v>
      </c>
      <c r="K21" s="127">
        <v>0.66666666666666663</v>
      </c>
      <c r="L21" s="131">
        <f>(K21-J21)*24</f>
        <v>3</v>
      </c>
      <c r="M21" s="132">
        <f>F21+L21</f>
        <v>7</v>
      </c>
      <c r="N21" s="51"/>
      <c r="O21" s="51"/>
      <c r="P21" s="134"/>
      <c r="Q21" s="135"/>
      <c r="R21" s="135"/>
    </row>
    <row r="22" spans="1:18" s="3" customFormat="1" ht="12.75" customHeight="1" x14ac:dyDescent="0.2">
      <c r="A22" s="280"/>
      <c r="B22" s="59"/>
      <c r="C22" s="50"/>
      <c r="D22" s="61"/>
      <c r="E22" s="62"/>
      <c r="G22" s="137"/>
      <c r="H22" s="138"/>
      <c r="I22" s="139"/>
      <c r="J22" s="61"/>
      <c r="K22" s="62"/>
      <c r="L22" s="131"/>
      <c r="M22" s="132"/>
      <c r="N22" s="59"/>
      <c r="O22" s="51"/>
      <c r="P22" s="134"/>
      <c r="Q22" s="135"/>
      <c r="R22" s="135"/>
    </row>
    <row r="23" spans="1:18" s="3" customFormat="1" x14ac:dyDescent="0.2">
      <c r="A23" s="281"/>
      <c r="B23" s="66"/>
      <c r="C23" s="66"/>
      <c r="D23" s="67"/>
      <c r="E23" s="68"/>
      <c r="F23" s="68">
        <f>SUM(F17:F22)</f>
        <v>16</v>
      </c>
      <c r="G23" s="140"/>
      <c r="H23" s="141"/>
      <c r="I23" s="142"/>
      <c r="J23" s="67"/>
      <c r="K23" s="68"/>
      <c r="L23" s="143">
        <f>SUM(L17:L22)</f>
        <v>19.000000000000007</v>
      </c>
      <c r="M23" s="144">
        <f>SUM(M17:M21)</f>
        <v>35.000000000000007</v>
      </c>
      <c r="N23" s="145">
        <f>IF(M23&lt;=35,M23,IF(M23&gt;35,35))</f>
        <v>35.000000000000007</v>
      </c>
      <c r="O23" s="158">
        <f>IF(35&lt;=M23,IF((M23-35)&lt;=8,M23-35,IF((M23-35)&gt;8,8,0)),0)</f>
        <v>7.1054273576010019E-15</v>
      </c>
      <c r="P23" s="159">
        <f>IF(35&lt;=M23,IF((M23-35)&lt;=8,0,IF((M23-35)&gt;8,M23-35-8,"")),0)</f>
        <v>0</v>
      </c>
    </row>
    <row r="24" spans="1:18" ht="12.75" customHeight="1" x14ac:dyDescent="0.2">
      <c r="B24" s="59"/>
      <c r="D24" s="49"/>
      <c r="E24" s="49"/>
      <c r="F24" s="78"/>
      <c r="G24" s="49"/>
      <c r="H24" s="49"/>
      <c r="I24" s="132"/>
      <c r="J24" s="49"/>
      <c r="K24" s="49"/>
      <c r="L24" s="78"/>
      <c r="M24" s="132"/>
      <c r="N24" s="79"/>
      <c r="O24" s="59"/>
    </row>
    <row r="25" spans="1:18" ht="12.75" customHeight="1" x14ac:dyDescent="0.2">
      <c r="A25" s="72"/>
      <c r="B25" s="73"/>
      <c r="C25" s="73"/>
      <c r="D25" s="49"/>
      <c r="E25" s="49"/>
      <c r="F25" s="78"/>
      <c r="G25" s="49"/>
      <c r="H25" s="49"/>
      <c r="I25" s="132"/>
      <c r="J25" s="49"/>
      <c r="K25" s="49"/>
      <c r="L25" s="78"/>
      <c r="M25" s="132"/>
      <c r="N25" s="79"/>
      <c r="O25" s="59"/>
    </row>
    <row r="26" spans="1:18" ht="12.75" customHeight="1" x14ac:dyDescent="0.2">
      <c r="A26" s="277" t="s">
        <v>39</v>
      </c>
      <c r="B26" s="42"/>
      <c r="C26" s="42"/>
      <c r="D26" s="43"/>
      <c r="E26" s="44"/>
      <c r="F26" s="45" t="s">
        <v>32</v>
      </c>
      <c r="G26" s="120"/>
      <c r="H26" s="121"/>
      <c r="I26" s="122" t="s">
        <v>59</v>
      </c>
      <c r="J26" s="43"/>
      <c r="K26" s="44"/>
      <c r="L26" s="123" t="s">
        <v>32</v>
      </c>
      <c r="M26" s="45" t="s">
        <v>32</v>
      </c>
      <c r="N26" s="46" t="s">
        <v>35</v>
      </c>
      <c r="O26" s="124" t="s">
        <v>36</v>
      </c>
      <c r="P26" s="125" t="s">
        <v>37</v>
      </c>
    </row>
    <row r="27" spans="1:18" x14ac:dyDescent="0.2">
      <c r="A27" s="278"/>
      <c r="B27" s="3" t="s">
        <v>17</v>
      </c>
      <c r="C27" s="50">
        <v>41344</v>
      </c>
      <c r="D27" s="126">
        <v>0.375</v>
      </c>
      <c r="E27" s="127">
        <v>0.5</v>
      </c>
      <c r="F27" s="3">
        <f>(E27-D27)*24</f>
        <v>3</v>
      </c>
      <c r="G27" s="128">
        <v>0.5</v>
      </c>
      <c r="H27" s="129">
        <v>0.54166666666666663</v>
      </c>
      <c r="I27" s="130">
        <f>(H27-G27)*24</f>
        <v>0.99999999999999911</v>
      </c>
      <c r="J27" s="126">
        <v>0.54166666666666663</v>
      </c>
      <c r="K27" s="127">
        <v>0.70833333333333337</v>
      </c>
      <c r="L27" s="131">
        <f>(K27-J27)*24</f>
        <v>4.0000000000000018</v>
      </c>
      <c r="M27" s="132">
        <f>F27+L27</f>
        <v>7.0000000000000018</v>
      </c>
      <c r="N27" s="51"/>
      <c r="O27" s="51"/>
      <c r="P27" s="134"/>
    </row>
    <row r="28" spans="1:18" x14ac:dyDescent="0.2">
      <c r="A28" s="278"/>
      <c r="B28" s="3" t="s">
        <v>18</v>
      </c>
      <c r="C28" s="50">
        <v>41345</v>
      </c>
      <c r="D28" s="126">
        <v>0.375</v>
      </c>
      <c r="E28" s="127">
        <v>0.5</v>
      </c>
      <c r="F28" s="3">
        <f>(E28-D28)*24</f>
        <v>3</v>
      </c>
      <c r="G28" s="128">
        <v>0.5</v>
      </c>
      <c r="H28" s="129">
        <v>0.54166666666666663</v>
      </c>
      <c r="I28" s="130">
        <f>(H28-G28)*24</f>
        <v>0.99999999999999911</v>
      </c>
      <c r="J28" s="126">
        <v>0.54166666666666663</v>
      </c>
      <c r="K28" s="127">
        <v>0.70833333333333337</v>
      </c>
      <c r="L28" s="131">
        <f>(K28-J28)*24</f>
        <v>4.0000000000000018</v>
      </c>
      <c r="M28" s="132">
        <f>F28+L28</f>
        <v>7.0000000000000018</v>
      </c>
      <c r="N28" s="51"/>
      <c r="O28" s="51"/>
      <c r="P28" s="134"/>
    </row>
    <row r="29" spans="1:18" x14ac:dyDescent="0.2">
      <c r="A29" s="278"/>
      <c r="B29" s="3" t="s">
        <v>19</v>
      </c>
      <c r="C29" s="50">
        <v>41346</v>
      </c>
      <c r="D29" s="126">
        <v>0.375</v>
      </c>
      <c r="E29" s="127">
        <v>0.5</v>
      </c>
      <c r="F29" s="3">
        <f>(E29-D29)*24</f>
        <v>3</v>
      </c>
      <c r="G29" s="128">
        <v>0.5</v>
      </c>
      <c r="H29" s="129">
        <v>0.54166666666666663</v>
      </c>
      <c r="I29" s="130">
        <f>(H29-G29)*24</f>
        <v>0.99999999999999911</v>
      </c>
      <c r="J29" s="126">
        <v>0.54166666666666663</v>
      </c>
      <c r="K29" s="127">
        <v>0.70833333333333337</v>
      </c>
      <c r="L29" s="131">
        <f>(K29-J29)*24</f>
        <v>4.0000000000000018</v>
      </c>
      <c r="M29" s="132">
        <f>F29+L29</f>
        <v>7.0000000000000018</v>
      </c>
      <c r="N29" s="51"/>
      <c r="O29" s="51"/>
      <c r="P29" s="134"/>
    </row>
    <row r="30" spans="1:18" x14ac:dyDescent="0.2">
      <c r="A30" s="278"/>
      <c r="B30" s="3" t="s">
        <v>20</v>
      </c>
      <c r="C30" s="50">
        <v>41347</v>
      </c>
      <c r="D30" s="126">
        <v>0.375</v>
      </c>
      <c r="E30" s="127">
        <v>0.5</v>
      </c>
      <c r="F30" s="3">
        <f>(E30-D30)*24</f>
        <v>3</v>
      </c>
      <c r="G30" s="128">
        <v>0.5</v>
      </c>
      <c r="H30" s="129">
        <v>0.54166666666666663</v>
      </c>
      <c r="I30" s="130">
        <f>(H30-G30)*24</f>
        <v>0.99999999999999911</v>
      </c>
      <c r="J30" s="126">
        <v>0.54166666666666663</v>
      </c>
      <c r="K30" s="127">
        <v>0.70833333333333337</v>
      </c>
      <c r="L30" s="131">
        <f>(K30-J30)*24</f>
        <v>4.0000000000000018</v>
      </c>
      <c r="M30" s="132">
        <f>F30+L30</f>
        <v>7.0000000000000018</v>
      </c>
      <c r="N30" s="51"/>
      <c r="O30" s="51"/>
      <c r="P30" s="134"/>
    </row>
    <row r="31" spans="1:18" x14ac:dyDescent="0.2">
      <c r="A31" s="278"/>
      <c r="B31" s="3" t="s">
        <v>21</v>
      </c>
      <c r="C31" s="50">
        <v>41348</v>
      </c>
      <c r="D31" s="126">
        <v>0.33333333333333331</v>
      </c>
      <c r="E31" s="127">
        <v>0.5</v>
      </c>
      <c r="F31" s="3">
        <f>(E31-D31)*24</f>
        <v>4</v>
      </c>
      <c r="G31" s="128">
        <v>0.5</v>
      </c>
      <c r="H31" s="129">
        <v>0.54166666666666663</v>
      </c>
      <c r="I31" s="130">
        <f>(H31-G31)*24</f>
        <v>0.99999999999999911</v>
      </c>
      <c r="J31" s="126">
        <v>0.54166666666666663</v>
      </c>
      <c r="K31" s="127">
        <v>0.66666666666666663</v>
      </c>
      <c r="L31" s="131">
        <f>(K31-J31)*24</f>
        <v>3</v>
      </c>
      <c r="M31" s="132">
        <f>F31+L31</f>
        <v>7</v>
      </c>
      <c r="N31" s="51"/>
      <c r="O31" s="51"/>
      <c r="P31" s="134"/>
    </row>
    <row r="32" spans="1:18" x14ac:dyDescent="0.2">
      <c r="A32" s="278"/>
      <c r="B32" s="59"/>
      <c r="C32" s="60"/>
      <c r="D32" s="61"/>
      <c r="E32" s="62"/>
      <c r="F32" s="3"/>
      <c r="G32" s="137"/>
      <c r="H32" s="138"/>
      <c r="I32" s="139"/>
      <c r="J32" s="61"/>
      <c r="K32" s="62"/>
      <c r="L32" s="131"/>
      <c r="M32" s="132"/>
      <c r="O32" s="51"/>
      <c r="P32" s="134"/>
    </row>
    <row r="33" spans="1:18" ht="12.75" customHeight="1" x14ac:dyDescent="0.2">
      <c r="A33" s="279"/>
      <c r="B33" s="66"/>
      <c r="C33" s="66"/>
      <c r="D33" s="67"/>
      <c r="E33" s="68"/>
      <c r="F33" s="68">
        <f>SUM(F27:F32)</f>
        <v>16</v>
      </c>
      <c r="G33" s="140"/>
      <c r="H33" s="141"/>
      <c r="I33" s="142"/>
      <c r="J33" s="67"/>
      <c r="K33" s="68"/>
      <c r="L33" s="143">
        <f>SUM(L27:L32)</f>
        <v>19.000000000000007</v>
      </c>
      <c r="M33" s="144">
        <f>SUM(M27:M31)</f>
        <v>35.000000000000007</v>
      </c>
      <c r="N33" s="145">
        <f>IF(M33&lt;=35,M33,IF(M33&gt;35,35))</f>
        <v>35.000000000000007</v>
      </c>
      <c r="O33" s="158">
        <f>IF(35&lt;=M33,IF((M33-35)&lt;=8,M33-35,IF((M33-35)&gt;8,8,0)),0)</f>
        <v>7.1054273576010019E-15</v>
      </c>
      <c r="P33" s="159">
        <f>IF(35&lt;=M33,IF((M33-35)&lt;=8,0,IF((M33-35)&gt;8,M33-35-8,"")),0)</f>
        <v>0</v>
      </c>
    </row>
    <row r="34" spans="1:18" ht="12.75" customHeight="1" x14ac:dyDescent="0.2">
      <c r="B34" s="59"/>
      <c r="C34" s="78"/>
      <c r="D34" s="49"/>
      <c r="E34" s="49"/>
      <c r="G34" s="49"/>
      <c r="H34" s="49"/>
      <c r="I34" s="132"/>
      <c r="J34" s="49"/>
      <c r="K34" s="49"/>
      <c r="M34" s="132"/>
      <c r="O34" s="59"/>
    </row>
    <row r="35" spans="1:18" x14ac:dyDescent="0.2">
      <c r="B35" s="59"/>
      <c r="C35" s="78"/>
      <c r="D35" s="49"/>
      <c r="E35" s="49"/>
      <c r="F35" s="3"/>
      <c r="G35" s="49"/>
      <c r="H35" s="49"/>
      <c r="I35" s="132"/>
      <c r="J35" s="49"/>
      <c r="K35" s="49"/>
      <c r="L35" s="3"/>
      <c r="M35" s="132"/>
      <c r="O35" s="59"/>
    </row>
    <row r="36" spans="1:18" ht="12.75" customHeight="1" x14ac:dyDescent="0.2">
      <c r="A36" s="277" t="s">
        <v>40</v>
      </c>
      <c r="B36" s="42"/>
      <c r="C36" s="42"/>
      <c r="D36" s="43"/>
      <c r="E36" s="44"/>
      <c r="F36" s="45" t="s">
        <v>32</v>
      </c>
      <c r="G36" s="120"/>
      <c r="H36" s="121"/>
      <c r="I36" s="122" t="s">
        <v>59</v>
      </c>
      <c r="J36" s="43"/>
      <c r="K36" s="44"/>
      <c r="L36" s="123" t="s">
        <v>32</v>
      </c>
      <c r="M36" s="45" t="s">
        <v>32</v>
      </c>
      <c r="N36" s="46" t="s">
        <v>35</v>
      </c>
      <c r="O36" s="124" t="s">
        <v>36</v>
      </c>
      <c r="P36" s="125" t="s">
        <v>37</v>
      </c>
    </row>
    <row r="37" spans="1:18" x14ac:dyDescent="0.2">
      <c r="A37" s="278"/>
      <c r="B37" s="3" t="s">
        <v>17</v>
      </c>
      <c r="C37" s="50">
        <v>41351</v>
      </c>
      <c r="D37" s="126">
        <v>0.375</v>
      </c>
      <c r="E37" s="127">
        <v>0.5</v>
      </c>
      <c r="F37" s="3">
        <f>(E37-D37)*24</f>
        <v>3</v>
      </c>
      <c r="G37" s="128">
        <v>0.5</v>
      </c>
      <c r="H37" s="129">
        <v>0.54166666666666663</v>
      </c>
      <c r="I37" s="130">
        <f>(H37-G37)*24</f>
        <v>0.99999999999999911</v>
      </c>
      <c r="J37" s="126">
        <v>0.54166666666666663</v>
      </c>
      <c r="K37" s="127">
        <v>0.70833333333333337</v>
      </c>
      <c r="L37" s="131">
        <f>(K37-J37)*24</f>
        <v>4.0000000000000018</v>
      </c>
      <c r="M37" s="132">
        <f>F37+L37</f>
        <v>7.0000000000000018</v>
      </c>
      <c r="N37" s="51"/>
      <c r="O37" s="51"/>
      <c r="P37" s="134"/>
    </row>
    <row r="38" spans="1:18" ht="12.75" customHeight="1" x14ac:dyDescent="0.2">
      <c r="A38" s="278"/>
      <c r="B38" s="3" t="s">
        <v>18</v>
      </c>
      <c r="C38" s="50">
        <v>41352</v>
      </c>
      <c r="D38" s="126">
        <v>0.375</v>
      </c>
      <c r="E38" s="127">
        <v>0.5</v>
      </c>
      <c r="F38" s="3">
        <f>(E38-D38)*24</f>
        <v>3</v>
      </c>
      <c r="G38" s="128">
        <v>0.5</v>
      </c>
      <c r="H38" s="129">
        <v>0.54166666666666663</v>
      </c>
      <c r="I38" s="130">
        <f>(H38-G38)*24</f>
        <v>0.99999999999999911</v>
      </c>
      <c r="J38" s="126">
        <v>0.54166666666666663</v>
      </c>
      <c r="K38" s="127">
        <v>0.70833333333333337</v>
      </c>
      <c r="L38" s="131">
        <f>(K38-J38)*24</f>
        <v>4.0000000000000018</v>
      </c>
      <c r="M38" s="132">
        <f>F38+L38</f>
        <v>7.0000000000000018</v>
      </c>
      <c r="N38" s="51"/>
      <c r="O38" s="51"/>
      <c r="P38" s="134"/>
    </row>
    <row r="39" spans="1:18" x14ac:dyDescent="0.2">
      <c r="A39" s="278"/>
      <c r="B39" s="3" t="s">
        <v>19</v>
      </c>
      <c r="C39" s="50">
        <v>41353</v>
      </c>
      <c r="D39" s="126">
        <v>0.375</v>
      </c>
      <c r="E39" s="127">
        <v>0.5</v>
      </c>
      <c r="F39" s="3">
        <f>(E39-D39)*24</f>
        <v>3</v>
      </c>
      <c r="G39" s="128">
        <v>0.5</v>
      </c>
      <c r="H39" s="129">
        <v>0.54166666666666663</v>
      </c>
      <c r="I39" s="130">
        <f>(H39-G39)*24</f>
        <v>0.99999999999999911</v>
      </c>
      <c r="J39" s="126">
        <v>0.54166666666666663</v>
      </c>
      <c r="K39" s="127">
        <v>0.70833333333333337</v>
      </c>
      <c r="L39" s="131">
        <f>(K39-J39)*24</f>
        <v>4.0000000000000018</v>
      </c>
      <c r="M39" s="132">
        <f>F39+L39</f>
        <v>7.0000000000000018</v>
      </c>
      <c r="N39" s="51"/>
      <c r="O39" s="51"/>
      <c r="P39" s="134"/>
    </row>
    <row r="40" spans="1:18" x14ac:dyDescent="0.2">
      <c r="A40" s="278"/>
      <c r="B40" s="3" t="s">
        <v>20</v>
      </c>
      <c r="C40" s="50">
        <v>41354</v>
      </c>
      <c r="D40" s="126">
        <v>0.375</v>
      </c>
      <c r="E40" s="127">
        <v>0.5</v>
      </c>
      <c r="F40" s="3">
        <f>(E40-D40)*24</f>
        <v>3</v>
      </c>
      <c r="G40" s="128">
        <v>0.5</v>
      </c>
      <c r="H40" s="129">
        <v>0.54166666666666663</v>
      </c>
      <c r="I40" s="130">
        <f>(H40-G40)*24</f>
        <v>0.99999999999999911</v>
      </c>
      <c r="J40" s="126">
        <v>0.54166666666666663</v>
      </c>
      <c r="K40" s="127">
        <v>0.70833333333333337</v>
      </c>
      <c r="L40" s="131">
        <f>(K40-J40)*24</f>
        <v>4.0000000000000018</v>
      </c>
      <c r="M40" s="132">
        <f>F40+L40</f>
        <v>7.0000000000000018</v>
      </c>
      <c r="N40" s="51"/>
      <c r="O40" s="51"/>
      <c r="P40" s="134"/>
    </row>
    <row r="41" spans="1:18" x14ac:dyDescent="0.2">
      <c r="A41" s="278"/>
      <c r="B41" s="3" t="s">
        <v>21</v>
      </c>
      <c r="C41" s="50">
        <v>41355</v>
      </c>
      <c r="D41" s="126">
        <v>0.33333333333333331</v>
      </c>
      <c r="E41" s="127">
        <v>0.5</v>
      </c>
      <c r="F41" s="3">
        <f>(E41-D41)*24</f>
        <v>4</v>
      </c>
      <c r="G41" s="128">
        <v>0.5</v>
      </c>
      <c r="H41" s="129">
        <v>0.54166666666666663</v>
      </c>
      <c r="I41" s="130">
        <f>(H41-G41)*24</f>
        <v>0.99999999999999911</v>
      </c>
      <c r="J41" s="126">
        <v>0.54166666666666663</v>
      </c>
      <c r="K41" s="127">
        <v>0.66666666666666663</v>
      </c>
      <c r="L41" s="131">
        <f>(K41-J41)*24</f>
        <v>3</v>
      </c>
      <c r="M41" s="132">
        <f>F41+L41</f>
        <v>7</v>
      </c>
      <c r="N41" s="51"/>
      <c r="O41" s="51"/>
      <c r="P41" s="134"/>
    </row>
    <row r="42" spans="1:18" ht="12.75" customHeight="1" x14ac:dyDescent="0.2">
      <c r="A42" s="278"/>
      <c r="B42" s="59"/>
      <c r="C42" s="60"/>
      <c r="D42" s="61"/>
      <c r="E42" s="62"/>
      <c r="F42" s="3"/>
      <c r="G42" s="137"/>
      <c r="H42" s="138"/>
      <c r="I42" s="139"/>
      <c r="J42" s="61"/>
      <c r="K42" s="62"/>
      <c r="L42" s="131"/>
      <c r="M42" s="132"/>
      <c r="O42" s="51"/>
      <c r="P42" s="134"/>
    </row>
    <row r="43" spans="1:18" ht="12.75" customHeight="1" x14ac:dyDescent="0.2">
      <c r="A43" s="279"/>
      <c r="B43" s="66"/>
      <c r="C43" s="66"/>
      <c r="D43" s="67"/>
      <c r="E43" s="68"/>
      <c r="F43" s="68">
        <f>SUM(F37:F42)</f>
        <v>16</v>
      </c>
      <c r="G43" s="140"/>
      <c r="H43" s="141"/>
      <c r="I43" s="142"/>
      <c r="J43" s="67"/>
      <c r="K43" s="68"/>
      <c r="L43" s="143">
        <f>SUM(L37:L42)</f>
        <v>19.000000000000007</v>
      </c>
      <c r="M43" s="144">
        <f>SUM(M37:M41)</f>
        <v>35.000000000000007</v>
      </c>
      <c r="N43" s="145">
        <f>IF(M43&lt;=35,M43,IF(M43&gt;35,35))</f>
        <v>35.000000000000007</v>
      </c>
      <c r="O43" s="158">
        <f>IF(35&lt;=M43,IF((M43-35)&lt;=8,M43-35,IF((M43-35)&gt;8,8,0)),0)</f>
        <v>7.1054273576010019E-15</v>
      </c>
      <c r="P43" s="159">
        <f>IF(35&lt;=M43,IF((M43-35)&lt;=8,0,IF((M43-35)&gt;8,M43-35-8,"")),0)</f>
        <v>0</v>
      </c>
    </row>
    <row r="44" spans="1:18" x14ac:dyDescent="0.2">
      <c r="B44" s="82"/>
      <c r="C44" s="60"/>
      <c r="D44" s="146"/>
      <c r="E44" s="146"/>
      <c r="G44" s="146"/>
      <c r="H44" s="146"/>
      <c r="I44" s="132"/>
      <c r="J44" s="146"/>
      <c r="K44" s="146"/>
      <c r="M44" s="132"/>
      <c r="O44" s="160"/>
      <c r="P44" s="160"/>
    </row>
    <row r="45" spans="1:18" ht="12.75" customHeight="1" x14ac:dyDescent="0.2">
      <c r="B45" s="82"/>
      <c r="C45" s="60"/>
      <c r="D45" s="146"/>
      <c r="E45" s="146"/>
      <c r="F45" s="3"/>
      <c r="G45" s="146"/>
      <c r="H45" s="146"/>
      <c r="I45" s="132"/>
      <c r="J45" s="146"/>
      <c r="K45" s="146"/>
      <c r="L45" s="3"/>
      <c r="M45" s="132"/>
      <c r="O45" s="160"/>
      <c r="P45" s="160"/>
    </row>
    <row r="46" spans="1:18" ht="12.75" customHeight="1" x14ac:dyDescent="0.2">
      <c r="A46" s="277" t="s">
        <v>41</v>
      </c>
      <c r="B46" s="42"/>
      <c r="C46" s="42"/>
      <c r="D46" s="43"/>
      <c r="E46" s="44"/>
      <c r="F46" s="45" t="s">
        <v>32</v>
      </c>
      <c r="G46" s="120"/>
      <c r="H46" s="121"/>
      <c r="I46" s="122" t="s">
        <v>59</v>
      </c>
      <c r="J46" s="43"/>
      <c r="K46" s="44"/>
      <c r="L46" s="123" t="s">
        <v>32</v>
      </c>
      <c r="M46" s="45" t="s">
        <v>32</v>
      </c>
      <c r="N46" s="46" t="s">
        <v>35</v>
      </c>
      <c r="O46" s="124" t="s">
        <v>36</v>
      </c>
      <c r="P46" s="125" t="s">
        <v>37</v>
      </c>
    </row>
    <row r="47" spans="1:18" ht="12.75" customHeight="1" x14ac:dyDescent="0.2">
      <c r="A47" s="278"/>
      <c r="B47" s="3" t="s">
        <v>17</v>
      </c>
      <c r="C47" s="50">
        <v>41358</v>
      </c>
      <c r="D47" s="126">
        <v>0.375</v>
      </c>
      <c r="E47" s="127">
        <v>0.5</v>
      </c>
      <c r="F47" s="3">
        <f>(E47-D47)*24</f>
        <v>3</v>
      </c>
      <c r="G47" s="128">
        <v>0.5</v>
      </c>
      <c r="H47" s="129">
        <v>0.54166666666666663</v>
      </c>
      <c r="I47" s="130">
        <f>(H47-G47)*24</f>
        <v>0.99999999999999911</v>
      </c>
      <c r="J47" s="126">
        <v>0.54166666666666663</v>
      </c>
      <c r="K47" s="127">
        <v>0.70833333333333337</v>
      </c>
      <c r="L47" s="131">
        <f>(K47-J47)*24</f>
        <v>4.0000000000000018</v>
      </c>
      <c r="M47" s="132">
        <f>F47+L47</f>
        <v>7.0000000000000018</v>
      </c>
      <c r="N47" s="51"/>
      <c r="O47" s="51"/>
      <c r="P47" s="134"/>
      <c r="Q47" s="135"/>
      <c r="R47" s="135"/>
    </row>
    <row r="48" spans="1:18" x14ac:dyDescent="0.2">
      <c r="A48" s="278"/>
      <c r="B48" s="3" t="s">
        <v>18</v>
      </c>
      <c r="C48" s="50">
        <v>41359</v>
      </c>
      <c r="D48" s="126">
        <v>0.375</v>
      </c>
      <c r="E48" s="127">
        <v>0.5</v>
      </c>
      <c r="F48" s="3">
        <f>(E48-D48)*24</f>
        <v>3</v>
      </c>
      <c r="G48" s="128">
        <v>0.5</v>
      </c>
      <c r="H48" s="129">
        <v>0.54166666666666663</v>
      </c>
      <c r="I48" s="130">
        <f>(H48-G48)*24</f>
        <v>0.99999999999999911</v>
      </c>
      <c r="J48" s="126">
        <v>0.54166666666666663</v>
      </c>
      <c r="K48" s="127">
        <v>0.70833333333333337</v>
      </c>
      <c r="L48" s="131">
        <f>(K48-J48)*24</f>
        <v>4.0000000000000018</v>
      </c>
      <c r="M48" s="132">
        <f>F48+L48</f>
        <v>7.0000000000000018</v>
      </c>
      <c r="N48" s="136"/>
      <c r="O48" s="51"/>
      <c r="P48" s="134"/>
      <c r="Q48" s="135"/>
      <c r="R48" s="135"/>
    </row>
    <row r="49" spans="1:18" x14ac:dyDescent="0.2">
      <c r="A49" s="278"/>
      <c r="B49" s="3" t="s">
        <v>19</v>
      </c>
      <c r="C49" s="50">
        <v>41360</v>
      </c>
      <c r="D49" s="126">
        <v>0.375</v>
      </c>
      <c r="E49" s="127">
        <v>0.5</v>
      </c>
      <c r="F49" s="3">
        <f>(E49-D49)*24</f>
        <v>3</v>
      </c>
      <c r="G49" s="128">
        <v>0.5</v>
      </c>
      <c r="H49" s="129">
        <v>0.54166666666666663</v>
      </c>
      <c r="I49" s="130">
        <f>(H49-G49)*24</f>
        <v>0.99999999999999911</v>
      </c>
      <c r="J49" s="126">
        <v>0.54166666666666663</v>
      </c>
      <c r="K49" s="127">
        <v>0.70833333333333337</v>
      </c>
      <c r="L49" s="131">
        <f>(K49-J49)*24</f>
        <v>4.0000000000000018</v>
      </c>
      <c r="M49" s="132">
        <f>F49+L49</f>
        <v>7.0000000000000018</v>
      </c>
      <c r="N49" s="51"/>
      <c r="O49" s="51"/>
      <c r="P49" s="134"/>
      <c r="Q49" s="135"/>
      <c r="R49" s="135"/>
    </row>
    <row r="50" spans="1:18" x14ac:dyDescent="0.2">
      <c r="A50" s="278"/>
      <c r="B50" s="3" t="s">
        <v>20</v>
      </c>
      <c r="C50" s="50">
        <v>41361</v>
      </c>
      <c r="D50" s="126">
        <v>0.375</v>
      </c>
      <c r="E50" s="127">
        <v>0.5</v>
      </c>
      <c r="F50" s="3">
        <f>(E50-D50)*24</f>
        <v>3</v>
      </c>
      <c r="G50" s="128">
        <v>0.5</v>
      </c>
      <c r="H50" s="129">
        <v>0.54166666666666663</v>
      </c>
      <c r="I50" s="130">
        <f>(H50-G50)*24</f>
        <v>0.99999999999999911</v>
      </c>
      <c r="J50" s="126">
        <v>0.54166666666666663</v>
      </c>
      <c r="K50" s="127">
        <v>0.70833333333333337</v>
      </c>
      <c r="L50" s="131">
        <f>(K50-J50)*24</f>
        <v>4.0000000000000018</v>
      </c>
      <c r="M50" s="132">
        <f>F50+L50</f>
        <v>7.0000000000000018</v>
      </c>
      <c r="N50" s="51"/>
      <c r="O50" s="51"/>
      <c r="P50" s="134"/>
      <c r="Q50" s="135"/>
      <c r="R50" s="135"/>
    </row>
    <row r="51" spans="1:18" s="58" customFormat="1" ht="12.75" customHeight="1" x14ac:dyDescent="0.2">
      <c r="A51" s="278"/>
      <c r="B51" s="3" t="s">
        <v>21</v>
      </c>
      <c r="C51" s="50">
        <v>41362</v>
      </c>
      <c r="D51" s="126">
        <v>0.375</v>
      </c>
      <c r="E51" s="127">
        <v>0.5</v>
      </c>
      <c r="F51" s="3">
        <f>(E51-D51)*24</f>
        <v>3</v>
      </c>
      <c r="G51" s="128">
        <v>0.5</v>
      </c>
      <c r="H51" s="129">
        <v>0.54166666666666663</v>
      </c>
      <c r="I51" s="130">
        <f>(H51-G51)*24</f>
        <v>0.99999999999999911</v>
      </c>
      <c r="J51" s="126">
        <v>0.54166666666666663</v>
      </c>
      <c r="K51" s="127">
        <v>0.70833333333333337</v>
      </c>
      <c r="L51" s="131">
        <f>(K51-J51)*24</f>
        <v>4.0000000000000018</v>
      </c>
      <c r="M51" s="132">
        <f>F51+L51</f>
        <v>7.0000000000000018</v>
      </c>
      <c r="N51" s="55"/>
      <c r="O51" s="55"/>
      <c r="P51" s="147"/>
      <c r="Q51" s="148"/>
      <c r="R51" s="148"/>
    </row>
    <row r="52" spans="1:18" x14ac:dyDescent="0.2">
      <c r="A52" s="278"/>
      <c r="B52" s="59"/>
      <c r="C52" s="60"/>
      <c r="D52" s="61"/>
      <c r="E52" s="62"/>
      <c r="F52" s="3"/>
      <c r="G52" s="137"/>
      <c r="H52" s="138"/>
      <c r="I52" s="139"/>
      <c r="J52" s="61"/>
      <c r="K52" s="62"/>
      <c r="L52" s="131"/>
      <c r="M52" s="132"/>
      <c r="O52" s="51"/>
      <c r="P52" s="134"/>
      <c r="Q52" s="135"/>
      <c r="R52" s="135"/>
    </row>
    <row r="53" spans="1:18" x14ac:dyDescent="0.2">
      <c r="A53" s="279"/>
      <c r="B53" s="66"/>
      <c r="C53" s="66"/>
      <c r="D53" s="67"/>
      <c r="E53" s="68"/>
      <c r="F53" s="68">
        <f>SUM(F47:F52)</f>
        <v>15</v>
      </c>
      <c r="G53" s="140"/>
      <c r="H53" s="141"/>
      <c r="I53" s="142"/>
      <c r="J53" s="67"/>
      <c r="K53" s="68"/>
      <c r="L53" s="143">
        <f>SUM(L47:L52)</f>
        <v>20.000000000000007</v>
      </c>
      <c r="M53" s="144">
        <f>SUM(M47:M51)</f>
        <v>35.000000000000007</v>
      </c>
      <c r="N53" s="145">
        <f>IF(M53&lt;=35,M53,IF(M53&gt;35,35))</f>
        <v>35.000000000000007</v>
      </c>
      <c r="O53" s="158">
        <f>IF(35&lt;=M53,IF((M53-35)&lt;=8,M53-35,IF((M53-35)&gt;8,8,0)),0)</f>
        <v>7.1054273576010019E-15</v>
      </c>
      <c r="P53" s="159">
        <f>IF(35&lt;=M53,IF((M53-35)&lt;=8,0,IF((M53-35)&gt;8,M53-35-8,"")),0)</f>
        <v>0</v>
      </c>
    </row>
    <row r="54" spans="1:18" x14ac:dyDescent="0.2">
      <c r="B54" s="59"/>
      <c r="D54" s="49"/>
      <c r="E54" s="49"/>
      <c r="G54" s="49"/>
      <c r="H54" s="49"/>
      <c r="I54" s="132"/>
      <c r="J54" s="49"/>
      <c r="K54" s="49"/>
      <c r="M54" s="132"/>
      <c r="O54" s="59"/>
    </row>
    <row r="55" spans="1:18" s="83" customFormat="1" x14ac:dyDescent="0.2">
      <c r="B55" s="84"/>
      <c r="C55" s="85"/>
      <c r="I55" s="87"/>
      <c r="M55" s="87"/>
      <c r="O55" s="87"/>
    </row>
    <row r="56" spans="1:18" s="83" customFormat="1" ht="12.75" customHeight="1" x14ac:dyDescent="0.2">
      <c r="A56" s="288"/>
      <c r="F56" s="87"/>
      <c r="I56" s="87"/>
      <c r="L56" s="87"/>
      <c r="M56" s="87"/>
      <c r="N56" s="88"/>
    </row>
    <row r="57" spans="1:18" s="83" customFormat="1" x14ac:dyDescent="0.2">
      <c r="A57" s="288"/>
      <c r="C57" s="85"/>
      <c r="D57" s="89"/>
      <c r="E57" s="89"/>
      <c r="G57" s="89"/>
      <c r="H57" s="89"/>
      <c r="I57" s="87"/>
      <c r="J57" s="89"/>
      <c r="K57" s="89"/>
      <c r="M57" s="87"/>
    </row>
    <row r="58" spans="1:18" s="83" customFormat="1" ht="12.75" customHeight="1" x14ac:dyDescent="0.2">
      <c r="A58" s="288"/>
      <c r="C58" s="85"/>
      <c r="D58" s="89"/>
      <c r="E58" s="89"/>
      <c r="G58" s="89"/>
      <c r="H58" s="89"/>
      <c r="I58" s="87"/>
      <c r="J58" s="89"/>
      <c r="K58" s="89"/>
      <c r="M58" s="87"/>
      <c r="Q58" s="149"/>
      <c r="R58" s="149"/>
    </row>
    <row r="59" spans="1:18" s="83" customFormat="1" x14ac:dyDescent="0.2">
      <c r="A59" s="288"/>
      <c r="C59" s="85"/>
      <c r="D59" s="89"/>
      <c r="E59" s="89"/>
      <c r="G59" s="89"/>
      <c r="H59" s="89"/>
      <c r="I59" s="87"/>
      <c r="J59" s="89"/>
      <c r="K59" s="89"/>
      <c r="M59" s="87"/>
      <c r="Q59" s="149"/>
      <c r="R59" s="149"/>
    </row>
    <row r="60" spans="1:18" s="83" customFormat="1" x14ac:dyDescent="0.2">
      <c r="A60" s="288"/>
      <c r="C60" s="85"/>
      <c r="D60" s="89"/>
      <c r="E60" s="89"/>
      <c r="G60" s="89"/>
      <c r="H60" s="89"/>
      <c r="I60" s="87"/>
      <c r="J60" s="89"/>
      <c r="K60" s="89"/>
      <c r="M60" s="87"/>
      <c r="Q60" s="149"/>
      <c r="R60" s="149"/>
    </row>
    <row r="61" spans="1:18" s="83" customFormat="1" x14ac:dyDescent="0.2">
      <c r="A61" s="288"/>
      <c r="C61" s="85"/>
      <c r="D61" s="89"/>
      <c r="E61" s="89"/>
      <c r="G61" s="89"/>
      <c r="H61" s="89"/>
      <c r="I61" s="87"/>
      <c r="J61" s="89"/>
      <c r="K61" s="89"/>
      <c r="M61" s="87"/>
      <c r="Q61" s="149"/>
      <c r="R61" s="149"/>
    </row>
    <row r="62" spans="1:18" s="83" customFormat="1" ht="12.75" customHeight="1" x14ac:dyDescent="0.2">
      <c r="A62" s="288"/>
      <c r="C62" s="85"/>
      <c r="I62" s="87"/>
      <c r="M62" s="87"/>
      <c r="Q62" s="149"/>
      <c r="R62" s="149"/>
    </row>
    <row r="63" spans="1:18" s="83" customFormat="1" x14ac:dyDescent="0.2">
      <c r="A63" s="288"/>
      <c r="I63" s="150"/>
      <c r="M63" s="87"/>
      <c r="O63" s="151"/>
      <c r="P63" s="151"/>
    </row>
    <row r="64" spans="1:18" s="3" customFormat="1" x14ac:dyDescent="0.2">
      <c r="A64" s="83"/>
      <c r="B64" s="83"/>
      <c r="C64" s="83"/>
      <c r="I64" s="152"/>
      <c r="M64" s="132"/>
      <c r="N64" s="62"/>
      <c r="O64" s="153"/>
      <c r="P64" s="153"/>
    </row>
    <row r="65" spans="2:18" x14ac:dyDescent="0.2">
      <c r="I65" s="154"/>
      <c r="M65" s="51"/>
      <c r="N65" s="49"/>
      <c r="O65" s="155"/>
      <c r="P65" s="155"/>
      <c r="Q65" s="59"/>
      <c r="R65" s="59"/>
    </row>
    <row r="66" spans="2:18" x14ac:dyDescent="0.2">
      <c r="I66" s="156"/>
      <c r="N66" s="92">
        <v>151.66999999999999</v>
      </c>
      <c r="O66" s="92">
        <f>+O13+O23+O33+O43+O53+O64</f>
        <v>3.5527136788005009E-14</v>
      </c>
      <c r="P66" s="92">
        <f>+P13+P23+P33+P43+P53+P64</f>
        <v>0</v>
      </c>
    </row>
    <row r="67" spans="2:18" x14ac:dyDescent="0.2">
      <c r="B67" s="93"/>
      <c r="C67" s="62"/>
      <c r="D67" s="60"/>
      <c r="E67" s="60"/>
      <c r="F67" s="51"/>
      <c r="G67" s="60"/>
      <c r="H67" s="60"/>
      <c r="J67" s="60"/>
      <c r="K67" s="60"/>
      <c r="L67" s="51"/>
      <c r="M67" s="59"/>
    </row>
    <row r="68" spans="2:18" x14ac:dyDescent="0.2">
      <c r="B68" s="93"/>
      <c r="C68" s="62"/>
      <c r="D68" s="95"/>
      <c r="E68" s="95"/>
      <c r="F68" s="51"/>
      <c r="G68" s="95"/>
      <c r="H68" s="95"/>
      <c r="I68" s="82"/>
      <c r="J68" s="95"/>
      <c r="K68" s="95"/>
      <c r="L68" s="51"/>
      <c r="M68" s="59"/>
      <c r="N68" s="290" t="s">
        <v>42</v>
      </c>
      <c r="O68" s="284" t="s">
        <v>43</v>
      </c>
      <c r="P68" s="284"/>
      <c r="Q68" s="59"/>
      <c r="R68" s="59"/>
    </row>
    <row r="69" spans="2:18" x14ac:dyDescent="0.2">
      <c r="B69" s="59"/>
      <c r="C69" s="96"/>
      <c r="F69" s="51"/>
      <c r="I69" s="78"/>
      <c r="L69" s="51"/>
      <c r="M69" s="51"/>
      <c r="N69" s="291"/>
      <c r="O69" s="284"/>
      <c r="P69" s="284"/>
      <c r="Q69" s="59"/>
      <c r="R69" s="59"/>
    </row>
    <row r="70" spans="2:18" x14ac:dyDescent="0.2">
      <c r="B70" s="59"/>
      <c r="C70" s="96"/>
      <c r="F70" s="51"/>
      <c r="L70" s="51"/>
      <c r="M70" s="51"/>
      <c r="N70" s="292"/>
      <c r="O70" s="286"/>
      <c r="P70" s="286"/>
      <c r="Q70" s="59"/>
      <c r="R70" s="59"/>
    </row>
    <row r="71" spans="2:18" x14ac:dyDescent="0.2">
      <c r="B71" s="59"/>
      <c r="C71" s="96"/>
      <c r="F71" s="51"/>
      <c r="L71" s="51"/>
      <c r="M71" s="51"/>
      <c r="N71" s="292"/>
      <c r="O71" s="286"/>
      <c r="P71" s="286"/>
      <c r="Q71" s="59"/>
      <c r="R71" s="59"/>
    </row>
    <row r="72" spans="2:18" x14ac:dyDescent="0.2">
      <c r="B72" s="97"/>
      <c r="C72" s="96"/>
      <c r="D72" s="98"/>
      <c r="E72" s="98"/>
      <c r="F72" s="51"/>
      <c r="G72" s="98"/>
      <c r="H72" s="98"/>
      <c r="J72" s="98"/>
      <c r="K72" s="98"/>
      <c r="L72" s="51"/>
      <c r="M72" s="51"/>
      <c r="N72" s="292"/>
      <c r="O72" s="286"/>
      <c r="P72" s="286"/>
      <c r="Q72" s="59"/>
      <c r="R72" s="59"/>
    </row>
    <row r="73" spans="2:18" x14ac:dyDescent="0.2">
      <c r="M73" s="51"/>
      <c r="N73" s="292"/>
      <c r="O73" s="286"/>
      <c r="P73" s="286"/>
      <c r="Q73" s="99"/>
      <c r="R73" s="99"/>
    </row>
    <row r="74" spans="2:18" x14ac:dyDescent="0.2">
      <c r="C74" s="96"/>
      <c r="D74" s="100"/>
      <c r="E74" s="100"/>
      <c r="F74" s="51"/>
      <c r="G74" s="100"/>
      <c r="H74" s="100"/>
      <c r="J74" s="100"/>
      <c r="K74" s="100"/>
      <c r="L74" s="51"/>
      <c r="M74" s="51"/>
      <c r="N74" s="291"/>
      <c r="O74" s="286"/>
      <c r="P74" s="286"/>
      <c r="Q74" s="99"/>
      <c r="R74" s="99"/>
    </row>
    <row r="75" spans="2:18" x14ac:dyDescent="0.2">
      <c r="C75" s="49"/>
      <c r="D75" s="49"/>
      <c r="E75" s="49"/>
      <c r="F75" s="49"/>
      <c r="G75" s="49"/>
      <c r="H75" s="49"/>
      <c r="J75" s="49"/>
      <c r="K75" s="49"/>
      <c r="L75" s="49"/>
      <c r="N75" s="49"/>
    </row>
    <row r="76" spans="2:18" ht="15" x14ac:dyDescent="0.3">
      <c r="B76" s="97"/>
      <c r="C76" s="103"/>
      <c r="D76" s="99"/>
      <c r="E76" s="99"/>
      <c r="F76" s="104"/>
      <c r="G76" s="99"/>
      <c r="H76" s="99"/>
      <c r="J76" s="99"/>
      <c r="K76" s="99"/>
      <c r="L76" s="104"/>
      <c r="N76" s="105"/>
    </row>
    <row r="77" spans="2:18" x14ac:dyDescent="0.2">
      <c r="B77" s="97"/>
      <c r="C77" s="99"/>
      <c r="D77" s="60"/>
      <c r="E77" s="60"/>
      <c r="F77" s="99"/>
      <c r="G77" s="60"/>
      <c r="H77" s="60"/>
      <c r="J77" s="60"/>
      <c r="K77" s="60"/>
      <c r="L77" s="99"/>
      <c r="N77" s="107"/>
    </row>
    <row r="78" spans="2:18" x14ac:dyDescent="0.2">
      <c r="B78" s="97"/>
      <c r="D78" s="60"/>
      <c r="E78" s="60"/>
      <c r="F78" s="99"/>
      <c r="G78" s="60"/>
      <c r="H78" s="60"/>
      <c r="J78" s="60"/>
      <c r="K78" s="60"/>
      <c r="L78" s="99"/>
      <c r="N78" s="107"/>
    </row>
    <row r="79" spans="2:18" ht="15" x14ac:dyDescent="0.3">
      <c r="B79" s="110"/>
      <c r="C79" s="111"/>
      <c r="N79" s="78"/>
    </row>
    <row r="80" spans="2:18" ht="13.5" x14ac:dyDescent="0.25">
      <c r="B80" s="113"/>
      <c r="C80" s="114"/>
    </row>
    <row r="81" spans="2:15" ht="15" x14ac:dyDescent="0.3">
      <c r="B81" s="114"/>
      <c r="C81" s="103"/>
    </row>
    <row r="82" spans="2:15" x14ac:dyDescent="0.2">
      <c r="B82" s="97"/>
    </row>
    <row r="83" spans="2:15" x14ac:dyDescent="0.2">
      <c r="B83" s="97"/>
    </row>
    <row r="92" spans="2:15" x14ac:dyDescent="0.2">
      <c r="O92" s="157"/>
    </row>
    <row r="97" spans="9:16" x14ac:dyDescent="0.2">
      <c r="I97" s="59"/>
      <c r="M97" s="289"/>
      <c r="N97" s="289"/>
      <c r="O97" s="289"/>
      <c r="P97" s="289"/>
    </row>
    <row r="99" spans="9:16" x14ac:dyDescent="0.2">
      <c r="I99" s="59"/>
      <c r="M99" s="293"/>
      <c r="N99" s="294"/>
      <c r="O99" s="294"/>
      <c r="P99" s="294"/>
    </row>
    <row r="100" spans="9:16" x14ac:dyDescent="0.2">
      <c r="I100" s="59"/>
      <c r="M100" s="289"/>
      <c r="N100" s="289"/>
      <c r="O100" s="289"/>
      <c r="P100" s="289"/>
    </row>
    <row r="101" spans="9:16" x14ac:dyDescent="0.2">
      <c r="I101" s="59"/>
      <c r="M101" s="289"/>
      <c r="N101" s="289"/>
      <c r="O101" s="289"/>
      <c r="P101" s="289"/>
    </row>
    <row r="102" spans="9:16" x14ac:dyDescent="0.2">
      <c r="I102" s="59"/>
      <c r="M102" s="289"/>
      <c r="N102" s="289"/>
      <c r="O102" s="289"/>
    </row>
    <row r="103" spans="9:16" x14ac:dyDescent="0.2">
      <c r="I103" s="59"/>
      <c r="M103" s="289"/>
      <c r="N103" s="289"/>
      <c r="O103" s="289"/>
      <c r="P103" s="289"/>
    </row>
    <row r="104" spans="9:16" x14ac:dyDescent="0.2">
      <c r="P104" s="99"/>
    </row>
    <row r="106" spans="9:16" x14ac:dyDescent="0.2">
      <c r="I106" s="59"/>
      <c r="M106" s="289"/>
      <c r="N106" s="289"/>
      <c r="O106" s="289"/>
      <c r="P106" s="289"/>
    </row>
    <row r="107" spans="9:16" x14ac:dyDescent="0.2">
      <c r="I107" s="59"/>
      <c r="M107" s="289"/>
      <c r="N107" s="289"/>
      <c r="O107" s="289"/>
      <c r="P107" s="289"/>
    </row>
    <row r="108" spans="9:16" x14ac:dyDescent="0.2">
      <c r="I108" s="59"/>
    </row>
    <row r="109" spans="9:16" x14ac:dyDescent="0.2">
      <c r="I109" s="59"/>
      <c r="M109" s="289"/>
      <c r="N109" s="289"/>
      <c r="O109" s="289"/>
      <c r="P109" s="289"/>
    </row>
    <row r="120" spans="9:16" x14ac:dyDescent="0.2">
      <c r="I120" s="59"/>
      <c r="M120" s="289"/>
      <c r="N120" s="289"/>
      <c r="O120" s="289"/>
      <c r="P120" s="289"/>
    </row>
    <row r="122" spans="9:16" x14ac:dyDescent="0.2">
      <c r="I122" s="59"/>
      <c r="M122" s="293"/>
      <c r="N122" s="294"/>
      <c r="O122" s="294"/>
      <c r="P122" s="294"/>
    </row>
    <row r="123" spans="9:16" x14ac:dyDescent="0.2">
      <c r="I123" s="59"/>
      <c r="M123" s="289"/>
      <c r="N123" s="289"/>
      <c r="O123" s="289"/>
      <c r="P123" s="289"/>
    </row>
    <row r="124" spans="9:16" x14ac:dyDescent="0.2">
      <c r="I124" s="59"/>
      <c r="M124" s="289"/>
      <c r="N124" s="289"/>
      <c r="O124" s="289"/>
      <c r="P124" s="289"/>
    </row>
    <row r="125" spans="9:16" x14ac:dyDescent="0.2">
      <c r="I125" s="59"/>
      <c r="M125" s="289"/>
      <c r="N125" s="289"/>
      <c r="O125" s="289"/>
      <c r="P125" s="289"/>
    </row>
    <row r="126" spans="9:16" x14ac:dyDescent="0.2">
      <c r="I126" s="59"/>
      <c r="M126" s="289"/>
      <c r="N126" s="289"/>
      <c r="O126" s="289"/>
      <c r="P126" s="289"/>
    </row>
    <row r="127" spans="9:16" x14ac:dyDescent="0.2">
      <c r="I127" s="59"/>
      <c r="M127" s="289"/>
      <c r="N127" s="289"/>
      <c r="O127" s="289"/>
    </row>
    <row r="128" spans="9:16" x14ac:dyDescent="0.2">
      <c r="I128" s="59"/>
      <c r="M128" s="289"/>
      <c r="N128" s="289"/>
      <c r="O128" s="289"/>
      <c r="P128" s="289"/>
    </row>
  </sheetData>
  <mergeCells count="29">
    <mergeCell ref="M107:P107"/>
    <mergeCell ref="M109:P109"/>
    <mergeCell ref="M120:P120"/>
    <mergeCell ref="M101:P101"/>
    <mergeCell ref="M102:O102"/>
    <mergeCell ref="M103:P103"/>
    <mergeCell ref="M106:P106"/>
    <mergeCell ref="M127:O127"/>
    <mergeCell ref="M128:P128"/>
    <mergeCell ref="M122:P122"/>
    <mergeCell ref="M123:P123"/>
    <mergeCell ref="M124:P124"/>
    <mergeCell ref="M125:P125"/>
    <mergeCell ref="M126:P126"/>
    <mergeCell ref="M100:P100"/>
    <mergeCell ref="N68:N69"/>
    <mergeCell ref="O68:P69"/>
    <mergeCell ref="N70:N74"/>
    <mergeCell ref="O70:P74"/>
    <mergeCell ref="M97:P97"/>
    <mergeCell ref="M99:P99"/>
    <mergeCell ref="A46:A53"/>
    <mergeCell ref="A56:A63"/>
    <mergeCell ref="B1:P1"/>
    <mergeCell ref="A6:A13"/>
    <mergeCell ref="A16:A23"/>
    <mergeCell ref="A26:A33"/>
    <mergeCell ref="A36:A43"/>
    <mergeCell ref="F4:H4"/>
  </mergeCells>
  <phoneticPr fontId="6" type="noConversion"/>
  <printOptions horizontalCentered="1"/>
  <pageMargins left="0.43307086614173229" right="0.78740157480314965" top="0.23622047244094491" bottom="0.31496062992125984" header="0.11811023622047245" footer="0.15748031496062992"/>
  <pageSetup paperSize="9" scale="54" orientation="landscape" horizontalDpi="4294967294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F8"/>
  <sheetViews>
    <sheetView tabSelected="1" workbookViewId="0">
      <selection activeCell="M6" sqref="M6"/>
    </sheetView>
  </sheetViews>
  <sheetFormatPr baseColWidth="10" defaultRowHeight="12.75" x14ac:dyDescent="0.2"/>
  <cols>
    <col min="1" max="1" width="6.42578125" customWidth="1"/>
    <col min="2" max="2" width="9.85546875" customWidth="1"/>
    <col min="5" max="5" width="13.28515625" style="270" bestFit="1" customWidth="1"/>
  </cols>
  <sheetData>
    <row r="1" spans="1:6" x14ac:dyDescent="0.2">
      <c r="A1" s="266" t="s">
        <v>85</v>
      </c>
      <c r="B1" s="265" t="s">
        <v>45</v>
      </c>
      <c r="C1" s="265" t="s">
        <v>64</v>
      </c>
      <c r="D1" s="265" t="s">
        <v>30</v>
      </c>
      <c r="E1" s="269" t="s">
        <v>90</v>
      </c>
      <c r="F1" s="265" t="s">
        <v>5</v>
      </c>
    </row>
    <row r="2" spans="1:6" x14ac:dyDescent="0.2">
      <c r="A2" s="263">
        <v>1</v>
      </c>
      <c r="B2" s="250" t="s">
        <v>79</v>
      </c>
      <c r="C2" s="250" t="s">
        <v>65</v>
      </c>
      <c r="D2" s="250" t="s">
        <v>66</v>
      </c>
      <c r="E2" s="268">
        <v>632145798</v>
      </c>
      <c r="F2" s="250" t="s">
        <v>67</v>
      </c>
    </row>
    <row r="3" spans="1:6" x14ac:dyDescent="0.2">
      <c r="A3" s="264">
        <v>2</v>
      </c>
      <c r="B3" s="250" t="s">
        <v>80</v>
      </c>
      <c r="C3" s="250" t="s">
        <v>68</v>
      </c>
      <c r="D3" s="250" t="s">
        <v>69</v>
      </c>
      <c r="E3" s="271">
        <v>123654987</v>
      </c>
      <c r="F3" s="250" t="s">
        <v>76</v>
      </c>
    </row>
    <row r="4" spans="1:6" x14ac:dyDescent="0.2">
      <c r="A4" s="263">
        <v>3</v>
      </c>
      <c r="B4" s="250" t="s">
        <v>81</v>
      </c>
      <c r="C4" s="250" t="s">
        <v>70</v>
      </c>
      <c r="D4" s="250" t="s">
        <v>71</v>
      </c>
      <c r="E4" s="271">
        <v>645231987</v>
      </c>
      <c r="F4" s="250" t="s">
        <v>77</v>
      </c>
    </row>
    <row r="5" spans="1:6" x14ac:dyDescent="0.2">
      <c r="A5" s="264">
        <v>4</v>
      </c>
      <c r="B5" s="250" t="s">
        <v>82</v>
      </c>
      <c r="C5" s="250" t="s">
        <v>68</v>
      </c>
      <c r="D5" s="250" t="s">
        <v>72</v>
      </c>
      <c r="E5" s="271">
        <v>123456789</v>
      </c>
      <c r="F5" s="250" t="s">
        <v>78</v>
      </c>
    </row>
    <row r="6" spans="1:6" x14ac:dyDescent="0.2">
      <c r="A6" s="263">
        <v>5</v>
      </c>
      <c r="B6" s="250" t="s">
        <v>83</v>
      </c>
      <c r="C6" s="250" t="s">
        <v>73</v>
      </c>
      <c r="D6" s="250" t="s">
        <v>74</v>
      </c>
      <c r="E6" s="271">
        <v>123456789</v>
      </c>
      <c r="F6" s="250" t="s">
        <v>86</v>
      </c>
    </row>
    <row r="7" spans="1:6" x14ac:dyDescent="0.2">
      <c r="A7" s="264">
        <v>6</v>
      </c>
      <c r="B7" s="250" t="s">
        <v>84</v>
      </c>
      <c r="C7" s="250" t="s">
        <v>68</v>
      </c>
      <c r="D7" s="250" t="s">
        <v>75</v>
      </c>
      <c r="E7" s="271">
        <v>123456789</v>
      </c>
      <c r="F7" s="250" t="s">
        <v>86</v>
      </c>
    </row>
    <row r="8" spans="1:6" x14ac:dyDescent="0.2">
      <c r="A8" s="263">
        <v>7</v>
      </c>
      <c r="B8" t="s">
        <v>87</v>
      </c>
      <c r="C8" t="s">
        <v>88</v>
      </c>
      <c r="D8" t="s">
        <v>89</v>
      </c>
      <c r="E8" s="271">
        <v>123456789</v>
      </c>
      <c r="F8" t="s">
        <v>86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Tableau semaine</vt:lpstr>
      <vt:lpstr>Projet</vt:lpstr>
      <vt:lpstr>Saisie</vt:lpstr>
      <vt:lpstr>horaires d'équipe</vt:lpstr>
      <vt:lpstr>horaires journée</vt:lpstr>
      <vt:lpstr>BD</vt:lpstr>
      <vt:lpstr>Feuil8</vt:lpstr>
      <vt:lpstr>Projet!An</vt:lpstr>
      <vt:lpstr>An</vt:lpstr>
      <vt:lpstr>Saisie!Nom</vt:lpstr>
      <vt:lpstr>'horaires d''équipe'!Zone_d_impression</vt:lpstr>
      <vt:lpstr>'horaires journée'!Zone_d_impression</vt:lpstr>
    </vt:vector>
  </TitlesOfParts>
  <Company>Lifting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Charbonneau</dc:creator>
  <cp:lastModifiedBy>roger mazurczak</cp:lastModifiedBy>
  <cp:lastPrinted>2013-03-18T12:31:17Z</cp:lastPrinted>
  <dcterms:created xsi:type="dcterms:W3CDTF">2013-03-18T10:15:01Z</dcterms:created>
  <dcterms:modified xsi:type="dcterms:W3CDTF">2017-02-14T14:27:13Z</dcterms:modified>
</cp:coreProperties>
</file>